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22" sheetId="1" r:id="rId5"/>
    <sheet state="visible" name="0921" sheetId="2" r:id="rId6"/>
    <sheet state="visible" name="0918" sheetId="3" r:id="rId7"/>
    <sheet state="visible" name="0917" sheetId="4" r:id="rId8"/>
    <sheet state="visible" name="0916" sheetId="5" r:id="rId9"/>
    <sheet state="visible" name="0915" sheetId="6" r:id="rId10"/>
    <sheet state="visible" name="0914" sheetId="7" r:id="rId11"/>
    <sheet state="visible" name="0911" sheetId="8" r:id="rId12"/>
    <sheet state="visible" name="0910" sheetId="9" r:id="rId13"/>
    <sheet state="visible" name="0909" sheetId="10" r:id="rId14"/>
    <sheet state="visible" name="0908" sheetId="11" r:id="rId15"/>
    <sheet state="visible" name="0907" sheetId="12" r:id="rId16"/>
    <sheet state="visible" name="0904" sheetId="13" r:id="rId17"/>
    <sheet state="visible" name="0903" sheetId="14" r:id="rId18"/>
    <sheet state="visible" name="0902" sheetId="15" r:id="rId19"/>
    <sheet state="visible" name="0901" sheetId="16" r:id="rId20"/>
    <sheet state="visible" name="대시보드" sheetId="17" r:id="rId21"/>
    <sheet state="visible" name="월간설정" sheetId="18" r:id="rId22"/>
    <sheet state="visible" name="품목마스터(제품)" sheetId="19" r:id="rId23"/>
    <sheet state="visible" name="품목마스터(라벨)" sheetId="20" r:id="rId24"/>
    <sheet state="hidden" name="품목마스터(원액)" sheetId="21" r:id="rId25"/>
    <sheet state="hidden" name="Data" sheetId="22" r:id="rId26"/>
    <sheet state="hidden" name="품목마스터(전체)" sheetId="23" r:id="rId2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K10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K10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K10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K10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K10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K10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K10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K10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K10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K10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K10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K10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K10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20">
      <text>
        <t xml:space="preserve">작업시간*투입인원/7.5시간</t>
      </text>
    </commen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102">
      <text>
        <t xml:space="preserve">작업시간*투입인원/7.5시간</t>
      </text>
    </comment>
    <comment authorId="0" ref="K2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102">
      <text>
        <t xml:space="preserve">작업시간*투입인원/7.5시간</t>
      </text>
    </comment>
    <comment authorId="0" ref="K2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sharedStrings.xml><?xml version="1.0" encoding="utf-8"?>
<sst xmlns="http://schemas.openxmlformats.org/spreadsheetml/2006/main" count="12923" uniqueCount="5871">
  <si>
    <t>담당</t>
  </si>
  <si>
    <t>검토</t>
  </si>
  <si>
    <t>확인</t>
  </si>
  <si>
    <t xml:space="preserve">            (김포)생산공급망 업무일지</t>
  </si>
  <si>
    <t>최용화</t>
  </si>
  <si>
    <t>윤경용</t>
  </si>
  <si>
    <t>초록색상 지우기와 기재 금지</t>
  </si>
  <si>
    <t>날짜</t>
  </si>
  <si>
    <t>■ 제품포장작업</t>
  </si>
  <si>
    <t>품명</t>
  </si>
  <si>
    <t>용량/규격</t>
  </si>
  <si>
    <t>수량</t>
  </si>
  <si>
    <t>박스</t>
  </si>
  <si>
    <t>작업시간</t>
  </si>
  <si>
    <t>투입인원수</t>
  </si>
  <si>
    <t>총작업시간</t>
  </si>
  <si>
    <t>LINE/구분</t>
  </si>
  <si>
    <t>비고(LOT/NO)</t>
  </si>
  <si>
    <t>카테고리</t>
  </si>
  <si>
    <t>작업공수</t>
  </si>
  <si>
    <t>작업자</t>
  </si>
  <si>
    <t>시작</t>
  </si>
  <si>
    <t>끝</t>
  </si>
  <si>
    <t>2AA40003 / GT Formula 엔진오일 PAO 5W30 | 1L</t>
  </si>
  <si>
    <t>자동</t>
  </si>
  <si>
    <t>엔진오일</t>
  </si>
  <si>
    <t>1AA40002 / 썸오일 100% 합성엔진오일 0W20 | 1L</t>
  </si>
  <si>
    <t>정화순, 윤상모, 김백철,  김세중</t>
  </si>
  <si>
    <t>2AA40041 / 스탠다드 100%합성엔진오일 5W30 | 1L</t>
  </si>
  <si>
    <t>1AA40013 / 미라텍 플러스 100% 합성엔진오일 5W30 | 1L</t>
  </si>
  <si>
    <t>1AA40012 / 썸오일 100% 합성엔진오일 4T 5W40 | 1L</t>
  </si>
  <si>
    <t>정화순, 윤상모, 김세중</t>
  </si>
  <si>
    <t>2AA40001 / GT Formula 엔진오일 PAO 0W20 | 1L</t>
  </si>
  <si>
    <t>2AJ40047 / 인젝션 펌프 청소유 | 4L</t>
  </si>
  <si>
    <t>2AA40017 / 넘버원 100%합성엔진오일 5W30 | 1L</t>
  </si>
  <si>
    <t>수동1</t>
  </si>
  <si>
    <t>기타</t>
  </si>
  <si>
    <t>총수량</t>
  </si>
  <si>
    <t>■ 라벨부착작업</t>
  </si>
  <si>
    <t>DA020669 / 프로텍 브레이크액 DOT-4+ LV 1L 라벨 | 81*111</t>
  </si>
  <si>
    <t>자동B</t>
  </si>
  <si>
    <t>브레이크액</t>
  </si>
  <si>
    <t>DA020664 / 프로텍 브레이크액 DOT-4+ 1L 라벨 | 81*111</t>
  </si>
  <si>
    <t>DO020100 / 썸오일 4T 100% 합성엔진오일 5W-40 1L 라벨 | 81*111</t>
  </si>
  <si>
    <t>OO020695 / 넘버원 5w30 가솔린 디젤 합성엔진오일 1L 라벨 | 90*140</t>
  </si>
  <si>
    <t>수동</t>
  </si>
  <si>
    <t>수동B</t>
  </si>
  <si>
    <t>■ 원액생산작업</t>
  </si>
  <si>
    <t>포장</t>
  </si>
  <si>
    <t>5AJ40009 / 엔진 세척제 (크린텍)-솔벤트</t>
  </si>
  <si>
    <t>L</t>
  </si>
  <si>
    <t>TOTE</t>
  </si>
  <si>
    <t>BT-2</t>
  </si>
  <si>
    <t>G260918-021</t>
  </si>
  <si>
    <t>엔진세척제</t>
  </si>
  <si>
    <t>5AA40027 / SUMOIL 5W40 4T</t>
  </si>
  <si>
    <t>G260918-022</t>
  </si>
  <si>
    <t>5AA40024 / SUMOIL 0W20</t>
  </si>
  <si>
    <t>G260918-023</t>
  </si>
  <si>
    <t>5AA40012 / MOTOR 2T SAE20</t>
  </si>
  <si>
    <t>G260918-024</t>
  </si>
  <si>
    <t>5AA40001 / ODM 0W20 GD</t>
  </si>
  <si>
    <t>5AA40008 / ODM 5W30</t>
  </si>
  <si>
    <t>G260921-021</t>
  </si>
  <si>
    <t>G260922-021</t>
  </si>
  <si>
    <t>5AB40005 / 엑스퍼트 엔진코팅제</t>
  </si>
  <si>
    <t>G260921-022</t>
  </si>
  <si>
    <t>엔진코팅제</t>
  </si>
  <si>
    <t>■ 출고내역</t>
  </si>
  <si>
    <t>G260917-021</t>
  </si>
  <si>
    <t>거래처</t>
  </si>
  <si>
    <t>확인자</t>
  </si>
  <si>
    <t>운송</t>
  </si>
  <si>
    <t>비고</t>
  </si>
  <si>
    <t>2AA40053 / 아디노 100%합성엔진오일 5W30 | 1L</t>
  </si>
  <si>
    <t>마하나임코리아</t>
  </si>
  <si>
    <t>용차</t>
  </si>
  <si>
    <t>운송료:55,000 VAT포함</t>
  </si>
  <si>
    <t>1AA40005 / 썸오일 100% 합성엔진오일 5W30 | 1L</t>
  </si>
  <si>
    <t>현대카프라자</t>
  </si>
  <si>
    <t>택배</t>
  </si>
  <si>
    <t>■ 입고내역</t>
  </si>
  <si>
    <t>SMO-80</t>
  </si>
  <si>
    <t>200L</t>
  </si>
  <si>
    <t>D/M</t>
  </si>
  <si>
    <t>세명인더스트리</t>
  </si>
  <si>
    <t>GLYCERINE</t>
  </si>
  <si>
    <t>함수구연산</t>
  </si>
  <si>
    <t>KG</t>
  </si>
  <si>
    <t>LN-2Z</t>
  </si>
  <si>
    <t>LN-5PPG</t>
  </si>
  <si>
    <t>BF LV-1202</t>
  </si>
  <si>
    <t>동아특수화학</t>
  </si>
  <si>
    <t>1L 백색 원형 용기</t>
  </si>
  <si>
    <t>1L</t>
  </si>
  <si>
    <t>두리화학</t>
  </si>
  <si>
    <t>GT 0W20 용기</t>
  </si>
  <si>
    <t>대성케미칼</t>
  </si>
  <si>
    <t>DR PAO 5W30 용기</t>
  </si>
  <si>
    <t>태봉인더스트리</t>
  </si>
  <si>
    <t>버진캡</t>
  </si>
  <si>
    <t>태봉 무라벨 검정 용기</t>
  </si>
  <si>
    <t>GT 5W30 1L 용기</t>
  </si>
  <si>
    <t>인젝션 펌프 청소유 4L 용기</t>
  </si>
  <si>
    <t>운송료: 131,000 VAT포함</t>
  </si>
  <si>
    <t>4L</t>
  </si>
  <si>
    <t>45m/m 검정 캡</t>
  </si>
  <si>
    <t>PB 950</t>
  </si>
  <si>
    <t>185KG</t>
  </si>
  <si>
    <t>새한실리켐</t>
  </si>
  <si>
    <t>부동액 캡</t>
  </si>
  <si>
    <t>■ 이동제품</t>
  </si>
  <si>
    <t>단위</t>
  </si>
  <si>
    <t>차량</t>
  </si>
  <si>
    <t>운반자</t>
  </si>
  <si>
    <t>넘버원 5W30</t>
  </si>
  <si>
    <t>EA</t>
  </si>
  <si>
    <t>DE030124 / 대성-HDPE 사각용기-썸오일 펄블루(캡x)-대림 | 1L</t>
  </si>
  <si>
    <t>3.5T</t>
  </si>
  <si>
    <t>박용채</t>
  </si>
  <si>
    <t>김포 -&gt; 본사</t>
  </si>
  <si>
    <t>자차</t>
  </si>
  <si>
    <t>좋은상자(샘플)/반출</t>
  </si>
  <si>
    <t>프로텍 브레이크 DOT4+LV</t>
  </si>
  <si>
    <t>1CM29352 / 썸오일 100% 합성엔진오일 5W30 1L 12개입 칼라박스-공용 | 422*267*210</t>
  </si>
  <si>
    <t>부동액 3L 용기</t>
  </si>
  <si>
    <t>3L</t>
  </si>
  <si>
    <t>미라텍 플러스 5W30</t>
  </si>
  <si>
    <t>1T</t>
  </si>
  <si>
    <t>김희철</t>
  </si>
  <si>
    <t>OF3 5W30</t>
  </si>
  <si>
    <t>대성 300ml 검정 용기</t>
  </si>
  <si>
    <t>0.3L</t>
  </si>
  <si>
    <t>증류수</t>
  </si>
  <si>
    <t>1000L</t>
  </si>
  <si>
    <t>본사 -&gt; 김포</t>
  </si>
  <si>
    <t>공토트</t>
  </si>
  <si>
    <t>GT 0W30 라벨</t>
  </si>
  <si>
    <t>■ 택배출고현황</t>
  </si>
  <si>
    <t>GT 0W20 라벨</t>
  </si>
  <si>
    <t>■ 기타</t>
  </si>
  <si>
    <t>GT 5W30 라벨</t>
  </si>
  <si>
    <t>동성유화 코팅제 라벨</t>
  </si>
  <si>
    <t>구분</t>
  </si>
  <si>
    <t>건수</t>
  </si>
  <si>
    <t xml:space="preserve"> </t>
  </si>
  <si>
    <t>경동택배</t>
  </si>
  <si>
    <t>납품</t>
  </si>
  <si>
    <t>■ 기타업무</t>
  </si>
  <si>
    <t>업무명</t>
  </si>
  <si>
    <t>부자재 사용량 이카운트 전산 입력 및 GWS 최신화</t>
  </si>
  <si>
    <t>완제품 입,출고 이카운트 전산 입력 및 GWS 최신화</t>
  </si>
  <si>
    <t>업무일지 작성 및 서류 정리</t>
  </si>
  <si>
    <t>김포2공장 점검 / 환기</t>
  </si>
  <si>
    <t>김포3공장 고압 재사용신청 안전 검사 수행</t>
  </si>
  <si>
    <t>(주) 대한전기 서브분전반 공사 견적서 검토</t>
  </si>
  <si>
    <t>서브분전반 신설 최종협의건 기안서 작성</t>
  </si>
  <si>
    <t>임차인측 내선 공사 견적서 검토</t>
  </si>
  <si>
    <t>백호전기 임차인 내선 공사 견적서 검토</t>
  </si>
  <si>
    <t>승화전기 견적서 가격 협상 최종 협의</t>
  </si>
  <si>
    <t>우원팩토리 대표 내선 공사 진행 확정 소통</t>
  </si>
  <si>
    <t>공간부동산 합의서 특약사항 추가 요청 소통</t>
  </si>
  <si>
    <t>한전 접속공사 본선 분기 결선 및 COS 설치</t>
  </si>
  <si>
    <t>본사 요청 이동 부자재 준비 및 Packing</t>
  </si>
  <si>
    <t>본사 이동 물품 준비 및 상,하차</t>
  </si>
  <si>
    <t>김포2공장 B동 정리</t>
  </si>
  <si>
    <t>물류 이동 스탠다드5W30 아웃박스 2공장-&gt;1공장</t>
  </si>
  <si>
    <t>김포공장 C동 정리</t>
  </si>
  <si>
    <t>WMS 대림 자체 소프트웨어 개발</t>
  </si>
  <si>
    <t>물류 하역 태봉 용기</t>
  </si>
  <si>
    <t>김백철</t>
  </si>
  <si>
    <t>물류 하역 두리화학 백색 용기 (수작업)</t>
  </si>
  <si>
    <t>공인중개사 직원 특약 조항 관련 소통</t>
  </si>
  <si>
    <t>아디노 5W30 출고 상차</t>
  </si>
  <si>
    <t>부동산 계약서 관련 정원일 대표님 미팅</t>
  </si>
  <si>
    <t>물류 이동 AJ파렛트 2공장-&gt;1공장</t>
  </si>
  <si>
    <t>물류 이동 38파이 검정캡 2공장-&gt;1공장</t>
  </si>
  <si>
    <t>대림기업 실사재고 웹앱 데이터 입력</t>
  </si>
  <si>
    <t>물류 이동 미라텍 플러스 5W30 용기 1공장-&gt;2공장</t>
  </si>
  <si>
    <t>김희철 소장 소개 전기업체 견적 미팅</t>
  </si>
  <si>
    <t>1AA40015 / 미라텍탑 PAO 100% 합성엔진오일 5W30 | 1L</t>
  </si>
  <si>
    <t>2AA20004 / GT 엔진오일 PAO 5W-30 1L 라벨 | 92*110</t>
  </si>
  <si>
    <t>1AH40002 / 프로텍 프리미엄 브레이크액 DOT-4+ LV | 1L</t>
  </si>
  <si>
    <t>수동3</t>
  </si>
  <si>
    <t>5AJ40015 / 유압작동유 AW32</t>
  </si>
  <si>
    <t>윤상모, 김세중</t>
  </si>
  <si>
    <t>G260916-021</t>
  </si>
  <si>
    <t>프리미엄 브레이크액  DOT-4+ (시생산용)</t>
  </si>
  <si>
    <t>DM</t>
  </si>
  <si>
    <t>BT-6</t>
  </si>
  <si>
    <t>G260916-061</t>
  </si>
  <si>
    <t>3AA40001 / CTWD 100%합성엔진오일 0W20 | 1L</t>
  </si>
  <si>
    <t>베에프코리아</t>
  </si>
  <si>
    <t>운송료:319,000원 VAT포함</t>
  </si>
  <si>
    <t>1AH40001 / 프로텍 프리미엄 브레이크액 DOT-4+ | 1L</t>
  </si>
  <si>
    <t>3AA40003 / CTWD 100%합성엔진오일 5W30 | 1L</t>
  </si>
  <si>
    <t>정화순, 김백철, 김세중</t>
  </si>
  <si>
    <t>ADDTAC</t>
  </si>
  <si>
    <t>17KG</t>
  </si>
  <si>
    <t>PL</t>
  </si>
  <si>
    <t>디엔엘코리아</t>
  </si>
  <si>
    <t>V8-800</t>
  </si>
  <si>
    <t>175KG</t>
  </si>
  <si>
    <t>비엘에스케미칼</t>
  </si>
  <si>
    <t>정화순, 김세중</t>
  </si>
  <si>
    <t>정화순, 김백철</t>
  </si>
  <si>
    <t>DO020101 / 썸오일 100% 합성엔진오일 10W-40 4L 라벨 리뉴얼 | 108*160</t>
  </si>
  <si>
    <t>D-40</t>
  </si>
  <si>
    <t>DR 5W40</t>
  </si>
  <si>
    <t>ODM 5W30 PAO</t>
  </si>
  <si>
    <t>80L</t>
  </si>
  <si>
    <t>크린텍 방청윤활제</t>
  </si>
  <si>
    <t>수분제거,동결방지제</t>
  </si>
  <si>
    <t>D-60</t>
  </si>
  <si>
    <t>A-1000</t>
  </si>
  <si>
    <t>승진 검정 1L 용기</t>
  </si>
  <si>
    <t>G260915-021</t>
  </si>
  <si>
    <t>5AA40021 / GT formula 엔진오일 PAO 5W30</t>
  </si>
  <si>
    <t>G260915-022</t>
  </si>
  <si>
    <t>5AA40019 / ODM 5W30 PAO</t>
  </si>
  <si>
    <t>G260915-023</t>
  </si>
  <si>
    <t>윤경용, 김백철</t>
  </si>
  <si>
    <t>2AA40032 / 디알텍 100%합성엔진오일 5W30 | 1L</t>
  </si>
  <si>
    <t>드림컴퍼니</t>
  </si>
  <si>
    <t>운송비154,000원(VAT포함)</t>
  </si>
  <si>
    <t>OO020669 / CTWD 엔진오일 0W-20 1L 라벨 | 77.5*142</t>
  </si>
  <si>
    <t>자동A</t>
  </si>
  <si>
    <t>S-OIL HYDRO FLUID AW 32</t>
  </si>
  <si>
    <t>아이티에스오일</t>
  </si>
  <si>
    <t>(주)루멘트 미팅 / WMS 및 PDA 관련 미팅</t>
  </si>
  <si>
    <t>물류 이동 미라텍플러스 5W30 용기 2공장-&gt;1공장</t>
  </si>
  <si>
    <t>A동 분전반 , 천막동 분적반 견적 비용 검토</t>
  </si>
  <si>
    <t>우원팩토리 전기 설비 협의</t>
  </si>
  <si>
    <t>윤경용,김백철</t>
  </si>
  <si>
    <t>요청 품목 실재고 파악</t>
  </si>
  <si>
    <t>무라벨 브레이크액 용기(1L/펄그레이)</t>
  </si>
  <si>
    <t>프로텍 DOT4+LV 1L(전, 후면) 라벨</t>
  </si>
  <si>
    <t>장</t>
  </si>
  <si>
    <t>프로텍 엔진코팅제 B</t>
  </si>
  <si>
    <t>썸오일 5W30 1L 아웃박스</t>
  </si>
  <si>
    <t>좋은상자</t>
  </si>
  <si>
    <t>ECOCLEAN 850</t>
  </si>
  <si>
    <t>프로텍 브레이크액 DOT-4+</t>
  </si>
  <si>
    <t>프로텍 브레이크액 DOT-4+LV</t>
  </si>
  <si>
    <t>미라텍 TOP PAO 5W30</t>
  </si>
  <si>
    <t>GT 5W30 PAO</t>
  </si>
  <si>
    <t>ODM 0W30 LS</t>
  </si>
  <si>
    <t>ODM 0W20 GD</t>
  </si>
  <si>
    <t>씰링기</t>
  </si>
  <si>
    <t>대</t>
  </si>
  <si>
    <t>김포 3공장 A동 서브분전반 촬영</t>
  </si>
  <si>
    <t>백호전기 단선결선도 검토</t>
  </si>
  <si>
    <t>공간부동산 전기 공사 범위 협의</t>
  </si>
  <si>
    <t>물류 이동 LV-1202 2공장-&gt;1공장</t>
  </si>
  <si>
    <t>물류 이동 썸오일 5w30 아웃박스 1공장 -&gt; 2공장</t>
  </si>
  <si>
    <t>물류 이동 MEG 공토트 1공장-&gt;2공장</t>
  </si>
  <si>
    <t xml:space="preserve"> - 생산포장업무 입사지원자(최민식 씨) 1명 면접진행</t>
  </si>
  <si>
    <t>본사이동 원부자재 및 완제품 상차 준비작업</t>
  </si>
  <si>
    <t>9월 재고리스트 입력 및 재고실사 원료 및 완제품 실사수량 입력</t>
  </si>
  <si>
    <t>본사 &lt;-&gt; 김포 이동 원부자재 및 완제품 상, 하차 작업</t>
  </si>
  <si>
    <t>BF DOT4+, DOT4+LV 2공장 &gt; 1공장 이동작업</t>
  </si>
  <si>
    <t>김포 생산공급망팀 생산포장업무 지원자 면접</t>
  </si>
  <si>
    <t>5AB40002 / 엔진코팅제 B</t>
  </si>
  <si>
    <t>G260910-021</t>
  </si>
  <si>
    <t>2AA40034 / 디알텍 100%합성엔진오일 PAO 5W30 | 1L</t>
  </si>
  <si>
    <t>2AA40035 / 디알텍 100%합성엔진오일 PAO 5W40 | 1L</t>
  </si>
  <si>
    <t>2AJ40016 / 디알텍 오일소모방지제 | 0.5L</t>
  </si>
  <si>
    <t>US-4</t>
  </si>
  <si>
    <t>1,000L</t>
  </si>
  <si>
    <t>S-OIL 7 CK 15W40</t>
  </si>
  <si>
    <t>HLP-3030</t>
  </si>
  <si>
    <t>한일유화</t>
  </si>
  <si>
    <t>HLP-2090</t>
  </si>
  <si>
    <t>CTWD 0W20 아웃박스</t>
  </si>
  <si>
    <t>아르케</t>
  </si>
  <si>
    <t>무라벨 브레이크액 용기(펄그레이/1L)</t>
  </si>
  <si>
    <t>자차-1T/최용화</t>
  </si>
  <si>
    <t>프로텍 브레이크액 DOT-4+ 1L 라벨</t>
  </si>
  <si>
    <t>DEG</t>
  </si>
  <si>
    <t>225KG</t>
  </si>
  <si>
    <t>휴브글로벌</t>
  </si>
  <si>
    <t>- 자동화기계 원액 공급펌프 고장발생 자체수리 진행</t>
  </si>
  <si>
    <t>1AJ40009 / 프로텍 엔진오일소모방지제 | 2L</t>
  </si>
  <si>
    <t>대성케미칼 방문 프로텍 브레이크오일 용기,라벨 인수</t>
  </si>
  <si>
    <t>물류 이동 BF4-1201 2공장-&gt;1공장</t>
  </si>
  <si>
    <t>임차인 대선 업무 (접속공사 비용 , 정기검사 비용)</t>
  </si>
  <si>
    <t>한전 산출 명세서 검토</t>
  </si>
  <si>
    <t>ERP 재고 데이터 정확성 개선 회의</t>
  </si>
  <si>
    <t>윤경용,최용화</t>
  </si>
  <si>
    <t>자동화기계 펌프 고장원인 파악 및 수리</t>
  </si>
  <si>
    <t>1AJ40007 / 프로텍 엔진오일소모방지제 | 0.5L</t>
  </si>
  <si>
    <t>생산동 바닥 청소 및 폐기물 처리(용기파손 누유)</t>
  </si>
  <si>
    <t>윤경용, 김백철, 정화순, 윤상모, 김세중</t>
  </si>
  <si>
    <t>1AJ40008 / 프로텍 엔진오일소모방지제 | 1L</t>
  </si>
  <si>
    <t>DA020119 / 오일소모방지제 2L 라벨 | 116x102</t>
  </si>
  <si>
    <t>DA020117 / 오일소모방지제 500ml 라벨 | 65*110</t>
  </si>
  <si>
    <t>DA020118 / 오일소모방지제 1L 라벨 | 202*95</t>
  </si>
  <si>
    <t>2AA40102 / 카젠 썸오일 100% 합성엔진오일 5W30 | 1L</t>
  </si>
  <si>
    <t>OA020581 / 디알텍 오일소모방지제 500ml 라벨 | 65*110</t>
  </si>
  <si>
    <t>5AB40003 / 엔진코팅제 C</t>
  </si>
  <si>
    <t>G2609090-021</t>
  </si>
  <si>
    <t>5AA40035 / 엔진오일 소모방지제</t>
  </si>
  <si>
    <t>G260908-021</t>
  </si>
  <si>
    <t>CTWD 0W20 라벨</t>
  </si>
  <si>
    <t>대진전산시스템</t>
  </si>
  <si>
    <t>썸오일 5W30</t>
  </si>
  <si>
    <t>카젠 썸오일 5W30</t>
  </si>
  <si>
    <t>실리콘 스프레이</t>
  </si>
  <si>
    <t>0.42L</t>
  </si>
  <si>
    <t>MEG</t>
  </si>
  <si>
    <t>승진 검정 300(B) 용기</t>
  </si>
  <si>
    <t>0W30 점도스티커</t>
  </si>
  <si>
    <t>2AA40044 / 스탠다드 100%합성엔진오일 10W40 | 200L</t>
  </si>
  <si>
    <t>운송비 154,000원(VAT포함)</t>
  </si>
  <si>
    <t>2AH40003 / 디알텍 브레이크액 DOT-4 플러스 | 1L</t>
  </si>
  <si>
    <t>4T 5W40 점도스티커</t>
  </si>
  <si>
    <t>SK ZIC X7 LS 0W30</t>
  </si>
  <si>
    <t>안국루브텍</t>
  </si>
  <si>
    <t>썸오일 아웃박스</t>
  </si>
  <si>
    <t>실중량 5,390KG</t>
  </si>
  <si>
    <t>케이피한석화학</t>
  </si>
  <si>
    <t>재생드럼(A) 200L용기</t>
  </si>
  <si>
    <t>대영용기</t>
  </si>
  <si>
    <t>명세서 수량 누락</t>
  </si>
  <si>
    <t>ODM 5W30</t>
  </si>
  <si>
    <t>ODM 0W20</t>
  </si>
  <si>
    <t>GT 0W30</t>
  </si>
  <si>
    <t>GT 0W30 용기</t>
  </si>
  <si>
    <t>45m/m캡 (검정)</t>
  </si>
  <si>
    <t>썸오일 5W30 아웃박스</t>
  </si>
  <si>
    <t>GT 무라벨 용기</t>
  </si>
  <si>
    <t>썸오일 5W40</t>
  </si>
  <si>
    <t>AZ-37</t>
  </si>
  <si>
    <t>두리 초록손잡이 용기</t>
  </si>
  <si>
    <t>BPC</t>
  </si>
  <si>
    <t>0.7L</t>
  </si>
  <si>
    <t>원영준</t>
  </si>
  <si>
    <t>D-40 공토트</t>
  </si>
  <si>
    <t>(구)GT아웃박스</t>
  </si>
  <si>
    <t>대성 검정 500 용기</t>
  </si>
  <si>
    <t>실링기</t>
  </si>
  <si>
    <t>대성 자주 사각 용기</t>
  </si>
  <si>
    <t>대성 펄그레이 용기</t>
  </si>
  <si>
    <t>용기 샘플</t>
  </si>
  <si>
    <t>BOX</t>
  </si>
  <si>
    <t>유스엠 미팅 (WMS,MES)</t>
  </si>
  <si>
    <t>물류 이동 오일소모방지제 용기 2공장-&gt;1공장</t>
  </si>
  <si>
    <t>물류 이동 S-31 2공장-&gt;1공장</t>
  </si>
  <si>
    <t>물류 이동 프로텍 오일소모방지제 아웃박스 2공장-&gt;1공장</t>
  </si>
  <si>
    <t>2공장 창고 A동 라인 정리</t>
  </si>
  <si>
    <t>휴가신청서 작성 (김백철 사원)</t>
  </si>
  <si>
    <t>본사 이동 물품 정리 원위치</t>
  </si>
  <si>
    <t>김포3공장 전기 공사 교체 현장 감독</t>
  </si>
  <si>
    <t>임차인 설비내역서 검토 내선 공사 미팅</t>
  </si>
  <si>
    <t>대영용기 재생드럼 인수</t>
  </si>
  <si>
    <t>드림컴퍼니 출하 상차 작업</t>
  </si>
  <si>
    <t>본사 이동 물품 준비 및 상,하차 (1T,원영준 과장)</t>
  </si>
  <si>
    <t>SK ZIC X7 LS 0W30 BULK 하역작업</t>
  </si>
  <si>
    <t>윤경용(08시 10분 ~ 08시 40분)</t>
  </si>
  <si>
    <t>MEG BULK 하역작업</t>
  </si>
  <si>
    <t>MEG TOTE 정리</t>
  </si>
  <si>
    <t>본사 이동 물품 준비 및 상,하차 (3.5T 박용채 부장)</t>
  </si>
  <si>
    <t>1AH40001 / 프로텍 프리미엄 브레이크액 DOT4+ | 1L</t>
  </si>
  <si>
    <t>OO020606 / 디알텍 엔진오일 PAO 5w30 1L 라벨 | 77.5*142</t>
  </si>
  <si>
    <t>G260907-061</t>
  </si>
  <si>
    <t>G260907-021</t>
  </si>
  <si>
    <t>5AA40026 / SUMOIL 5W30</t>
  </si>
  <si>
    <t>G260907-022</t>
  </si>
  <si>
    <t>2AA40024 / 보크 고스트 100%합성엔진오일 5W30 | 200L</t>
  </si>
  <si>
    <t>보크</t>
  </si>
  <si>
    <t>운송비143,000원(VAT포함)</t>
  </si>
  <si>
    <t>2AA40025 / 보크 고스트 100%합성엔진오일 5W40 | 200L</t>
  </si>
  <si>
    <t>3AA40008 / X-POWER RUKY 5W30 | 1L</t>
  </si>
  <si>
    <t>현대상사</t>
  </si>
  <si>
    <t>운송비319,000원(VAT포함)</t>
  </si>
  <si>
    <t>5AF40002 / 크린텍 방청윤활제 | kg</t>
  </si>
  <si>
    <t>영일</t>
  </si>
  <si>
    <t>운송비286,000원(VAT포함)</t>
  </si>
  <si>
    <t>BF4-1201</t>
  </si>
  <si>
    <t>G260903-021</t>
  </si>
  <si>
    <t>G260904-021</t>
  </si>
  <si>
    <t>5AA40010 / ODM 5W40</t>
  </si>
  <si>
    <t>G260904-022</t>
  </si>
  <si>
    <t>5AA40017 / DR,GP4 - PAO 5W30</t>
  </si>
  <si>
    <t>G260904-023</t>
  </si>
  <si>
    <t>5AA40018 / DR,GP4 - PAO 5W40</t>
  </si>
  <si>
    <t>G260904-024</t>
  </si>
  <si>
    <t>5AF40002 / 크린텍 방청윤활제</t>
  </si>
  <si>
    <t>G260904-025</t>
  </si>
  <si>
    <t>프로텍 브레이크액 DOT 4+ 아웃박스</t>
  </si>
  <si>
    <t>15장</t>
  </si>
  <si>
    <t>오일스토어</t>
  </si>
  <si>
    <t>물류이동 DR PAO 5W30 용기 2공장-&gt;1공장</t>
  </si>
  <si>
    <t>물류이동 DR 5W40 PAO 아웃박스 2공장-&gt;1공장</t>
  </si>
  <si>
    <t>김세중</t>
  </si>
  <si>
    <t>동산하이테크 미팅 (WMS,MES)</t>
  </si>
  <si>
    <t>9월7일 MEG 입고분 공토트 배치</t>
  </si>
  <si>
    <t>물류이동 BF4-1201 D/M 2공장-&gt;1공장</t>
  </si>
  <si>
    <t>주유소 방문 경유 100L 구매 20L 말통 5EA / 대농식자재 마트 방문</t>
  </si>
  <si>
    <t>물류이동 사용 부자재 원위치</t>
  </si>
  <si>
    <t>공토트 이동 및 정리작업</t>
  </si>
  <si>
    <t>SK ZIC X7 LS 0W30 포장 준비작업</t>
  </si>
  <si>
    <t>김포3공장 ASS 교체 현장 감독</t>
  </si>
  <si>
    <t>물류이동 DR 5W30 용기 2공장-&gt;1공장</t>
  </si>
  <si>
    <t>물류이동 아디노 5w30 용기,45m/m캡(검정)  2공장-&gt;1공장</t>
  </si>
  <si>
    <t>본사 이동 부자재 원위치</t>
  </si>
  <si>
    <t>EN-Q 라벨/캡 이동 물품 추적</t>
  </si>
  <si>
    <t>물류 이동 온루브 무라벨 용기 2공장-&gt;1공장</t>
  </si>
  <si>
    <t>장기재고 조사 리스트 작성 전달</t>
  </si>
  <si>
    <t>차량운행일지 및 정비일지 정리</t>
  </si>
  <si>
    <t>2AA40045 / LUKI PREMIUM GOLD 엔진오일 5W30 | 1L</t>
  </si>
  <si>
    <t>OO020671 / CTWD 엔진오일 5W-30 1L 라벨 | 77.5*142</t>
  </si>
  <si>
    <t>2AA40058 / 세양 TORENO GOLD 100%합성엔진오일 5W30 | 1L</t>
  </si>
  <si>
    <t>1AA40003 / 썸오일 100% 합성엔진오일 0W30 | 1L</t>
  </si>
  <si>
    <t>G260903-061</t>
  </si>
  <si>
    <t>OO020715 / 세양 TORENO GOLD 5W-30 합성엔진오일 1L 라벨 | 76*140</t>
  </si>
  <si>
    <t>세양상사</t>
  </si>
  <si>
    <t>운송비 110,400원</t>
  </si>
  <si>
    <t>2AH40004 / 온루브 맥스 프리미엄 브레이크액 DOT-4+ | 1L</t>
  </si>
  <si>
    <t>온루브</t>
  </si>
  <si>
    <t>운송비 176,000원(VAT포함)</t>
  </si>
  <si>
    <t>DNDI-60</t>
  </si>
  <si>
    <t>동남유화</t>
  </si>
  <si>
    <t>SK ZIC X9 ZERO 0W20</t>
  </si>
  <si>
    <t>ALOX2100</t>
  </si>
  <si>
    <t>디앤엘코리아</t>
  </si>
  <si>
    <t>실중량 6,760KG/비중 0.8422</t>
  </si>
  <si>
    <t>BTA</t>
  </si>
  <si>
    <t>25KG</t>
  </si>
  <si>
    <t>포</t>
  </si>
  <si>
    <t>X-POWER RUKY 5W30 1L 용기</t>
  </si>
  <si>
    <t>흑진주 무라벨 1L 용기</t>
  </si>
  <si>
    <t>45mm캡 (검정)</t>
  </si>
  <si>
    <t>XTeer G90 SQ 0W-20</t>
  </si>
  <si>
    <t>로트 마킹기</t>
  </si>
  <si>
    <t>카트리지</t>
  </si>
  <si>
    <t>루키 5W30</t>
  </si>
  <si>
    <t>썸오일 0W30</t>
  </si>
  <si>
    <t>썸오일 10W40</t>
  </si>
  <si>
    <t>20L</t>
  </si>
  <si>
    <t>PAIL</t>
  </si>
  <si>
    <t>승진 검정 용기 300ml 구형(A)</t>
  </si>
  <si>
    <t>대성 자주 500ML 용기</t>
  </si>
  <si>
    <t>본사-&gt;김포</t>
  </si>
  <si>
    <t>오일소모방지제 용기</t>
  </si>
  <si>
    <t>EN-Q 잔량 라벨 / 캡</t>
  </si>
  <si>
    <t>XTeer D70 C2/C3 5W30</t>
  </si>
  <si>
    <t>누락</t>
  </si>
  <si>
    <t>파워블러드 5W30 라벨</t>
  </si>
  <si>
    <t>GT 0W30 점도스티커</t>
  </si>
  <si>
    <t>GT 0W20 점도스티커</t>
  </si>
  <si>
    <t>스탠다드 5W40 라벨</t>
  </si>
  <si>
    <t>썸오일 4T 5W40 라벨</t>
  </si>
  <si>
    <t>D-40 원액</t>
  </si>
  <si>
    <t>엔진코팅제 20L 말통</t>
  </si>
  <si>
    <t>DR 5W30 용기</t>
  </si>
  <si>
    <t>미라텍 플러스 5W30 용기</t>
  </si>
  <si>
    <t>대성 검정 사각 용기</t>
  </si>
  <si>
    <t>넘버원 5W30 용기</t>
  </si>
  <si>
    <t>대성 1L 펄블루 용기</t>
  </si>
  <si>
    <t>넘버원 5W30 아웃박스</t>
  </si>
  <si>
    <t>DR 5W30 아웃박스</t>
  </si>
  <si>
    <t>스탠다드 5W30 아웃박스</t>
  </si>
  <si>
    <t>스탠다드 5W40 아웃박스</t>
  </si>
  <si>
    <t>미라텍 5W30 아웃박스</t>
  </si>
  <si>
    <t>오일소모방지제 아웃박스</t>
  </si>
  <si>
    <t>단캡 (펄블루)</t>
  </si>
  <si>
    <t>파워블러드 PAO 5W30 아웃박스</t>
  </si>
  <si>
    <t>GT 구형 아웃박스</t>
  </si>
  <si>
    <t>GT 신형 아웃박스</t>
  </si>
  <si>
    <t>TEF1 0W30 아웃박스</t>
  </si>
  <si>
    <t>무지 45m/m 캡</t>
  </si>
  <si>
    <t>대성 흑진주 용기</t>
  </si>
  <si>
    <t>오일소모방지제 캡</t>
  </si>
  <si>
    <t>우수포장,다온툴,미래전기 방문 (자재,소모품 구매)</t>
  </si>
  <si>
    <t>정기 재고조사</t>
  </si>
  <si>
    <t>GWS 부자재 최신화</t>
  </si>
  <si>
    <t>외등 공사 준비 자재 이동</t>
  </si>
  <si>
    <t>SK ZIC X9 ZERO 0W20 BULK 하역작업</t>
  </si>
  <si>
    <t>물류 이동 D-60 (2공장-&gt;1공장)</t>
  </si>
  <si>
    <t>동남유화 입고 D-60 하역 작업</t>
  </si>
  <si>
    <t>윤경용(08시 10분 ~ 09시 00분)</t>
  </si>
  <si>
    <t>현대상사 입고 하역 작업</t>
  </si>
  <si>
    <t>태봉인더스트리 입고 하역 작업</t>
  </si>
  <si>
    <t>정기 재고조사 실시</t>
  </si>
  <si>
    <t>사용 드럼 지정 식별표 부착</t>
  </si>
  <si>
    <t>2공장 사무동 정리 정돈</t>
  </si>
  <si>
    <t>최용화,김세중</t>
  </si>
  <si>
    <t>D-60 토트 정리</t>
  </si>
  <si>
    <t>(김포)월간 생산공급망 대시보드</t>
  </si>
  <si>
    <t>OA020842 / 온루브 맥스 프리미엄 브레이크액 DOT-4+ 1L 라벨 | 80*130</t>
  </si>
  <si>
    <t>집계기준</t>
  </si>
  <si>
    <t>월생산(포장) 및 작업공수</t>
  </si>
  <si>
    <t>OA020588 / 디알텍 브레이크액 DOT-4 플러스 1L 라벨 | 77.5*142</t>
  </si>
  <si>
    <t>월생산(라벨) 및 작업공수</t>
  </si>
  <si>
    <t>월생산(원액) 및 작업공수</t>
  </si>
  <si>
    <t>월출고건</t>
  </si>
  <si>
    <t>월이동건</t>
  </si>
  <si>
    <t>월입고건</t>
  </si>
  <si>
    <t>기타업무 작업공수</t>
  </si>
  <si>
    <r>
      <rPr>
        <rFont val="Malgun Gothic"/>
        <b/>
        <color rgb="FFFFFFFF"/>
        <sz val="11.0"/>
      </rPr>
      <t xml:space="preserve">제품별 월 생산수량 TOP 5 - </t>
    </r>
    <r>
      <rPr>
        <rFont val="Malgun Gothic"/>
        <b/>
        <color rgb="FFFFFF00"/>
        <sz val="11.0"/>
      </rPr>
      <t>자사 제품</t>
    </r>
  </si>
  <si>
    <r>
      <rPr>
        <rFont val="Malgun Gothic"/>
        <b/>
        <color rgb="FFFFFFFF"/>
        <sz val="11.0"/>
      </rPr>
      <t xml:space="preserve">제품별 월 생산수량 TOP 5 - </t>
    </r>
    <r>
      <rPr>
        <rFont val="Malgun Gothic"/>
        <b/>
        <color rgb="FFFFFF00"/>
        <sz val="11.0"/>
      </rPr>
      <t>ODM</t>
    </r>
  </si>
  <si>
    <t>품목코드/품목명</t>
  </si>
  <si>
    <t>용량</t>
  </si>
  <si>
    <t>생산수량</t>
  </si>
  <si>
    <t>온루브 맥스 브레이크액 DOT4+ 라벨</t>
  </si>
  <si>
    <t>디알텍 브레이크액 DOT4+ 라벨</t>
  </si>
  <si>
    <t>CTWD 5W30 라벨</t>
  </si>
  <si>
    <t>0W20</t>
  </si>
  <si>
    <t>0W30</t>
  </si>
  <si>
    <t>0W40</t>
  </si>
  <si>
    <t>5W30</t>
  </si>
  <si>
    <t>5W40</t>
  </si>
  <si>
    <t>10W40</t>
  </si>
  <si>
    <t>4T 5W40</t>
  </si>
  <si>
    <t>4T 10W40</t>
  </si>
  <si>
    <t>대성 검정 300ml 용기</t>
  </si>
  <si>
    <t>태봉 흑진주 용기</t>
  </si>
  <si>
    <t>파워블러드 PAO 5W30 라벨</t>
  </si>
  <si>
    <t>실리콘스프레이</t>
  </si>
  <si>
    <t>45mm 캡 검정</t>
  </si>
  <si>
    <t>MUSASHI 브레이크 DOT-4</t>
  </si>
  <si>
    <t>0.354L</t>
  </si>
  <si>
    <t>생산 인력/인건비 추정(포장)</t>
  </si>
  <si>
    <t>생산 인력/인건비 추정(라벨)</t>
  </si>
  <si>
    <t>품목별</t>
  </si>
  <si>
    <t>물류 이동 100ml 용기,아웃박스,속지,캡(1공장-&gt;2공장)</t>
  </si>
  <si>
    <t>물류 이동 38파이 안전캡 (2공장-&gt;1공장)</t>
  </si>
  <si>
    <t>물류 이동 상신 브레이크액 원료 2PLT (2공장-&gt;1공장)</t>
  </si>
  <si>
    <t>품질 업무 지원(자재 입고 이동 내역 정리)</t>
  </si>
  <si>
    <t>물류 이동 프로텍 DOT4 원료 1PLT (2공장-&gt;1공장)</t>
  </si>
  <si>
    <t>우원팩토리 선임 신고서 작성 요청 이메일 회신</t>
  </si>
  <si>
    <t>우진전기 선임 신고서 서류 전달</t>
  </si>
  <si>
    <t>물류 이동 공토트 (2공장-&gt;1공장)</t>
  </si>
  <si>
    <t>우원팩토리 서류 보완 요청</t>
  </si>
  <si>
    <t>월간 시트 관리</t>
  </si>
  <si>
    <t>사용방법</t>
  </si>
  <si>
    <t>B열 시트명에 날짜 입력</t>
  </si>
  <si>
    <t>No</t>
  </si>
  <si>
    <t>시트명</t>
  </si>
  <si>
    <t>일일 생산합계
(포장+라벨+원료)</t>
  </si>
  <si>
    <t>일일 이동합계</t>
  </si>
  <si>
    <t>일일 발주합계</t>
  </si>
  <si>
    <t>일일 택배합계</t>
  </si>
  <si>
    <t>월 합계</t>
  </si>
  <si>
    <t>제품포장 카테고리</t>
  </si>
  <si>
    <t>0901</t>
  </si>
  <si>
    <t>품목코드</t>
  </si>
  <si>
    <t>품목명</t>
  </si>
  <si>
    <t>선택용</t>
  </si>
  <si>
    <t>노랑색상 작성 금지</t>
  </si>
  <si>
    <t>2AJ40036</t>
  </si>
  <si>
    <t>10년타기 열정 엔진플러싱</t>
  </si>
  <si>
    <t>0.4L</t>
  </si>
  <si>
    <t>2AC40050</t>
  </si>
  <si>
    <t>3브라더스 수분제거&amp;동결방지제</t>
  </si>
  <si>
    <t>2AC40050 / 3브라더스 수분제거&amp;동결방지제 | 0.3L</t>
  </si>
  <si>
    <t>2AB40031</t>
  </si>
  <si>
    <t>4&amp;1 엔진코팅제</t>
  </si>
  <si>
    <t>2AB40031 / 4&amp;1 엔진코팅제 | 0.4L</t>
  </si>
  <si>
    <t>1AJ40006</t>
  </si>
  <si>
    <t>4T MAX 오토바이용 엔진세척제</t>
  </si>
  <si>
    <t>1AJ40006 / 4T MAX 오토바이용 엔진세척제 | 0.12L</t>
  </si>
  <si>
    <t>0.12L</t>
  </si>
  <si>
    <t>1AB40014</t>
  </si>
  <si>
    <t>4T MAX 오토바이용 엔진코팅제</t>
  </si>
  <si>
    <t>1AB40014 / 4T MAX 오토바이용 엔진코팅제 | 0.1L</t>
  </si>
  <si>
    <t>0.1L</t>
  </si>
  <si>
    <t>1AC40020</t>
  </si>
  <si>
    <t>4T MAX 오토바이용 연료첨가제</t>
  </si>
  <si>
    <t>1AC40020 / 4T MAX 오토바이용 연료첨가제 | 0.1L</t>
  </si>
  <si>
    <t>1AC40021</t>
  </si>
  <si>
    <t>4T MAX 오토바이용 옥탄부스터</t>
  </si>
  <si>
    <t>1AC40021 / 4T MAX 오토바이용 옥탄부스터 | 0.12L</t>
  </si>
  <si>
    <t>2AB40015</t>
  </si>
  <si>
    <t>4XEN 엔진코팅제</t>
  </si>
  <si>
    <t>2AB40015 / 4XEN 엔진코팅제 | 0.2L</t>
  </si>
  <si>
    <t>0.2L</t>
  </si>
  <si>
    <t>2AE40004</t>
  </si>
  <si>
    <t>Cleanshot AdBlue Additive 클린샷 요소수 첨가제</t>
  </si>
  <si>
    <t>2AE40004 / Cleanshot AdBlue Additive 클린샷 요소수 첨가제 | 0.55L</t>
  </si>
  <si>
    <t>0.55L</t>
  </si>
  <si>
    <t>2AA40005</t>
  </si>
  <si>
    <t>CN ELANCE PAO 100%합성엔진오일 0W30</t>
  </si>
  <si>
    <t>2AA40005 / CN ELANCE PAO 100%합성엔진오일 0W30 | 1L</t>
  </si>
  <si>
    <t>2AA40006</t>
  </si>
  <si>
    <t>CN Super lite 100%합성엔진오일 5W30</t>
  </si>
  <si>
    <t>2AA40006 / CN Super lite 100%합성엔진오일 5W30 | 1L</t>
  </si>
  <si>
    <t>2AA40007</t>
  </si>
  <si>
    <t>CN ULTRA PAO 100%합성엔진오일 5W30</t>
  </si>
  <si>
    <t>2AA40007 / CN ULTRA PAO 100%합성엔진오일 5W30 | 1L</t>
  </si>
  <si>
    <t>2AH40001</t>
  </si>
  <si>
    <t>CN 브레이크액 DOT-4 플러스</t>
  </si>
  <si>
    <t>2AH40001 / CN 브레이크액 DOT-4 플러스 | 1L</t>
  </si>
  <si>
    <t>3AA40001</t>
  </si>
  <si>
    <t>CTWD 100%합성엔진오일 0W20</t>
  </si>
  <si>
    <t>3AA40002</t>
  </si>
  <si>
    <t>CTWD 100%합성엔진오일 0W30</t>
  </si>
  <si>
    <t>3AA40002 / CTWD 100%합성엔진오일 0W30 | 1L</t>
  </si>
  <si>
    <t>3AA40003</t>
  </si>
  <si>
    <t>CTWD 100%합성엔진오일 5W30</t>
  </si>
  <si>
    <t>2AG40007</t>
  </si>
  <si>
    <t>CTWD 하이퍼 가드 포뮬라 부동액(적색)</t>
  </si>
  <si>
    <t>2AG40007 / CTWD 하이퍼 가드 포뮬라 부동액(적색) | 3.78L</t>
  </si>
  <si>
    <t>3.78L</t>
  </si>
  <si>
    <t>2AG40006</t>
  </si>
  <si>
    <t>CTWD 하이퍼 가드 포뮬라 부동액(청색)</t>
  </si>
  <si>
    <t>2AG40006 / CTWD 하이퍼 가드 포뮬라 부동액(청색) | 3.78L</t>
  </si>
  <si>
    <t>1AC40029</t>
  </si>
  <si>
    <t>DLO 수분제거동결방지제</t>
  </si>
  <si>
    <t>1AC40029 / DLO 수분제거동결방지제 | 0.2L</t>
  </si>
  <si>
    <t>1AC40027</t>
  </si>
  <si>
    <t>DLO 연료첨가제 경유용</t>
  </si>
  <si>
    <t>1AC40027 / DLO 연료첨가제 경유용 | 0.2L</t>
  </si>
  <si>
    <t>1AC40028</t>
  </si>
  <si>
    <t>DLO 연료첨가제 휘발유용</t>
  </si>
  <si>
    <t>1AC40028 / DLO 연료첨가제 휘발유용 | 0.2L</t>
  </si>
  <si>
    <t>2AA40092</t>
  </si>
  <si>
    <t>G-flow 100%합성엔진오일 0W20</t>
  </si>
  <si>
    <t>2AA40092 / G-flow 100%합성엔진오일 0W20 | 1L</t>
  </si>
  <si>
    <t>2AA40093</t>
  </si>
  <si>
    <t>G-flow 100%합성엔진오일 0W30</t>
  </si>
  <si>
    <t>2AA40093 / G-flow 100%합성엔진오일 0W30 | 1L</t>
  </si>
  <si>
    <t>2AA40094</t>
  </si>
  <si>
    <t>G-flow 100%합성엔진오일 5W30</t>
  </si>
  <si>
    <t>2AA40094 / G-flow 100%합성엔진오일 5W30 | 1L</t>
  </si>
  <si>
    <t>2AA40095</t>
  </si>
  <si>
    <t>G-flow 100%합성엔진오일 5W40</t>
  </si>
  <si>
    <t>2AA40095 / G-flow 100%합성엔진오일 5W40 | 1L</t>
  </si>
  <si>
    <t>OS010321</t>
  </si>
  <si>
    <t>GT formula DPF 클리너</t>
  </si>
  <si>
    <t>OS010321 / GT formula DPF 클리너 | 0.5L</t>
  </si>
  <si>
    <t>0.5L</t>
  </si>
  <si>
    <t>OS010319</t>
  </si>
  <si>
    <t>GT formula 가솔린 어드밴스 연료첨가제</t>
  </si>
  <si>
    <t>OS010319 / GT formula 가솔린 어드밴스 연료첨가제 | 0.3L</t>
  </si>
  <si>
    <t>OS010320</t>
  </si>
  <si>
    <t>GT formula 디젤 어드밴스 연료첨가제</t>
  </si>
  <si>
    <t>OS010320 / GT formula 디젤 어드밴스 연료첨가제 | 0.3L</t>
  </si>
  <si>
    <t>OS010323</t>
  </si>
  <si>
    <t>GT formula 부스터(세탄부스터)</t>
  </si>
  <si>
    <t>OS010323 / GT formula 부스터(세탄부스터) | 0.5L</t>
  </si>
  <si>
    <t>2AA40001</t>
  </si>
  <si>
    <t>GT Formula 엔진오일 PAO 0W20</t>
  </si>
  <si>
    <t>OO017034</t>
  </si>
  <si>
    <t>GT formula 엔진오일 PAO 0w20</t>
  </si>
  <si>
    <t>OO017034 / GT formula 엔진오일 PAO 0w20 | 1L</t>
  </si>
  <si>
    <t>2AA40002</t>
  </si>
  <si>
    <t>GT Formula 엔진오일 PAO 0W30</t>
  </si>
  <si>
    <t>2AA40002 / GT Formula 엔진오일 PAO 0W30 | 1L</t>
  </si>
  <si>
    <t>OO010614</t>
  </si>
  <si>
    <t>GT formula 엔진오일 PAO 0w30</t>
  </si>
  <si>
    <t>OO010614 / GT formula 엔진오일 PAO 0w30 | 1L</t>
  </si>
  <si>
    <t>2AA40003</t>
  </si>
  <si>
    <t>GT Formula 엔진오일 PAO 5W30</t>
  </si>
  <si>
    <t>OO010627</t>
  </si>
  <si>
    <t>GT formula 엔진오일 PAO 5w30</t>
  </si>
  <si>
    <t>OO010627 / GT formula 엔진오일 PAO 5w30 | 1L</t>
  </si>
  <si>
    <t>2AA40004</t>
  </si>
  <si>
    <t>GT Formula 엔진오일 PAO 5W40</t>
  </si>
  <si>
    <t>2AA40004 / GT Formula 엔진오일 PAO 5W40 | 1L</t>
  </si>
  <si>
    <t>OO010613</t>
  </si>
  <si>
    <t>GT formula 엔진오일 PAO 5w40</t>
  </si>
  <si>
    <t>OO010613 / GT formula 엔진오일 PAO 5w40 | 1L</t>
  </si>
  <si>
    <t>OS010711</t>
  </si>
  <si>
    <t>GT formula 옥탄부스터(휘발유)</t>
  </si>
  <si>
    <t>OS010711 / GT formula 옥탄부스터(휘발유) | 0.5L</t>
  </si>
  <si>
    <t>OA010620</t>
  </si>
  <si>
    <t>GT formula 요소수 첨가제</t>
  </si>
  <si>
    <t>OA010620 / GT formula 요소수 첨가제 | 0.15L</t>
  </si>
  <si>
    <t>0.15L</t>
  </si>
  <si>
    <t>OS010322</t>
  </si>
  <si>
    <t>GT formula 제로(수분제거동결방지제)</t>
  </si>
  <si>
    <t>OS010322 / GT formula 제로(수분제거동결방지제) | 0.3L</t>
  </si>
  <si>
    <t>OS010613</t>
  </si>
  <si>
    <t>GT formula 트리타늄 골드 가솔린 연료첨가제</t>
  </si>
  <si>
    <t>OS010613 / GT formula 트리타늄 골드 가솔린 연료첨가제 | 0.5L</t>
  </si>
  <si>
    <t>OS010614</t>
  </si>
  <si>
    <t>GT formula 트리타늄 골드 디젤 연료첨가제</t>
  </si>
  <si>
    <t>OS010614 / GT formula 트리타늄 골드 디젤 연료첨가제 | 0.5L</t>
  </si>
  <si>
    <t>OP010318</t>
  </si>
  <si>
    <t>GT formula 트리타늄골드 엔진코팅제</t>
  </si>
  <si>
    <t>OP010318 / GT formula 트리타늄골드 엔진코팅제 | 0.5L</t>
  </si>
  <si>
    <t>OA010324</t>
  </si>
  <si>
    <t>GT formula 플러싱</t>
  </si>
  <si>
    <t>OA010324 / GT formula 플러싱 | 0.5L</t>
  </si>
  <si>
    <t>2AD40001</t>
  </si>
  <si>
    <t>GT 트리타늄 DPF 클리너(경유)</t>
  </si>
  <si>
    <t>2AD40001 / GT 트리타늄 DPF 클리너(경유) | 0.5L</t>
  </si>
  <si>
    <t>2AC40001</t>
  </si>
  <si>
    <t>GT 트리타늄 가솔린 크리너(휘발유)</t>
  </si>
  <si>
    <t>2AC40001 / GT 트리타늄 가솔린 크리너(휘발유) | 0.3L</t>
  </si>
  <si>
    <t>2AC40006</t>
  </si>
  <si>
    <t>GT 트리타늄 골드 가솔린 크리너(휘발유)</t>
  </si>
  <si>
    <t>2AC40006 / GT 트리타늄 골드 가솔린 크리너(휘발유) | 0.5L</t>
  </si>
  <si>
    <t>2AC40007</t>
  </si>
  <si>
    <t>GT 트리타늄 골드 디젤 크리너(경유)</t>
  </si>
  <si>
    <t>2AC40007 / GT 트리타늄 골드 디젤 크리너(경유) | 0.5L</t>
  </si>
  <si>
    <t>2AB40001</t>
  </si>
  <si>
    <t>GT 트리타늄 골드 엔진코팅제</t>
  </si>
  <si>
    <t>2AB40001 / GT 트리타늄 골드 엔진코팅제 | 0.5L</t>
  </si>
  <si>
    <t>생산합계</t>
  </si>
  <si>
    <t>2AC40002</t>
  </si>
  <si>
    <t>GT 트리타늄 디젤 크리너(경유)</t>
  </si>
  <si>
    <t>2AC40002 / GT 트리타늄 디젤 크리너(경유) | 0.3L</t>
  </si>
  <si>
    <t>2AC40004</t>
  </si>
  <si>
    <t>GT 트리타늄 세탄부스터(경유)</t>
  </si>
  <si>
    <t>2AC40004 / GT 트리타늄 세탄부스터(경유) | 0.5L</t>
  </si>
  <si>
    <t>2AJ40001</t>
  </si>
  <si>
    <t>GT 트리타늄 엔진플러싱</t>
  </si>
  <si>
    <t>2AJ40001 / GT 트리타늄 엔진플러싱 | 0.5L</t>
  </si>
  <si>
    <t>2AC40005</t>
  </si>
  <si>
    <t>GT 트리타늄 옥탄부스터(휘발유)</t>
  </si>
  <si>
    <t>2AC40005 / GT 트리타늄 옥탄부스터(휘발유) | 0.5L</t>
  </si>
  <si>
    <t>2AE40001</t>
  </si>
  <si>
    <t>GT 트리타늄 요소수 첨가제</t>
  </si>
  <si>
    <t>2AE40001 / GT 트리타늄 요소수 첨가제 | 0.15L</t>
  </si>
  <si>
    <t>0902</t>
  </si>
  <si>
    <t>2AC40003</t>
  </si>
  <si>
    <t>GT 트리타늄 워터 제로</t>
  </si>
  <si>
    <t>2AC40003 / GT 트리타늄 워터 제로 | 0.3L</t>
  </si>
  <si>
    <t>2AA40096</t>
  </si>
  <si>
    <t>HL 100%합성엔진오일 0W30</t>
  </si>
  <si>
    <t>2AA40096 / HL 100%합성엔진오일 0W30 | 1L</t>
  </si>
  <si>
    <t>2AJ40014</t>
  </si>
  <si>
    <t>ICE PAG 100 에어컨 콤프오일</t>
  </si>
  <si>
    <t>2AJ40014 / ICE PAG 100 에어컨 콤프오일 | 1L</t>
  </si>
  <si>
    <t>2AJ40013</t>
  </si>
  <si>
    <t>ICE PAG 46 에어컨 콤프오일</t>
  </si>
  <si>
    <t>2AJ40013 / ICE PAG 46 에어컨 콤프오일 | 1L</t>
  </si>
  <si>
    <t>2AA40084</t>
  </si>
  <si>
    <t>JP 퍼포먼스 라이딩 모터 엔진오일 4T 10W40</t>
  </si>
  <si>
    <t>2AA40084 / JP 퍼포먼스 라이딩 모터 엔진오일 4T 10W40 | 1L</t>
  </si>
  <si>
    <t>2AA40083</t>
  </si>
  <si>
    <t>JP 퍼포먼스 라이딩 모터 엔진오일 4T 5W40</t>
  </si>
  <si>
    <t>2AA40083 / JP 퍼포먼스 라이딩 모터 엔진오일 4T 5W40 | 1L</t>
  </si>
  <si>
    <t>2AH40006</t>
  </si>
  <si>
    <t>JS LUBE 브레이크액 DOT-4</t>
  </si>
  <si>
    <t>2AH40006 / JS LUBE 브레이크액 DOT-4 | 1L</t>
  </si>
  <si>
    <t>2AH40007</t>
  </si>
  <si>
    <t>JS LUBE 브레이크액 DOT-4+ LV</t>
  </si>
  <si>
    <t>2AH40007 / JS LUBE 브레이크액 DOT-4+ LV | 1L</t>
  </si>
  <si>
    <t>이동합계</t>
  </si>
  <si>
    <t>2AA40013</t>
  </si>
  <si>
    <t>K-PRIME 100%합성엔진오일 5W30</t>
  </si>
  <si>
    <t>2AA40013 / K-PRIME 100%합성엔진오일 5W30 | 1L</t>
  </si>
  <si>
    <t>2AA40045</t>
  </si>
  <si>
    <t>LUKI PREMIUM GOLD 엔진오일 5W30</t>
  </si>
  <si>
    <t>4AH40001</t>
  </si>
  <si>
    <t>0903</t>
  </si>
  <si>
    <t>MUSASHI 브레이크액 DOT-4</t>
  </si>
  <si>
    <t>4AH40001 / MUSASHI 브레이크액 DOT-4 | 0.354L</t>
  </si>
  <si>
    <t>4AJ40004</t>
  </si>
  <si>
    <t>MUSASHI 엔진플러싱</t>
  </si>
  <si>
    <t>4AJ40004 / MUSASHI 엔진플러싱 | 0.5L</t>
  </si>
  <si>
    <t>4AC40006</t>
  </si>
  <si>
    <t>MUSASHI 옥탄부스터 가솔린용</t>
  </si>
  <si>
    <t>4AC40006 / MUSASHI 옥탄부스터 가솔린용 | 0.3L</t>
  </si>
  <si>
    <t>2AA40085</t>
  </si>
  <si>
    <t>OF3 100%합성엔진오일 5W30</t>
  </si>
  <si>
    <t>2AA40085 / OF3 100%합성엔진오일 5W30 | 1L</t>
  </si>
  <si>
    <t>2AA40086</t>
  </si>
  <si>
    <t>OF3 100%합성엔진오일 5W40</t>
  </si>
  <si>
    <t>2AA40086 / OF3 100%합성엔진오일 5W40 | 1L</t>
  </si>
  <si>
    <t>2AD40005</t>
  </si>
  <si>
    <t>OMC 파워샷 DPF 클리너</t>
  </si>
  <si>
    <t>2AD40005 / OMC 파워샷 DPF 클리너 | 0.5L</t>
  </si>
  <si>
    <t>2AC40008</t>
  </si>
  <si>
    <t>OMC 파워샷 연료첨가제(경유용)</t>
  </si>
  <si>
    <t>2AC40008 / OMC 파워샷 연료첨가제(경유용) | 0.5L</t>
  </si>
  <si>
    <t>2AC40009</t>
  </si>
  <si>
    <t>OMC 파워샷 연료첨가제(휘발유용)</t>
  </si>
  <si>
    <t>2AC40009 / OMC 파워샷 연료첨가제(휘발유용) | 0.5L</t>
  </si>
  <si>
    <t>2AB40002</t>
  </si>
  <si>
    <t>OMC 파워텍 엑스퍼트 엔진코팅제</t>
  </si>
  <si>
    <t>2AB40002 / OMC 파워텍 엑스퍼트 엔진코팅제 | 0.5L</t>
  </si>
  <si>
    <t>2AA40046</t>
  </si>
  <si>
    <t>S-POWER AX-30 SAE 엔진오일 0W30</t>
  </si>
  <si>
    <t>2AA40046 / S-POWER AX-30 SAE 엔진오일 0W30 | 1L</t>
  </si>
  <si>
    <t>2AA40047</t>
  </si>
  <si>
    <t>S-POWER AX-40 SAE 엔진오일 0W40</t>
  </si>
  <si>
    <t>2AA40047 / S-POWER AX-40 SAE 엔진오일 0W40 | 1L</t>
  </si>
  <si>
    <t>2AA40056</t>
  </si>
  <si>
    <t>ST OIL 100%합성엔진오일 5W30</t>
  </si>
  <si>
    <t>2AA40056 / ST OIL 100%합성엔진오일 5W30 | 1L</t>
  </si>
  <si>
    <t>2AA40057</t>
  </si>
  <si>
    <t>ST OIL 100%합성엔진오일 5W40</t>
  </si>
  <si>
    <t>2AA40057 / ST OIL 100%합성엔진오일 5W40 | 1L</t>
  </si>
  <si>
    <t>2AC40034</t>
  </si>
  <si>
    <t>ST OIL 어드밴스 연료첨가제(경유용)</t>
  </si>
  <si>
    <t>2AC40034 / ST OIL 어드밴스 연료첨가제(경유용) | 0.5L</t>
  </si>
  <si>
    <t>2AC40035</t>
  </si>
  <si>
    <t>ST OIL 어드밴스 연료첨가제(휘발유용)</t>
  </si>
  <si>
    <t>2AC40035 / ST OIL 어드밴스 연료첨가제(휘발유용) | 0.5L</t>
  </si>
  <si>
    <t>2AB40024</t>
  </si>
  <si>
    <t>ST OIL 엔진코팅제</t>
  </si>
  <si>
    <t>2AB40024 / ST OIL 엔진코팅제 | 0.5L</t>
  </si>
  <si>
    <t>2AA40019</t>
  </si>
  <si>
    <t>TOP TIER 100%합성엔진오일 5W30</t>
  </si>
  <si>
    <t>2AA40019 / TOP TIER 100%합성엔진오일 5W30 | 1L</t>
  </si>
  <si>
    <t>2AC40036</t>
  </si>
  <si>
    <t>TW-D5 연료첨가제(경유용)</t>
  </si>
  <si>
    <t>2AC40036 / TW-D5 연료첨가제(경유용) | 0.3L</t>
  </si>
  <si>
    <t>2AC40037</t>
  </si>
  <si>
    <t>TW-G5 연료첨가제(휘발유용)</t>
  </si>
  <si>
    <t>2AC40037 / TW-G5 연료첨가제(휘발유용) | 0.3L</t>
  </si>
  <si>
    <t>2AB40066</t>
  </si>
  <si>
    <t>TW-N5 엔진오일 첨가제(엔진코팅제)</t>
  </si>
  <si>
    <t>2AB40066 / TW-N5 엔진오일 첨가제(엔진코팅제) | 0.5L</t>
  </si>
  <si>
    <t>2AA40087</t>
  </si>
  <si>
    <t>Ultron(울트론) PAO 100%합성엔진오일 5W30</t>
  </si>
  <si>
    <t>2AA40087 / Ultron(울트론) PAO 100%합성엔진오일 5W30 | 1L</t>
  </si>
  <si>
    <t>2AJ40015</t>
  </si>
  <si>
    <t>VAC-68 진공펌프오일</t>
  </si>
  <si>
    <t>2AJ40015 / VAC-68 진공펌프오일 | 1L</t>
  </si>
  <si>
    <t>2AC40076</t>
  </si>
  <si>
    <t>VORTEX 연료첨가제 경유용</t>
  </si>
  <si>
    <t>2AC40076 / VORTEX 연료첨가제 경유용 | 0.3L</t>
  </si>
  <si>
    <t>2AC40077</t>
  </si>
  <si>
    <t>VORTEX 연료첨가제 휘발유용</t>
  </si>
  <si>
    <t>2AC40077 / VORTEX 연료첨가제 휘발유용 | 0.3L</t>
  </si>
  <si>
    <t>발주합계</t>
  </si>
  <si>
    <t>3AA40008</t>
  </si>
  <si>
    <t>X-POWER RUKY 5W30</t>
  </si>
  <si>
    <t>2AA40008</t>
  </si>
  <si>
    <t>가가발전기 미라텍 100%합성엔진오일 10W40</t>
  </si>
  <si>
    <t>2AA40008 / 가가발전기 미라텍 100%합성엔진오일 10W40 | 1.5L</t>
  </si>
  <si>
    <t>1.5L</t>
  </si>
  <si>
    <t>2AA40009</t>
  </si>
  <si>
    <t>겐트 100%합성엔진오일 5W30</t>
  </si>
  <si>
    <t>연료첨가제</t>
  </si>
  <si>
    <t>2AA40009 / 겐트 100%합성엔진오일 5W30 | 1L</t>
  </si>
  <si>
    <t>2AA40010</t>
  </si>
  <si>
    <t>겐트 100%합성엔진오일 5W40</t>
  </si>
  <si>
    <t>2AA40010 / 겐트 100%합성엔진오일 5W40 | 1L</t>
  </si>
  <si>
    <t>0904</t>
  </si>
  <si>
    <t>2AJ40011</t>
  </si>
  <si>
    <t>겐트 엔진플러싱</t>
  </si>
  <si>
    <t>2AJ40011 / 겐트 엔진플러싱 | 0.5L</t>
  </si>
  <si>
    <t>OO010200</t>
  </si>
  <si>
    <t>골드 드래곤 5w30 겸용 엔진오일</t>
  </si>
  <si>
    <t>OO010200 / 골드 드래곤 5w30 겸용 엔진오일 | 1L</t>
  </si>
  <si>
    <t>OO010201</t>
  </si>
  <si>
    <t>골드 드래곤 5w40 겸용 엔진오일</t>
  </si>
  <si>
    <t>OO010201 / 골드 드래곤 5w40 겸용 엔진오일 | 1L</t>
  </si>
  <si>
    <t>2AA40011</t>
  </si>
  <si>
    <t>공성 100%합성엔진오일 10W40</t>
  </si>
  <si>
    <t>2AA40011 / 공성 100%합성엔진오일 10W40 | 4L</t>
  </si>
  <si>
    <t>2AD40006</t>
  </si>
  <si>
    <t>공성 DPF 클리너</t>
  </si>
  <si>
    <t>2AD40006 / 공성 DPF 클리너 | 1L</t>
  </si>
  <si>
    <t>2AG40003</t>
  </si>
  <si>
    <t>공성 HD 부동액 원액 (적색)</t>
  </si>
  <si>
    <t>2AG40003 / 공성 HD 부동액 원액 (적색) | 4L</t>
  </si>
  <si>
    <t>2AG40004</t>
  </si>
  <si>
    <t>2AG40004 / 공성 HD 부동액 원액 (적색) | 10L</t>
  </si>
  <si>
    <t>10L</t>
  </si>
  <si>
    <t>2AG40001</t>
  </si>
  <si>
    <t>공성 부동액 첨가제 (적색)</t>
  </si>
  <si>
    <t>2AG40001 / 공성 부동액 첨가제 (적색) | 4L</t>
  </si>
  <si>
    <t>2AG40002</t>
  </si>
  <si>
    <t>2AG40002 / 공성 부동액 첨가제 (적색) | 10L</t>
  </si>
  <si>
    <t>택배합계</t>
  </si>
  <si>
    <t>2AJ40012</t>
  </si>
  <si>
    <t>공성 오일소모방지제</t>
  </si>
  <si>
    <t>2AJ40012 / 공성 오일소모방지제 | 2L</t>
  </si>
  <si>
    <t>2L</t>
  </si>
  <si>
    <t>2AC40045</t>
  </si>
  <si>
    <t>요소수</t>
  </si>
  <si>
    <t>굿이어 연료첨가제(경유용)</t>
  </si>
  <si>
    <t>2AC40045 / 굿이어 연료첨가제(경유용) | 0.3L</t>
  </si>
  <si>
    <t>2AC40046</t>
  </si>
  <si>
    <t>굿이어 연료첨가제(휘발유용)</t>
  </si>
  <si>
    <t>0907</t>
  </si>
  <si>
    <t>2AC40046 / 굿이어 연료첨가제(휘발유용) | 0.3L</t>
  </si>
  <si>
    <t>2AG40023</t>
  </si>
  <si>
    <t>금아(Keum Tube)프리믹스 고농축 부동액(적색)</t>
  </si>
  <si>
    <t>2AG40023 / 금아(Keum Tube)프리믹스 고농축 부동액(적색) | 1L</t>
  </si>
  <si>
    <t>2AC40065</t>
  </si>
  <si>
    <t>나노러스터 수분제거동결방지제</t>
  </si>
  <si>
    <t>2AC40065 / 나노러스터 수분제거동결방지제 | 0.3L</t>
  </si>
  <si>
    <t>2AC40067</t>
  </si>
  <si>
    <t>나노러스터 파워부스터 연료첨가제(경유용)</t>
  </si>
  <si>
    <t>2AC40067 / 나노러스터 파워부스터 연료첨가제(경유용) | 0.3L</t>
  </si>
  <si>
    <t>2AC40066</t>
  </si>
  <si>
    <t>나노러스터 파워부스터 연료첨가제(휘발유용)</t>
  </si>
  <si>
    <t>2AC40066 / 나노러스터 파워부스터 연료첨가제(휘발유용) | 0.3L</t>
  </si>
  <si>
    <t>2AC40130</t>
  </si>
  <si>
    <t>나노바이오 수분제거동결방지제</t>
  </si>
  <si>
    <t>2AC40130 / 나노바이오 수분제거동결방지제 | 0.5L</t>
  </si>
  <si>
    <t>2AB40052</t>
  </si>
  <si>
    <t>나노바이오 엔진코팅제</t>
  </si>
  <si>
    <t>2AB40052 / 나노바이오 엔진코팅제 | 0.5L</t>
  </si>
  <si>
    <t>2AJ40040</t>
  </si>
  <si>
    <t>나노바이오 엔진플러싱</t>
  </si>
  <si>
    <t>2AJ40040 / 나노바이오 엔진플러싱 | 0.5L</t>
  </si>
  <si>
    <t>2AC40131</t>
  </si>
  <si>
    <t>나노바이오 연료첨가제(경유용)</t>
  </si>
  <si>
    <t>2AC40131 / 나노바이오 연료첨가제(경유용) | 0.5L</t>
  </si>
  <si>
    <t>0908</t>
  </si>
  <si>
    <t>2AE40005</t>
  </si>
  <si>
    <t>나인서클 요소수 첨가제</t>
  </si>
  <si>
    <t>2AE40005 / 나인서클 요소수 첨가제 | 0.15L</t>
  </si>
  <si>
    <t>2AA40014</t>
  </si>
  <si>
    <t>나인스타 100%합성엔진오일 5W20</t>
  </si>
  <si>
    <t>2AA40014 / 나인스타 100%합성엔진오일 5W20 | 1L</t>
  </si>
  <si>
    <t>2AA40015</t>
  </si>
  <si>
    <t>나인스타 100%합성엔진오일 5W30</t>
  </si>
  <si>
    <t>2AA40015 / 나인스타 100%합성엔진오일 5W30 | 1L</t>
  </si>
  <si>
    <t>2AA40017</t>
  </si>
  <si>
    <t>넘버원 100%합성엔진오일 5W30</t>
  </si>
  <si>
    <t>2AA40016</t>
  </si>
  <si>
    <t>넘버원 100%합성엔진오일 PAO 0W30</t>
  </si>
  <si>
    <t>2AA40016 / 넘버원 100%합성엔진오일 PAO 0W30 | 1L</t>
  </si>
  <si>
    <t>2AD40015</t>
  </si>
  <si>
    <t>넘버원 DPF 클리너</t>
  </si>
  <si>
    <t>2AD40015 / 넘버원 DPF 클리너 | 0.5L</t>
  </si>
  <si>
    <t>2AC40011</t>
  </si>
  <si>
    <t>넘버원 연료첨가제 경유용</t>
  </si>
  <si>
    <t>2AC40011 / 넘버원 연료첨가제 경유용 | 0.5L</t>
  </si>
  <si>
    <t>0909</t>
  </si>
  <si>
    <t>2AC40012</t>
  </si>
  <si>
    <t>넘버원 연료첨가제 휘발유용</t>
  </si>
  <si>
    <t>2AC40012 / 넘버원 연료첨가제 휘발유용 | 0.5L</t>
  </si>
  <si>
    <t>2AC40051</t>
  </si>
  <si>
    <t>다본다 수분제거동결방지제</t>
  </si>
  <si>
    <t>2AC40051 / 다본다 수분제거동결방지제 | 0.3L</t>
  </si>
  <si>
    <t>2AC40014</t>
  </si>
  <si>
    <t>다이나노 수분제거동결방지제</t>
  </si>
  <si>
    <t>2AC40014 / 다이나노 수분제거동결방지제 | 0.3L</t>
  </si>
  <si>
    <t>2AC40016</t>
  </si>
  <si>
    <t>다이나노 연료첨가제 GDI크린(휘발유용)</t>
  </si>
  <si>
    <t>2AC40016 / 다이나노 연료첨가제 GDI크린(휘발유용) | 0.3L</t>
  </si>
  <si>
    <t>2AC40015</t>
  </si>
  <si>
    <t>다이나노 연료첨가제 인젝터크린(경유용)</t>
  </si>
  <si>
    <t>2AC40015 / 다이나노 연료첨가제 인젝터크린(경유용) | 0.3L</t>
  </si>
  <si>
    <t>2AA40018</t>
  </si>
  <si>
    <t>대경파츠 벌크먼 100%합성엔진오일 5W30</t>
  </si>
  <si>
    <t>2AA40018 / 대경파츠 벌크먼 100%합성엔진오일 5W30 | 1L</t>
  </si>
  <si>
    <t>2AB40007</t>
  </si>
  <si>
    <t>대경파츠 벌크먼 그래핀 엔진코팅제</t>
  </si>
  <si>
    <t>2AB40007 / 대경파츠 벌크먼 그래핀 엔진코팅제 | 0.35L</t>
  </si>
  <si>
    <t>0.35L</t>
  </si>
  <si>
    <t>2AH40002</t>
  </si>
  <si>
    <t>대경파츠 벌크먼 브레이크액(DOT4)</t>
  </si>
  <si>
    <t>2AH40002 / 대경파츠 벌크먼 브레이크액(DOT4) | 1L</t>
  </si>
  <si>
    <t>2AC40138</t>
  </si>
  <si>
    <t>부동액</t>
  </si>
  <si>
    <t>더클래스 헥사부스트 연료첨가제(경유용)</t>
  </si>
  <si>
    <t>2AC40138 / 더클래스 헥사부스트 연료첨가제(경유용) | 0.3L</t>
  </si>
  <si>
    <t>2AC40139</t>
  </si>
  <si>
    <t>더클래스 헥사부스트 연료첨가제(휘발유용)</t>
  </si>
  <si>
    <t>2AC40139 / 더클래스 헥사부스트 연료첨가제(휘발유용) | 0.3L</t>
  </si>
  <si>
    <t>260511 추가</t>
  </si>
  <si>
    <t>2AC40028</t>
  </si>
  <si>
    <t>더파워 시그니처 연료첨가제 경유용</t>
  </si>
  <si>
    <t>2AC40028 / 더파워 시그니처 연료첨가제 경유용 | 0.3L</t>
  </si>
  <si>
    <t>0910</t>
  </si>
  <si>
    <t>2AC40029</t>
  </si>
  <si>
    <t>더파워 시그니처 연료첨가제 휘발유용</t>
  </si>
  <si>
    <t>2AC40029 / 더파워 시그니처 연료첨가제 휘발유용 | 0.3L</t>
  </si>
  <si>
    <t>2AG40022</t>
  </si>
  <si>
    <t>델파이 냉각수 프리믹스</t>
  </si>
  <si>
    <t>2AG40022 / 델파이 냉각수 프리믹스 | 4L</t>
  </si>
  <si>
    <t>2AB40014</t>
  </si>
  <si>
    <t>돌비 클라우스 엔진코팅제</t>
  </si>
  <si>
    <t>2AB40014 / 돌비 클라우스 엔진코팅제 | 0.5L</t>
  </si>
  <si>
    <t>2AA40031</t>
  </si>
  <si>
    <t>디알텍 100%합성엔진오일 0W30</t>
  </si>
  <si>
    <t>2AA40031 / 디알텍 100%합성엔진오일 0W30 | 1L</t>
  </si>
  <si>
    <t>2AA40032</t>
  </si>
  <si>
    <t>디알텍 100%합성엔진오일 5W30</t>
  </si>
  <si>
    <t>2AA40033</t>
  </si>
  <si>
    <t>디알텍 100%합성엔진오일 5W40</t>
  </si>
  <si>
    <t>2AA40033 / 디알텍 100%합성엔진오일 5W40 | 1L</t>
  </si>
  <si>
    <t>2AA40036</t>
  </si>
  <si>
    <t>디알텍 100%합성엔진오일 BASIC 5W30</t>
  </si>
  <si>
    <t>2AA40036 / 디알텍 100%합성엔진오일 BASIC 5W30 | 1L</t>
  </si>
  <si>
    <t>2AA40037</t>
  </si>
  <si>
    <t>2AA40037 / 디알텍 100%합성엔진오일 BASIC 5W30 | 4L</t>
  </si>
  <si>
    <t>0911</t>
  </si>
  <si>
    <t>2AA40034</t>
  </si>
  <si>
    <t>디알텍 100%합성엔진오일 PAO 5W30</t>
  </si>
  <si>
    <t>2AA40035</t>
  </si>
  <si>
    <t>디알텍 100%합성엔진오일 PAO 5W40</t>
  </si>
  <si>
    <t>2AH40015</t>
  </si>
  <si>
    <t>디알텍 브레이크액 DOT-4 LV</t>
  </si>
  <si>
    <t>2AH40015 / 디알텍 브레이크액 DOT-4 LV | 1L</t>
  </si>
  <si>
    <t>2AH40003</t>
  </si>
  <si>
    <t>디알텍 브레이크액 DOT-4 플러스</t>
  </si>
  <si>
    <t>2AB40016</t>
  </si>
  <si>
    <t>디알텍 엔진코팅제</t>
  </si>
  <si>
    <t>2AB40016 / 디알텍 엔진코팅제 | 0.5L</t>
  </si>
  <si>
    <t>2AJ40016</t>
  </si>
  <si>
    <t>디알텍 오일소모방지제</t>
  </si>
  <si>
    <t>2AJ40017</t>
  </si>
  <si>
    <t>디알텍 자동차용 기어오일 75W-90</t>
  </si>
  <si>
    <t>2AJ40017 / 디알텍 자동차용 기어오일 75W-90 | 1L</t>
  </si>
  <si>
    <t>0914</t>
  </si>
  <si>
    <t>1ST40001</t>
  </si>
  <si>
    <t>디젤케어세트 온라인전용 2개입</t>
  </si>
  <si>
    <t>1ST40001 / 디젤케어세트 온라인전용 2개입 | 0.15+0.3L</t>
  </si>
  <si>
    <t>0.15+0.3L</t>
  </si>
  <si>
    <t>3AC40003</t>
  </si>
  <si>
    <t>디졸(DEE-ZOL) 연료첨가제</t>
  </si>
  <si>
    <t>3AC40003 / 디졸(DEE-ZOL) 연료첨가제 | 0.072L</t>
  </si>
  <si>
    <t>0.072L</t>
  </si>
  <si>
    <t>3AC40004</t>
  </si>
  <si>
    <t>3AC40004 / 디졸(DEE-ZOL) 연료첨가제 | 0.24L</t>
  </si>
  <si>
    <t>0.24L</t>
  </si>
  <si>
    <t>3AC40005</t>
  </si>
  <si>
    <t>3AC40005 / 디졸(DEE-ZOL) 연료첨가제 | 0.25L</t>
  </si>
  <si>
    <t>0.25L</t>
  </si>
  <si>
    <t>3AC40006</t>
  </si>
  <si>
    <t>3AC40006 / 디졸(DEE-ZOL) 연료첨가제 | 0.5L</t>
  </si>
  <si>
    <t>1AG40016</t>
  </si>
  <si>
    <t>라디원 라디에이터 녹방지제</t>
  </si>
  <si>
    <t>1AG40016 / 라디원 라디에이터 녹방지제 | 0.25L</t>
  </si>
  <si>
    <t>2AC40062</t>
  </si>
  <si>
    <t>라이노 수분제거동결방지제</t>
  </si>
  <si>
    <t>2AC40062 / 라이노 수분제거동결방지제 | 0.3L</t>
  </si>
  <si>
    <t>2AB40029</t>
  </si>
  <si>
    <t>라이노 엔진코팅제</t>
  </si>
  <si>
    <t>2AB40029 / 라이노 엔진코팅제 | 0.35L</t>
  </si>
  <si>
    <t>2AC40063</t>
  </si>
  <si>
    <t>라이노 퍼펙트 연료첨가제(경유용)</t>
  </si>
  <si>
    <t>2AC40063 / 라이노 퍼펙트 연료첨가제(경유용) | 0.5L x 2개</t>
  </si>
  <si>
    <t>0.5L x 2개</t>
  </si>
  <si>
    <t>2AC40064</t>
  </si>
  <si>
    <t>라이노 퍼펙트 연료첨가제(휘발유용)</t>
  </si>
  <si>
    <t>0915</t>
  </si>
  <si>
    <t>2AC40064 / 라이노 퍼펙트 연료첨가제(휘발유용) | 0.5L x 2개</t>
  </si>
  <si>
    <t>2AC40073</t>
  </si>
  <si>
    <t>라인업 연료첨가제(경유용)</t>
  </si>
  <si>
    <t>2AC40073 / 라인업 연료첨가제(경유용) | 0.5L</t>
  </si>
  <si>
    <t>2AJ40018</t>
  </si>
  <si>
    <t>라핀 엔진플러쉬</t>
  </si>
  <si>
    <t>2AJ40018 / 라핀 엔진플러쉬 | 0.5L</t>
  </si>
  <si>
    <t>2AB40032</t>
  </si>
  <si>
    <t>루브루브 엔진코팅제</t>
  </si>
  <si>
    <t>2AB40032 / 루브루브 엔진코팅제 | 0.45L</t>
  </si>
  <si>
    <t>0.45L</t>
  </si>
  <si>
    <t>2AB40033</t>
  </si>
  <si>
    <t>2AB40033 / 루브루브 엔진코팅제 | 1L</t>
  </si>
  <si>
    <t>2AB40034</t>
  </si>
  <si>
    <t>2AB40034 / 루브루브 엔진코팅제 | 2L</t>
  </si>
  <si>
    <t>2AJ40030</t>
  </si>
  <si>
    <t>루브크린 엔진플러싱</t>
  </si>
  <si>
    <t>2AJ40030 / 루브크린 엔진플러싱 | 0.5L</t>
  </si>
  <si>
    <t>2AB40017</t>
  </si>
  <si>
    <t>마스타케미칼 나노엔진코팅제</t>
  </si>
  <si>
    <t>2AB40017 / 마스타케미칼 나노엔진코팅제 | 0.3L</t>
  </si>
  <si>
    <t>2AJ40019</t>
  </si>
  <si>
    <t>마스타케미칼 모터플러쉬 엔진플러싱</t>
  </si>
  <si>
    <t>2AJ40019 / 마스타케미칼 모터플러쉬 엔진플러싱 | 0.3L</t>
  </si>
  <si>
    <t>0916</t>
  </si>
  <si>
    <t>2AC40021</t>
  </si>
  <si>
    <t>마스타케미칼 수분제거동결방지제</t>
  </si>
  <si>
    <t>2AC40021 / 마스타케미칼 수분제거동결방지제 | 0.3L</t>
  </si>
  <si>
    <t>2AH40009</t>
  </si>
  <si>
    <t>마이스터 프리미엄 브레이크액 DOT-4+ LV</t>
  </si>
  <si>
    <t>2AH40009 / 마이스터 프리미엄 브레이크액 DOT-4+ LV | 1L</t>
  </si>
  <si>
    <t>2AA40048</t>
  </si>
  <si>
    <t>마이칼트레이딩 ZET K-OIL 100%합성엔진오일 0W30</t>
  </si>
  <si>
    <t>2AA40048 / 마이칼트레이딩 ZET K-OIL 100%합성엔진오일 0W30 | 4L</t>
  </si>
  <si>
    <t>2AA40050</t>
  </si>
  <si>
    <t>마이칼트레이딩 ZET K-OIL 100%합성엔진오일 10W40</t>
  </si>
  <si>
    <t>2AA40050 / 마이칼트레이딩 ZET K-OIL 100%합성엔진오일 10W40 | 4L</t>
  </si>
  <si>
    <t>2AA40049</t>
  </si>
  <si>
    <t>마이칼트레이딩 ZET K-OIL 100%합성엔진오일 5W30</t>
  </si>
  <si>
    <t>2AA40049 / 마이칼트레이딩 ZET K-OIL 100%합성엔진오일 5W30 | 4L</t>
  </si>
  <si>
    <t>2AB40067</t>
  </si>
  <si>
    <t>맥스(MAX) 엔진코팅제</t>
  </si>
  <si>
    <t>2AB40067 / 맥스(MAX) 엔진코팅제 | 0.5L</t>
  </si>
  <si>
    <t>2AJ40039</t>
  </si>
  <si>
    <t>맥스(MAX44) 라디에이터 녹방지제</t>
  </si>
  <si>
    <t>2AJ40039 / 맥스(MAX44) 라디에이터 녹방지제 | 0.25L</t>
  </si>
  <si>
    <t>2AJ40038</t>
  </si>
  <si>
    <t>맥스(MAX44) 라디에이터 세척제</t>
  </si>
  <si>
    <t>2AJ40038 / 맥스(MAX44) 라디에이터 세척제 | 0.35L</t>
  </si>
  <si>
    <t>2AG40016</t>
  </si>
  <si>
    <t>맥스(MAX44) 부동액 첨가제(녹색)</t>
  </si>
  <si>
    <t>2AG40016 / 맥스(MAX44) 부동액 첨가제(녹색) | 1L</t>
  </si>
  <si>
    <t>0917</t>
  </si>
  <si>
    <t>2AG40017</t>
  </si>
  <si>
    <t>맥스(MAX44) 부동액 첨가제(적색)</t>
  </si>
  <si>
    <t>2AG40017 / 맥스(MAX44) 부동액 첨가제(적색) | 1L</t>
  </si>
  <si>
    <t>2AC40113</t>
  </si>
  <si>
    <t>맥스(MAX44) 수분제거동결방지제</t>
  </si>
  <si>
    <t>2AC40113 / 맥스(MAX44) 수분제거동결방지제 | 0.3L</t>
  </si>
  <si>
    <t>2AJ40037</t>
  </si>
  <si>
    <t>맥스(MAX44) 엔진세척제 노솔벤트(NO Solvent)</t>
  </si>
  <si>
    <t>2AJ40037 / 맥스(MAX44) 엔진세척제 노솔벤트(NO Solvent) | 0.5L</t>
  </si>
  <si>
    <t>2AC40111</t>
  </si>
  <si>
    <t>맥스44(MAX44) 가솔린 시스템 클리너 연료첨가제</t>
  </si>
  <si>
    <t>2AC40111 / 맥스44(MAX44) 가솔린 시스템 클리너 연료첨가제 | 0.473L</t>
  </si>
  <si>
    <t>0.473L</t>
  </si>
  <si>
    <t>2AC40112</t>
  </si>
  <si>
    <t>맥스44(MAX44) 디젤 시스템 클리너 연료첨가제</t>
  </si>
  <si>
    <t>2AC40112 / 맥스44(MAX44) 디젤 시스템 클리너 연료첨가제 | 0.473L</t>
  </si>
  <si>
    <t>2AB40053</t>
  </si>
  <si>
    <t>메탈컨디셔너 엔진코팅제</t>
  </si>
  <si>
    <t>2AB40053 / 메탈컨디셔너 엔진코팅제 | 0.5L</t>
  </si>
  <si>
    <t>2AJ40021</t>
  </si>
  <si>
    <t>모빌유화 모터플러쉬 엔진세척제</t>
  </si>
  <si>
    <t>2AJ40021 / 모빌유화 모터플러쉬 엔진세척제 | 0.5L</t>
  </si>
  <si>
    <t>0918</t>
  </si>
  <si>
    <t>2AC40156</t>
  </si>
  <si>
    <t>모빌유화 수분제거동결방지제</t>
  </si>
  <si>
    <t>2AC40156 / 모빌유화 수분제거동결방지제 | 0.3L</t>
  </si>
  <si>
    <t>OS010363</t>
  </si>
  <si>
    <t>몬스터 부스터업 연료첨가제(경)</t>
  </si>
  <si>
    <t>OS010363 / 몬스터 부스터업 연료첨가제(경) | 0.3L</t>
  </si>
  <si>
    <t>OS010362</t>
  </si>
  <si>
    <t>몬스터 부스터업 연료첨가제(휘)</t>
  </si>
  <si>
    <t>OS010362 / 몬스터 부스터업 연료첨가제(휘) | 0.3L</t>
  </si>
  <si>
    <t>4AA40003</t>
  </si>
  <si>
    <t>몽골 수출용 SUMOIL 가솔린용 엔진오일 10W30</t>
  </si>
  <si>
    <t>4AA40003 / 몽골 수출용 SUMOIL 가솔린용 엔진오일 10W30 | 1L</t>
  </si>
  <si>
    <t>4AA40004</t>
  </si>
  <si>
    <t>4AA40004 / 몽골 수출용 SUMOIL 가솔린용 엔진오일 10W30 | 4L</t>
  </si>
  <si>
    <t>4AA40001</t>
  </si>
  <si>
    <t>몽골 수출용 SUMOIL 가솔린용 엔진오일 5W30</t>
  </si>
  <si>
    <t>4AA40001 / 몽골 수출용 SUMOIL 가솔린용 엔진오일 5W30 | 1L</t>
  </si>
  <si>
    <t>4AA40002</t>
  </si>
  <si>
    <t>4AA40002 / 몽골 수출용 SUMOIL 가솔린용 엔진오일 5W30 | 4L</t>
  </si>
  <si>
    <t>1AA40017</t>
  </si>
  <si>
    <t>무라벨 100% 합성엔진오일 0W30</t>
  </si>
  <si>
    <t>1AA40017 / 무라벨 100% 합성엔진오일 0W30 | 1L</t>
  </si>
  <si>
    <t>0921</t>
  </si>
  <si>
    <t>1AA40018</t>
  </si>
  <si>
    <t>1AA40018 / 무라벨 100% 합성엔진오일 0W30 | 4L</t>
  </si>
  <si>
    <t>1AA40019</t>
  </si>
  <si>
    <t>무라벨 100% 합성엔진오일 5W30</t>
  </si>
  <si>
    <t>1AA40019 / 무라벨 100% 합성엔진오일 5W30 | 1L</t>
  </si>
  <si>
    <t>1AA40020</t>
  </si>
  <si>
    <t>1AA40020 / 무라벨 100% 합성엔진오일 5W30 | 4L</t>
  </si>
  <si>
    <t>1AA40021</t>
  </si>
  <si>
    <t>무라벨 100% 합성엔진오일 5W40</t>
  </si>
  <si>
    <t>1AA40021 / 무라벨 100% 합성엔진오일 5W40 | 1L</t>
  </si>
  <si>
    <t>1AA40022</t>
  </si>
  <si>
    <t>1AA40022 / 무라벨 100% 합성엔진오일 5W40 | 4L</t>
  </si>
  <si>
    <t>1AA40023</t>
  </si>
  <si>
    <t>무라벨 PAO 100% 합성엔진오일 5W30</t>
  </si>
  <si>
    <t>1AA40023 / 무라벨 PAO 100% 합성엔진오일 5W30 | 1L</t>
  </si>
  <si>
    <t>1AB40015</t>
  </si>
  <si>
    <t>무라벨 엔진코팅제</t>
  </si>
  <si>
    <t>1AB40015 / 무라벨 엔진코팅제 | 1L</t>
  </si>
  <si>
    <t>OS010671</t>
  </si>
  <si>
    <t>미국 연료첨가제 가솔린</t>
  </si>
  <si>
    <t>OS010671 / 미국 연료첨가제 가솔린 | 4L</t>
  </si>
  <si>
    <t>0922</t>
  </si>
  <si>
    <t>OS010672</t>
  </si>
  <si>
    <t>미국 연료첨가제 디젤</t>
  </si>
  <si>
    <t>OS010672 / 미국 연료첨가제 디젤 | 4L</t>
  </si>
  <si>
    <t>DO010082</t>
  </si>
  <si>
    <t>미라텍 카젠 100% 합성엔진오일 5W30</t>
  </si>
  <si>
    <t>DO010082 / 미라텍 카젠 100% 합성엔진오일 5W30 | 1L</t>
  </si>
  <si>
    <t>1AA40013</t>
  </si>
  <si>
    <t>미라텍 플러스 100% 합성엔진오일 5W30</t>
  </si>
  <si>
    <t>1AA40014</t>
  </si>
  <si>
    <t>미라텍 플러스 100% 합성엔진오일 5W40</t>
  </si>
  <si>
    <t>1AA40014 / 미라텍 플러스 100% 합성엔진오일 5W40 | 1L</t>
  </si>
  <si>
    <t>1AA40015</t>
  </si>
  <si>
    <t>미라텍탑 PAO 100% 합성엔진오일 5W30</t>
  </si>
  <si>
    <t>1AA40016</t>
  </si>
  <si>
    <t>미라텍탑 PAO 100% 합성엔진오일 5W40</t>
  </si>
  <si>
    <t>1AA40016 / 미라텍탑 PAO 100% 합성엔진오일 5W40 | 1L</t>
  </si>
  <si>
    <t>4AB40001</t>
  </si>
  <si>
    <t>미얀마 TAJIMA 엔진코팅제</t>
  </si>
  <si>
    <t>4AB40001 / 미얀마 TAJIMA 엔진코팅제 | 0.5L</t>
  </si>
  <si>
    <t>4AJ40001</t>
  </si>
  <si>
    <t>미얀마 TAJIMA 엔진플러싱</t>
  </si>
  <si>
    <t>4AJ40001 / 미얀마 TAJIMA 엔진플러싱 | 0.5L</t>
  </si>
  <si>
    <t>0923</t>
  </si>
  <si>
    <t>4AC40004</t>
  </si>
  <si>
    <t>미얀마 TAJIMA 연료첨가제(경유용)</t>
  </si>
  <si>
    <t>4AC40004 / 미얀마 TAJIMA 연료첨가제(경유용) | 0.3L</t>
  </si>
  <si>
    <t>4AC40005</t>
  </si>
  <si>
    <t>미얀마 TAJIMA 연료첨가제(휘발유용)</t>
  </si>
  <si>
    <t>4AC40005 / 미얀마 TAJIMA 연료첨가제(휘발유용) | 0.3L</t>
  </si>
  <si>
    <t>3AC40007</t>
  </si>
  <si>
    <t>믹스아이고(MIX I GO) 연료첨가제</t>
  </si>
  <si>
    <t>3AC40007 / 믹스아이고(MIX I GO) 연료첨가제 | 0.072L</t>
  </si>
  <si>
    <t>3AC40008</t>
  </si>
  <si>
    <t>3AC40008 / 믹스아이고(MIX I GO) 연료첨가제 | 0.24L</t>
  </si>
  <si>
    <t>3AC40009</t>
  </si>
  <si>
    <t>3AC40009 / 믹스아이고(MIX I GO) 연료첨가제 | 0.25L</t>
  </si>
  <si>
    <t>3AC40010</t>
  </si>
  <si>
    <t>3AC40010 / 믹스아이고(MIX I GO) 연료첨가제 | 0.5L</t>
  </si>
  <si>
    <t>2AB40018</t>
  </si>
  <si>
    <t>바라탑(BARA TOP) 엔진코팅제</t>
  </si>
  <si>
    <t>2AB40018 / 바라탑(BARA TOP) 엔진코팅제 | 0.35L</t>
  </si>
  <si>
    <t>0928</t>
  </si>
  <si>
    <t>3AJ41004</t>
  </si>
  <si>
    <t>바이크 체인오일 모든컨디션용</t>
  </si>
  <si>
    <t>3AJ41004 / 바이크 체인오일 모든컨디션용 | 0.04L x 2개</t>
  </si>
  <si>
    <t>0.04L x 2개</t>
  </si>
  <si>
    <t>3AJ41007</t>
  </si>
  <si>
    <t>바이크 체인크리너&amp;디그리셔</t>
  </si>
  <si>
    <t>3AJ41007 / 바이크 체인크리너&amp;디그리셔 | 0.5L</t>
  </si>
  <si>
    <t>1AJ40100</t>
  </si>
  <si>
    <t>반제품_공용출고용</t>
  </si>
  <si>
    <t xml:space="preserve">1AJ40100 / 반제품_공용출고용 | </t>
  </si>
  <si>
    <t>2AC40052</t>
  </si>
  <si>
    <t>백전백승 수분동결방지제</t>
  </si>
  <si>
    <t>2AC40052 / 백전백승 수분동결방지제 | 0.3L</t>
  </si>
  <si>
    <t>2AC40053</t>
  </si>
  <si>
    <t>벡셀 엔진클리너 가솔린용</t>
  </si>
  <si>
    <t>2AC40053 / 벡셀 엔진클리너 가솔린용 | 0.5L</t>
  </si>
  <si>
    <t>2AC40055</t>
  </si>
  <si>
    <t>벡셀 엔진클리너 가솔린용 붉은말 에디션</t>
  </si>
  <si>
    <t>2AC40055 / 벡셀 엔진클리너 가솔린용 붉은말 에디션 | 0.5L</t>
  </si>
  <si>
    <t>2AC40056</t>
  </si>
  <si>
    <t>벡셀 엔진클리너 디젤용</t>
  </si>
  <si>
    <t>2AC40056 / 벡셀 엔진클리너 디젤용 | 0.5L</t>
  </si>
  <si>
    <t>2AC40058</t>
  </si>
  <si>
    <t>벡셀 엔진클리너 디젤용 붉은말 에디션</t>
  </si>
  <si>
    <t>2AC40058 / 벡셀 엔진클리너 디젤용 붉은말 에디션 | 0.5L</t>
  </si>
  <si>
    <t>0929</t>
  </si>
  <si>
    <t>2AB40008</t>
  </si>
  <si>
    <t>벨루온 엔진코팅제</t>
  </si>
  <si>
    <t>2AB40008 / 벨루온 엔진코팅제 | 0.35L</t>
  </si>
  <si>
    <t>3AA40006</t>
  </si>
  <si>
    <t>벨루온 하이무브 100%합성엔진오일 5W30</t>
  </si>
  <si>
    <t>3AA40006 / 벨루온 하이무브 100%합성엔진오일 5W30 | 1L</t>
  </si>
  <si>
    <t>3AA40007</t>
  </si>
  <si>
    <t>벨루온 하이무브 100%합성엔진오일 PAO 5W30</t>
  </si>
  <si>
    <t>3AA40007 / 벨루온 하이무브 100%합성엔진오일 PAO 5W30 | 2L</t>
  </si>
  <si>
    <t>2AB40009</t>
  </si>
  <si>
    <t>벨루온 하이무브 엔진코팅제</t>
  </si>
  <si>
    <t>2AB40009 / 벨루온 하이무브 엔진코팅제 | 0.3L</t>
  </si>
  <si>
    <t>2AB40010</t>
  </si>
  <si>
    <t>벨루온 하이무브플러스 그래핀 엔진코팅제</t>
  </si>
  <si>
    <t>2AB40010 / 벨루온 하이무브플러스 그래핀 엔진코팅제 | 0.3L</t>
  </si>
  <si>
    <t>2AJ40033</t>
  </si>
  <si>
    <t>보라주스 체인크리너</t>
  </si>
  <si>
    <t>2AJ40033 / 보라주스 체인크리너 | 0.5L</t>
  </si>
  <si>
    <t>2AE40008</t>
  </si>
  <si>
    <t>블루큐(Blue-Q) 요소수 첨가제</t>
  </si>
  <si>
    <t>2AE40008 / 블루큐(Blue-Q) 요소수 첨가제 | 0.15L</t>
  </si>
  <si>
    <t>0930</t>
  </si>
  <si>
    <t>2AE40009</t>
  </si>
  <si>
    <t>2AE40009 / 블루큐(Blue-Q) 요소수 첨가제 | 0.55L</t>
  </si>
  <si>
    <t>2AD40007</t>
  </si>
  <si>
    <t>비오랩 DPF 클리너</t>
  </si>
  <si>
    <t>2AD40007 / 비오랩 DPF 클리너 | 0.5L</t>
  </si>
  <si>
    <t>2AG40014</t>
  </si>
  <si>
    <t>비오랩 사계절 고농축 부동액(적색)</t>
  </si>
  <si>
    <t>2AG40014 / 비오랩 사계절 고농축 부동액(적색) | 1L</t>
  </si>
  <si>
    <t>2AC40079</t>
  </si>
  <si>
    <t>비오랩 수분제거동결방지제</t>
  </si>
  <si>
    <t>2AC40079 / 비오랩 수분제거동결방지제 | 0.3L</t>
  </si>
  <si>
    <t>2AJ40022</t>
  </si>
  <si>
    <t>삼마 엔진플러싱</t>
  </si>
  <si>
    <t>2AJ40022 / 삼마 엔진플러싱 | 0.24L</t>
  </si>
  <si>
    <t>2AA40055</t>
  </si>
  <si>
    <t>삼성그린텍 100%합성엔진오일 4T 10W40</t>
  </si>
  <si>
    <t>2AA40055 / 삼성그린텍 100%합성엔진오일 4T 10W40 | 1L</t>
  </si>
  <si>
    <t>2AC40033</t>
  </si>
  <si>
    <t>삼성그린텍 2T/4T 연료첨가제(휘발유용)</t>
  </si>
  <si>
    <t>2AC40033 / 삼성그린텍 2T/4T 연료첨가제(휘발유용) | 0.01L</t>
  </si>
  <si>
    <t>0.01L</t>
  </si>
  <si>
    <t>2AB40023</t>
  </si>
  <si>
    <t>삼성그린텍 4T 엔진코팅제</t>
  </si>
  <si>
    <t>2AB40023 / 삼성그린텍 4T 엔진코팅제 | 50ml</t>
  </si>
  <si>
    <t>50ml</t>
  </si>
  <si>
    <t>2AJ40024</t>
  </si>
  <si>
    <t>삼천리-AD300(체인크리너)</t>
  </si>
  <si>
    <t>2AJ40024 / 삼천리-AD300(체인크리너) | 0.5L</t>
  </si>
  <si>
    <t>2AJ40023</t>
  </si>
  <si>
    <t>삼천리-AO150(바이크오일)</t>
  </si>
  <si>
    <t>2AJ40023 / 삼천리-AO150(바이크오일) | 40ml x 2개</t>
  </si>
  <si>
    <t>40ml x 2개</t>
  </si>
  <si>
    <t>2AH40010</t>
  </si>
  <si>
    <t>상신 HAGEN 브레이크액 DOT-4+ LV</t>
  </si>
  <si>
    <t>2AH40010 / 상신 HAGEN 브레이크액 DOT-4+ LV | 0.1L</t>
  </si>
  <si>
    <t>2AH40011</t>
  </si>
  <si>
    <t>2AH40011 / 상신 HAGEN 브레이크액 DOT-4+ LV | 0.5L</t>
  </si>
  <si>
    <t>3AJ40001</t>
  </si>
  <si>
    <t>세덴 광택가이 소분</t>
  </si>
  <si>
    <t>3AJ40001 / 세덴 광택가이 소분 | 0.5L</t>
  </si>
  <si>
    <t>2AC40038</t>
  </si>
  <si>
    <t>세양 MY CAR 어드밴스 연료첨가제(경유용)</t>
  </si>
  <si>
    <t>2AC40038 / 세양 MY CAR 어드밴스 연료첨가제(경유용) | 0.3L</t>
  </si>
  <si>
    <t>2AC40039</t>
  </si>
  <si>
    <t>세양 MY CAR 어드밴스 연료첨가제(휘발유용)</t>
  </si>
  <si>
    <t>2AC40039 / 세양 MY CAR 어드밴스 연료첨가제(휘발유용) | 0.3L</t>
  </si>
  <si>
    <t>2AA40058</t>
  </si>
  <si>
    <t>세양 TORENO GOLD 100%합성엔진오일 5W30</t>
  </si>
  <si>
    <t>2AA40059</t>
  </si>
  <si>
    <t>세양 TORENO MAX 100%합성엔진오일 PAO 5W30</t>
  </si>
  <si>
    <t>2AA40059 / 세양 TORENO MAX 100%합성엔진오일 PAO 5W30 | 1L</t>
  </si>
  <si>
    <t>2AC40010</t>
  </si>
  <si>
    <t>세이브샷 연료첨가제(경유용)</t>
  </si>
  <si>
    <t>2AC40010 / 세이브샷 연료첨가제(경유용) | 0.5L</t>
  </si>
  <si>
    <t>2AA40060</t>
  </si>
  <si>
    <t>센스티지 100%합성엔진오일 5W30</t>
  </si>
  <si>
    <t>2AA40060 / 센스티지 100%합성엔진오일 5W30 | 1L</t>
  </si>
  <si>
    <t>2AC40049</t>
  </si>
  <si>
    <t>수분제거동결방지제-무라벨(보라용기)</t>
  </si>
  <si>
    <t>2AC40049 / 수분제거동결방지제-무라벨(보라용기) | 0.3L</t>
  </si>
  <si>
    <t>2AA40065</t>
  </si>
  <si>
    <t>수퍼모토 100%합성엔진오일 4T 10W40</t>
  </si>
  <si>
    <t>2AA40065 / 수퍼모토 100%합성엔진오일 4T 10W40 | 1L</t>
  </si>
  <si>
    <t>2AC40042</t>
  </si>
  <si>
    <t>슈파워 SP 수분제거동결방지제</t>
  </si>
  <si>
    <t>2AC40042 / 슈파워 SP 수분제거동결방지제 | 0.3L</t>
  </si>
  <si>
    <t>2AB40025</t>
  </si>
  <si>
    <t>슈파워 SP 엔진코팅제</t>
  </si>
  <si>
    <t>2AB40025 / 슈파워 SP 엔진코팅제 | 0.46L</t>
  </si>
  <si>
    <t>0.46L</t>
  </si>
  <si>
    <t>2AJ40025</t>
  </si>
  <si>
    <t>슈파워 SP 엔진플러싱</t>
  </si>
  <si>
    <t>2AJ40025 / 슈파워 SP 엔진플러싱 | 0.5L</t>
  </si>
  <si>
    <t>2AB40026</t>
  </si>
  <si>
    <t>슈파워 SP 프라임 엔진코팅제</t>
  </si>
  <si>
    <t>2AB40026 / 슈파워 SP 프라임 엔진코팅제 | 0.35L</t>
  </si>
  <si>
    <t>2AB40027</t>
  </si>
  <si>
    <t>슈퍼X 프리미엄 엔진코팅제</t>
  </si>
  <si>
    <t>2AB40027 / 슈퍼X 프리미엄 엔진코팅제 | 0.5L</t>
  </si>
  <si>
    <t>2AB40035</t>
  </si>
  <si>
    <t>슈퍼루브 엔진코팅제</t>
  </si>
  <si>
    <t>2AB40035 / 슈퍼루브 엔진코팅제 | 0.5L</t>
  </si>
  <si>
    <t>2AB40036</t>
  </si>
  <si>
    <t>2AB40036 / 슈퍼루브 엔진코팅제 | 1L</t>
  </si>
  <si>
    <t>2AB40037</t>
  </si>
  <si>
    <t>2AB40037 / 슈퍼루브 엔진코팅제 | 2L</t>
  </si>
  <si>
    <t>2AB40028</t>
  </si>
  <si>
    <t>슈퍼오일 엔진코팅제</t>
  </si>
  <si>
    <t>2AB40028 / 슈퍼오일 엔진코팅제 | 1L</t>
  </si>
  <si>
    <t>2AA40038</t>
  </si>
  <si>
    <t>스탠다드 100%합성엔진오일 0W20</t>
  </si>
  <si>
    <t>2AA40038 / 스탠다드 100%합성엔진오일 0W20 | 1L</t>
  </si>
  <si>
    <t>2AA40039</t>
  </si>
  <si>
    <t>스탠다드 100%합성엔진오일 0W30</t>
  </si>
  <si>
    <t>2AA40039 / 스탠다드 100%합성엔진오일 0W30 | 1L</t>
  </si>
  <si>
    <t>2AA40040</t>
  </si>
  <si>
    <t>스탠다드 100%합성엔진오일 0W40</t>
  </si>
  <si>
    <t>2AA40040 / 스탠다드 100%합성엔진오일 0W40 | 1L</t>
  </si>
  <si>
    <t>2AA40041</t>
  </si>
  <si>
    <t>스탠다드 100%합성엔진오일 5W30</t>
  </si>
  <si>
    <t>2AA40042</t>
  </si>
  <si>
    <t>스탠다드 100%합성엔진오일 5W40</t>
  </si>
  <si>
    <t>2AA40042 / 스탠다드 100%합성엔진오일 5W40 | 1L</t>
  </si>
  <si>
    <t>2AA40068</t>
  </si>
  <si>
    <t>스핀테크 GP-3 PLUS 5W30</t>
  </si>
  <si>
    <t>2AA40068 / 스핀테크 GP-3 PLUS 5W30 | 1L</t>
  </si>
  <si>
    <t>OO010442</t>
  </si>
  <si>
    <t>스핀테크 GP-3 PLUS 5W-40</t>
  </si>
  <si>
    <t>OO010442 / 스핀테크 GP-3 PLUS 5W-40 | 1L</t>
  </si>
  <si>
    <t>2AA40070</t>
  </si>
  <si>
    <t>스핀테크 GP-4 PLUS 0W-20</t>
  </si>
  <si>
    <t>2AA40070 / 스핀테크 GP-4 PLUS 0W-20 | 1L</t>
  </si>
  <si>
    <t>2AA40071</t>
  </si>
  <si>
    <t>스핀테크 GP-4 SAE PAO 0W30</t>
  </si>
  <si>
    <t>2AA40071 / 스핀테크 GP-4 SAE PAO 0W30 | 1L</t>
  </si>
  <si>
    <t>2AA40069</t>
  </si>
  <si>
    <t>스핀테크 GP-4 SAE PAO 5W30</t>
  </si>
  <si>
    <t>2AA40069 / 스핀테크 GP-4 SAE PAO 5W30 | 1L</t>
  </si>
  <si>
    <t>1AA40002</t>
  </si>
  <si>
    <t>썸오일 100% 합성엔진오일 0W20</t>
  </si>
  <si>
    <t>1AA40003</t>
  </si>
  <si>
    <t>썸오일 100% 합성엔진오일 0W30</t>
  </si>
  <si>
    <t>1AA40004</t>
  </si>
  <si>
    <t>1AA40004 / 썸오일 100% 합성엔진오일 0W30 | 4L</t>
  </si>
  <si>
    <t>1AA40009</t>
  </si>
  <si>
    <t>썸오일 100% 합성엔진오일 10W40</t>
  </si>
  <si>
    <t>1AA40009 / 썸오일 100% 합성엔진오일 10W40 | 1L</t>
  </si>
  <si>
    <t>1AA40010</t>
  </si>
  <si>
    <t>1AA40010 / 썸오일 100% 합성엔진오일 10W40 | 4L</t>
  </si>
  <si>
    <t>1AA40012</t>
  </si>
  <si>
    <t>썸오일 100% 합성엔진오일 4T 5W40</t>
  </si>
  <si>
    <t>1AA40005</t>
  </si>
  <si>
    <t>썸오일 100% 합성엔진오일 5W30</t>
  </si>
  <si>
    <t>1AA40006</t>
  </si>
  <si>
    <t>1AA40006 / 썸오일 100% 합성엔진오일 5W30 | 4L</t>
  </si>
  <si>
    <t>1AA40007</t>
  </si>
  <si>
    <t>썸오일 100% 합성엔진오일 5W40</t>
  </si>
  <si>
    <t>1AA40007 / 썸오일 100% 합성엔진오일 5W40 | 1L</t>
  </si>
  <si>
    <t>1AA40008</t>
  </si>
  <si>
    <t>1AA40008 / 썸오일 100% 합성엔진오일 5W40 | 4L</t>
  </si>
  <si>
    <t>1AA40001</t>
  </si>
  <si>
    <t>썸오일 2T 엔진오일</t>
  </si>
  <si>
    <t>1AA40001 / 썸오일 2T 엔진오일 | 0.5L</t>
  </si>
  <si>
    <t>총합계</t>
  </si>
  <si>
    <t>3AJ41001</t>
  </si>
  <si>
    <t>썸오일 CVT 미션오일</t>
  </si>
  <si>
    <t>3AJ41001 / 썸오일 CVT 미션오일 | 4L</t>
  </si>
  <si>
    <t>2AA40051</t>
  </si>
  <si>
    <t>아디노 100%합성엔진오일 0W20</t>
  </si>
  <si>
    <t>2AA40051 / 아디노 100%합성엔진오일 0W20 | 1L</t>
  </si>
  <si>
    <t>2AA40052</t>
  </si>
  <si>
    <t>아디노 100%합성엔진오일 0W30</t>
  </si>
  <si>
    <t>2AA40052 / 아디노 100%합성엔진오일 0W30 | 1L</t>
  </si>
  <si>
    <t>0AC40005</t>
  </si>
  <si>
    <t>울트라날린 옥탄부스터 550ml 라벨</t>
  </si>
  <si>
    <t>2AA40053</t>
  </si>
  <si>
    <t>아디노 100%합성엔진오일 5W30</t>
  </si>
  <si>
    <t>2AA40054</t>
  </si>
  <si>
    <t>아디노 100%합성엔진오일 슈퍼파오 PAO 5W30</t>
  </si>
  <si>
    <t>2AA40054 / 아디노 100%합성엔진오일 슈퍼파오 PAO 5W30 | 1L</t>
  </si>
  <si>
    <t>2AB40020</t>
  </si>
  <si>
    <t>아디노 벨퍼포먼스 엔진코팅제</t>
  </si>
  <si>
    <t>2AB40020 / 아디노 벨퍼포먼스 엔진코팅제 | 0.35L</t>
  </si>
  <si>
    <t>2AC40031</t>
  </si>
  <si>
    <t>아디노 연료첨가제(경유용)</t>
  </si>
  <si>
    <t>2AC40031 / 아디노 연료첨가제(경유용) | 0.3L</t>
  </si>
  <si>
    <t>2AC40032</t>
  </si>
  <si>
    <t>아디노 연료첨가제(휘발유용)</t>
  </si>
  <si>
    <t>2AC40032 / 아디노 연료첨가제(휘발유용) | 0.3L</t>
  </si>
  <si>
    <t>2AC40026</t>
  </si>
  <si>
    <t>아이비스트 하이퍼크린샷 연료첨가제(경유용)</t>
  </si>
  <si>
    <t>2AC40026 / 아이비스트 하이퍼크린샷 연료첨가제(경유용) | 0.3L</t>
  </si>
  <si>
    <t>2AC40027</t>
  </si>
  <si>
    <t>아이비스트 하이퍼크린샷 연료첨가제(휘발유용)</t>
  </si>
  <si>
    <t>2AC40027 / 아이비스트 하이퍼크린샷 연료첨가제(휘발유용) | 0.3L</t>
  </si>
  <si>
    <t>2AC40100</t>
  </si>
  <si>
    <t>아이크린 수분제거동결방지제</t>
  </si>
  <si>
    <t>2AC40100 / 아이크린 수분제거동결방지제 | 0.3L</t>
  </si>
  <si>
    <t>2AJ40026</t>
  </si>
  <si>
    <t>아이플러시 엔진세척제</t>
  </si>
  <si>
    <t>2AJ40026 / 아이플러시 엔진세척제 | 0.5L</t>
  </si>
  <si>
    <t>2AC40078</t>
  </si>
  <si>
    <t>알파기어 수분제거동결방지제</t>
  </si>
  <si>
    <t>2AC40078 / 알파기어 수분제거동결방지제 | 1L</t>
  </si>
  <si>
    <t>190*133</t>
  </si>
  <si>
    <t>2AG40015</t>
  </si>
  <si>
    <t>어굿즈 부동액 첨가제</t>
  </si>
  <si>
    <t>2AG40015 / 어굿즈 부동액 첨가제 | 1L</t>
  </si>
  <si>
    <t>2AB40046</t>
  </si>
  <si>
    <t>어굿즈 엔진코팅제</t>
  </si>
  <si>
    <t>2AB40046 / 어굿즈 엔진코팅제 | 0.3L</t>
  </si>
  <si>
    <t>1AB20001</t>
  </si>
  <si>
    <t>프로텍 엔진코팅제 0.5L 라벨</t>
  </si>
  <si>
    <t>2AC40106</t>
  </si>
  <si>
    <t>1AB20001 / 프로텍 엔진코팅제 0.5L 라벨 | 160*78</t>
  </si>
  <si>
    <t>어굿즈 연료첨가제(경유용)</t>
  </si>
  <si>
    <t>160*78</t>
  </si>
  <si>
    <t>2AC40106 / 어굿즈 연료첨가제(경유용) | 0.3L</t>
  </si>
  <si>
    <t>2AC40107</t>
  </si>
  <si>
    <t>어굿즈 연료첨가제(휘발유용)</t>
  </si>
  <si>
    <t>2AC40107 / 어굿즈 연료첨가제(휘발유용) | 0.3L</t>
  </si>
  <si>
    <t>1AB20005</t>
  </si>
  <si>
    <t>프로텍 엔진코팅제 1L 라벨</t>
  </si>
  <si>
    <t>1AB20005 / 프로텍 엔진코팅제 1L 라벨 | 202*96</t>
  </si>
  <si>
    <t>202*96</t>
  </si>
  <si>
    <t>2AJ40027</t>
  </si>
  <si>
    <t>에어졸플러스 R#1 라디에이터 세척제</t>
  </si>
  <si>
    <t>2AJ40027 / 에어졸플러스 R#1 라디에이터 세척제 | 0.3L</t>
  </si>
  <si>
    <t>1AB20008</t>
  </si>
  <si>
    <t>프로텍 엔진코팅제 2L 라벨</t>
  </si>
  <si>
    <t>1AB20008 / 프로텍 엔진코팅제 2L 라벨 | 132*115</t>
  </si>
  <si>
    <t>132*115</t>
  </si>
  <si>
    <t>2AJ40028</t>
  </si>
  <si>
    <t>에어졸플러스 R#3 라디에이터 녹부식 방지제</t>
  </si>
  <si>
    <t>2AJ40028 / 에어졸플러스 R#3 라디에이터 녹부식 방지제 | 0.3L</t>
  </si>
  <si>
    <t>1AC20001</t>
  </si>
  <si>
    <t>프로샷 G 연료첨가제(휘발유용) 0.5L 라벨</t>
  </si>
  <si>
    <t>2AC40061</t>
  </si>
  <si>
    <t>1AC20001 / 프로샷 G 연료첨가제(휘발유용) 0.5L 라벨 | 110*120</t>
  </si>
  <si>
    <t>에어졸플러스 R#5 수분제거동결방지제</t>
  </si>
  <si>
    <t>110*120</t>
  </si>
  <si>
    <t>2AC40061 / 에어졸플러스 R#5 수분제거동결방지제 | 0.3L</t>
  </si>
  <si>
    <t>2AC40059</t>
  </si>
  <si>
    <t>1AC20005</t>
  </si>
  <si>
    <t>에어졸플러스 R#7 어드밴스 연료첨가제(휘발유용)</t>
  </si>
  <si>
    <t>프로샷 D 연료첨가제(경유용) 0.5L 라벨</t>
  </si>
  <si>
    <t>2AC40059 / 에어졸플러스 R#7 어드밴스 연료첨가제(휘발유용) | 0.3L</t>
  </si>
  <si>
    <t>1AC20005 / 프로샷 D 연료첨가제(경유용) 0.5L 라벨 | 110*120</t>
  </si>
  <si>
    <t>2AC40060</t>
  </si>
  <si>
    <t>에어졸플러스 R#9 어드밴스 연료첨가제(경유용)</t>
  </si>
  <si>
    <t>2AC40060 / 에어졸플러스 R#9 어드밴스 연료첨가제(경유용) | 0.3L</t>
  </si>
  <si>
    <t>1AC20009</t>
  </si>
  <si>
    <t>프로샷 연료첨가제(디젤용) 1L 라벨</t>
  </si>
  <si>
    <t>1AC20009 / 프로샷 연료첨가제(디젤용) 1L 라벨 | 298*110</t>
  </si>
  <si>
    <t>298*110</t>
  </si>
  <si>
    <t>2AB40021</t>
  </si>
  <si>
    <t>엑스트라루브 엔진코팅제</t>
  </si>
  <si>
    <t>2AB40021 / 엑스트라루브 엔진코팅제 | 0.07L</t>
  </si>
  <si>
    <t>0.07L</t>
  </si>
  <si>
    <t>1AC20011</t>
  </si>
  <si>
    <t>프로샷 연료첨가제(해상용) 1L 라벨</t>
  </si>
  <si>
    <t>2AB40022</t>
  </si>
  <si>
    <t>1AC20011 / 프로샷 연료첨가제(해상용) 1L 라벨 | 298*110</t>
  </si>
  <si>
    <t>2AB40022 / 엑스트라루브 엔진코팅제 | 0.24L</t>
  </si>
  <si>
    <t>2AA20002</t>
  </si>
  <si>
    <t>1AB40009</t>
  </si>
  <si>
    <t>GT 엔진오일 PAO 0W-20 1L 라벨</t>
  </si>
  <si>
    <t>엑스퍼트 엔진코팅제</t>
  </si>
  <si>
    <t>2AA20002 / GT 엔진오일 PAO 0W-20 1L 라벨 | 92*110</t>
  </si>
  <si>
    <t>1AB40009 / 엑스퍼트 엔진코팅제 | 0.5L</t>
  </si>
  <si>
    <t>92*110</t>
  </si>
  <si>
    <t>1AD40005</t>
  </si>
  <si>
    <t>엔비록스 DPF 어시스트 멀티샷</t>
  </si>
  <si>
    <t>2AA20003</t>
  </si>
  <si>
    <t>1AD40005 / 엔비록스 DPF 어시스트 멀티샷 | 0.5L</t>
  </si>
  <si>
    <t>GT 엔진오일 PAO 0W-30 1L 라벨</t>
  </si>
  <si>
    <t>2AA20003 / GT 엔진오일 PAO 0W-30 1L 라벨 | 92*110</t>
  </si>
  <si>
    <t>2AA40067</t>
  </si>
  <si>
    <t>엔젤블러드 100%합성엔진오일 4T 10W40</t>
  </si>
  <si>
    <t>2AA40067 / 엔젤블러드 100%합성엔진오일 4T 10W40 | 1L</t>
  </si>
  <si>
    <t>2AA20004</t>
  </si>
  <si>
    <t>2AJ40029</t>
  </si>
  <si>
    <t>GT 엔진오일 PAO 5W-30 1L 라벨</t>
  </si>
  <si>
    <t>엔젤블러드 4T 엔진세척제</t>
  </si>
  <si>
    <t>2AJ40029 / 엔젤블러드 4T 엔진세척제 | 0.16L</t>
  </si>
  <si>
    <t>0.16L</t>
  </si>
  <si>
    <t>2AB40030</t>
  </si>
  <si>
    <t>엔젤블러드 4T 엔진코팅제</t>
  </si>
  <si>
    <t>2AA20005</t>
  </si>
  <si>
    <t>2AB40030 / 엔젤블러드 4T 엔진코팅제 | 50ml</t>
  </si>
  <si>
    <t>GT 엔진오일 PAO 5W-40 1L 라벨</t>
  </si>
  <si>
    <t>2AA20005 / GT 엔진오일 PAO 5W-40 1L 라벨 | 92*110</t>
  </si>
  <si>
    <t>2AC40072</t>
  </si>
  <si>
    <t>엔젤블러드 4T 옥탄부스터</t>
  </si>
  <si>
    <t>2AC40072 / 엔젤블러드 4T 옥탄부스터 | 0.05L</t>
  </si>
  <si>
    <t>0.05L</t>
  </si>
  <si>
    <t>2AB20001</t>
  </si>
  <si>
    <t>프로텍 엔진코팅제 0.5L 라벨 영문버전</t>
  </si>
  <si>
    <t>2AB20001 / 프로텍 엔진코팅제 0.5L 라벨 영문버전 | 161.3*79</t>
  </si>
  <si>
    <t>161.3*79</t>
  </si>
  <si>
    <t>2AC40101</t>
  </si>
  <si>
    <t>엔진닥터큐 큐파워 연료첨가제(경유용)</t>
  </si>
  <si>
    <t>2AC40101 / 엔진닥터큐 큐파워 연료첨가제(경유용) | 0.5L</t>
  </si>
  <si>
    <t>2AB20004</t>
  </si>
  <si>
    <t>2AC40102</t>
  </si>
  <si>
    <t>GT 트리타늄 골드 엔진코팅제 0.5L 라벨</t>
  </si>
  <si>
    <t>엔진닥터큐 큐파워 연료첨가제(휘발유용)</t>
  </si>
  <si>
    <t>2AB20004 / GT 트리타늄 골드 엔진코팅제 0.5L 라벨 | 161.3*79</t>
  </si>
  <si>
    <t>2AC40102 / 엔진닥터큐 큐파워 연료첨가제(휘발유용) | 0.5L</t>
  </si>
  <si>
    <t>2AD40011</t>
  </si>
  <si>
    <t>엔진리커버 DPF 클리너</t>
  </si>
  <si>
    <t>2AB20007</t>
  </si>
  <si>
    <t>2AD40011 / 엔진리커버 DPF 클리너 | 0.5L</t>
  </si>
  <si>
    <t>카라온 그래핀 메탈 튠업 나노 엔진코팅제 0.35L 라벨</t>
  </si>
  <si>
    <t>2AB20007 / 카라온 그래핀 메탈 튠업 나노 엔진코팅제 0.35L 라벨 | 71*87</t>
  </si>
  <si>
    <t>71*87</t>
  </si>
  <si>
    <t>2AB20010</t>
  </si>
  <si>
    <t>카라온 나노엔진코팅제 2L 라벨</t>
  </si>
  <si>
    <t>2AB20010 / 카라온 나노엔진코팅제 2L 라벨 | 116*102</t>
  </si>
  <si>
    <t>116*102</t>
  </si>
  <si>
    <t>2AC40157</t>
  </si>
  <si>
    <t>엔진리커버 가솔린 촉매 산소센서 클리너</t>
  </si>
  <si>
    <t>2AC20001</t>
  </si>
  <si>
    <t>프로샷 D 연료첨가제(경유용) 0.5L 라벨 영문버전</t>
  </si>
  <si>
    <t>2AC20001 / 프로샷 D 연료첨가제(경유용) 0.5L 라벨 영문버전 | 90*120</t>
  </si>
  <si>
    <t>2AC40157 / 엔진리커버 가솔린 촉매 산소센서 클리너 | 0.5L</t>
  </si>
  <si>
    <t>90*120</t>
  </si>
  <si>
    <t>2AC20004</t>
  </si>
  <si>
    <t>프로샷 G 연료첨가제(휘발유용) 0.5L 라벨 영문버전</t>
  </si>
  <si>
    <t>2AC20004 / 프로샷 G 연료첨가제(휘발유용) 0.5L 라벨 영문버전 | 90*120</t>
  </si>
  <si>
    <t>2AC20007</t>
  </si>
  <si>
    <t>GT 트리타늄 워터 제로 0.3L 라벨</t>
  </si>
  <si>
    <t>2AC20007 / GT 트리타늄 워터 제로 0.3L 라벨 | 170*120</t>
  </si>
  <si>
    <t>170*120</t>
  </si>
  <si>
    <t>2AB40045</t>
  </si>
  <si>
    <t>엔진리커버 그래핀 엔진코팅제</t>
  </si>
  <si>
    <t>2AB40045 / 엔진리커버 그래핀 엔진코팅제 | 0.35L</t>
  </si>
  <si>
    <t>2AC20010</t>
  </si>
  <si>
    <t>GT 트리타늄 가솔린 크리너(휘발유) 0.3L 라벨</t>
  </si>
  <si>
    <t>2AE40006</t>
  </si>
  <si>
    <t>2AC20010 / GT 트리타늄 가솔린 크리너(휘발유) 0.3L 라벨 | 150*105</t>
  </si>
  <si>
    <t>엔진리커버 요소수 첨가제</t>
  </si>
  <si>
    <t>150*105</t>
  </si>
  <si>
    <t>2AE40006 / 엔진리커버 요소수 첨가제 | 0.15L</t>
  </si>
  <si>
    <t>2AC20013</t>
  </si>
  <si>
    <t>GT 트리타늄 디젤 크리너(경유) 0.3L 라벨</t>
  </si>
  <si>
    <t>2AC20013 / GT 트리타늄 디젤 크리너(경유) 0.3L 라벨 | 150*105</t>
  </si>
  <si>
    <t>2AE40007</t>
  </si>
  <si>
    <t>2AE40007 / 엔진리커버 요소수 첨가제 | 0.55L</t>
  </si>
  <si>
    <t>2AC20016</t>
  </si>
  <si>
    <t>2AA40066</t>
  </si>
  <si>
    <t>GT 트리타늄 골드 가솔린 크리너(휘발유) 0.5L 라벨</t>
  </si>
  <si>
    <t>엔진큐어 EN-Q 100%합성엔진오일 PAO 5W30</t>
  </si>
  <si>
    <t>2AC20016 / GT 트리타늄 골드 가솔린 크리너(휘발유) 0.5L 라벨 | 170*120</t>
  </si>
  <si>
    <t>2AA40066 / 엔진큐어 EN-Q 100%합성엔진오일 PAO 5W30 | 1L</t>
  </si>
  <si>
    <t>2AC40070</t>
  </si>
  <si>
    <t>엔진큐어 쌔내로 연료첨가제(경유용)</t>
  </si>
  <si>
    <t>2AC20019</t>
  </si>
  <si>
    <t>2AC40070 / 엔진큐어 쌔내로 연료첨가제(경유용) | 0.3L</t>
  </si>
  <si>
    <t>GT 트리타늄 골드 디젤 크리너(경유) 0.5L 라벨</t>
  </si>
  <si>
    <t>2AC20019 / GT 트리타늄 골드 디젤 크리너(경유) 0.5L 라벨 | 170*120</t>
  </si>
  <si>
    <t>2AC40071</t>
  </si>
  <si>
    <t>엔진큐어 쌔내로 연료첨가제(휘발유용)</t>
  </si>
  <si>
    <t>2AC40071 / 엔진큐어 쌔내로 연료첨가제(휘발유용) | 0.3L</t>
  </si>
  <si>
    <t>2AC20022</t>
  </si>
  <si>
    <t>GT 트리타늄 세탄부스터(경유) 0.5L 라벨</t>
  </si>
  <si>
    <t>2AC20022 / GT 트리타늄 세탄부스터(경유) 0.5L 라벨 | 170*120</t>
  </si>
  <si>
    <t>2AC40069</t>
  </si>
  <si>
    <t>엔진큐어 어드밴스 연료첨가제(경유용)</t>
  </si>
  <si>
    <t>2AC40069 / 엔진큐어 어드밴스 연료첨가제(경유용) | 0.3L</t>
  </si>
  <si>
    <t>2AC20025</t>
  </si>
  <si>
    <t>GT 트리타늄 옥탄부스터(휘발유) 0.5L 라벨</t>
  </si>
  <si>
    <t>2AC40068</t>
  </si>
  <si>
    <t>엔진큐어 어드밴스 연료첨가제(휘발유용)</t>
  </si>
  <si>
    <t>2AC20025 / GT 트리타늄 옥탄부스터(휘발유) 0.5L 라벨 | 170*120</t>
  </si>
  <si>
    <t>2AC40068 / 엔진큐어 어드밴스 연료첨가제(휘발유용) | 0.3L</t>
  </si>
  <si>
    <t>2AC40103</t>
  </si>
  <si>
    <t>2AD20001</t>
  </si>
  <si>
    <t>오터스 파워런 플러스 연료첨가제(경유용)</t>
  </si>
  <si>
    <t>카밈 DPF클리너 프로 0.3L 라벨</t>
  </si>
  <si>
    <t>2AC40103 / 오터스 파워런 플러스 연료첨가제(경유용) | 0.5L</t>
  </si>
  <si>
    <t>2AD20001 / 카밈 DPF클리너 프로 0.3L 라벨 | 179.5*104.5</t>
  </si>
  <si>
    <t>179.5*104.5</t>
  </si>
  <si>
    <t>2AC40104</t>
  </si>
  <si>
    <t>오터스 파워런 플러스 연료첨가제(휘발유용)</t>
  </si>
  <si>
    <t>2AC40104 / 오터스 파워런 플러스 연료첨가제(휘발유용) | 0.5L</t>
  </si>
  <si>
    <t>2AD20003</t>
  </si>
  <si>
    <t>GT 트리타늄 DPF 클리너(경유) 0.5L 라벨</t>
  </si>
  <si>
    <t>2AD20003 / GT 트리타늄 DPF 클리너(경유) 0.5L 라벨 | 170*120</t>
  </si>
  <si>
    <t>2AA40078</t>
  </si>
  <si>
    <t>온루브 맥스 100%합성엔진오일 4T 10W40</t>
  </si>
  <si>
    <t>2AA40078 / 온루브 맥스 100%합성엔진오일 4T 10W40 | 1L</t>
  </si>
  <si>
    <t>2AA40079</t>
  </si>
  <si>
    <t>2AA40079 / 온루브 맥스 100%합성엔진오일 4T 10W40 | 4L</t>
  </si>
  <si>
    <t>2AD20006</t>
  </si>
  <si>
    <t>카라온 DPF 클리너 터보 이지알(EGF) 클리너 0.5L 라벨</t>
  </si>
  <si>
    <t>2AD20006 / 카라온 DPF 클리너 터보 이지알(EGF) 클리너 0.5L 라벨 | 205*120</t>
  </si>
  <si>
    <t>205*120</t>
  </si>
  <si>
    <t>2AA40077</t>
  </si>
  <si>
    <t>온루브 맥스 100%합성엔진오일 5W30</t>
  </si>
  <si>
    <t>2AA40077 / 온루브 맥스 100%합성엔진오일 5W30 | 1L</t>
  </si>
  <si>
    <t>2AD20009</t>
  </si>
  <si>
    <t>카라온 대형차용 DPF 클리너(터보 EGR 클리너) 1L 라벨</t>
  </si>
  <si>
    <t>2AD20009 / 카라온 대형차용 DPF 클리너(터보 EGR 클리너) 1L 라벨 | 300*110</t>
  </si>
  <si>
    <t>300*110</t>
  </si>
  <si>
    <t>3AA40004</t>
  </si>
  <si>
    <t>온루브 맥스 선외기용 100%합성엔진오일 4T 10W40</t>
  </si>
  <si>
    <t>3AA40004 / 온루브 맥스 선외기용 100%합성엔진오일 4T 10W40 | 1L</t>
  </si>
  <si>
    <t>2AE20001</t>
  </si>
  <si>
    <t>GT 트리타늄 요소수 첨가제 0.15L 라벨</t>
  </si>
  <si>
    <t>3AA40005</t>
  </si>
  <si>
    <t>3AA40005 / 온루브 맥스 선외기용 100%합성엔진오일 4T 10W40 | 4L</t>
  </si>
  <si>
    <t>2AE20001 / GT 트리타늄 요소수 첨가제 0.15L 라벨 | 140*80</t>
  </si>
  <si>
    <t>140*80</t>
  </si>
  <si>
    <t>3AA40009</t>
  </si>
  <si>
    <t>온루브 맥스 엔진오일 20W50</t>
  </si>
  <si>
    <t>3AA40009 / 온루브 맥스 엔진오일 20W50 | 4L</t>
  </si>
  <si>
    <t>2AE20005</t>
  </si>
  <si>
    <t>카라온 요소수 첨가제 0.15L 라벨</t>
  </si>
  <si>
    <t>2AE20005 / 카라온 요소수 첨가제 0.15L 라벨 | 140*82</t>
  </si>
  <si>
    <t>140*82</t>
  </si>
  <si>
    <t>2AH40004</t>
  </si>
  <si>
    <t>온루브 맥스 프리미엄 브레이크액 DOT-4+</t>
  </si>
  <si>
    <t>2AE20006</t>
  </si>
  <si>
    <t>카라온 요소수 첨가제 0.55L 라벨</t>
  </si>
  <si>
    <t>2AE20006 / 카라온 요소수 첨가제 0.55L 라벨 | 205*140</t>
  </si>
  <si>
    <t>205*140</t>
  </si>
  <si>
    <t>2AH40005</t>
  </si>
  <si>
    <t>온루브 맥스 프리미엄 브레이크액 DOT-4+ LV</t>
  </si>
  <si>
    <t>2AH40005 / 온루브 맥스 프리미엄 브레이크액 DOT-4+ LV | 1L</t>
  </si>
  <si>
    <t>2AG20001</t>
  </si>
  <si>
    <t>카라온 대형트럭 중장비 HD 부동액 원액 4L 라벨</t>
  </si>
  <si>
    <t>2AG20001 / 카라온 대형트럭 중장비 HD 부동액 원액 4L 라벨 | 133*140</t>
  </si>
  <si>
    <t>133*140</t>
  </si>
  <si>
    <t>2AD40009</t>
  </si>
  <si>
    <t>와이어텍 Addy4-ZEEN DPF 클리너</t>
  </si>
  <si>
    <t>2AD40009 / 와이어텍 Addy4-ZEEN DPF 클리너 | 0.3L</t>
  </si>
  <si>
    <t>2AG20003</t>
  </si>
  <si>
    <t>PG 부동액 프리믹스 50% 3.8L 라벨</t>
  </si>
  <si>
    <t>2AG20003 / PG 부동액 프리믹스 50% 3.8L 라벨 | 125*150</t>
  </si>
  <si>
    <t>125*150</t>
  </si>
  <si>
    <t>2AD40010</t>
  </si>
  <si>
    <t>2AD40010 / 와이어텍 Addy4-ZEEN DPF 클리너 | 0.5L</t>
  </si>
  <si>
    <t>2AG20004</t>
  </si>
  <si>
    <t>PG 부동액 프리믹스 50% 18L 라벨</t>
  </si>
  <si>
    <t>2AG20004 / PG 부동액 프리믹스 50% 18L 라벨 | 180*130</t>
  </si>
  <si>
    <t>180*130</t>
  </si>
  <si>
    <t>2AC40091</t>
  </si>
  <si>
    <t>와이어텍 Addy4-ZEEN 연료첨가제(경유용)</t>
  </si>
  <si>
    <t>2AC40091 / 와이어텍 Addy4-ZEEN 연료첨가제(경유용) | 0.3L</t>
  </si>
  <si>
    <t>2AJ20001</t>
  </si>
  <si>
    <t>GT 트리타늄 엔진플러싱 0.5L 라벨</t>
  </si>
  <si>
    <t>2AJ20001 / GT 트리타늄 엔진플러싱 0.5L 라벨 | 170*120</t>
  </si>
  <si>
    <t>2AC40092</t>
  </si>
  <si>
    <t>와이어텍 Addy4-ZEEN 연료첨가제(휘발유용)</t>
  </si>
  <si>
    <t>2AC40092 / 와이어텍 Addy4-ZEEN 연료첨가제(휘발유용) | 0.3L</t>
  </si>
  <si>
    <t>2AJ20004</t>
  </si>
  <si>
    <t>카라온 엔진플러싱 0.5L 라벨</t>
  </si>
  <si>
    <t>2AJ20004 / 카라온 엔진플러싱 0.5L 라벨 | 160*78</t>
  </si>
  <si>
    <t>4AC40003</t>
  </si>
  <si>
    <t>울트라 디젤 연료첨가제</t>
  </si>
  <si>
    <t>4AC40003 / 울트라 디젤 연료첨가제 | 1L</t>
  </si>
  <si>
    <t>4AB40002</t>
  </si>
  <si>
    <t>울트라 엑스퍼트 엔진코팅제</t>
  </si>
  <si>
    <t>4AB40002 / 울트라 엑스퍼트 엔진코팅제 | 2L</t>
  </si>
  <si>
    <t>2AJ20006</t>
  </si>
  <si>
    <t>카라온 오일제거제 0.4L 라벨</t>
  </si>
  <si>
    <t>2AJ20006 / 카라온 오일제거제 0.4L 라벨 | 56*100</t>
  </si>
  <si>
    <t>56*100</t>
  </si>
  <si>
    <t>4AB40003</t>
  </si>
  <si>
    <t>4AB40003 / 울트라 엑스퍼트 엔진코팅제 | 0.5L</t>
  </si>
  <si>
    <t>2AJ20007</t>
  </si>
  <si>
    <t>카라온 오일제거제 1L 라벨</t>
  </si>
  <si>
    <t>4AB40004</t>
  </si>
  <si>
    <t>2AJ20007 / 카라온 오일제거제 1L 라벨 | 260*144</t>
  </si>
  <si>
    <t>260*144</t>
  </si>
  <si>
    <t>4AB40004 / 울트라 엑스퍼트 엔진코팅제 | 1L</t>
  </si>
  <si>
    <t>2AC40154</t>
  </si>
  <si>
    <t>2AJ20008</t>
  </si>
  <si>
    <t>울트라날린 옥탄부스터</t>
  </si>
  <si>
    <t>카라온 녹제거제 0.35L 라벨</t>
  </si>
  <si>
    <t>2AC40154 / 울트라날린 옥탄부스터 | 0.55L</t>
  </si>
  <si>
    <t>2AJ20008 / 카라온 녹제거제 0.35L 라벨 | 56*100</t>
  </si>
  <si>
    <t>2AC40155</t>
  </si>
  <si>
    <t>2AC40155 / 울트라날린 옥탄부스터 | 0.55L x 2개</t>
  </si>
  <si>
    <t>0.55L x 2개</t>
  </si>
  <si>
    <t>2AJ20009</t>
  </si>
  <si>
    <t>카라온 녹제거제 1L 라벨</t>
  </si>
  <si>
    <t>2AJ20009 / 카라온 녹제거제 1L 라벨 | 260*144</t>
  </si>
  <si>
    <t>2AJ20010</t>
  </si>
  <si>
    <t>카라온 녹방지제 0.35L 라벨</t>
  </si>
  <si>
    <t>4AB40005</t>
  </si>
  <si>
    <t>울트라모토 오토바이용 엔진코팅제</t>
  </si>
  <si>
    <t>2AJ20010 / 카라온 녹방지제 0.35L 라벨 | 56*100</t>
  </si>
  <si>
    <t>4AB40005 / 울트라모토 오토바이용 엔진코팅제 | 0.01L</t>
  </si>
  <si>
    <t>2AJ20011</t>
  </si>
  <si>
    <t>2AB40003</t>
  </si>
  <si>
    <t>카라온 녹방지제 0.75L 라벨</t>
  </si>
  <si>
    <t>울트라찬 엔진코팅제</t>
  </si>
  <si>
    <t>2AB40003 / 울트라찬 엔진코팅제 | 0.33L</t>
  </si>
  <si>
    <t>2AJ20011 / 카라온 녹방지제 0.75L 라벨 | 260*144</t>
  </si>
  <si>
    <t>0.33L</t>
  </si>
  <si>
    <t>2AB40004</t>
  </si>
  <si>
    <t>2AJ20012</t>
  </si>
  <si>
    <t>2AB40004 / 울트라찬 엔진코팅제 | 0.5L</t>
  </si>
  <si>
    <t>카라온 점도개선첨가제(오일소모방지제) 0.5L 라벨</t>
  </si>
  <si>
    <t>2AJ20012 / 카라온 점도개선첨가제(오일소모방지제) 0.5L 라벨 | 65*110</t>
  </si>
  <si>
    <t>65*110</t>
  </si>
  <si>
    <t>2AB40005</t>
  </si>
  <si>
    <t>2AB40005 / 울트라찬 엔진코팅제 | 1L</t>
  </si>
  <si>
    <t>2AJ20013</t>
  </si>
  <si>
    <t>카라온 유압유 첨가제 1L 라벨</t>
  </si>
  <si>
    <t>2AJ20013 / 카라온 유압유 첨가제 1L 라벨 | 88*111</t>
  </si>
  <si>
    <t>88*111</t>
  </si>
  <si>
    <t>2AB40006</t>
  </si>
  <si>
    <t>2AB40006 / 울트라찬 엔진코팅제 | 4L</t>
  </si>
  <si>
    <t>DA020109</t>
  </si>
  <si>
    <t>콤프PR 68 에어콤프레샤 오일 4L 라벨</t>
  </si>
  <si>
    <t>DA020109 / 콤프PR 68 에어콤프레샤 오일 4L 라벨 | 133*140</t>
  </si>
  <si>
    <t>3AB40001</t>
  </si>
  <si>
    <t>원바이오 엔진코팅제</t>
  </si>
  <si>
    <t>3AB40001 / 원바이오 엔진코팅제 | 용량확인하기</t>
  </si>
  <si>
    <t>용량확인하기</t>
  </si>
  <si>
    <t>DA020111</t>
  </si>
  <si>
    <t>2AC40094</t>
  </si>
  <si>
    <t>크린텍 엔진플러싱 500ml 라벨</t>
  </si>
  <si>
    <t>유로어드밴스 연료첨가제(경유용)</t>
  </si>
  <si>
    <t>DA020111 / 크린텍 엔진플러싱 500ml 라벨 | 205*120</t>
  </si>
  <si>
    <t>2AC40094 / 유로어드밴스 연료첨가제(경유용) | 0.3L</t>
  </si>
  <si>
    <t>2AC40095</t>
  </si>
  <si>
    <t>유로어드밴스 연료첨가제(휘발유용)</t>
  </si>
  <si>
    <t>DA020113</t>
  </si>
  <si>
    <t>2AC40095 / 유로어드밴스 연료첨가제(휘발유용) | 0.3L</t>
  </si>
  <si>
    <t>크린텍 엔진플러싱 1L 라벨</t>
  </si>
  <si>
    <t>DA020113 / 크린텍 엔진플러싱 1L 라벨 | 290*90</t>
  </si>
  <si>
    <t>290*90</t>
  </si>
  <si>
    <t>2AC40096</t>
  </si>
  <si>
    <t>이노텍 연료첨가제(경유용)</t>
  </si>
  <si>
    <t>DA020115</t>
  </si>
  <si>
    <t>2AC40096 / 이노텍 연료첨가제(경유용) | 0.5L</t>
  </si>
  <si>
    <t>유압유첨가제(프로텍H) 1L 라벨</t>
  </si>
  <si>
    <t>DA020115 / 유압유첨가제(프로텍H) 1L 라벨 | 298*110</t>
  </si>
  <si>
    <t>2AC40097</t>
  </si>
  <si>
    <t>이노텍 연료첨가제(휘발유용)</t>
  </si>
  <si>
    <t>DA020117</t>
  </si>
  <si>
    <t>2AC40097 / 이노텍 연료첨가제(휘발유용) | 0.5L</t>
  </si>
  <si>
    <t>오일소모방지제 500ml 라벨</t>
  </si>
  <si>
    <t>2AH40008</t>
  </si>
  <si>
    <t>이맥솔루션 맥세이버 브레이크액</t>
  </si>
  <si>
    <t>2AH40008 / 이맥솔루션 맥세이버 브레이크액 | 1L</t>
  </si>
  <si>
    <t>DA020118</t>
  </si>
  <si>
    <t>오일소모방지제 1L 라벨</t>
  </si>
  <si>
    <t>202*95</t>
  </si>
  <si>
    <t>2AC40020</t>
  </si>
  <si>
    <t>이박사 9978D 연료첨가제(경유용)</t>
  </si>
  <si>
    <t>2AC40020 / 이박사 9978D 연료첨가제(경유용) | 0.5L</t>
  </si>
  <si>
    <t>DA020119</t>
  </si>
  <si>
    <t>오일소모방지제 2L 라벨</t>
  </si>
  <si>
    <t>116x102</t>
  </si>
  <si>
    <t>2AB40047</t>
  </si>
  <si>
    <t>이박사 뉴파워 엔진코팅제</t>
  </si>
  <si>
    <t>2AB40047 / 이박사 뉴파워 엔진코팅제 | 0.35L</t>
  </si>
  <si>
    <t>DA020121</t>
  </si>
  <si>
    <t>ATF 오토미션보호제 300ml 라벨</t>
  </si>
  <si>
    <t>1AB40012</t>
  </si>
  <si>
    <t>DA020121 / ATF 오토미션보호제 300ml 라벨 | 108*105</t>
  </si>
  <si>
    <t>이지레스토어 엔진코팅제</t>
  </si>
  <si>
    <t>108*105</t>
  </si>
  <si>
    <t>1AB40012 / 이지레스토어 엔진코팅제 | 0.5L</t>
  </si>
  <si>
    <t>1AB40013</t>
  </si>
  <si>
    <t>1AB40013 / 이지레스토어 엔진코팅제 | 1L</t>
  </si>
  <si>
    <t>DA020645</t>
  </si>
  <si>
    <t>콤프PR 68 에어콤프레샤 오일 20L 라벨</t>
  </si>
  <si>
    <t>DA020645 / 콤프PR 68 에어콤프레샤 오일 20L 라벨 | 180*130</t>
  </si>
  <si>
    <t>2AJ40047</t>
  </si>
  <si>
    <t>인젝션 펌프 청소유</t>
  </si>
  <si>
    <t>DA020657</t>
  </si>
  <si>
    <t>프로샷 요소수 첨가제 550ml 라벨</t>
  </si>
  <si>
    <t>DA020657 / 프로샷 요소수 첨가제 550ml 라벨 | 205*140</t>
  </si>
  <si>
    <t>2AA40081</t>
  </si>
  <si>
    <t>자팩(JAPEC) 100%합성엔진오일 10W40</t>
  </si>
  <si>
    <t>2AA40081 / 자팩(JAPEC) 100%합성엔진오일 10W40 | 1L</t>
  </si>
  <si>
    <t>DA020659</t>
  </si>
  <si>
    <t>프로샷 요소수 첨가제 150ml 라벨</t>
  </si>
  <si>
    <t>DA020659 / 프로샷 요소수 첨가제 150ml 라벨 | 140*80</t>
  </si>
  <si>
    <t>2AA40082</t>
  </si>
  <si>
    <t>2AA40082 / 자팩(JAPEC) 100%합성엔진오일 10W40 | 4L</t>
  </si>
  <si>
    <t>DA020659-1</t>
  </si>
  <si>
    <t>프로샷 요소수 첨가제 150ml 라벨-쿠팡용</t>
  </si>
  <si>
    <t>DA020659-1 / 프로샷 요소수 첨가제 150ml 라벨-쿠팡용 | 140*80</t>
  </si>
  <si>
    <t>2AA40080</t>
  </si>
  <si>
    <t>자팩(JAPEC) 100%합성엔진오일 5W30</t>
  </si>
  <si>
    <t>2AA40080 / 자팩(JAPEC) 100%합성엔진오일 5W30 | 1L</t>
  </si>
  <si>
    <t>2AG40018</t>
  </si>
  <si>
    <t>DA020664</t>
  </si>
  <si>
    <t>제일 사계절 고농축 부동액(적색)</t>
  </si>
  <si>
    <t>2AG40018 / 제일 사계절 고농축 부동액(적색) | 1L</t>
  </si>
  <si>
    <t>81*111</t>
  </si>
  <si>
    <t>2AG40019</t>
  </si>
  <si>
    <t>2AG40019 / 제일 사계절 고농축 부동액(적색) | 3L</t>
  </si>
  <si>
    <t>DA020665</t>
  </si>
  <si>
    <t>4T MAX 오토바이용 엔진세척제 120ml 라벨</t>
  </si>
  <si>
    <t>DA020665 / 4T MAX 오토바이용 엔진세척제 120ml 라벨 | 140*80</t>
  </si>
  <si>
    <t>2AC40114</t>
  </si>
  <si>
    <t>제일 수분제거동결방지제</t>
  </si>
  <si>
    <t>2AC40114 / 제일 수분제거동결방지제 | 0.3L</t>
  </si>
  <si>
    <t>DA020667</t>
  </si>
  <si>
    <t>썸오일 CVT 미션오일 4L 라벨</t>
  </si>
  <si>
    <t>DA020667 / 썸오일 CVT 미션오일 4L 라벨 | 133*140</t>
  </si>
  <si>
    <t>2AC40116</t>
  </si>
  <si>
    <t>제일 연료첨가제 경유용</t>
  </si>
  <si>
    <t>2AC40116 / 제일 연료첨가제 경유용 | 0.3L</t>
  </si>
  <si>
    <t>DA020669</t>
  </si>
  <si>
    <t>프로텍 브레이크액 DOT-4+ LV 1L 라벨</t>
  </si>
  <si>
    <t>2AC40117</t>
  </si>
  <si>
    <t>제일 연료첨가제 휘발유용</t>
  </si>
  <si>
    <t>2AC40117 / 제일 연료첨가제 휘발유용 | 0.3L</t>
  </si>
  <si>
    <t>DL020133</t>
  </si>
  <si>
    <t>바이크 체인윤활부스터(건식) 40ml 라벨</t>
  </si>
  <si>
    <t>DL020133 / 바이크 체인윤활부스터(건식) 40ml 라벨 | 95*53</t>
  </si>
  <si>
    <t>95*53</t>
  </si>
  <si>
    <t>2AC40118</t>
  </si>
  <si>
    <t>젠틀맨초이스 연료첨가제 경유용</t>
  </si>
  <si>
    <t>2AC40118 / 젠틀맨초이스 연료첨가제 경유용 | 0.3L</t>
  </si>
  <si>
    <t>DL020134</t>
  </si>
  <si>
    <t>바이크 체인윤활부스터(습식) 40ml 라벨</t>
  </si>
  <si>
    <t>DL020134 / 바이크 체인윤활부스터(습식) 40ml 라벨 | 95*53</t>
  </si>
  <si>
    <t>2AC40119</t>
  </si>
  <si>
    <t>젠틀맨초이스 연료첨가제 휘발유용</t>
  </si>
  <si>
    <t>2AC40119 / 젠틀맨초이스 연료첨가제 휘발유용 | 0.3L</t>
  </si>
  <si>
    <t>DL020138</t>
  </si>
  <si>
    <t>바이크 체인크리너&amp;디그리셔 500ml 라벨</t>
  </si>
  <si>
    <t>DL020138 / 바이크 체인크리너&amp;디그리셔 500ml 라벨 | 200*135</t>
  </si>
  <si>
    <t>200*135</t>
  </si>
  <si>
    <t>2AC40122</t>
  </si>
  <si>
    <t>지알테크 로드몬스터 퍼스트 부스터샷(경유용)</t>
  </si>
  <si>
    <t>2AC40122 / 지알테크 로드몬스터 퍼스트 부스터샷(경유용) | 0.3L</t>
  </si>
  <si>
    <t>DL020142</t>
  </si>
  <si>
    <t>바이크 체인오일 모든컨디션용 40ml 라벨</t>
  </si>
  <si>
    <t>DL020142 / 바이크 체인오일 모든컨디션용 40ml 라벨 | 95*52</t>
  </si>
  <si>
    <t>95*52</t>
  </si>
  <si>
    <t>2AC40123</t>
  </si>
  <si>
    <t>지알테크 로드몬스터 퍼스트 부스터샷(휘발유용)</t>
  </si>
  <si>
    <t>2AC40123 / 지알테크 로드몬스터 퍼스트 부스터샷(휘발유용) | 0.3L</t>
  </si>
  <si>
    <t>DL020144</t>
  </si>
  <si>
    <t>크린텍 가죽클리너 500ml 라벨</t>
  </si>
  <si>
    <t>DL020144 / 크린텍 가죽클리너 500ml 라벨 | 195*160</t>
  </si>
  <si>
    <t>2AC40124</t>
  </si>
  <si>
    <t>195*160</t>
  </si>
  <si>
    <t>지알테크 마스터벤 연료첨가제(경유용)</t>
  </si>
  <si>
    <t>2AC40124 / 지알테크 마스터벤 연료첨가제(경유용) | 0.3L</t>
  </si>
  <si>
    <t>DL020147</t>
  </si>
  <si>
    <t>크린텍 가죽클리너 40ml 라벨</t>
  </si>
  <si>
    <t>2AC40125</t>
  </si>
  <si>
    <t>DL020147 / 크린텍 가죽클리너 40ml 라벨 | 95*53</t>
  </si>
  <si>
    <t>지알테크 마스터벤 연료첨가제(휘발유용)</t>
  </si>
  <si>
    <t>2AC40125 / 지알테크 마스터벤 연료첨가제(휘발유용) | 0.3L</t>
  </si>
  <si>
    <t>DO020077</t>
  </si>
  <si>
    <t>미라텍탑 PAO 엔진오일(5w30) 1L 라벨</t>
  </si>
  <si>
    <t>2AC40126</t>
  </si>
  <si>
    <t>DO020077 / 미라텍탑 PAO 엔진오일(5w30) 1L 라벨 | 90*140</t>
  </si>
  <si>
    <t>지알테크 모터브 엔진부스트팩 연료첨가제(경유용)</t>
  </si>
  <si>
    <t>90*140</t>
  </si>
  <si>
    <t>2AC40126 / 지알테크 모터브 엔진부스트팩 연료첨가제(경유용) | 0.31L</t>
  </si>
  <si>
    <t>0.31L</t>
  </si>
  <si>
    <t>DO020078</t>
  </si>
  <si>
    <t>미라텍탑 PAO 엔진오일(5w40) 1L 라벨</t>
  </si>
  <si>
    <t>DO020078 / 미라텍탑 PAO 엔진오일(5w40) 1L 라벨 | 90*140</t>
  </si>
  <si>
    <t>2AC40127</t>
  </si>
  <si>
    <t>지알테크 모터브 엔진부스트팩 연료첨가제(휘발유용)</t>
  </si>
  <si>
    <t>2AC40127 / 지알테크 모터브 엔진부스트팩 연료첨가제(휘발유용) | 0.31L</t>
  </si>
  <si>
    <t>DO020080</t>
  </si>
  <si>
    <t>미라텍 플러스 엔진오일(5w30) 1L 라벨</t>
  </si>
  <si>
    <t>DO020080 / 미라텍 플러스 엔진오일(5w30) 1L 라벨 | 77.5*142</t>
  </si>
  <si>
    <t>77.5*142</t>
  </si>
  <si>
    <t>2AC40128</t>
  </si>
  <si>
    <t>지알테크 블랙팟 퍼펙트 카부스터 연료첨가제(경유용)</t>
  </si>
  <si>
    <t>DO020081</t>
  </si>
  <si>
    <t>2AC40128 / 지알테크 블랙팟 퍼펙트 카부스터 연료첨가제(경유용) | 0.3L</t>
  </si>
  <si>
    <t>미라텍 플러스 엔진오일(5w40) 1L 라벨</t>
  </si>
  <si>
    <t>DO020081 / 미라텍 플러스 엔진오일(5w40) 1L 라벨 | 77.5*142</t>
  </si>
  <si>
    <t>2AC40129</t>
  </si>
  <si>
    <t>지알테크 블랙팟 퍼펙트 카부스터 연료첨가제(휘발유용)</t>
  </si>
  <si>
    <t>2AC40129 / 지알테크 블랙팟 퍼펙트 카부스터 연료첨가제(휘발유용) | 0.3L</t>
  </si>
  <si>
    <t>DO020088</t>
  </si>
  <si>
    <t>2T 썸오일 엔진오일 라벨</t>
  </si>
  <si>
    <t>DO020088 / 2T 썸오일 엔진오일 라벨 | 225*82</t>
  </si>
  <si>
    <t>225*82</t>
  </si>
  <si>
    <t>2AB40048</t>
  </si>
  <si>
    <t>지앤피엘 e-BOOSTER Q 엔진코팅제</t>
  </si>
  <si>
    <t>2AB40048 / 지앤피엘 e-BOOSTER Q 엔진코팅제 | 0.1L</t>
  </si>
  <si>
    <t>DO020092</t>
  </si>
  <si>
    <t>썸오일 100% 합성엔진오일 0W-20 1L 라벨</t>
  </si>
  <si>
    <t>DO020092 / 썸오일 100% 합성엔진오일 0W-20 1L 라벨 | 81*111</t>
  </si>
  <si>
    <t>2AB40049</t>
  </si>
  <si>
    <t>2AB40049 / 지앤피엘 e-BOOSTER Q 엔진코팅제 | 0.3L</t>
  </si>
  <si>
    <t>DO020093</t>
  </si>
  <si>
    <t>썸오일 100% 합성엔진오일 0W-30 1L 라벨</t>
  </si>
  <si>
    <t>DO020093 / 썸오일 100% 합성엔진오일 0W-30 1L 라벨 | 81*111</t>
  </si>
  <si>
    <t>2AB40050</t>
  </si>
  <si>
    <t>2AB40050 / 지앤피엘 e-BOOSTER Q 엔진코팅제 | 0.5L</t>
  </si>
  <si>
    <t>DO020094</t>
  </si>
  <si>
    <t>썸오일 100% 합성엔진오일 5W-30 1L 라벨</t>
  </si>
  <si>
    <t>2AB40051</t>
  </si>
  <si>
    <t>DO020094 / 썸오일 100% 합성엔진오일 5W-30 1L 라벨 | 81*111</t>
  </si>
  <si>
    <t>지엔윤활유 크리에디션 엔진코팅제</t>
  </si>
  <si>
    <t>2AB40051 / 지엔윤활유 크리에디션 엔진코팅제 | 0.35L</t>
  </si>
  <si>
    <t>DO020095</t>
  </si>
  <si>
    <t>2AJ40048</t>
  </si>
  <si>
    <t>썸오일 100% 합성엔진오일 5W-40 1L 라벨</t>
  </si>
  <si>
    <t>착유기오일 AZ-37</t>
  </si>
  <si>
    <t>DO020095 / 썸오일 100% 합성엔진오일 5W-40 1L 라벨 | 81*111</t>
  </si>
  <si>
    <t>2AJ40048 / 착유기오일 AZ-37 | 4L</t>
  </si>
  <si>
    <t>2AD40003</t>
  </si>
  <si>
    <t>DO020096</t>
  </si>
  <si>
    <t>카라온 DPF 클리너 터보 이지알(EGR) 클리너</t>
  </si>
  <si>
    <t>썸오일 100% 합성엔진오일 10W-40 1L 라벨</t>
  </si>
  <si>
    <t>2AD40003 / 카라온 DPF 클리너 터보 이지알(EGR) 클리너 | 0.5L</t>
  </si>
  <si>
    <t>DO020096 / 썸오일 100% 합성엔진오일 10W-40 1L 라벨 | 81*111</t>
  </si>
  <si>
    <t>2AC40158</t>
  </si>
  <si>
    <t>카라온 가솔린 산소센서 촉매클리너</t>
  </si>
  <si>
    <t>1AA20081</t>
  </si>
  <si>
    <t>2AC40158 / 카라온 가솔린 산소센서 촉매클리너 | 0.5L</t>
  </si>
  <si>
    <t>썸오일 100% 합성엔진오일 0W30 4L 라벨</t>
  </si>
  <si>
    <t>1AA20081 / 썸오일 100% 합성엔진오일 0W30 4L 라벨 | 108*160</t>
  </si>
  <si>
    <t>108*160</t>
  </si>
  <si>
    <t>2AB40042</t>
  </si>
  <si>
    <t>카라온 그래핀 메탈 튠업 나노 엔진코팅제</t>
  </si>
  <si>
    <t>2AB40042 / 카라온 그래핀 메탈 튠업 나노 엔진코팅제 | 0.35L</t>
  </si>
  <si>
    <t>1AA20101</t>
  </si>
  <si>
    <t>썸오일 100% 합성엔진오일 5W30 4L 라벨</t>
  </si>
  <si>
    <t>1AA20101 / 썸오일 100% 합성엔진오일 5W30 4L 라벨 | 108*160</t>
  </si>
  <si>
    <t>2AB40043</t>
  </si>
  <si>
    <t>카라온 나노엔진코팅제</t>
  </si>
  <si>
    <t>2AB40043 / 카라온 나노엔진코팅제 | 2L</t>
  </si>
  <si>
    <t>1AA20121</t>
  </si>
  <si>
    <t>썸오일 100% 합성엔진오일 5W40 4L 라벨</t>
  </si>
  <si>
    <t>1AA20121 / 썸오일 100% 합성엔진오일 5W40 4L 라벨 | 108*160</t>
  </si>
  <si>
    <t>2AJ40007</t>
  </si>
  <si>
    <t>카라온 녹방지제</t>
  </si>
  <si>
    <t>2AJ40007 / 카라온 녹방지제 | 0.35L</t>
  </si>
  <si>
    <t>2AJ40008</t>
  </si>
  <si>
    <t>DO020099</t>
  </si>
  <si>
    <t>썸오일 100% 합성엔진오일 10W-40 20L 라벨</t>
  </si>
  <si>
    <t>2AJ40008 / 카라온 녹방지제 | 0.75L</t>
  </si>
  <si>
    <t>0.75L</t>
  </si>
  <si>
    <t>DO020099 / 썸오일 100% 합성엔진오일 10W-40 20L 라벨 | 257*182/210*135</t>
  </si>
  <si>
    <t>257*182/210*135</t>
  </si>
  <si>
    <t>2AJ40005</t>
  </si>
  <si>
    <t>카라온 녹제거제</t>
  </si>
  <si>
    <t>2AJ40005 / 카라온 녹제거제 | 0.35L</t>
  </si>
  <si>
    <t>DO020100</t>
  </si>
  <si>
    <t>썸오일 4T 100% 합성엔진오일 5W-40 1L 라벨</t>
  </si>
  <si>
    <t>2AJ40006</t>
  </si>
  <si>
    <t>2AJ40006 / 카라온 녹제거제 | 1L</t>
  </si>
  <si>
    <t>DO020101</t>
  </si>
  <si>
    <t>썸오일 100% 합성엔진오일 10W-40 4L 라벨 리뉴얼</t>
  </si>
  <si>
    <t>2AE40003</t>
  </si>
  <si>
    <t>카라온 대형차 중장비 요소수 첨가제</t>
  </si>
  <si>
    <t>2AE40003 / 카라온 대형차 중장비 요소수 첨가제 | 0.55L</t>
  </si>
  <si>
    <t>DO020103</t>
  </si>
  <si>
    <t>썸오일 100% 합성엔진오일 10W-40 20L 라벨(스틸캔용)</t>
  </si>
  <si>
    <t>DO020103 / 썸오일 100% 합성엔진오일 10W-40 20L 라벨(스틸캔용) | 300*182</t>
  </si>
  <si>
    <t>300*182</t>
  </si>
  <si>
    <t>2AD40004</t>
  </si>
  <si>
    <t>카라온 대형차용 DPF 클리너(터보 EGR 클리너)</t>
  </si>
  <si>
    <t>2AD40004 / 카라온 대형차용 DPF 클리너(터보 EGR 클리너) | 1L</t>
  </si>
  <si>
    <t>DP020014</t>
  </si>
  <si>
    <t>프로루베 엔진코팅제 350ml 라벨</t>
  </si>
  <si>
    <t>DP020014 / 프로루베 엔진코팅제 350ml 라벨 | 71*86</t>
  </si>
  <si>
    <t>71*86</t>
  </si>
  <si>
    <t>2AG40011</t>
  </si>
  <si>
    <t>카라온 대형트럭 중장비 HD 부동액 원액</t>
  </si>
  <si>
    <t>2AG40011 / 카라온 대형트럭 중장비 HD 부동액 원액 | 4L</t>
  </si>
  <si>
    <t>2AG40024</t>
  </si>
  <si>
    <t>카라온 에이치디(HD)고농축 부동액 원액</t>
  </si>
  <si>
    <t>2AG40024 / 카라온 에이치디(HD)고농축 부동액 원액 | 20L</t>
  </si>
  <si>
    <t>DP020015</t>
  </si>
  <si>
    <t>프로루베 엔진코팅제 500ml 라벨</t>
  </si>
  <si>
    <t>DP020015 / 프로루베 엔진코팅제 500ml 라벨 | 160*78</t>
  </si>
  <si>
    <t>2AG40025</t>
  </si>
  <si>
    <t>카라온 에이치디(HD)프리믹스 부동액</t>
  </si>
  <si>
    <t>2AG40025 / 카라온 에이치디(HD)프리믹스 부동액 | 20L</t>
  </si>
  <si>
    <t>DP020023</t>
  </si>
  <si>
    <t>엑스퍼트 엔진코팅제 500ml 라벨</t>
  </si>
  <si>
    <t>2AJ40002</t>
  </si>
  <si>
    <t>DP020023 / 엑스퍼트 엔진코팅제 500ml 라벨 | 160*78</t>
  </si>
  <si>
    <t>카라온 엔진플러싱</t>
  </si>
  <si>
    <t>2AJ40002 / 카라온 엔진플러싱 | 0.5L</t>
  </si>
  <si>
    <t>2AJ40003</t>
  </si>
  <si>
    <t>DP020026</t>
  </si>
  <si>
    <t>카라온 오일제거제</t>
  </si>
  <si>
    <t>이지레스토어 엔진코팅제 500ml 라벨</t>
  </si>
  <si>
    <t>2AJ40003 / 카라온 오일제거제 | 0.4L</t>
  </si>
  <si>
    <t>DP020026 / 이지레스토어 엔진코팅제 500ml 라벨 | 212*100</t>
  </si>
  <si>
    <t>212*100</t>
  </si>
  <si>
    <t>2AJ40004</t>
  </si>
  <si>
    <t>2AJ40004 / 카라온 오일제거제 | 1L</t>
  </si>
  <si>
    <t>DP020031</t>
  </si>
  <si>
    <t>프라임 그래핀 플러스 엔진코팅제 350ml 라벨</t>
  </si>
  <si>
    <t>DP020031 / 프라임 그래핀 플러스 엔진코팅제 350ml 라벨 | 71*87</t>
  </si>
  <si>
    <t>2AE40002</t>
  </si>
  <si>
    <t>카라온 요소수 첨가제</t>
  </si>
  <si>
    <t>2AE40002 / 카라온 요소수 첨가제 | 0.15L</t>
  </si>
  <si>
    <t>DP020035</t>
  </si>
  <si>
    <t>4T MAX 오토바이용 엔진코팅제 100ml 라벨</t>
  </si>
  <si>
    <t>DP020035 / 4T MAX 오토바이용 엔진코팅제 100ml 라벨 | 140*80</t>
  </si>
  <si>
    <t>2AJ40010</t>
  </si>
  <si>
    <t>카라온 유압유 첨가제</t>
  </si>
  <si>
    <t>2AJ40010 / 카라온 유압유 첨가제 | 1L</t>
  </si>
  <si>
    <t>DR020087</t>
  </si>
  <si>
    <t>2AJ40009</t>
  </si>
  <si>
    <t>부동액 첨가제(녹색) 1L 라벨</t>
  </si>
  <si>
    <t>카라온 점도개선첨가제(오일소모방지제)</t>
  </si>
  <si>
    <t>DR020087 / 부동액 첨가제(녹색) 1L 라벨 | 260*144</t>
  </si>
  <si>
    <t>2AJ40009 / 카라온 점도개선첨가제(오일소모방지제) | 0.5L</t>
  </si>
  <si>
    <t>DR020090</t>
  </si>
  <si>
    <t>부동액 첨가제(적색) 1L 라벨</t>
  </si>
  <si>
    <t>DR020090 / 부동액 첨가제(적색) 1L 라벨 | 260*144</t>
  </si>
  <si>
    <t>2AB40063</t>
  </si>
  <si>
    <t>카루브 엔진코팅제</t>
  </si>
  <si>
    <t>2AB40063 / 카루브 엔진코팅제 | 1L</t>
  </si>
  <si>
    <t>DR020092</t>
  </si>
  <si>
    <t>부동액 첨가제(녹색) 2L 라벨</t>
  </si>
  <si>
    <t>DR020092 / 부동액 첨가제(녹색) 2L 라벨 | 116*102</t>
  </si>
  <si>
    <t>3AB40002</t>
  </si>
  <si>
    <t>카리스 터치리스코팅제</t>
  </si>
  <si>
    <t>3AB40002 / 카리스 터치리스코팅제 | 0.5L</t>
  </si>
  <si>
    <t>DR020094</t>
  </si>
  <si>
    <t>부동액 첨가제(적색) 2L 라벨</t>
  </si>
  <si>
    <t>2AD40002</t>
  </si>
  <si>
    <t>DR020094 / 부동액 첨가제(적색) 2L 라벨 | 116*102</t>
  </si>
  <si>
    <t>카밈 DPF클리너 프로 NEW 연료첨가제</t>
  </si>
  <si>
    <t>2AD40002 / 카밈 DPF클리너 프로 NEW 연료첨가제 | 0.3L</t>
  </si>
  <si>
    <t>DR020096</t>
  </si>
  <si>
    <t>2AE40010</t>
  </si>
  <si>
    <t>부동액 첨가제(녹색) 20L 라벨</t>
  </si>
  <si>
    <t>카밈 SCR 클리너 프로</t>
  </si>
  <si>
    <t>DR020096 / 부동액 첨가제(녹색) 20L 라벨 | 135*180</t>
  </si>
  <si>
    <t>2AE40010 / 카밈 SCR 클리너 프로 | 0.15L</t>
  </si>
  <si>
    <t>135*180</t>
  </si>
  <si>
    <t>2AB40054</t>
  </si>
  <si>
    <t>카밈 나노테크 엔진코팅제</t>
  </si>
  <si>
    <t>DR020097</t>
  </si>
  <si>
    <t>2AB40054 / 카밈 나노테크 엔진코팅제 | 0.34L</t>
  </si>
  <si>
    <t>HD 부동액 혼합형 4L 라벨</t>
  </si>
  <si>
    <t>0.34L</t>
  </si>
  <si>
    <t>DR020097 / HD 부동액 혼합형 4L 라벨 | 133*140</t>
  </si>
  <si>
    <t>2AC40132</t>
  </si>
  <si>
    <t>카밈 수분제거&amp;동결방지제 프로</t>
  </si>
  <si>
    <t>2AC40132 / 카밈 수분제거&amp;동결방지제 프로 | 0.3L</t>
  </si>
  <si>
    <t>DR020099</t>
  </si>
  <si>
    <t>HD 부동액 혼합형 20L 라벨</t>
  </si>
  <si>
    <t>DR020099 / HD 부동액 혼합형 20L 라벨 | 180*130</t>
  </si>
  <si>
    <t>2AC40133</t>
  </si>
  <si>
    <t>카밈 엔진부스터클리너 프로 PLUS 가솔린용</t>
  </si>
  <si>
    <t>2AC40133 / 카밈 엔진부스터클리너 프로 PLUS 가솔린용 | 0.3L</t>
  </si>
  <si>
    <t>DR020100</t>
  </si>
  <si>
    <t>HD 부동액 원액 4L 라벨</t>
  </si>
  <si>
    <t>2AC40134</t>
  </si>
  <si>
    <t>카밈 엔진부스터클리너 프로 PLUS 디젤용</t>
  </si>
  <si>
    <t>DR020100 / HD 부동액 원액 4L 라벨 | 133*140</t>
  </si>
  <si>
    <t>2AC40134 / 카밈 엔진부스터클리너 프로 PLUS 디젤용 | 0.3L</t>
  </si>
  <si>
    <t>2AC40135</t>
  </si>
  <si>
    <t>카밈 엔진부스터클리너 프로PLUS 하이브리드</t>
  </si>
  <si>
    <t>2AC40135 / 카밈 엔진부스터클리너 프로PLUS 하이브리드 | 0.3L</t>
  </si>
  <si>
    <t>DR020102</t>
  </si>
  <si>
    <t>HD 부동액 원액 20L 라벨</t>
  </si>
  <si>
    <t>DR020102 / HD 부동액 원액 20L 라벨 | 180*130</t>
  </si>
  <si>
    <t>2AJ40049</t>
  </si>
  <si>
    <t>카밈 철분제거제 프로</t>
  </si>
  <si>
    <t>2AJ40049 / 카밈 철분제거제 프로 | 0.5L</t>
  </si>
  <si>
    <t>DR020103</t>
  </si>
  <si>
    <t>라디원 라디에이터 녹방지제 250ml 라벨</t>
  </si>
  <si>
    <t>DR020103 / 라디원 라디에이터 녹방지제 250ml 라벨 | 166*104</t>
  </si>
  <si>
    <t>166*104</t>
  </si>
  <si>
    <t>2AG40020</t>
  </si>
  <si>
    <t>카밈 프리믹스 올인원 고농축 냉각수-녹색용</t>
  </si>
  <si>
    <t>2AG40020 / 카밈 프리믹스 올인원 고농축 냉각수-녹색용 | 1L</t>
  </si>
  <si>
    <t>DR020105</t>
  </si>
  <si>
    <t>크린텍 라디에이터 세척제 350ml 라벨</t>
  </si>
  <si>
    <t>2AG40021</t>
  </si>
  <si>
    <t>DR020105 / 크린텍 라디에이터 세척제 350ml 라벨 | 71*87</t>
  </si>
  <si>
    <t>카밈 프리믹스 올인원 고농축 냉각수-적색용</t>
  </si>
  <si>
    <t>2AG40021 / 카밈 프리믹스 올인원 고농축 냉각수-적색용 | 1L</t>
  </si>
  <si>
    <t>2AC40075</t>
  </si>
  <si>
    <t>DR020108</t>
  </si>
  <si>
    <t>카스 EX1 어드밴스 연료첨가제(경유용)</t>
  </si>
  <si>
    <t>부동액 첨가제(적색) 3L 라벨</t>
  </si>
  <si>
    <t>2AC40075 / 카스 EX1 어드밴스 연료첨가제(경유용) | 0.3L</t>
  </si>
  <si>
    <t>DR020108 / 부동액 첨가제(적색) 3L 라벨 | 130*114.7</t>
  </si>
  <si>
    <t>130*114.7</t>
  </si>
  <si>
    <t>2AC40074</t>
  </si>
  <si>
    <t>카스 EX1 어드밴스 연료첨가제(휘발유용)</t>
  </si>
  <si>
    <t>2AC40074 / 카스 EX1 어드밴스 연료첨가제(휘발유용) | 0.3L</t>
  </si>
  <si>
    <t>DR020109</t>
  </si>
  <si>
    <t>부동액 첨가제(녹색) 3L 라벨</t>
  </si>
  <si>
    <t>DR020109 / 부동액 첨가제(녹색) 3L 라벨 | 130*114.7</t>
  </si>
  <si>
    <t>2AB40040</t>
  </si>
  <si>
    <t>카스 EX1 엔진코팅제</t>
  </si>
  <si>
    <t>2AB40040 / 카스 EX1 엔진코팅제 | 0.35L</t>
  </si>
  <si>
    <t>DR020113</t>
  </si>
  <si>
    <t>크린텍 라디에이터 세척제 1L 라벨</t>
  </si>
  <si>
    <t>DR020113 / 크린텍 라디에이터 세척제 1L 라벨 | 298*110</t>
  </si>
  <si>
    <t>2AB40041</t>
  </si>
  <si>
    <t>카스153 엔진코팅제</t>
  </si>
  <si>
    <t>2AB40041 / 카스153 엔진코팅제 | 0.4L</t>
  </si>
  <si>
    <t>2AA40102</t>
  </si>
  <si>
    <t>카젠 썸오일 100% 합성엔진오일 5W30</t>
  </si>
  <si>
    <t>DS020030</t>
  </si>
  <si>
    <t>프로샷 어드밴스 연료첨가제(휘) 300ml 라벨</t>
  </si>
  <si>
    <t>DS020030 / 프로샷 어드밴스 연료첨가제(휘) 300ml 라벨 | 180*95</t>
  </si>
  <si>
    <t>180*95</t>
  </si>
  <si>
    <t>2AC40098</t>
  </si>
  <si>
    <t>카즘 연료첨가제 디젤용</t>
  </si>
  <si>
    <t>2AC40098 / 카즘 연료첨가제 디젤용 | 0.5L</t>
  </si>
  <si>
    <t>DS020033</t>
  </si>
  <si>
    <t>프로샷 어드밴스 연료첨가제(경) 300ml 라벨</t>
  </si>
  <si>
    <t>DS020033 / 프로샷 어드밴스 연료첨가제(경) 300ml 라벨 | 180*95</t>
  </si>
  <si>
    <t>2AC40099</t>
  </si>
  <si>
    <t>카즘 연료첨가제 휘발유용</t>
  </si>
  <si>
    <t>2AC40099 / 카즘 연료첨가제 휘발유용 | 0.5L</t>
  </si>
  <si>
    <t>2AJ40050</t>
  </si>
  <si>
    <t>DS020050</t>
  </si>
  <si>
    <t>카포스 냉각시스템 플러시 라디에이터 세척제</t>
  </si>
  <si>
    <t>프로샷 옥탄부스터(휘) 300ml 라벨</t>
  </si>
  <si>
    <t>2AJ40050 / 카포스 냉각시스템 플러시 라디에이터 세척제 | 0.35L</t>
  </si>
  <si>
    <t>DS020050 / 프로샷 옥탄부스터(휘) 300ml 라벨 | 180*105</t>
  </si>
  <si>
    <t>180*105</t>
  </si>
  <si>
    <t>2AA40030</t>
  </si>
  <si>
    <t>콤비 100%합성엔진오일 4T 5W40</t>
  </si>
  <si>
    <t>2AA40030 / 콤비 100%합성엔진오일 4T 5W40 | 1L</t>
  </si>
  <si>
    <t>DS020050-1</t>
  </si>
  <si>
    <t>2AC40018</t>
  </si>
  <si>
    <t>프로샷 옥탄부스터(휘) 300ml 라벨-리뉴얼</t>
  </si>
  <si>
    <t>콤비 연료첨가제(경유용)</t>
  </si>
  <si>
    <t>2AC40018 / 콤비 연료첨가제(경유용) | 0.5L</t>
  </si>
  <si>
    <t>DS020050-1 / 프로샷 옥탄부스터(휘) 300ml 라벨-리뉴얼 | 80*105</t>
  </si>
  <si>
    <t>80*105</t>
  </si>
  <si>
    <t>2AC40019</t>
  </si>
  <si>
    <t>콤비 연료첨가제(휘발유용)</t>
  </si>
  <si>
    <t>2AC40019 / 콤비 연료첨가제(휘발유용) | 0.5L</t>
  </si>
  <si>
    <t>2AB40012</t>
  </si>
  <si>
    <t>콤비 오토바이용 4T 엔진코팅제</t>
  </si>
  <si>
    <t>2AB40012 / 콤비 오토바이용 4T 엔진코팅제 | 0.1L</t>
  </si>
  <si>
    <t>DS020053</t>
  </si>
  <si>
    <t>프로샷 플러스 세탄부스터(경) 500ml 라벨</t>
  </si>
  <si>
    <t>DS020053 / 프로샷 플러스 세탄부스터(경) 500ml 라벨 | 205*120</t>
  </si>
  <si>
    <t>2AB40013</t>
  </si>
  <si>
    <t>2AB40013 / 콤비 오토바이용 4T 엔진코팅제 | 0.5L</t>
  </si>
  <si>
    <t>2AG40005</t>
  </si>
  <si>
    <t>쿨에디 자동차 냉각수 첨가제</t>
  </si>
  <si>
    <t>DS020056</t>
  </si>
  <si>
    <t>2AG40005 / 쿨에디 자동차 냉각수 첨가제 | 0.4L</t>
  </si>
  <si>
    <t>프로샷 DPF 클리너 500ml 라벨</t>
  </si>
  <si>
    <t>DS020056 / 프로샷 DPF 클리너 500ml 라벨 | 90*120</t>
  </si>
  <si>
    <t>2AG40009</t>
  </si>
  <si>
    <t>퀀텀 슈퍼 롱라이프 프리믹스 부동액 첨가제(적색)</t>
  </si>
  <si>
    <t>2AG40009 / 퀀텀 슈퍼 롱라이프 프리믹스 부동액 첨가제(적색) | 1L</t>
  </si>
  <si>
    <t>2AG40010</t>
  </si>
  <si>
    <t>DS020059</t>
  </si>
  <si>
    <t>퀀텀 슈퍼 롱라이프 프리믹스 부동액 첨가제(청색)</t>
  </si>
  <si>
    <t>프로샷 DPF 클리너 1L 라벨</t>
  </si>
  <si>
    <t>2AG40010 / 퀀텀 슈퍼 롱라이프 프리믹스 부동액 첨가제(청색) | 1L</t>
  </si>
  <si>
    <t>DS020059 / 프로샷 DPF 클리너 1L 라벨 | 298*110</t>
  </si>
  <si>
    <t>2AC40044</t>
  </si>
  <si>
    <t>퀀텀 울트라 파워 연료첨가제(경유용)</t>
  </si>
  <si>
    <t>2AC40044 / 퀀텀 울트라 파워 연료첨가제(경유용) | 0.3L</t>
  </si>
  <si>
    <t>DS020061</t>
  </si>
  <si>
    <t>프로샷 수분제거동결방지제 300ml 라벨</t>
  </si>
  <si>
    <t>DS020061 / 프로샷 수분제거동결방지제 300ml 라벨 | 180*96</t>
  </si>
  <si>
    <t>2AC40043</t>
  </si>
  <si>
    <t>180*96</t>
  </si>
  <si>
    <t>퀀텀 울트라 파워 연료첨가제(휘발유용)</t>
  </si>
  <si>
    <t>2AC40043 / 퀀텀 울트라 파워 연료첨가제(휘발유용) | 0.3L</t>
  </si>
  <si>
    <t>3AJ41011</t>
  </si>
  <si>
    <t>크린텍 가죽클리너</t>
  </si>
  <si>
    <t>3AJ41011 / 크린텍 가죽클리너 | 0.04L</t>
  </si>
  <si>
    <t>0.04L</t>
  </si>
  <si>
    <t>3AJ41012</t>
  </si>
  <si>
    <t>3AJ41012 / 크린텍 가죽클리너 | 0.5L</t>
  </si>
  <si>
    <t>DS020063</t>
  </si>
  <si>
    <t>프로샷 수분제거동결방지제 1L 라벨</t>
  </si>
  <si>
    <t>DS020063 / 프로샷 수분제거동결방지제 1L 라벨 | 298*110</t>
  </si>
  <si>
    <t>1AG40017</t>
  </si>
  <si>
    <t>크린텍 라디에이터 세척제</t>
  </si>
  <si>
    <t>1AG40017 / 크린텍 라디에이터 세척제 | 0.35L</t>
  </si>
  <si>
    <t>1AG40018</t>
  </si>
  <si>
    <t>1AG40018 / 크린텍 라디에이터 세척제 | 1L</t>
  </si>
  <si>
    <t>DS020067</t>
  </si>
  <si>
    <t>DLO 수분제거동결방지제 200ml 라벨</t>
  </si>
  <si>
    <t>1AF30001</t>
  </si>
  <si>
    <t>DS020067 / DLO 수분제거동결방지제 200ml 라벨 | 170*75</t>
  </si>
  <si>
    <t>크린텍 브레이크파츠클리너</t>
  </si>
  <si>
    <t>170*75</t>
  </si>
  <si>
    <t>1AF30001 / 크린텍 브레이크파츠클리너 | 0.7L</t>
  </si>
  <si>
    <t>1AF30002</t>
  </si>
  <si>
    <t>크린텍 실리콘 스프레이</t>
  </si>
  <si>
    <t>1AF30002 / 크린텍 실리콘 스프레이 | 0.42L</t>
  </si>
  <si>
    <t>DS020069</t>
  </si>
  <si>
    <t>DLO 연료첨가제 휘발유용 200ml 라벨</t>
  </si>
  <si>
    <t>DS020069 / DLO 연료첨가제 휘발유용 200ml 라벨 | 170*75</t>
  </si>
  <si>
    <t>1AJ40003</t>
  </si>
  <si>
    <t>크린텍 엔진플러싱 엔진세척제</t>
  </si>
  <si>
    <t>1AJ40003 / 크린텍 엔진플러싱 엔진세척제 | 0.5L</t>
  </si>
  <si>
    <t>1AJ40004</t>
  </si>
  <si>
    <t>1AJ40004 / 크린텍 엔진플러싱 엔진세척제 | 1L</t>
  </si>
  <si>
    <t>DS020070</t>
  </si>
  <si>
    <t>DLO 연료첨가제 경유용 200ml 라벨</t>
  </si>
  <si>
    <t>DS020070 / DLO 연료첨가제 경유용 200ml 라벨 | 170*75</t>
  </si>
  <si>
    <t>1AJ40011</t>
  </si>
  <si>
    <t>크린텍 철분제거제</t>
  </si>
  <si>
    <t>1AJ40011 / 크린텍 철분제거제 | 0.5L</t>
  </si>
  <si>
    <t>DS020074</t>
  </si>
  <si>
    <t>프로샷 DPF 클리너 온라인전용 300ml 라벨</t>
  </si>
  <si>
    <t>2AC40047</t>
  </si>
  <si>
    <t>DS020074 / 프로샷 DPF 클리너 온라인전용 300ml 라벨 | 110*95</t>
  </si>
  <si>
    <t>110*95</t>
  </si>
  <si>
    <t>타이거 파워업 어드밴스 연료첨가제(경유용)</t>
  </si>
  <si>
    <t>2AC40047 / 타이거 파워업 어드밴스 연료첨가제(경유용) | 0.3L</t>
  </si>
  <si>
    <t>DS020075</t>
  </si>
  <si>
    <t>4T MAX 오토바이용 옥탄부스터 120ml 라벨</t>
  </si>
  <si>
    <t>2AC40048</t>
  </si>
  <si>
    <t>DS020075 / 4T MAX 오토바이용 옥탄부스터 120ml 라벨 | 140*80</t>
  </si>
  <si>
    <t>타이거 파워업 어드밴스 연료첨가제(휘발유용)</t>
  </si>
  <si>
    <t>2AC40048 / 타이거 파워업 어드밴스 연료첨가제(휘발유용) | 0.3L</t>
  </si>
  <si>
    <t>2AC40140</t>
  </si>
  <si>
    <t>DS020076</t>
  </si>
  <si>
    <t>태영 연료첨가제(경유용)</t>
  </si>
  <si>
    <t>4T MAX 오토바이용 가솔린 연료첨가제 100ml 라벨</t>
  </si>
  <si>
    <t>2AC40140 / 태영 연료첨가제(경유용) | 0.5L</t>
  </si>
  <si>
    <t>DS020076 / 4T MAX 오토바이용 가솔린 연료첨가제 100ml 라벨 | 136*80</t>
  </si>
  <si>
    <t>136*80</t>
  </si>
  <si>
    <t>2AC40141</t>
  </si>
  <si>
    <t>EO020001</t>
  </si>
  <si>
    <t>2AC40141 / 태영 연료첨가제(경유용) | 1L</t>
  </si>
  <si>
    <t>몽골 수출용 SUMOIL 5W-30 가솔린용 엔진오일 1L 라벨</t>
  </si>
  <si>
    <t>EO020001 / 몽골 수출용 SUMOIL 5W-30 가솔린용 엔진오일 1L 라벨 | 81*111</t>
  </si>
  <si>
    <t>2AC40142</t>
  </si>
  <si>
    <t>태영 연료첨가제(휘발유용)</t>
  </si>
  <si>
    <t>2AC40142 / 태영 연료첨가제(휘발유용) | 0.5L</t>
  </si>
  <si>
    <t>EO020002</t>
  </si>
  <si>
    <t>몽골 수출용 SUMOIL 10W-30 가솔린용 엔진오일 1L 라벨</t>
  </si>
  <si>
    <t>EO020002 / 몽골 수출용 SUMOIL 10W-30 가솔린용 엔진오일 1L 라벨 | 81*111</t>
  </si>
  <si>
    <t>OP010450</t>
  </si>
  <si>
    <t>토네이도 엔진코팅제</t>
  </si>
  <si>
    <t>OP010450 / 토네이도 엔진코팅제 | 0.5L</t>
  </si>
  <si>
    <t>EO020003</t>
  </si>
  <si>
    <t>몽골 수출용 SUMOIL 5W-30 가솔린용 엔진오일 4L 라벨</t>
  </si>
  <si>
    <t>EO020003 / 몽골 수출용 SUMOIL 5W-30 가솔린용 엔진오일 4L 라벨 | 133*140</t>
  </si>
  <si>
    <t>OP010451</t>
  </si>
  <si>
    <t>OP010451 / 토네이도 엔진코팅제 | 1L</t>
  </si>
  <si>
    <t>2AD40012</t>
  </si>
  <si>
    <t>EO020004</t>
  </si>
  <si>
    <t>팀카본 DPF 클리너</t>
  </si>
  <si>
    <t>몽골 수출용 SUMOIL 10W-30 가솔린용 엔진오일 4L 라벨</t>
  </si>
  <si>
    <t>2AD40012 / 팀카본 DPF 클리너 | 0.5L</t>
  </si>
  <si>
    <t>EO020004 / 몽골 수출용 SUMOIL 10W-30 가솔린용 엔진오일 4L 라벨 | 133*140</t>
  </si>
  <si>
    <t>2AC40153</t>
  </si>
  <si>
    <t>팀카본 인젝터 클리너(경유용)</t>
  </si>
  <si>
    <t>EX020318</t>
  </si>
  <si>
    <t>미얀마 엔진코팅제 500ml 라벨</t>
  </si>
  <si>
    <t>2AC40153 / 팀카본 인젝터 클리너(경유용) | 0.3L</t>
  </si>
  <si>
    <t>EX020318 / 미얀마 엔진코팅제 500ml 라벨 | 160*78</t>
  </si>
  <si>
    <t>2AC40105</t>
  </si>
  <si>
    <t>파워굿샷 연료첨가제 겸용</t>
  </si>
  <si>
    <t>EX020321</t>
  </si>
  <si>
    <t>2AC40105 / 파워굿샷 연료첨가제 겸용 | 0.2L</t>
  </si>
  <si>
    <t>미얀마 연료첨가제(휘) 300ml 라벨</t>
  </si>
  <si>
    <t>EX020321 / 미얀마 연료첨가제(휘) 300ml 라벨 | 90*105</t>
  </si>
  <si>
    <t>90*105</t>
  </si>
  <si>
    <t>2AC40105-1</t>
  </si>
  <si>
    <t>2AC40105-1 / 파워굿샷 연료첨가제 겸용 | 0.2L x 2개</t>
  </si>
  <si>
    <t>EX020324</t>
  </si>
  <si>
    <t>0.2L x 2개</t>
  </si>
  <si>
    <t>미얀마 연료첨가제(경) 300ml 라벨</t>
  </si>
  <si>
    <t>EX020324 / 미얀마 연료첨가제(경) 300ml 라벨 | 90*105</t>
  </si>
  <si>
    <t>2AA40088</t>
  </si>
  <si>
    <t>파워드래그 레드 100%합성엔진오일 5W30</t>
  </si>
  <si>
    <t>2AA40088 / 파워드래그 레드 100%합성엔진오일 5W30 | 1L</t>
  </si>
  <si>
    <t>EX020327</t>
  </si>
  <si>
    <t>미얀마 엔진플러싱 500ml 라벨</t>
  </si>
  <si>
    <t>EX020327 / 미얀마 엔진플러싱 500ml 라벨 | 90*120</t>
  </si>
  <si>
    <t>2AA40089</t>
  </si>
  <si>
    <t>파워드래그 레드 100%합성엔진오일 5W40</t>
  </si>
  <si>
    <t>2AA40089 / 파워드래그 레드 100%합성엔진오일 5W40 | 1L</t>
  </si>
  <si>
    <t>EX020619</t>
  </si>
  <si>
    <t>자팩(JAPEC) 엔진오일 5w30 1L 라벨</t>
  </si>
  <si>
    <t>EX020619 / 자팩(JAPEC) 엔진오일 5w30 1L 라벨 | 90*109</t>
  </si>
  <si>
    <t>90*109</t>
  </si>
  <si>
    <t>2AB40038</t>
  </si>
  <si>
    <t>파워루브 엔진코팅제</t>
  </si>
  <si>
    <t>2AB40038 / 파워루브 엔진코팅제 | 0.5L</t>
  </si>
  <si>
    <t>EX020620</t>
  </si>
  <si>
    <t>자팩(JAPEC) 엔진오일 10w40 1L 라벨</t>
  </si>
  <si>
    <t>2AB40039</t>
  </si>
  <si>
    <t>EX020620 / 자팩(JAPEC) 엔진오일 10w40 1L 라벨 | 90*109</t>
  </si>
  <si>
    <t>2AB40039 / 파워루브 엔진코팅제 | 1L</t>
  </si>
  <si>
    <t>2AJ40034</t>
  </si>
  <si>
    <t>EX020621</t>
  </si>
  <si>
    <t>파워맥스 라디에이터 보호제</t>
  </si>
  <si>
    <t>자팩(JAPEC) 엔진오일 10w40 4L 라벨</t>
  </si>
  <si>
    <t>2AJ40034 / 파워맥스 라디에이터 보호제 | 0.25L</t>
  </si>
  <si>
    <t>EX020621 / 자팩(JAPEC) 엔진오일 10w40 4L 라벨 | 160*208</t>
  </si>
  <si>
    <t>160*208</t>
  </si>
  <si>
    <t>2AA40072</t>
  </si>
  <si>
    <t>EX020628</t>
  </si>
  <si>
    <t>파워블러드 100%합성엔진오일 0W30</t>
  </si>
  <si>
    <t>영문용 ATF 오토미션보호제 300ml 라벨</t>
  </si>
  <si>
    <t>2AA40072 / 파워블러드 100%합성엔진오일 0W30 | 1L</t>
  </si>
  <si>
    <t>EX020628 / 영문용 ATF 오토미션보호제 300ml 라벨 | 108*105</t>
  </si>
  <si>
    <t>2AA40073</t>
  </si>
  <si>
    <t>파워블러드 100%합성엔진오일 5W30</t>
  </si>
  <si>
    <t>2AA40073 / 파워블러드 100%합성엔진오일 5W30 | 1L</t>
  </si>
  <si>
    <t>EX020630</t>
  </si>
  <si>
    <t>영문용 프로샷 DPF 클리너 500ml 라벨</t>
  </si>
  <si>
    <t>EX020630 / 영문용 프로샷 DPF 클리너 500ml 라벨 | 90*120</t>
  </si>
  <si>
    <t>2AA40074</t>
  </si>
  <si>
    <t>파워블러드 100%합성엔진오일 5W40</t>
  </si>
  <si>
    <t>2AA40074 / 파워블러드 100%합성엔진오일 5W40 | 1L</t>
  </si>
  <si>
    <t>2AA40075</t>
  </si>
  <si>
    <t>파워블러드 100%합성엔진오일 PAO 5W30</t>
  </si>
  <si>
    <t>2AA40075 / 파워블러드 100%합성엔진오일 PAO 5W30 | 1L</t>
  </si>
  <si>
    <t>EX020632</t>
  </si>
  <si>
    <t>영문용 크린텍 엔진플러싱 500ml 라벨</t>
  </si>
  <si>
    <t>EX020632 / 영문용 크린텍 엔진플러싱 500ml 라벨 | 205*120</t>
  </si>
  <si>
    <t>2AA40076</t>
  </si>
  <si>
    <t>파워블러드 100%합성엔진오일 PAO 5W40</t>
  </si>
  <si>
    <t>2AA40076 / 파워블러드 100%합성엔진오일 PAO 5W40 | 1L</t>
  </si>
  <si>
    <t>OA020154</t>
  </si>
  <si>
    <t>2AD40008</t>
  </si>
  <si>
    <t>루브크린 엔진플러싱500ml 라벨</t>
  </si>
  <si>
    <t>파워블러드 DPF 클리너</t>
  </si>
  <si>
    <t>OA020154 / 루브크린 엔진플러싱500ml 라벨 | 205*120</t>
  </si>
  <si>
    <t>2AD40008 / 파워블러드 DPF 클리너 | 0.46L</t>
  </si>
  <si>
    <t>2AC40080</t>
  </si>
  <si>
    <t>파워블러드 수분제거동결방지제</t>
  </si>
  <si>
    <t>2AC40080 / 파워블러드 수분제거동결방지제 | 0.3L</t>
  </si>
  <si>
    <t>OA020175</t>
  </si>
  <si>
    <t>파워블러드 엔진플러싱 500ml 라벨</t>
  </si>
  <si>
    <t>OA020175 / 파워블러드 엔진플러싱 500ml 라벨 | 205*120</t>
  </si>
  <si>
    <t>2AB40044</t>
  </si>
  <si>
    <t>파워블러드 수프림 엔진코팅제</t>
  </si>
  <si>
    <t>2AB40044 / 파워블러드 수프림 엔진코팅제 | 0.33L</t>
  </si>
  <si>
    <t>OA020187</t>
  </si>
  <si>
    <t>슈파워 SP 엔진플러싱 500ml 라벨</t>
  </si>
  <si>
    <t>OA020187 / 슈파워 SP 엔진플러싱 500ml 라벨 | 205*120</t>
  </si>
  <si>
    <t>2AJ40031</t>
  </si>
  <si>
    <t>파워블러드 엔진플러싱</t>
  </si>
  <si>
    <t>2AJ40031 / 파워블러드 엔진플러싱 | 0.5L</t>
  </si>
  <si>
    <t>OA020272</t>
  </si>
  <si>
    <t>공성 엔진오일소모방지제 2L 라벨</t>
  </si>
  <si>
    <t>OA020272 / 공성 엔진오일소모방지제 2L 라벨 | 116*102</t>
  </si>
  <si>
    <t>2AC40081</t>
  </si>
  <si>
    <t>파워블러드 연료첨가제(경유용)</t>
  </si>
  <si>
    <t>2AC40081 / 파워블러드 연료첨가제(경유용) | 0.3L</t>
  </si>
  <si>
    <t>OA020285</t>
  </si>
  <si>
    <t>대경파츠 벌크먼 브레이크액(DOT4) 1L 라벨</t>
  </si>
  <si>
    <t>OA020285 / 대경파츠 벌크먼 브레이크액(DOT4) 1L 라벨 | 76*140</t>
  </si>
  <si>
    <t>2AC40082</t>
  </si>
  <si>
    <t>76*140</t>
  </si>
  <si>
    <t>파워블러드 연료첨가제(휘발유용)</t>
  </si>
  <si>
    <t>2AC40082 / 파워블러드 연료첨가제(휘발유용) | 0.3L</t>
  </si>
  <si>
    <t>2AC40017</t>
  </si>
  <si>
    <t>OA020295</t>
  </si>
  <si>
    <t>파워크린 연료첨가제 해상용</t>
  </si>
  <si>
    <t>나노바이오 엔진플러싱 500ml 라벨</t>
  </si>
  <si>
    <t>2AC40017 / 파워크린 연료첨가제 해상용 | 1L</t>
  </si>
  <si>
    <t>OA020295 / 나노바이오 엔진플러싱 500ml 라벨 | 205*120</t>
  </si>
  <si>
    <t>2AB40056</t>
  </si>
  <si>
    <t>파워탑 엔진코팅제</t>
  </si>
  <si>
    <t>OA020315</t>
  </si>
  <si>
    <t>2AB40056 / 파워탑 엔진코팅제 | 0.5L</t>
  </si>
  <si>
    <t>마스타케미칼 모터플러쉬 엔진플러싱 300ml 라벨</t>
  </si>
  <si>
    <t>OA020315 / 마스타케미칼 모터플러쉬 엔진플러싱 300ml 라벨 | 180*105</t>
  </si>
  <si>
    <t>2AH40014</t>
  </si>
  <si>
    <t>파워텍 브레이크액 DOT-4+ LV</t>
  </si>
  <si>
    <t>2AH40014 / 파워텍 브레이크액 DOT-4+ LV | 1L</t>
  </si>
  <si>
    <t>OA020335</t>
  </si>
  <si>
    <t>엔젤블러드 4T 엔진세척제 160ml 라벨</t>
  </si>
  <si>
    <t>2AJ40035</t>
  </si>
  <si>
    <t>OA020335 / 엔젤블러드 4T 엔진세척제 160ml 라벨 | 148*100</t>
  </si>
  <si>
    <t>파워텍 엔진세척제</t>
  </si>
  <si>
    <t>148*100</t>
  </si>
  <si>
    <t>2AJ40035 / 파워텍 엔진세척제 | 0.5L</t>
  </si>
  <si>
    <t>2AC40108</t>
  </si>
  <si>
    <t>OA020407</t>
  </si>
  <si>
    <t>모빌유화 모터플러쉬 엔진세척제 500ml 라벨</t>
  </si>
  <si>
    <t>파워프로샷 골드업 연료첨가제(경유용)</t>
  </si>
  <si>
    <t>OA020407 / 모빌유화 모터플러쉬 엔진세척제 500ml 라벨 | 205*120</t>
  </si>
  <si>
    <t>2AC40108 / 파워프로샷 골드업 연료첨가제(경유용) | 0.5L</t>
  </si>
  <si>
    <t>2AC40109</t>
  </si>
  <si>
    <t>OA020415</t>
  </si>
  <si>
    <t>겐트 엔진플러싱 500ml 라벨</t>
  </si>
  <si>
    <t>2AC40109 / 파워프로샷 골드업 연료첨가제(경유용) | 1L</t>
  </si>
  <si>
    <t>OA020415 / 겐트 엔진플러싱 500ml 라벨 | 215*120</t>
  </si>
  <si>
    <t>215*120</t>
  </si>
  <si>
    <t>2AC40110</t>
  </si>
  <si>
    <t>파워프로샷 골드업 연료첨가제(휘발유용)</t>
  </si>
  <si>
    <t>OA020418</t>
  </si>
  <si>
    <t>2AC40110 / 파워프로샷 골드업 연료첨가제(휘발유용) | 0.5L</t>
  </si>
  <si>
    <t>아이플러시 엔진세척제 500ml 라벨</t>
  </si>
  <si>
    <t>OA020418 / 아이플러시 엔진세척제 500ml 라벨 | 205*120</t>
  </si>
  <si>
    <t>2AB40055</t>
  </si>
  <si>
    <t>파워플러스300 엔진코팅제</t>
  </si>
  <si>
    <t>2AB40055 / 파워플러스300 엔진코팅제 | 0.34L</t>
  </si>
  <si>
    <t>OA020420</t>
  </si>
  <si>
    <t>파워텍 엔진세척제 500ml 라벨</t>
  </si>
  <si>
    <t>OA020420 / 파워텍 엔진세척제 500ml 라벨 | 215*120</t>
  </si>
  <si>
    <t>2AC40136</t>
  </si>
  <si>
    <t>파워플러스300 연료첨가제(경유용)</t>
  </si>
  <si>
    <t>2AC40136 / 파워플러스300 연료첨가제(경유용) | 0.3L</t>
  </si>
  <si>
    <t>OA020457</t>
  </si>
  <si>
    <t>카보 플러싱 500ml 라벨</t>
  </si>
  <si>
    <t>OA020457 / 카보 플러싱 500ml 라벨 | 170*120</t>
  </si>
  <si>
    <t>2AC40137</t>
  </si>
  <si>
    <t>파워플러스300 연료첨가제(휘발유용)</t>
  </si>
  <si>
    <t>2AC40137 / 파워플러스300 연료첨가제(휘발유용) | 0.3L</t>
  </si>
  <si>
    <t>OA020482</t>
  </si>
  <si>
    <t>비타플러쉬 엔진플러싱 250ml 라벨</t>
  </si>
  <si>
    <t>OA020482 / 비타플러쉬 엔진플러싱 250ml 라벨 | 174*104</t>
  </si>
  <si>
    <t>174*104</t>
  </si>
  <si>
    <t>2AC40149</t>
  </si>
  <si>
    <t>파카 스타나다인 연료첨가제(경유용)</t>
  </si>
  <si>
    <t>2AC40149 / 파카 스타나다인 연료첨가제(경유용) | 0.12L</t>
  </si>
  <si>
    <t>OA020485</t>
  </si>
  <si>
    <t>엘도라도 엔진플러싱 250ml 라벨</t>
  </si>
  <si>
    <t>OA020485 / 엘도라도 엔진플러싱 250ml 라벨 | 166*104</t>
  </si>
  <si>
    <t>2AC40150</t>
  </si>
  <si>
    <t>2AC40150 / 파카 스타나다인 연료첨가제(경유용) | 0.9L</t>
  </si>
  <si>
    <t>0.9L</t>
  </si>
  <si>
    <t>OA020550</t>
  </si>
  <si>
    <t>2AC40152</t>
  </si>
  <si>
    <t>10년타기 열정플러싱 400ml 라벨</t>
  </si>
  <si>
    <t>파카 스타나다인 연료첨가제(옥탄부스터)</t>
  </si>
  <si>
    <t>OA020550 / 10년타기 열정플러싱 400ml 라벨 | 205*120</t>
  </si>
  <si>
    <t>2AC40152 / 파카 스타나다인 연료첨가제(옥탄부스터) | 0.13L</t>
  </si>
  <si>
    <t>0.13L</t>
  </si>
  <si>
    <t>2AC40151</t>
  </si>
  <si>
    <t>OA020562</t>
  </si>
  <si>
    <t>파카 스타나다인 연료첨가제(휘발유용)</t>
  </si>
  <si>
    <t>현대엔진플러싱 500ml 라벨-업체공급</t>
  </si>
  <si>
    <t>2AC40151 / 파카 스타나다인 연료첨가제(휘발유용) | 0.15L</t>
  </si>
  <si>
    <t xml:space="preserve">OA020562 / 현대엔진플러싱 500ml 라벨-업체공급 | </t>
  </si>
  <si>
    <t>2AB40060</t>
  </si>
  <si>
    <t>OA020567</t>
  </si>
  <si>
    <t>퓨처E플러스 엔진코팅제</t>
  </si>
  <si>
    <t>ICE PAG 100 에어컨 콤프오일1L 라벨</t>
  </si>
  <si>
    <t>2AB40060 / 퓨처E플러스 엔진코팅제 | 0.5L</t>
  </si>
  <si>
    <t>OA020567 / ICE PAG 100 에어컨 콤프오일1L 라벨 | 76*140</t>
  </si>
  <si>
    <t>1AB40010</t>
  </si>
  <si>
    <t>프라임 그래핀 플러스 엔진코팅제</t>
  </si>
  <si>
    <t>OA020568</t>
  </si>
  <si>
    <t>1AB40010 / 프라임 그래핀 플러스 엔진코팅제 | 0.35L</t>
  </si>
  <si>
    <t>ICE PAG 46 에어컨 콤프오일1L 라벨</t>
  </si>
  <si>
    <t>OA020568 / ICE PAG 46 에어컨 콤프오일1L 라벨 | 76*140</t>
  </si>
  <si>
    <t>1AB40011</t>
  </si>
  <si>
    <t>1AB40011 / 프라임 그래핀 플러스 엔진코팅제 | 0.4L</t>
  </si>
  <si>
    <t>OA020571</t>
  </si>
  <si>
    <t>이맥솔루션 맥세이버 브레이크액 1L 라벨</t>
  </si>
  <si>
    <t>OA020571 / 이맥솔루션 맥세이버 브레이크액 1L 라벨 | 76*140</t>
  </si>
  <si>
    <t>1AB40005</t>
  </si>
  <si>
    <t>프로루베 엔진코팅제</t>
  </si>
  <si>
    <t>1AB40005 / 프로루베 엔진코팅제 | 0.35L</t>
  </si>
  <si>
    <t>OA020574</t>
  </si>
  <si>
    <t>맥스(MAX44) 엔진세척제 노솔벤트(NO Solvent) 0.5L 라벨</t>
  </si>
  <si>
    <t>OA020574 / 맥스(MAX44) 엔진세척제 노솔벤트(NO Solvent) 0.5L 라벨 | 217*118</t>
  </si>
  <si>
    <t>217*118</t>
  </si>
  <si>
    <t>1AB40007</t>
  </si>
  <si>
    <t>프로루베 엔진코팅제-대림기업</t>
  </si>
  <si>
    <t>1AB40007 / 프로루베 엔진코팅제-대림기업 | 0.5L</t>
  </si>
  <si>
    <t>OA020575</t>
  </si>
  <si>
    <t>PAG 100 에어컨 콤프오일 0.95L 용기+라벨</t>
  </si>
  <si>
    <t>1AB40008</t>
  </si>
  <si>
    <t xml:space="preserve">OA020575 / PAG 100 에어컨 콤프오일 0.95L 용기+라벨 | </t>
  </si>
  <si>
    <t>프로루베 엔진코팅제-홈플용</t>
  </si>
  <si>
    <t>1AB40008 / 프로루베 엔진코팅제-홈플용 | 0.5L</t>
  </si>
  <si>
    <t>OA020578</t>
  </si>
  <si>
    <t>프로몰 맥스부스터 오일플러싱 300ml 라벨</t>
  </si>
  <si>
    <t>OA020578 / 프로몰 맥스부스터 오일플러싱 300ml 라벨 | 180*105</t>
  </si>
  <si>
    <t>2AJ40042</t>
  </si>
  <si>
    <t>프로몰 TEF1 EXCEL 라디에이터 부식방지제</t>
  </si>
  <si>
    <t>2AJ40042 / 프로몰 TEF1 EXCEL 라디에이터 부식방지제 | 0.25L</t>
  </si>
  <si>
    <t>OA020581</t>
  </si>
  <si>
    <t>디알텍 오일소모방지제 500ml 라벨</t>
  </si>
  <si>
    <t>2AJ40043</t>
  </si>
  <si>
    <t>프로몰 TEF1 EXCEL 라디에이터 세척제</t>
  </si>
  <si>
    <t>2AJ40043 / 프로몰 TEF1 EXCEL 라디에이터 세척제 | 0.3L</t>
  </si>
  <si>
    <t>OA020588</t>
  </si>
  <si>
    <t>2AB40057</t>
  </si>
  <si>
    <t>디알텍 브레이크액 DOT-4 플러스 1L 라벨</t>
  </si>
  <si>
    <t>프로몰 TEF1 EXCEL 엔진코팅제</t>
  </si>
  <si>
    <t>2AB40057 / 프로몰 TEF1 EXCEL 엔진코팅제 | 0.35L</t>
  </si>
  <si>
    <t>2AA40090</t>
  </si>
  <si>
    <t>OA020772</t>
  </si>
  <si>
    <t>카밈 SCR 클리너 프로 150ml 라벨</t>
  </si>
  <si>
    <t>OA020772 / 카밈 SCR 클리너 프로 150ml 라벨 | 140*80</t>
  </si>
  <si>
    <t>OA020773</t>
  </si>
  <si>
    <t>나인서클 요소수 첨가제 150ml 라벨</t>
  </si>
  <si>
    <t>프로몰 TEF1 에너지세이브 100%합성엔진오일 5W30</t>
  </si>
  <si>
    <t>OA020773 / 나인서클 요소수 첨가제 150ml 라벨 | 140*80</t>
  </si>
  <si>
    <t>2AA40090 / 프로몰 TEF1 에너지세이브 100%합성엔진오일 5W30 | 1L</t>
  </si>
  <si>
    <t>2AA40091</t>
  </si>
  <si>
    <t>OA020777</t>
  </si>
  <si>
    <t>프로몰 TEF1 에너지세이브 100%합성엔진오일 PAO 0W30</t>
  </si>
  <si>
    <t>블루큐(Blue-Q) 요소수 첨가제 150ml 라벨</t>
  </si>
  <si>
    <t>2AA40091 / 프로몰 TEF1 에너지세이브 100%합성엔진오일 PAO 0W30 | 1L</t>
  </si>
  <si>
    <t>OA020777 / 블루큐(Blue-Q) 요소수 첨가제 150ml 라벨 | 140*82</t>
  </si>
  <si>
    <t>OA020778</t>
  </si>
  <si>
    <t>블루큐(Blue-Q) 요소수 첨가제 550ml 라벨</t>
  </si>
  <si>
    <t>3AJ40009</t>
  </si>
  <si>
    <t>프로몰 맥스부스터 오일플러싱</t>
  </si>
  <si>
    <t>OA020778 / 블루큐(Blue-Q) 요소수 첨가제 550ml 라벨 | 205*140</t>
  </si>
  <si>
    <t>3AJ40009 / 프로몰 맥스부스터 오일플러싱 | 0.3L</t>
  </si>
  <si>
    <t>1AC40001</t>
  </si>
  <si>
    <t>OA020782</t>
  </si>
  <si>
    <t>프로샷 D 연료첨가제(경유용)</t>
  </si>
  <si>
    <t>JS LUBE 브레이크액 DOT-4 1L 라벨</t>
  </si>
  <si>
    <t>1AC40001 / 프로샷 D 연료첨가제(경유용) | 0.5L</t>
  </si>
  <si>
    <t>OA020782 / JS LUBE 브레이크액 DOT-4 1L 라벨 | 83*113</t>
  </si>
  <si>
    <t>83*113</t>
  </si>
  <si>
    <t>1AD40002</t>
  </si>
  <si>
    <t>OA020787</t>
  </si>
  <si>
    <t>프로샷 DPF 클리너</t>
  </si>
  <si>
    <t>온루브 맥스 ATF 멀티 미션 오일 20L 라벨</t>
  </si>
  <si>
    <t>1AD40002 / 프로샷 DPF 클리너 | 0.5L</t>
  </si>
  <si>
    <t>OA020787 / 온루브 맥스 ATF 멀티 미션 오일 20L 라벨 | 300*182</t>
  </si>
  <si>
    <t>1AD40003</t>
  </si>
  <si>
    <t>1AD40003 / 프로샷 DPF 클리너 | 1L</t>
  </si>
  <si>
    <t>OA020794</t>
  </si>
  <si>
    <t>CTWD 하이퍼 가드 포뮬라 부동액(적색) 3.78L 라벨</t>
  </si>
  <si>
    <t>OA020794 / CTWD 하이퍼 가드 포뮬라 부동액(적색) 3.78L 라벨 | 133*140</t>
  </si>
  <si>
    <t>1AD40001</t>
  </si>
  <si>
    <t>프로샷 DPF 클리너(온라인전용)</t>
  </si>
  <si>
    <t>1AD40001 / 프로샷 DPF 클리너(온라인전용) | 0.3L x 2개</t>
  </si>
  <si>
    <t>OA020795</t>
  </si>
  <si>
    <t>0.3L x 2개</t>
  </si>
  <si>
    <t>CTWD 하이퍼 가드 포뮬라 부동액(청색) 3.78L 라벨</t>
  </si>
  <si>
    <t>OA020795 / CTWD 하이퍼 가드 포뮬라 부동액(청색) 3.78L 라벨 | 133*140</t>
  </si>
  <si>
    <t>1AC40004</t>
  </si>
  <si>
    <t>프로샷 G 연료첨가제(휘발유용)</t>
  </si>
  <si>
    <t>1AC40004 / 프로샷 G 연료첨가제(휘발유용) | 0.5L</t>
  </si>
  <si>
    <t>OA020796</t>
  </si>
  <si>
    <t>CN유통 브레이크액 DOT-4 플러스 1L 라벨</t>
  </si>
  <si>
    <t>OA020796 / CN유통 브레이크액 DOT-4 플러스 1L 라벨 | 81*111</t>
  </si>
  <si>
    <t>1AC40030</t>
  </si>
  <si>
    <t>프로샷 가솔린 촉매 산소센서 클리너</t>
  </si>
  <si>
    <t>1AC40030 / 프로샷 가솔린 촉매 산소센서 클리너 | 0.32L x 2개</t>
  </si>
  <si>
    <t>0.32L x 2개</t>
  </si>
  <si>
    <t>OA020802</t>
  </si>
  <si>
    <t>1AC40031</t>
  </si>
  <si>
    <t>퀀텀 슈퍼 롱라이프 프리믹스 부동액 첨가제(청색) 1L 라벨</t>
  </si>
  <si>
    <t>OA020802 / 퀀텀 슈퍼 롱라이프 프리믹스 부동액 첨가제(청색) 1L 라벨 | 260*144</t>
  </si>
  <si>
    <t>1AC40031 / 프로샷 가솔린 촉매 산소센서 클리너 | 0.5L</t>
  </si>
  <si>
    <t>1AC40023</t>
  </si>
  <si>
    <t>OA020803</t>
  </si>
  <si>
    <t>프로샷 수분제거동결방지제</t>
  </si>
  <si>
    <t>퀀텀 슈퍼 롱라이프 프리믹스 부동액 첨가제(적색) 1L 라벨</t>
  </si>
  <si>
    <t>1AC40023 / 프로샷 수분제거동결방지제 | 0.3L</t>
  </si>
  <si>
    <t>OA020803 / 퀀텀 슈퍼 롱라이프 프리믹스 부동액 첨가제(적색) 1L 라벨 | 260*144</t>
  </si>
  <si>
    <t>1AC40024</t>
  </si>
  <si>
    <t>1AC40024 / 프로샷 수분제거동결방지제 | 1L</t>
  </si>
  <si>
    <t>OA020811</t>
  </si>
  <si>
    <t>프로몰 TEF1 EXCEL 라디에이터 부식방지제 250ml 라벨</t>
  </si>
  <si>
    <t>OA020811 / 프로몰 TEF1 EXCEL 라디에이터 부식방지제 250ml 라벨 | 166*104</t>
  </si>
  <si>
    <t>1AC40015</t>
  </si>
  <si>
    <t>프로샷 어드밴스 연료첨가제(경유용)</t>
  </si>
  <si>
    <t>1AC40015 / 프로샷 어드밴스 연료첨가제(경유용) | 0.3L</t>
  </si>
  <si>
    <t>OA020812</t>
  </si>
  <si>
    <t>프로몰 TEF1 EXCEL 라디에이터 세척제 300ml 라벨</t>
  </si>
  <si>
    <t>OA020812 / 프로몰 TEF1 EXCEL 라디에이터 세척제 300ml 라벨 | 166*104</t>
  </si>
  <si>
    <t>1AC40014</t>
  </si>
  <si>
    <t>프로샷 어드밴스 연료첨가제(휘발유용)</t>
  </si>
  <si>
    <t>1AC40014 / 프로샷 어드밴스 연료첨가제(휘발유용) | 0.3L</t>
  </si>
  <si>
    <t>OA020815</t>
  </si>
  <si>
    <t>쿨에디 자동차 냉각수 첨가제 400ml 라벨</t>
  </si>
  <si>
    <t>1AC40007</t>
  </si>
  <si>
    <t>OA020815 / 쿨에디 자동차 냉각수 첨가제 400ml 라벨 | 90*120</t>
  </si>
  <si>
    <t>프로샷 연료첨가제(디젤용)</t>
  </si>
  <si>
    <t>1AC40007 / 프로샷 연료첨가제(디젤용) | 1L</t>
  </si>
  <si>
    <t>1AC40009</t>
  </si>
  <si>
    <t>OA020818</t>
  </si>
  <si>
    <t>프로샷 연료첨가제(해상용)</t>
  </si>
  <si>
    <t>JS LUBE 브레이크액 DOT-4+ LV 1L 라벨</t>
  </si>
  <si>
    <t>1AC40009 / 프로샷 연료첨가제(해상용) | 1L</t>
  </si>
  <si>
    <t>OA020818 / JS LUBE 브레이크액 DOT-4+ LV 1L 라벨 | 81*111</t>
  </si>
  <si>
    <t>1AC40022</t>
  </si>
  <si>
    <t>프로샷 옥탄부스터(휘발유용)</t>
  </si>
  <si>
    <t>1AC40022 / 프로샷 옥탄부스터(휘발유용) | 0.3L x 2개</t>
  </si>
  <si>
    <t>OA020820</t>
  </si>
  <si>
    <t>델파이 냉각수 프리믹스 4L 라벨 (사급)</t>
  </si>
  <si>
    <t>1AE40001</t>
  </si>
  <si>
    <t>프로샷 요소수 첨가제</t>
  </si>
  <si>
    <t>OA020820 / 델파이 냉각수 프리믹스 4L 라벨 (사급) | 133*140</t>
  </si>
  <si>
    <t>1AE40001 / 프로샷 요소수 첨가제 | 0.15L</t>
  </si>
  <si>
    <t>OA020822</t>
  </si>
  <si>
    <t>1AE40004</t>
  </si>
  <si>
    <t>Cleanshot AdBlue Additive 클린샷 요소수 첨가제 550ml 라벨</t>
  </si>
  <si>
    <t>OA020822 / Cleanshot AdBlue Additive 클린샷 요소수 첨가제 550ml 라벨 | 205*140</t>
  </si>
  <si>
    <t>1AE40004 / 프로샷 요소수 첨가제 | 0.55L</t>
  </si>
  <si>
    <t>1AE40003</t>
  </si>
  <si>
    <t>OA020826</t>
  </si>
  <si>
    <t>프로샷 요소수 첨가제-쿠팡용</t>
  </si>
  <si>
    <t>VAC-68 진공펌프오일 1L 라벨</t>
  </si>
  <si>
    <t>1AE40003 / 프로샷 요소수 첨가제-쿠팡용 | 0.15L</t>
  </si>
  <si>
    <t>OA020826 / VAC-68 진공펌프오일 1L 라벨 | 81*111</t>
  </si>
  <si>
    <t>1AC40010</t>
  </si>
  <si>
    <t>프로샷 플러스 세탄부스터(경유용)</t>
  </si>
  <si>
    <t>1AC40010 / 프로샷 플러스 세탄부스터(경유용) | 0.5L</t>
  </si>
  <si>
    <t>OA020828</t>
  </si>
  <si>
    <t>카밈 프리믹스 올인원 고농축 냉각수 1L 라벨 녹색용</t>
  </si>
  <si>
    <t>OA020828 / 카밈 프리믹스 올인원 고농축 냉각수 1L 라벨 녹색용 | 260*144</t>
  </si>
  <si>
    <t>OA020829</t>
  </si>
  <si>
    <t>카밈 프리믹스 올인원 고농축 냉각수 1L 라벨 적색용</t>
  </si>
  <si>
    <t>OA020829 / 카밈 프리믹스 올인원 고농축 냉각수 1L 라벨 적색용 | 260*144</t>
  </si>
  <si>
    <t>1AJ40001</t>
  </si>
  <si>
    <t>프로텍 ATF 오토트랜스미션 보호제</t>
  </si>
  <si>
    <t>1AJ40001 / 프로텍 ATF 오토트랜스미션 보호제 | 0.3L</t>
  </si>
  <si>
    <t>OA020833</t>
  </si>
  <si>
    <t>맥스(MAX44) 라디에이터 녹방지제 250ml 라벨</t>
  </si>
  <si>
    <t>OA020833 / 맥스(MAX44) 라디에이터 녹방지제 250ml 라벨 | 166*104</t>
  </si>
  <si>
    <t>1AJ40010</t>
  </si>
  <si>
    <t>프로텍 H 유압유 첨가제</t>
  </si>
  <si>
    <t>1AJ40010 / 프로텍 H 유압유 첨가제 | 1L</t>
  </si>
  <si>
    <t>OA020834</t>
  </si>
  <si>
    <t>맥스(MAX44) 라디에이터 세척제 350ml 라벨</t>
  </si>
  <si>
    <t>1AG40013</t>
  </si>
  <si>
    <t>OA020834 / 맥스(MAX44) 라디에이터 세척제 350ml 라벨 | 71*87</t>
  </si>
  <si>
    <t>프로텍 HD 부동액 원액형(적색)</t>
  </si>
  <si>
    <t>1AG40013 / 프로텍 HD 부동액 원액형(적색) | 4L</t>
  </si>
  <si>
    <t>OA020842</t>
  </si>
  <si>
    <t>1AG40012</t>
  </si>
  <si>
    <t>온루브 맥스 프리미엄 브레이크액 DOT-4+ 1L 라벨</t>
  </si>
  <si>
    <t>프로텍 HD 부동액 혼합형(적색)</t>
  </si>
  <si>
    <t>1AG40012 / 프로텍 HD 부동액 혼합형(적색) | 4L</t>
  </si>
  <si>
    <t>80*130</t>
  </si>
  <si>
    <t>1AG40001</t>
  </si>
  <si>
    <t>OA020843</t>
  </si>
  <si>
    <t>프로텍 고농축 프리믹스 부동액(녹색)</t>
  </si>
  <si>
    <t>온루브 맥스 프리미엄 브레이크액 DOT-4+ LV 1L 라벨</t>
  </si>
  <si>
    <t>1AG40001 / 프로텍 고농축 프리믹스 부동액(녹색) | 1L</t>
  </si>
  <si>
    <t>OA020843 / 온루브 맥스 프리미엄 브레이크액 DOT-4+ LV 1L 라벨 | 80*130</t>
  </si>
  <si>
    <t>OA030002</t>
  </si>
  <si>
    <t>라핀 엔진플러쉬 500ml 라벨</t>
  </si>
  <si>
    <t>1AG40003</t>
  </si>
  <si>
    <t>OA030002 / 라핀 엔진플러쉬 500ml 라벨 | 205*120</t>
  </si>
  <si>
    <t>1AG40003 / 프로텍 고농축 프리믹스 부동액(녹색) | 2L</t>
  </si>
  <si>
    <t>OAA20001</t>
  </si>
  <si>
    <t>인젝션 펌프 청소유 4L 라벨</t>
  </si>
  <si>
    <t>OAA20001 / 인젝션 펌프 청소유 4L 라벨 | 133*140</t>
  </si>
  <si>
    <t>1AG40005</t>
  </si>
  <si>
    <t>1AG40005 / 프로텍 고농축 프리믹스 부동액(녹색) | 3L</t>
  </si>
  <si>
    <t>OL020002</t>
  </si>
  <si>
    <t>보라주스 체인크리너 500ml 라벨</t>
  </si>
  <si>
    <t>OL020002 / 보라주스 체인크리너 500ml 라벨 | 200*135</t>
  </si>
  <si>
    <t>1AG40002</t>
  </si>
  <si>
    <t>프로텍 고농축 프리믹스 부동액(적색)</t>
  </si>
  <si>
    <t>1AG40002 / 프로텍 고농축 프리믹스 부동액(적색) | 1L</t>
  </si>
  <si>
    <t>OL020004</t>
  </si>
  <si>
    <t>삼천리 바이크오일 AO150(오일 올컨디션) 40ml 라벨</t>
  </si>
  <si>
    <t>OL020004 / 삼천리 바이크오일 AO150(오일 올컨디션) 40ml 라벨 | 65*52</t>
  </si>
  <si>
    <t>65*52</t>
  </si>
  <si>
    <t>1AG40004</t>
  </si>
  <si>
    <t>1AG40004 / 프로텍 고농축 프리믹스 부동액(적색) | 2L</t>
  </si>
  <si>
    <t>OL020007</t>
  </si>
  <si>
    <t>삼천리 체인크리너 AD300 500ml 라벨</t>
  </si>
  <si>
    <t>OL020007 / 삼천리 체인크리너 AD300 500ml 라벨 | 200*135</t>
  </si>
  <si>
    <t>1AG40006</t>
  </si>
  <si>
    <t>1AG40006 / 프로텍 고농축 프리믹스 부동액(적색) | 3L</t>
  </si>
  <si>
    <t>OO020168</t>
  </si>
  <si>
    <t>파워블러드 엔진오일 0w30 1L 라벨</t>
  </si>
  <si>
    <t>OO020168 / 파워블러드 엔진오일 0w30 1L 라벨 | 76*140</t>
  </si>
  <si>
    <t>2AB40059</t>
  </si>
  <si>
    <t>프로텍 맥스 엔진코팅제</t>
  </si>
  <si>
    <t>2AB40059 / 프로텍 맥스 엔진코팅제 | 0.35L</t>
  </si>
  <si>
    <t>OO020169</t>
  </si>
  <si>
    <t>파워블러드 엔진오일 5w30 1L 라벨</t>
  </si>
  <si>
    <t>OO020169 / 파워블러드 엔진오일 5w30 1L 라벨 | 76*140</t>
  </si>
  <si>
    <t>3AJ41002</t>
  </si>
  <si>
    <t>프로텍 에어 콤프레셔 오일 COMP-PR68</t>
  </si>
  <si>
    <t>3AJ41002 / 프로텍 에어 콤프레셔 오일 COMP-PR68 | 4L</t>
  </si>
  <si>
    <t>OO020170</t>
  </si>
  <si>
    <t>파워블러드 엔진오일 5w40 1L 라벨</t>
  </si>
  <si>
    <t>OO020170 / 파워블러드 엔진오일 5w40 1L 라벨 | 76*140</t>
  </si>
  <si>
    <t>1AJ40007</t>
  </si>
  <si>
    <t>프로텍 엔진오일소모방지제</t>
  </si>
  <si>
    <t>OO020171</t>
  </si>
  <si>
    <t>파워블러드 엔진오일 PAO 5w30 1L 라벨</t>
  </si>
  <si>
    <t>OO020171 / 파워블러드 엔진오일 PAO 5w30 1L 라벨 | 76*140</t>
  </si>
  <si>
    <t>1AJ40008</t>
  </si>
  <si>
    <t>OO020172</t>
  </si>
  <si>
    <t>파워블러드 엔진오일 PAO 5w40 1L 라벨</t>
  </si>
  <si>
    <t>OO020172 / 파워블러드 엔진오일 PAO 5w40 1L 라벨 | 76*140</t>
  </si>
  <si>
    <t>1AJ40009</t>
  </si>
  <si>
    <t>1AB40001</t>
  </si>
  <si>
    <t>OO020190</t>
  </si>
  <si>
    <t>프로텍 엔진코팅제</t>
  </si>
  <si>
    <t>슈파워 SP-1 엔진오일 5w30 1L 라벨</t>
  </si>
  <si>
    <t>1AB40001 / 프로텍 엔진코팅제 | 0.5L</t>
  </si>
  <si>
    <t>OO020190 / 슈파워 SP-1 엔진오일 5w30 1L 라벨 | 76*140</t>
  </si>
  <si>
    <t>1AB40002</t>
  </si>
  <si>
    <t>OO020191</t>
  </si>
  <si>
    <t>슈파워 SP-1 엔진오일 5w40 1L 라벨</t>
  </si>
  <si>
    <t>1AB40002 / 프로텍 엔진코팅제 | 1L</t>
  </si>
  <si>
    <t>OO020191 / 슈파워 SP-1 엔진오일 5w40 1L 라벨 | 76*140</t>
  </si>
  <si>
    <t>1AB40003</t>
  </si>
  <si>
    <t>OO020193</t>
  </si>
  <si>
    <t>슈파워 SP-1 엔진오일 PAO 5w30 1L 라벨</t>
  </si>
  <si>
    <t>1AB40003 / 프로텍 엔진코팅제 | 2L</t>
  </si>
  <si>
    <t>OO020193 / 슈파워 SP-1 엔진오일 PAO 5w30 1L 라벨 | 90*140</t>
  </si>
  <si>
    <t>1AB40004</t>
  </si>
  <si>
    <t>1AB40004 / 프로텍 엔진코팅제 | 4L</t>
  </si>
  <si>
    <t>OO020194</t>
  </si>
  <si>
    <t>슈파워 SP-1 엔진오일 PAO 5w40 1L 라벨</t>
  </si>
  <si>
    <t>1AH40001</t>
  </si>
  <si>
    <t>프로텍 프리미엄 브레이크액 DOT-4+</t>
  </si>
  <si>
    <t>OO020194 / 슈파워 SP-1 엔진오일 PAO 5w40 1L 라벨 | 90*140</t>
  </si>
  <si>
    <t>1AH40002</t>
  </si>
  <si>
    <t>프로텍 프리미엄 브레이크액 DOT-4+ LV</t>
  </si>
  <si>
    <t>OO020220</t>
  </si>
  <si>
    <t>보크 고스트 0w30 엔진오일 1L 라벨</t>
  </si>
  <si>
    <t>OO020220 / 보크 고스트 0w30 엔진오일 1L 라벨 | 90*140</t>
  </si>
  <si>
    <t>2AC40040</t>
  </si>
  <si>
    <t>피닉스 연료첨가제(경유용)</t>
  </si>
  <si>
    <t>2AC40040 / 피닉스 연료첨가제(경유용) | 0.5L</t>
  </si>
  <si>
    <t>OO020221</t>
  </si>
  <si>
    <t>보크 고스트 5w30 엔진오일 1L 라벨</t>
  </si>
  <si>
    <t>OO020221 / 보크 고스트 5w30 엔진오일 1L 라벨 | 90*140</t>
  </si>
  <si>
    <t>2AC40041</t>
  </si>
  <si>
    <t>피닉스 연료첨가제(휘발유용)</t>
  </si>
  <si>
    <t>2AC40041 / 피닉스 연료첨가제(휘발유용) | 0.5L</t>
  </si>
  <si>
    <t>OO020222</t>
  </si>
  <si>
    <t>보크 고스트 5w40 엔진오일 1L 라벨</t>
  </si>
  <si>
    <t>OO020222 / 보크 고스트 5w40 엔진오일 1L 라벨 | 90*140</t>
  </si>
  <si>
    <t>2AD40013</t>
  </si>
  <si>
    <t>피비플러스 DPF GOLD 클리너</t>
  </si>
  <si>
    <t>2AD40013 / 피비플러스 DPF GOLD 클리너 | 0.5L</t>
  </si>
  <si>
    <t>OO020269</t>
  </si>
  <si>
    <t>공성 엔진오일 10w40 4L 라벨</t>
  </si>
  <si>
    <t>OO020269 / 공성 엔진오일 10w40 4L 라벨 | 135*176</t>
  </si>
  <si>
    <t>135*176</t>
  </si>
  <si>
    <t>2AD40014</t>
  </si>
  <si>
    <t>2AD40014 / 피비플러스 DPF GOLD 클리너 | 1L</t>
  </si>
  <si>
    <t>OO020270</t>
  </si>
  <si>
    <t>공성 엔진오일 10w40 20L 라벨</t>
  </si>
  <si>
    <t>2AB40065</t>
  </si>
  <si>
    <t>OO020270 / 공성 엔진오일 10w40 20L 라벨 | 257*182/210*135</t>
  </si>
  <si>
    <t>피비플러스 파워크린 엔진코팅제</t>
  </si>
  <si>
    <t>2AB40065 / 피비플러스 파워크린 엔진코팅제 | 0.2L</t>
  </si>
  <si>
    <t>2AC40144</t>
  </si>
  <si>
    <t>피비플러스 파워크린 연료첨가제(가솔린용)</t>
  </si>
  <si>
    <t>OO020283</t>
  </si>
  <si>
    <t>2AC40144 / 피비플러스 파워크린 연료첨가제(가솔린용) | 0.1L</t>
  </si>
  <si>
    <t>대경파츠 벌크먼 엔진오일 5w30 1L 라벨</t>
  </si>
  <si>
    <t>OO020283 / 대경파츠 벌크먼 엔진오일 5w30 1L 라벨 | 76*140</t>
  </si>
  <si>
    <t>2AC40148</t>
  </si>
  <si>
    <t>2AC40148 / 피비플러스 파워크린 연료첨가제(가솔린용) | 0.2L</t>
  </si>
  <si>
    <t>2AC40143</t>
  </si>
  <si>
    <t>피비플러스 파워크린 연료첨가제(디젤용)</t>
  </si>
  <si>
    <t>2AC40143 / 피비플러스 파워크린 연료첨가제(디젤용) | 0.1L</t>
  </si>
  <si>
    <t>OO020330</t>
  </si>
  <si>
    <t>엔젤블러드 4T 엔진오일 10w40 1L 라벨</t>
  </si>
  <si>
    <t>OO020330 / 엔젤블러드 4T 엔진오일 10w40 1L 라벨 | 90*140</t>
  </si>
  <si>
    <t>2AC40147</t>
  </si>
  <si>
    <t>2AC40147 / 피비플러스 파워크린 연료첨가제(디젤용) | 0.2L</t>
  </si>
  <si>
    <t>OO020358</t>
  </si>
  <si>
    <t>삼성그린텍 4T 엔진오일 10w40 1L 라벨</t>
  </si>
  <si>
    <t>OO020358 / 삼성그린텍 4T 엔진오일 10w40 1L 라벨 | 90*140</t>
  </si>
  <si>
    <t>2AA40097</t>
  </si>
  <si>
    <t>헥사 그래핀 100%합성엔진오일 0W30</t>
  </si>
  <si>
    <t>2AA40097 / 헥사 그래핀 100%합성엔진오일 0W30 | 1L</t>
  </si>
  <si>
    <t>2AA40101</t>
  </si>
  <si>
    <t>헥사 그래핀 100%합성엔진오일 4T 10W40</t>
  </si>
  <si>
    <t>2AA40101 / 헥사 그래핀 100%합성엔진오일 4T 10W40 | 1L</t>
  </si>
  <si>
    <t>OO020372</t>
  </si>
  <si>
    <t>수퍼모토 4T 엔진오일 10w40 1L 라벨</t>
  </si>
  <si>
    <t>OO020372 / 수퍼모토 4T 엔진오일 10w40 1L 라벨 | 76*140</t>
  </si>
  <si>
    <t>2AA40098</t>
  </si>
  <si>
    <t>헥사 그래핀 100%합성엔진오일 5W30</t>
  </si>
  <si>
    <t>2AA40098 / 헥사 그래핀 100%합성엔진오일 5W30 | 1L</t>
  </si>
  <si>
    <t>OO020374</t>
  </si>
  <si>
    <t>콤비 4T 엔진오일 5w40 1L 라벨</t>
  </si>
  <si>
    <t>OO020374 / 콤비 4T 엔진오일 5w40 1L 라벨 | 77.5*142</t>
  </si>
  <si>
    <t>2AB40061</t>
  </si>
  <si>
    <t>헥사 그래핀 4T 엔진코팅제</t>
  </si>
  <si>
    <t>2AB40061 / 헥사 그래핀 4T 엔진코팅제 | 0.01L</t>
  </si>
  <si>
    <t>OO020412</t>
  </si>
  <si>
    <t>겐트 엔진오일 5w30 1L 라벨</t>
  </si>
  <si>
    <t>2AJ40044</t>
  </si>
  <si>
    <t>OO020412 / 겐트 엔진오일 5w30 1L 라벨 | 215*120</t>
  </si>
  <si>
    <t>현대엔진플러싱</t>
  </si>
  <si>
    <t>2AJ40044 / 현대엔진플러싱 | 0.5L</t>
  </si>
  <si>
    <t>2AB40062</t>
  </si>
  <si>
    <t>현대프리마 엔진코팅제</t>
  </si>
  <si>
    <t>2AB40062 / 현대프리마 엔진코팅제 | 0.5L</t>
  </si>
  <si>
    <t>OO020413</t>
  </si>
  <si>
    <t>겐트 엔진오일 5w40 1L 라벨</t>
  </si>
  <si>
    <t>OO020413 / 겐트 엔진오일 5w40 1L 라벨 | 215*120</t>
  </si>
  <si>
    <t>1AA40026</t>
  </si>
  <si>
    <t>100% 합성엔진오일 0W20</t>
  </si>
  <si>
    <t>1AA40026 / 100% 합성엔진오일 0W20 | 200L</t>
  </si>
  <si>
    <t>OO020487</t>
  </si>
  <si>
    <t>벨루온 하이무브 엔진오일 5w30 1L 라벨</t>
  </si>
  <si>
    <t>OO020487 / 벨루온 하이무브 엔진오일 5w30 1L 라벨 | 71*87</t>
  </si>
  <si>
    <t>1AA40027</t>
  </si>
  <si>
    <t>PAO 100% 합성엔진오일 5W30</t>
  </si>
  <si>
    <t>1AA40027 / PAO 100% 합성엔진오일 5W30 | 200L</t>
  </si>
  <si>
    <t>OO020540</t>
  </si>
  <si>
    <t>슈퍼오일 엔진코팅제 1L 라벨</t>
  </si>
  <si>
    <t>OO020540 / 슈퍼오일 엔진코팅제 1L 라벨 | 275*162</t>
  </si>
  <si>
    <t>275*162</t>
  </si>
  <si>
    <t>1AB40020</t>
  </si>
  <si>
    <t>엔진코팅제-B</t>
  </si>
  <si>
    <t>1AB40020 / 엔진코팅제-B | 200L</t>
  </si>
  <si>
    <t>OO020577</t>
  </si>
  <si>
    <t>K-PRIME 엔진오일 5w30 1L 라벨</t>
  </si>
  <si>
    <t>OO020577 / K-PRIME 엔진오일 5w30 1L 라벨 | 76*140</t>
  </si>
  <si>
    <t>1AC40012</t>
  </si>
  <si>
    <t>엔진시스템 클리너 디젤</t>
  </si>
  <si>
    <t>1AC40012 / 엔진시스템 클리너 디젤 | 200L</t>
  </si>
  <si>
    <t>OO020579</t>
  </si>
  <si>
    <t>나인스타 엔진오일 5w20 1L 라벨</t>
  </si>
  <si>
    <t>OO020579 / 나인스타 엔진오일 5w20 1L 라벨 | 76*140</t>
  </si>
  <si>
    <t>1AC40013</t>
  </si>
  <si>
    <t>엔진시스템 클리너 가솔린</t>
  </si>
  <si>
    <t>1AC40013 / 엔진시스템 클리너 가솔린 | 200L</t>
  </si>
  <si>
    <t>OO020580</t>
  </si>
  <si>
    <t>나인스타 엔진오일 5w30 1L 라벨</t>
  </si>
  <si>
    <t>OO020580 / 나인스타 엔진오일 5w30 1L 라벨 | 76*140</t>
  </si>
  <si>
    <t>1AC40017</t>
  </si>
  <si>
    <t>어드밴스 연료첨가제 디젤용</t>
  </si>
  <si>
    <t>1AC40017 / 어드밴스 연료첨가제 디젤용 | 200L</t>
  </si>
  <si>
    <t>OO020582</t>
  </si>
  <si>
    <t>OF3 엔진오일 5w30 1L 라벨</t>
  </si>
  <si>
    <t>OO020582 / OF3 엔진오일 5w30 1L 라벨 | 76*140</t>
  </si>
  <si>
    <t>1AC40019</t>
  </si>
  <si>
    <t>어드밴스 연료첨가제 가솔린용</t>
  </si>
  <si>
    <t>1AC40019 / 어드밴스 연료첨가제 가솔린용 | 200L</t>
  </si>
  <si>
    <t>OO020583</t>
  </si>
  <si>
    <t>1AC40026</t>
  </si>
  <si>
    <t>OF3 엔진오일 5w40 1L 라벨</t>
  </si>
  <si>
    <t>수분제거&amp;동결방지제</t>
  </si>
  <si>
    <t>1AC40026 / 수분제거&amp;동결방지제 | 200L</t>
  </si>
  <si>
    <t>OO020583 / OF3 엔진오일 5w40 1L 라벨 | 76*140</t>
  </si>
  <si>
    <t>1AG40010</t>
  </si>
  <si>
    <t>프리믹스 부동액(녹색)</t>
  </si>
  <si>
    <t>1AG40010 / 프리믹스 부동액(녹색) | 200L</t>
  </si>
  <si>
    <t>OO020585</t>
  </si>
  <si>
    <t>아디노 벨퍼포먼스 엔진코팅제 라벨</t>
  </si>
  <si>
    <t>OO020585 / 아디노 벨퍼포먼스 엔진코팅제 라벨 | 67*111.6</t>
  </si>
  <si>
    <t>67*111.6</t>
  </si>
  <si>
    <t>1AG40011</t>
  </si>
  <si>
    <t>프리믹스 부동액(적색)</t>
  </si>
  <si>
    <t>1AG40011 / 프리믹스 부동액(적색) | 200L</t>
  </si>
  <si>
    <t>OO020593</t>
  </si>
  <si>
    <t>아디노 엔진오일 5w30 1L 라벨</t>
  </si>
  <si>
    <t>OO020593 / 아디노 엔진오일 5w30 1L 라벨 | 77.5*142</t>
  </si>
  <si>
    <t>1AJ40005</t>
  </si>
  <si>
    <t>엔진플러싱 엔진세척제</t>
  </si>
  <si>
    <t>1AJ40005 / 엔진플러싱 엔진세척제 | 200L</t>
  </si>
  <si>
    <t>OO020595</t>
  </si>
  <si>
    <t>행복윤활유 HL 엔진오일 0w30 1L 라벨</t>
  </si>
  <si>
    <t>2AA40021</t>
  </si>
  <si>
    <t>OO020595 / 행복윤활유 HL 엔진오일 0w30 1L 라벨 | 76*140</t>
  </si>
  <si>
    <t>보크 고스트 100%합성엔진오일 0W20</t>
  </si>
  <si>
    <t>2AA40021 / 보크 고스트 100%합성엔진오일 0W20 | 200L</t>
  </si>
  <si>
    <t>2AA40023</t>
  </si>
  <si>
    <t>보크 고스트 100%합성엔진오일 0W30</t>
  </si>
  <si>
    <t>2AA40023 / 보크 고스트 100%합성엔진오일 0W30 | 200L</t>
  </si>
  <si>
    <t>OO020597</t>
  </si>
  <si>
    <t>센스티지 엔진오일 5w30 1L 라벨</t>
  </si>
  <si>
    <t>OO020597 / 센스티지 엔진오일 5w30 1L 라벨 | 76*140</t>
  </si>
  <si>
    <t>2AA40024</t>
  </si>
  <si>
    <t>보크 고스트 100%합성엔진오일 5W30</t>
  </si>
  <si>
    <t>OO020599</t>
  </si>
  <si>
    <t>2AA40025</t>
  </si>
  <si>
    <t>파워드래그 레드 엔진오일 5w30 1L 라벨</t>
  </si>
  <si>
    <t>보크 고스트 100%합성엔진오일 5W40</t>
  </si>
  <si>
    <t>OO020599 / 파워드래그 레드 엔진오일 5w30 1L 라벨 | 76*140</t>
  </si>
  <si>
    <t>2AA40026</t>
  </si>
  <si>
    <t>보크 스포츠 100%합성엔진오일 가솔린용 5W30</t>
  </si>
  <si>
    <t>OO020600</t>
  </si>
  <si>
    <t>파워드래그 레드 엔진오일 5w40 1L 라벨</t>
  </si>
  <si>
    <t>2AA40026 / 보크 스포츠 100%합성엔진오일 가솔린용 5W30 | 200L</t>
  </si>
  <si>
    <t>OO020600 / 파워드래그 레드 엔진오일 5w40 1L 라벨 | 76*140</t>
  </si>
  <si>
    <t>2AA40027</t>
  </si>
  <si>
    <t>보크 스포츠 100%합성엔진오일 디젤용 5W30</t>
  </si>
  <si>
    <t>2AA40027 / 보크 스포츠 100%합성엔진오일 디젤용 5W30 | 200L</t>
  </si>
  <si>
    <t>OO020602</t>
  </si>
  <si>
    <t>디알텍 엔진오일 5w30 1L 라벨</t>
  </si>
  <si>
    <t>OO020602 / 디알텍 엔진오일 5w30 1L 라벨 | 77.5*142</t>
  </si>
  <si>
    <t>2AA40028</t>
  </si>
  <si>
    <t>보크 아킬라 100%합성엔진오일 5W30</t>
  </si>
  <si>
    <t>2AA40028 / 보크 아킬라 100%합성엔진오일 5W30 | 200L</t>
  </si>
  <si>
    <t>OO020603</t>
  </si>
  <si>
    <t>디알텍 엔진오일 5w40 1L 라벨</t>
  </si>
  <si>
    <t>OO020603 / 디알텍 엔진오일 5w40 1L 라벨 | 77.5*142</t>
  </si>
  <si>
    <t>2AA40029</t>
  </si>
  <si>
    <t>보크 아킬라 100%합성엔진오일 5W40</t>
  </si>
  <si>
    <t>2AA40029 / 보크 아킬라 100%합성엔진오일 5W40 | 200L</t>
  </si>
  <si>
    <t>OO020606</t>
  </si>
  <si>
    <t>디알텍 엔진오일 PAO 5w30 1L 라벨</t>
  </si>
  <si>
    <t>OO020609</t>
  </si>
  <si>
    <t>새명 엔진오일 5w30 1L 라벨</t>
  </si>
  <si>
    <t>OO020609 / 새명 엔진오일 5w30 1L 라벨 | 76*140</t>
  </si>
  <si>
    <t>OO020610</t>
  </si>
  <si>
    <t>새명 엔진오일 5w40 1L 라벨</t>
  </si>
  <si>
    <t>OO020610 / 새명 엔진오일 5w40 1L 라벨 | 76*140</t>
  </si>
  <si>
    <t>OO020611</t>
  </si>
  <si>
    <t>디알텍 엔진오일 PAO 5w40 1L 라벨</t>
  </si>
  <si>
    <t>OO020611 / 디알텍 엔진오일 PAO 5w40 1L 라벨 | 77.5*142</t>
  </si>
  <si>
    <t>OO020616</t>
  </si>
  <si>
    <t>벨루온 하이무브 엔진오일 PAO 5w30 1L 라벨</t>
  </si>
  <si>
    <t>OO020616 / 벨루온 하이무브 엔진오일 PAO 5w30 1L 라벨 | 90*140</t>
  </si>
  <si>
    <t>OO020620</t>
  </si>
  <si>
    <t>디알텍 엔진오일 0w30 1L 라벨(가솔린,디젤 겸용)</t>
  </si>
  <si>
    <t>OO020620 / 디알텍 엔진오일 0w30 1L 라벨(가솔린,디젤 겸용) | 77.5*142</t>
  </si>
  <si>
    <t>OO020623</t>
  </si>
  <si>
    <t>Ultron(울트론) PAO 5w30 엔진오일 1L 라벨</t>
  </si>
  <si>
    <t>OO020623 / Ultron(울트론) PAO 5w30 엔진오일 1L 라벨 | 77*142</t>
  </si>
  <si>
    <t>77*142</t>
  </si>
  <si>
    <t>OO020627</t>
  </si>
  <si>
    <t>헥사 FIC 4T 그래핀 10w40 100%합성엔진오일 1L 라벨</t>
  </si>
  <si>
    <t>OO020627 / 헥사 FIC 4T 그래핀 10w40 100%합성엔진오일 1L 라벨 | 90*140</t>
  </si>
  <si>
    <t>OO020629</t>
  </si>
  <si>
    <t>헥사 FIC 그래핀 5w30 100%합성엔진오일 1L 라벨</t>
  </si>
  <si>
    <t>OO020629 / 헥사 FIC 그래핀 5w30 100%합성엔진오일 1L 라벨 | 90*140</t>
  </si>
  <si>
    <t>OO020639</t>
  </si>
  <si>
    <t>온루브 5w30 엔진오일 1L 라벨</t>
  </si>
  <si>
    <t>OO020639 / 온루브 5w30 엔진오일 1L 라벨 | 76*140</t>
  </si>
  <si>
    <t>OO020640</t>
  </si>
  <si>
    <t>온루브 4T 10w40(가솔린용) 엔진오일 1L 라벨</t>
  </si>
  <si>
    <t>OO020640 / 온루브 4T 10w40(가솔린용) 엔진오일 1L 라벨 | 76*140</t>
  </si>
  <si>
    <t>OO020653</t>
  </si>
  <si>
    <t>엔진큐어 EN-Q PAO 합성엔진오일 5w30 1L 라벨</t>
  </si>
  <si>
    <t>OO020653 / 엔진큐어 EN-Q PAO 합성엔진오일 5w30 1L 라벨 | 90*140</t>
  </si>
  <si>
    <t>OO020655</t>
  </si>
  <si>
    <t>스탠다드 바이 파워클러스터 5W-30 1L 라벨</t>
  </si>
  <si>
    <t>OO020655 / 스탠다드 바이 파워클러스터 5W-30 1L 라벨 | 81*111</t>
  </si>
  <si>
    <t>OO020657</t>
  </si>
  <si>
    <t>LUKI PREMIUM GOLD 5w30 엔진오일 1L 라벨</t>
  </si>
  <si>
    <t>OO020657 / LUKI PREMIUM GOLD 5w30 엔진오일 1L 라벨 | 77.5*142</t>
  </si>
  <si>
    <t>OO020659</t>
  </si>
  <si>
    <t>스탠다드 바이 파워클러스터 0W-20 1L 라벨</t>
  </si>
  <si>
    <t>OO020659 / 스탠다드 바이 파워클러스터 0W-20 1L 라벨 | 81*111</t>
  </si>
  <si>
    <t>OO020661</t>
  </si>
  <si>
    <t>아디노 엔진오일 슈퍼 파오(PAO) 5w30 1L 라벨</t>
  </si>
  <si>
    <t>OO020661 / 아디노 엔진오일 슈퍼 파오(PAO) 5w30 1L 라벨 | 77.5*142</t>
  </si>
  <si>
    <t>2AA40044</t>
  </si>
  <si>
    <t>스탠다드 100%합성엔진오일 10W40</t>
  </si>
  <si>
    <t>OO020667</t>
  </si>
  <si>
    <t>CN유통 ULTRA PAO 100%합성엔진오일 5W-30 1L 라벨</t>
  </si>
  <si>
    <t>OO020667 / CN유통 ULTRA PAO 100%합성엔진오일 5W-30 1L 라벨 | 77.5*142</t>
  </si>
  <si>
    <t>2AB40058</t>
  </si>
  <si>
    <t>프로몰 엔진코팅제</t>
  </si>
  <si>
    <t>2AB40058 / 프로몰 엔진코팅제 | 200L</t>
  </si>
  <si>
    <t>OO020668</t>
  </si>
  <si>
    <t>CN유통 Super lite 100%합성엔진오일 5W-30 1L 라벨</t>
  </si>
  <si>
    <t>OO020668 / CN유통 Super lite 100%합성엔진오일 5W-30 1L 라벨 | 77.5*142</t>
  </si>
  <si>
    <t>2AC40022</t>
  </si>
  <si>
    <t>몬스터루브랩 연료첨가제 가솔린용</t>
  </si>
  <si>
    <t>2AC40022 / 몬스터루브랩 연료첨가제 가솔린용 | 200L</t>
  </si>
  <si>
    <t>OO020669</t>
  </si>
  <si>
    <t>CTWD 엔진오일 0W-20 1L 라벨</t>
  </si>
  <si>
    <t>2AC40023</t>
  </si>
  <si>
    <t>몬스터루브랩 연료첨가제 디젤용</t>
  </si>
  <si>
    <t>2AC40023 / 몬스터루브랩 연료첨가제 디젤용 | 200L</t>
  </si>
  <si>
    <t>2AC40024</t>
  </si>
  <si>
    <t>몬스터루브랩-가솔린 ADD</t>
  </si>
  <si>
    <t>2AC40024 / 몬스터루브랩-가솔린 ADD | 200L</t>
  </si>
  <si>
    <t>OO020670</t>
  </si>
  <si>
    <t>CTWD 엔진오일 0W-30 1L 라벨</t>
  </si>
  <si>
    <t>OO020670 / CTWD 엔진오일 0W-30 1L 라벨 | 77.5*142</t>
  </si>
  <si>
    <t>2AC40025</t>
  </si>
  <si>
    <t>몬스터루브랩-디젤 ADD</t>
  </si>
  <si>
    <t>2AC40025 / 몬스터루브랩-디젤 ADD | 200L</t>
  </si>
  <si>
    <t>OO020671</t>
  </si>
  <si>
    <t>CTWD 엔진오일 5W-30 1L 라벨</t>
  </si>
  <si>
    <t>2AG40008</t>
  </si>
  <si>
    <t>2AG40008 / CTWD 하이퍼 가드 포뮬라 부동액(적색) | 200L</t>
  </si>
  <si>
    <t>3AJ40003</t>
  </si>
  <si>
    <t>G&amp;E OEM ALCLEAN-HD</t>
  </si>
  <si>
    <t>3AJ40003 / G&amp;E OEM ALCLEAN-HD | 200L</t>
  </si>
  <si>
    <t>3AJ40005</t>
  </si>
  <si>
    <t>G&amp;E OEM ALCLEAN</t>
  </si>
  <si>
    <t>3AJ40005 / G&amp;E OEM ALCLEAN | 200L</t>
  </si>
  <si>
    <t>3AJ40006</t>
  </si>
  <si>
    <t>G&amp;E OEM CSR</t>
  </si>
  <si>
    <t>3AJ40006 / G&amp;E OEM CSR | 200L</t>
  </si>
  <si>
    <t>3AJ40007</t>
  </si>
  <si>
    <t>G&amp;E OEM VLSFO</t>
  </si>
  <si>
    <t>3AJ40007 / G&amp;E OEM VLSFO | 200L</t>
  </si>
  <si>
    <t>OO020675</t>
  </si>
  <si>
    <t>디알텍 자동차용 기어오일 75W-90 1L 라벨</t>
  </si>
  <si>
    <t>OO020675 / 디알텍 자동차용 기어오일 75W-90 1L 라벨 | 77.5*142</t>
  </si>
  <si>
    <t>3AJ40008</t>
  </si>
  <si>
    <t>TC-ENVIRO(G&amp;E OEM제조)</t>
  </si>
  <si>
    <t>3AJ40008 / TC-ENVIRO(G&amp;E OEM제조) | 200L</t>
  </si>
  <si>
    <t>OO020677</t>
  </si>
  <si>
    <t>JP 퍼포먼스 라이딩 모터 4T 엔진오일(5w40) 1L 라벨</t>
  </si>
  <si>
    <t>OO020677 / JP 퍼포먼스 라이딩 모터 4T 엔진오일(5w40) 1L 라벨 | 90*140</t>
  </si>
  <si>
    <t>3PR01023</t>
  </si>
  <si>
    <t>EOA</t>
  </si>
  <si>
    <t>3PR01023 / EOA | 200L</t>
  </si>
  <si>
    <t>OO020679</t>
  </si>
  <si>
    <t>CN유통 ELANCE PAO 100%합성엔진오일 0W-30 1L 라벨</t>
  </si>
  <si>
    <t>OO020679 / CN유통 ELANCE PAO 100%합성엔진오일 0W-30 1L 라벨 | 77.5*142</t>
  </si>
  <si>
    <t>3PR01024</t>
  </si>
  <si>
    <t>EOA-B</t>
  </si>
  <si>
    <t>3PR01024 / EOA-B | 200L</t>
  </si>
  <si>
    <t>OO020680</t>
  </si>
  <si>
    <t>카보 엔진오일 GT PAO 0w20 겸용 라벨(가솔린 디젤 겸용)</t>
  </si>
  <si>
    <t>OO020680 / 카보 엔진오일 GT PAO 0w20 겸용 라벨(가솔린 디젤 겸용) | 92*110</t>
  </si>
  <si>
    <t>1AC40025</t>
  </si>
  <si>
    <t>1AC40025 / 수분제거&amp;동결방지제 | L</t>
  </si>
  <si>
    <t>OO020682</t>
  </si>
  <si>
    <t>스탠다드 바이 파워클러스터 5W-40 1L 라벨</t>
  </si>
  <si>
    <t>OO020682 / 스탠다드 바이 파워클러스터 5W-40 1L 라벨 | 81*111</t>
  </si>
  <si>
    <t>2AB40064</t>
  </si>
  <si>
    <t>헥사 G10 엔진첨가제</t>
  </si>
  <si>
    <t>2AB40064 / 헥사 G10 엔진첨가제 | L</t>
  </si>
  <si>
    <t>OO020684</t>
  </si>
  <si>
    <t>스탠다드 바이 파워클러스터 0W-30 1L 겸용 라벨</t>
  </si>
  <si>
    <t>2AJ40020</t>
  </si>
  <si>
    <t>OO020684 / 스탠다드 바이 파워클러스터 0W-30 1L 겸용 라벨 | 81*111</t>
  </si>
  <si>
    <t>방카C유</t>
  </si>
  <si>
    <t>2AJ40020 / 방카C유 | L</t>
  </si>
  <si>
    <t>OO020687</t>
  </si>
  <si>
    <t>아디노 엔진오일 0w20 1L 라벨</t>
  </si>
  <si>
    <t>OO020687 / 아디노 엔진오일 0w20 1L 라벨 | 77.5*142</t>
  </si>
  <si>
    <t>1AA40011</t>
  </si>
  <si>
    <t>1AA40011 / 썸오일 100% 합성엔진오일 10W40 | 20L</t>
  </si>
  <si>
    <t>OO020688</t>
  </si>
  <si>
    <t>아디노 엔진오일 0w30 1L 라벨</t>
  </si>
  <si>
    <t>OO020688 / 아디노 엔진오일 0w30 1L 라벨 | 77.5*142</t>
  </si>
  <si>
    <t>OO020690</t>
  </si>
  <si>
    <t>디알텍 엔진오일 BASIC 5w30 1L 라벨</t>
  </si>
  <si>
    <t>OO020690 / 디알텍 엔진오일 BASIC 5w30 1L 라벨 | 77.5*142</t>
  </si>
  <si>
    <t>1AA40025</t>
  </si>
  <si>
    <t>1AA40025 / PAO 100% 합성엔진오일 5W30 | 20L</t>
  </si>
  <si>
    <t>OO020692</t>
  </si>
  <si>
    <t>JP 퍼포먼스 라이딩 모터 4T 엔진오일(10w40) 1L 라벨</t>
  </si>
  <si>
    <t>1AB40016</t>
  </si>
  <si>
    <t>OO020692 / JP 퍼포먼스 라이딩 모터 4T 엔진오일(10w40) 1L 라벨 | 90*140</t>
  </si>
  <si>
    <t>엔진코팅제-프리미엄</t>
  </si>
  <si>
    <t>1AB40016 / 엔진코팅제-프리미엄 | 18L</t>
  </si>
  <si>
    <t>18L</t>
  </si>
  <si>
    <t>1AB40018</t>
  </si>
  <si>
    <t>1AB40018 / 엔진코팅제-B | 20L</t>
  </si>
  <si>
    <t>OO020694</t>
  </si>
  <si>
    <t>넘버원 PAO 0w30 가솔린 디젤 합성엔진오일 1L 라벨</t>
  </si>
  <si>
    <t>OO020694 / 넘버원 PAO 0w30 가솔린 디젤 합성엔진오일 1L 라벨 | 90*140</t>
  </si>
  <si>
    <t>1AB40019</t>
  </si>
  <si>
    <t>1AB40019 / 엔진코팅제-프리미엄 | 20L</t>
  </si>
  <si>
    <t>OO020695</t>
  </si>
  <si>
    <t>넘버원 5w30 가솔린 디젤 합성엔진오일 1L 라벨</t>
  </si>
  <si>
    <t>1AC40003</t>
  </si>
  <si>
    <t>1AC40003 / 프로샷 D 연료첨가제(경유용) | 20L</t>
  </si>
  <si>
    <t>OO020697</t>
  </si>
  <si>
    <t>G-flow 100%합성엔진오일 5W30 1L 라벨</t>
  </si>
  <si>
    <t xml:space="preserve">OO020697 / G-flow 100%합성엔진오일 5W30 1L 라벨 | </t>
  </si>
  <si>
    <t>1AC40006</t>
  </si>
  <si>
    <t>1AC40006 / 프로샷 G 연료첨가제(휘발유용) | 20L</t>
  </si>
  <si>
    <t>OO020698</t>
  </si>
  <si>
    <t>G-flow 100%합성엔진오일 5W40 1L 라벨</t>
  </si>
  <si>
    <t xml:space="preserve">OO020698 / G-flow 100%합성엔진오일 5W40 1L 라벨 | </t>
  </si>
  <si>
    <t>1AC40016</t>
  </si>
  <si>
    <t>1AC40016 / 어드밴스 연료첨가제 디젤용 | 20L</t>
  </si>
  <si>
    <t>OO020699</t>
  </si>
  <si>
    <t>G-flow 100%합성엔진오일 0W20 1L 라벨</t>
  </si>
  <si>
    <t xml:space="preserve">OO020699 / G-flow 100%합성엔진오일 0W20 1L 라벨 | </t>
  </si>
  <si>
    <t>1AC40018</t>
  </si>
  <si>
    <t>1AC40018 / 어드밴스 연료첨가제 가솔린용 | 20L</t>
  </si>
  <si>
    <t>OO020700</t>
  </si>
  <si>
    <t>G-flow 100%합성엔진오일 0W30 1L 라벨</t>
  </si>
  <si>
    <t xml:space="preserve">OO020700 / G-flow 100%합성엔진오일 0W30 1L 라벨 | </t>
  </si>
  <si>
    <t>1AE40005</t>
  </si>
  <si>
    <t>1AE40005 / 프로샷 요소수 첨가제 | 20L</t>
  </si>
  <si>
    <t>OO020701</t>
  </si>
  <si>
    <t>프로몰 TEF1 100%합성엔진오일 에너지세이브 5W30 1L 라벨</t>
  </si>
  <si>
    <t>OO020701 / 프로몰 TEF1 100%합성엔진오일 에너지세이브 5W30 1L 라벨 | 81*111</t>
  </si>
  <si>
    <t>1AG40007</t>
  </si>
  <si>
    <t>1AG40007 / 프리믹스 부동액(녹색) | 20L</t>
  </si>
  <si>
    <t>OO020703</t>
  </si>
  <si>
    <t>스탠다드 바이 파워클러스터 0W-40 1L 라벨</t>
  </si>
  <si>
    <t>OO020703 / 스탠다드 바이 파워클러스터 0W-40 1L 라벨 | 81*111</t>
  </si>
  <si>
    <t>1AG40008</t>
  </si>
  <si>
    <t>1AG40008 / 프리믹스 부동액(적색) | 20L</t>
  </si>
  <si>
    <t>OO020706</t>
  </si>
  <si>
    <t>온루브 선외기용 4T 10w40(가솔린용) 엔진오일 4L 라벨</t>
  </si>
  <si>
    <t>OO020706 / 온루브 선외기용 4T 10w40(가솔린용) 엔진오일 4L 라벨 | 108*160</t>
  </si>
  <si>
    <t>1AG40009</t>
  </si>
  <si>
    <t>프리믹스 부동액(투명)</t>
  </si>
  <si>
    <t>1AG40009 / 프리믹스 부동액(투명) | 20L</t>
  </si>
  <si>
    <t>OO020708</t>
  </si>
  <si>
    <t>프로몰 TEF1 100%합성엔진오일 에너지세이브 PAO 0W30 1L 라벨</t>
  </si>
  <si>
    <t>OO020708 / 프로몰 TEF1 100%합성엔진오일 에너지세이브 PAO 0W30 1L 라벨 | 81*111</t>
  </si>
  <si>
    <t>1AG40014</t>
  </si>
  <si>
    <t>1AG40014 / 프로텍 HD 부동액 혼합형(적색) | 20L</t>
  </si>
  <si>
    <t>OO020710</t>
  </si>
  <si>
    <t>마이칼트레이딩 ZET K-OIL 5W30 엔진오일 4L 라벨</t>
  </si>
  <si>
    <t>OO020710 / 마이칼트레이딩 ZET K-OIL 5W30 엔진오일 4L 라벨 | 108*160</t>
  </si>
  <si>
    <t>1AG40015</t>
  </si>
  <si>
    <t>1AG40015 / 프로텍 HD 부동액 원액형(적색) | 20L</t>
  </si>
  <si>
    <t>OO020711</t>
  </si>
  <si>
    <t>1AJ40002</t>
  </si>
  <si>
    <t>ATF 오토트랜스미션 보호제</t>
  </si>
  <si>
    <t>마이칼트레이딩 ZET K-OIL 10W40 엔진오일 4L 라벨</t>
  </si>
  <si>
    <t>1AJ40002 / ATF 오토트랜스미션 보호제 | 20L</t>
  </si>
  <si>
    <t>OO020711 / 마이칼트레이딩 ZET K-OIL 10W40 엔진오일 4L 라벨 | 108*160</t>
  </si>
  <si>
    <t>2AA40012</t>
  </si>
  <si>
    <t>2AA40012 / 공성 100%합성엔진오일 10W40 | 20L</t>
  </si>
  <si>
    <t>OO020712</t>
  </si>
  <si>
    <t>마이칼트레이딩 ZET K-OIL 0W30 엔진오일 4L 라벨</t>
  </si>
  <si>
    <t>OO020712 / 마이칼트레이딩 ZET K-OIL 0W30 엔진오일 4L 라벨 | 108*160</t>
  </si>
  <si>
    <t>2AA40043</t>
  </si>
  <si>
    <t>2AA40043 / 스탠다드 100%합성엔진오일 10W40 | 20L</t>
  </si>
  <si>
    <t>2AB40068</t>
  </si>
  <si>
    <t>OO020713</t>
  </si>
  <si>
    <t>엔진코팅제-A</t>
  </si>
  <si>
    <t>온루브 선외기용 4T 10w40(가솔린용) 엔진오일 1L 라벨</t>
  </si>
  <si>
    <t>2AB40068 / 엔진코팅제-A | 20L</t>
  </si>
  <si>
    <t>OO020713 / 온루브 선외기용 4T 10w40(가솔린용) 엔진오일 1L 라벨 | 80*130</t>
  </si>
  <si>
    <t>2AG40012</t>
  </si>
  <si>
    <t>카라온 PG 부동액 프리믹스 50%</t>
  </si>
  <si>
    <t>2AG40012 / 카라온 PG 부동액 프리믹스 50% | 3.8L</t>
  </si>
  <si>
    <t>3.8L</t>
  </si>
  <si>
    <t>OO020715</t>
  </si>
  <si>
    <t>2AG40013</t>
  </si>
  <si>
    <t>세양 TORENO GOLD 5W-30 합성엔진오일 1L 라벨</t>
  </si>
  <si>
    <t>2AG40013 / 카라온 PG 부동액 프리믹스 50% | 18L</t>
  </si>
  <si>
    <t>3AJ40002</t>
  </si>
  <si>
    <t>3AJ40002 / G&amp;E OEM ALCLEAN-HD | 20L</t>
  </si>
  <si>
    <t>OO020716</t>
  </si>
  <si>
    <t>세양 TORENO MAX PAO 5W-30 합성엔진오일 1L 라벨</t>
  </si>
  <si>
    <t>OO020716 / 세양 TORENO MAX PAO 5W-30 합성엔진오일 1L 라벨 | 76*140</t>
  </si>
  <si>
    <t>3AJ40004</t>
  </si>
  <si>
    <t>G&amp;E OEM WSR</t>
  </si>
  <si>
    <t>3AJ40004 / G&amp;E OEM WSR | 20L</t>
  </si>
  <si>
    <t>OO020719</t>
  </si>
  <si>
    <t>디알텍 엔진오일 BASIC 5w30 4L 라벨</t>
  </si>
  <si>
    <t>OO020719 / 디알텍 엔진오일 BASIC 5w30 4L 라벨 | 108*160</t>
  </si>
  <si>
    <t>3AJ40010</t>
  </si>
  <si>
    <t>온루브 맥스 ATF 멀티 미션 오일</t>
  </si>
  <si>
    <t>3AJ40010 / 온루브 맥스 ATF 멀티 미션 오일 | 20L</t>
  </si>
  <si>
    <t>OO020721</t>
  </si>
  <si>
    <t>온루브 맥스 4T 100%합성엔진오일 10w40 1L 라벨</t>
  </si>
  <si>
    <t>OO020721 / 온루브 맥스 4T 100%합성엔진오일 10w40 1L 라벨 | 80*130</t>
  </si>
  <si>
    <t>3AJ41003</t>
  </si>
  <si>
    <t>OO020722</t>
  </si>
  <si>
    <t>에어 콤프레셔 오일 COMP-PR68</t>
  </si>
  <si>
    <t>스탠다드 바이 파워클러스터 10W-40 투명 라벨(20L/200L)</t>
  </si>
  <si>
    <t>3AJ41003 / 에어 콤프레셔 오일 COMP-PR68 | 20L</t>
  </si>
  <si>
    <t>OO020722 / 스탠다드 바이 파워클러스터 10W-40 투명 라벨(20L/200L) | 148*210</t>
  </si>
  <si>
    <t>148*210</t>
  </si>
  <si>
    <t>OP010183</t>
  </si>
  <si>
    <t>루브루브 엔진코팅제 450ml 라벨</t>
  </si>
  <si>
    <t>3ST41001</t>
  </si>
  <si>
    <t>OP010183 / 루브루브 엔진코팅제 450ml 라벨 | 67*111.6</t>
  </si>
  <si>
    <t>바이크 체인크리너&amp;체인오일 모든컨디션용 세트-쿠팡용</t>
  </si>
  <si>
    <t>3ST41001 / 바이크 체인크리너&amp;체인오일 모든컨디션용 세트-쿠팡용 | 1세트(0.5L+0.04L×2개)</t>
  </si>
  <si>
    <t>1세트(0.5L+0.04L×2개)</t>
  </si>
  <si>
    <t>OP010189</t>
  </si>
  <si>
    <t>파워루브 엔진코팅제 500ml 라벨</t>
  </si>
  <si>
    <t>OP010189 / 파워루브 엔진코팅제 500ml 라벨 | 160*78</t>
  </si>
  <si>
    <t>1AB40021</t>
  </si>
  <si>
    <t>엔진코팅제-C</t>
  </si>
  <si>
    <t>1AB40021 / 엔진코팅제-C | 1000L</t>
  </si>
  <si>
    <t>OP010193</t>
  </si>
  <si>
    <t>슈퍼루브 엔진코팅제 500ml 라벨</t>
  </si>
  <si>
    <t>OP010193 / 슈퍼루브 엔진코팅제 500ml 라벨 | 160*78</t>
  </si>
  <si>
    <t/>
  </si>
  <si>
    <t>OP010195</t>
  </si>
  <si>
    <t>슈퍼루브 엔진코팅제 1L 라벨</t>
  </si>
  <si>
    <t>OP010195 / 슈퍼루브 엔진코팅제 1L 라벨 | 202*95</t>
  </si>
  <si>
    <t>OP010198</t>
  </si>
  <si>
    <t>카스153 엔진코팅제 400ml 라벨</t>
  </si>
  <si>
    <t>OP010198 / 카스153 엔진코팅제 400ml 라벨 | 72*98</t>
  </si>
  <si>
    <t>72*98</t>
  </si>
  <si>
    <t>OP010203</t>
  </si>
  <si>
    <t>4&amp;1 엔진코팅제 400ml 라벨</t>
  </si>
  <si>
    <t>OP010203 / 4&amp;1 엔진코팅제 400ml 라벨 | 72*98</t>
  </si>
  <si>
    <t>OP020156</t>
  </si>
  <si>
    <t>파워블러드 엔진코팅제 350ml 라벨</t>
  </si>
  <si>
    <t>OP020156 / 파워블러드 엔진코팅제 350ml 라벨 | 71*87</t>
  </si>
  <si>
    <t>OP020178</t>
  </si>
  <si>
    <t>슈파워 SP 프라임 엔진코팅제 350ml 라벨</t>
  </si>
  <si>
    <t>OP020178 / 슈파워 SP 프라임 엔진코팅제 350ml 라벨 | 71*87</t>
  </si>
  <si>
    <t>OP020181</t>
  </si>
  <si>
    <t>슈파워 SP 엔진코팅제 460ml 라벨</t>
  </si>
  <si>
    <t>OP020181 / 슈파워 SP 엔진코팅제 460ml 라벨 | 65*110</t>
  </si>
  <si>
    <t>OP020292</t>
  </si>
  <si>
    <t>나노바이오 엔진코팅제 500ml 라벨</t>
  </si>
  <si>
    <t>OP020292 / 나노바이오 엔진코팅제 500ml 라벨 | 212*100</t>
  </si>
  <si>
    <t>OP020297</t>
  </si>
  <si>
    <t>돌비 클라우스 엔진코팅제 500ml 라벨</t>
  </si>
  <si>
    <t>OP020297 / 돌비 클라우스 엔진코팅제 500ml 라벨 | 72*98</t>
  </si>
  <si>
    <t>OP020300</t>
  </si>
  <si>
    <t>슈퍼x 프리미엄 엔진코팅제 500ml 라벨</t>
  </si>
  <si>
    <t>OP020300 / 슈퍼x 프리미엄 엔진코팅제 500ml 라벨 | 219*119</t>
  </si>
  <si>
    <t>219*119</t>
  </si>
  <si>
    <t>OP020303</t>
  </si>
  <si>
    <t>마스타케미칼 나노엔진코팅제 300ml 라벨</t>
  </si>
  <si>
    <t>OP020303 / 마스타케미칼 나노엔진코팅제 300ml 라벨 | 180*105</t>
  </si>
  <si>
    <t>OP020331</t>
  </si>
  <si>
    <t>엔젤블러드 4T 엔진코팅제 50ml 라벨</t>
  </si>
  <si>
    <t>OP020331 / 엔젤블러드 4T 엔진코팅제 50ml 라벨 | 106*55</t>
  </si>
  <si>
    <t>106*55</t>
  </si>
  <si>
    <t>OP020337</t>
  </si>
  <si>
    <t>TW-N5 엔진오일 첨가제 500ml 라벨</t>
  </si>
  <si>
    <t>OP020337 / TW-N5 엔진오일 첨가제 500ml 라벨 | 65*110</t>
  </si>
  <si>
    <t>OP020359</t>
  </si>
  <si>
    <t>삼성그린텍 4T 엔진코팅제 50ml 라벨</t>
  </si>
  <si>
    <t>OP020359 / 삼성그린텍 4T 엔진코팅제 50ml 라벨 | 106*55</t>
  </si>
  <si>
    <t>OP020377</t>
  </si>
  <si>
    <t>콤비 4T 엔진코팅제 100ml 라벨</t>
  </si>
  <si>
    <t>OP020377 / 콤비 4T 엔진코팅제 100ml 라벨 | 125*72</t>
  </si>
  <si>
    <t>125*72</t>
  </si>
  <si>
    <t>OP020379</t>
  </si>
  <si>
    <t>콤비 4T 엔진코팅제 500ml 라벨</t>
  </si>
  <si>
    <t>OP020379 / 콤비 4T 엔진코팅제 500ml 라벨 | 235*120</t>
  </si>
  <si>
    <t>235*120</t>
  </si>
  <si>
    <t>OP020394</t>
  </si>
  <si>
    <t>라이노 엔진코팅제 350ml 라벨</t>
  </si>
  <si>
    <t>OP020394 / 라이노 엔진코팅제 350ml 라벨 | 71*87</t>
  </si>
  <si>
    <t>OP020409</t>
  </si>
  <si>
    <t>울트라찬 엔진코팅제 330ml 라벨</t>
  </si>
  <si>
    <t>OP020409 / 울트라찬 엔진코팅제 330ml 라벨 | 227*94</t>
  </si>
  <si>
    <t>227*94</t>
  </si>
  <si>
    <t>OP020410</t>
  </si>
  <si>
    <t>울트라찬 엔진코팅제 500ml 라벨</t>
  </si>
  <si>
    <t>OP020410 / 울트라찬 엔진코팅제 500ml 라벨 | 219*118</t>
  </si>
  <si>
    <t>219*118</t>
  </si>
  <si>
    <t>OP020411</t>
  </si>
  <si>
    <t>울트라찬 엔진코팅제 1L 라벨</t>
  </si>
  <si>
    <t>OP020411 / 울트라찬 엔진코팅제 1L 라벨 | 267*160</t>
  </si>
  <si>
    <t>267*160</t>
  </si>
  <si>
    <t>OP020439</t>
  </si>
  <si>
    <t>카보 트리타늄골드 엔진코팅제 500ml 라벨</t>
  </si>
  <si>
    <t>OP020439 / 카보 트리타늄골드 엔진코팅제 500ml 라벨 | 161.3*79</t>
  </si>
  <si>
    <t>OP020462</t>
  </si>
  <si>
    <t>파워플러스300 엔진코팅제 340ml 라벨</t>
  </si>
  <si>
    <t>OP020462 / 파워플러스300 엔진코팅제 340ml 라벨 | 205*120</t>
  </si>
  <si>
    <t>OP020479</t>
  </si>
  <si>
    <t>베리루브 엔진코팅제 150ml 라벨</t>
  </si>
  <si>
    <t>OP020479 / 베리루브 엔진코팅제 150ml 라벨 | 145*110</t>
  </si>
  <si>
    <t>145*110</t>
  </si>
  <si>
    <t>OP020488</t>
  </si>
  <si>
    <t>벨루온 엔진코팅제 350ml 라벨</t>
  </si>
  <si>
    <t>OP020488 / 벨루온 엔진코팅제 350ml 라벨 | 71*87</t>
  </si>
  <si>
    <t>OP020521</t>
  </si>
  <si>
    <t>지엔윤활유 크리에디션 엔진코팅제 350ml 라벨</t>
  </si>
  <si>
    <t>OP020521 / 지엔윤활유 크리에디션 엔진코팅제 350ml 라벨 | 71*87</t>
  </si>
  <si>
    <t>OP020524</t>
  </si>
  <si>
    <t>카루브 엔진코팅제 1L 라벨</t>
  </si>
  <si>
    <t>OP020524 / 카루브 엔진코팅제 1L 라벨 | 293*90</t>
  </si>
  <si>
    <t>293*90</t>
  </si>
  <si>
    <t>OP020541</t>
  </si>
  <si>
    <t>메탈컨디셔너 엔진코팅제 500ml 라벨</t>
  </si>
  <si>
    <t>OP020541 / 메탈컨디셔너 엔진코팅제 500ml 라벨 | 205*120</t>
  </si>
  <si>
    <t>OP020544</t>
  </si>
  <si>
    <t>이박사 뉴파워 엔진코팅제 350ml 라벨</t>
  </si>
  <si>
    <t>OP020544 / 이박사 뉴파워 엔진코팅제 350ml 라벨 | 71*86</t>
  </si>
  <si>
    <t>OP020547</t>
  </si>
  <si>
    <t>엔진리커버 엔진코팅제 350ml 라벨</t>
  </si>
  <si>
    <t>OP020547 / 엔진리커버 엔진코팅제 350ml 라벨 | 71*87</t>
  </si>
  <si>
    <t>OP020572</t>
  </si>
  <si>
    <t>한국미래부품-퓨처E플러스 엔진코팅제 500ml 라벨-업체공급</t>
  </si>
  <si>
    <t xml:space="preserve">OP020572 / 한국미래부품-퓨처E플러스 엔진코팅제 500ml 라벨-업체공급 | </t>
  </si>
  <si>
    <t>OP020573</t>
  </si>
  <si>
    <t>파워탑 엔진코팅제 500ml 라벨</t>
  </si>
  <si>
    <t>OP020573 / 파워탑 엔진코팅제 500ml 라벨 | 212*100</t>
  </si>
  <si>
    <t>OP020576</t>
  </si>
  <si>
    <t>원바이오 엔진코팅제 라벨-업체공급</t>
  </si>
  <si>
    <t xml:space="preserve">OP020576 / 원바이오 엔진코팅제 라벨-업체공급 | </t>
  </si>
  <si>
    <t>OP020606</t>
  </si>
  <si>
    <t>디알텍 엔진코팅제 500ml 라벨</t>
  </si>
  <si>
    <t>OP020606 / 디알텍 엔진코팅제 500ml 라벨 | 205*120</t>
  </si>
  <si>
    <t>OP020608</t>
  </si>
  <si>
    <t>현대프리마 엔진코팅제 500ml 라벨</t>
  </si>
  <si>
    <t>OP020608 / 현대프리마 엔진코팅제 500ml 라벨 | 212*100</t>
  </si>
  <si>
    <t>OP020614</t>
  </si>
  <si>
    <t>카밈 나노테크 엔진코팅제 340ml 라벨</t>
  </si>
  <si>
    <t>OP020614 / 카밈 나노테크 엔진코팅제 340ml 라벨 | 179.5*104.5</t>
  </si>
  <si>
    <t>OP020619</t>
  </si>
  <si>
    <t>벨루온 하이무브 엔진코팅제 300ml 라벨</t>
  </si>
  <si>
    <t>OP020619 / 벨루온 하이무브 엔진코팅제 300ml 라벨 | 55*94</t>
  </si>
  <si>
    <t>55*94</t>
  </si>
  <si>
    <t>OP020624</t>
  </si>
  <si>
    <t>바라탑(BARA TOP) 엔진코팅제 350ml 라벨</t>
  </si>
  <si>
    <t>OP020624 / 바라탑(BARA TOP) 엔진코팅제 350ml 라벨 | 71*87</t>
  </si>
  <si>
    <t>OP020626</t>
  </si>
  <si>
    <t>새명 ST OIL 엔진코팅제 500ml 라벨</t>
  </si>
  <si>
    <t>OP020626 / 새명 ST OIL 엔진코팅제 500ml 라벨 | 205*120</t>
  </si>
  <si>
    <t>OP020629</t>
  </si>
  <si>
    <t>엑스트라루브 엔진코팅제 240ml 라벨</t>
  </si>
  <si>
    <t>OP020629 / 엑스트라루브 엔진코팅제 240ml 라벨 | 71*87</t>
  </si>
  <si>
    <t>OP020633</t>
  </si>
  <si>
    <t>울트라모토 오토바이용 엔진코팅제 100ml 라벨</t>
  </si>
  <si>
    <t>OP020633 / 울트라모토 오토바이용 엔진코팅제 100ml 라벨 | 125*72</t>
  </si>
  <si>
    <t>OP020634</t>
  </si>
  <si>
    <t>울트라 엑스퍼트 엔진코팅제 2L 라벨</t>
  </si>
  <si>
    <t>OP020634 / 울트라 엑스퍼트 엔진코팅제 2L 라벨 | 132*115</t>
  </si>
  <si>
    <t>OP020636</t>
  </si>
  <si>
    <t>울트라 엑스퍼트 엔진코팅제 500ml 라벨</t>
  </si>
  <si>
    <t>OP020636 / 울트라 엑스퍼트 엔진코팅제 500ml 라벨 | 160*78</t>
  </si>
  <si>
    <t>OP020639</t>
  </si>
  <si>
    <t>울트라 엑스퍼트 엔진코팅제 1L 라벨</t>
  </si>
  <si>
    <t>OP020639 / 울트라 엑스퍼트 엔진코팅제 1L 라벨 | 202*95</t>
  </si>
  <si>
    <t>OP020642</t>
  </si>
  <si>
    <t>어굿즈 엔진코팅제 300ml 라벨</t>
  </si>
  <si>
    <t>OP020642 / 어굿즈 엔진코팅제 300ml 라벨 | 80*105</t>
  </si>
  <si>
    <t>OP020644</t>
  </si>
  <si>
    <t>대경파츠 벌크먼 그래핀 엔진코팅제350ml 라벨</t>
  </si>
  <si>
    <t>OP020644 / 대경파츠 벌크먼 그래핀 엔진코팅제350ml 라벨 | 71*87</t>
  </si>
  <si>
    <t>OP020647</t>
  </si>
  <si>
    <t>카스 EX1 엔진코팅제 350ml 라벨</t>
  </si>
  <si>
    <t>OP020647 / 카스 EX1 엔진코팅제 350ml 라벨 | 71*87</t>
  </si>
  <si>
    <t>OP020651</t>
  </si>
  <si>
    <t>헥사 FIC 4T 그래핀 엔진코팅제 100ml 라벨</t>
  </si>
  <si>
    <t>OP020651 / 헥사 FIC 4T 그래핀 엔진코팅제 100ml 라벨 | 140*82</t>
  </si>
  <si>
    <t>OP020652</t>
  </si>
  <si>
    <t>OMC 파워샷 엔진코팅제 500ml 라벨</t>
  </si>
  <si>
    <t>OP020652 / OMC 파워샷 엔진코팅제 500ml 라벨 | 160*78</t>
  </si>
  <si>
    <t>OP020655</t>
  </si>
  <si>
    <t>벨루온 하이무브플러스(그래핀) 엔진코팅제 300ml 낱장라벨 - 사급</t>
  </si>
  <si>
    <t>OP020655 / 벨루온 하이무브플러스(그래핀) 엔진코팅제 300ml 낱장라벨 - 사급 | 196*70</t>
  </si>
  <si>
    <t>196*70</t>
  </si>
  <si>
    <t>OP020657</t>
  </si>
  <si>
    <t>파워블러드 수프림 엔진코팅제 330ml 라벨</t>
  </si>
  <si>
    <t>OP020657 / 파워블러드 수프림 엔진코팅제 330ml 라벨 | 180*105</t>
  </si>
  <si>
    <t>OP020660</t>
  </si>
  <si>
    <t>4XEN 엔진오일첨가제(DS-5000) 200ml 라벨</t>
  </si>
  <si>
    <t>OP020660 / 4XEN 엔진오일첨가제(DS-5000) 200ml 라벨 | 174*55</t>
  </si>
  <si>
    <t>174*55</t>
  </si>
  <si>
    <t>OP020664</t>
  </si>
  <si>
    <t>지앤피엘 e-BOOSTER Q 엔진코팅제 100ml 라벨</t>
  </si>
  <si>
    <t>OP020664 / 지앤피엘 e-BOOSTER Q 엔진코팅제 100ml 라벨 | 140*80</t>
  </si>
  <si>
    <t>OP020666</t>
  </si>
  <si>
    <t>지앤피엘 e-BOOSTER Q 엔진코팅제 300ml 라벨</t>
  </si>
  <si>
    <t>OP020666 / 지앤피엘 e-BOOSTER Q 엔진코팅제 300ml 라벨 | 180*105</t>
  </si>
  <si>
    <t>OP020668</t>
  </si>
  <si>
    <t>지앤피엘 e-BOOSTER Q 엔진코팅제 500ml 라벨</t>
  </si>
  <si>
    <t>OP020668 / 지앤피엘 e-BOOSTER Q 엔진코팅제 500ml 라벨 | 205*120</t>
  </si>
  <si>
    <t>OP020673</t>
  </si>
  <si>
    <t>엔진리커버 그래핀 엔진코팅제 350ml 라벨</t>
  </si>
  <si>
    <t>OP020673 / 엔진리커버 그래핀 엔진코팅제 350ml 라벨 | 71*87</t>
  </si>
  <si>
    <t>OR020273</t>
  </si>
  <si>
    <t>공성 부동액 첨가제 (적색) 4L 라벨</t>
  </si>
  <si>
    <t>OR020273 / 공성 부동액 첨가제 (적색) 4L 라벨 | 135*176</t>
  </si>
  <si>
    <t>OR020274</t>
  </si>
  <si>
    <t>공성 부동액 첨가제 (적색) 10L 라벨</t>
  </si>
  <si>
    <t>OR020274 / 공성 부동액 첨가제 (적색) 10L 라벨 | 125*125</t>
  </si>
  <si>
    <t>125*125</t>
  </si>
  <si>
    <t>OR020276</t>
  </si>
  <si>
    <t>공성 HD 부동액 (적색) 4L 라벨</t>
  </si>
  <si>
    <t>OR020276 / 공성 HD 부동액 (적색) 4L 라벨 | 135*176</t>
  </si>
  <si>
    <t>OR020277</t>
  </si>
  <si>
    <t>공성 HD 부동액 (적색) 10L 라벨</t>
  </si>
  <si>
    <t>OR020277 / 공성 HD 부동액 (적색) 10L 라벨 | 125*125</t>
  </si>
  <si>
    <t>OR020279</t>
  </si>
  <si>
    <t>맥스(MAX44) 부동액 첨가제(녹색) 1L 라벨</t>
  </si>
  <si>
    <t>OR020279 / 맥스(MAX44) 부동액 첨가제(녹색) 1L 라벨 | 260*144</t>
  </si>
  <si>
    <t>OR020280</t>
  </si>
  <si>
    <t>맥스(MAX44) 부동액 첨가제(적색) 1L 라벨</t>
  </si>
  <si>
    <t>OR020280 / 맥스(MAX44) 부동액 첨가제(적색) 1L 라벨 | 260*144</t>
  </si>
  <si>
    <t>OR020286</t>
  </si>
  <si>
    <t>에어졸플러스 R#1 라디에이터 세척제 라벨</t>
  </si>
  <si>
    <t>OR020286 / 에어졸플러스 R#1 라디에이터 세척제 라벨 | 180*105</t>
  </si>
  <si>
    <t>OR020290</t>
  </si>
  <si>
    <t>파워맥스 라디에이터 보호제 250ml 라벨</t>
  </si>
  <si>
    <t>OR020290 / 파워맥스 라디에이터 보호제 250ml 라벨 | 225*65</t>
  </si>
  <si>
    <t>225*65</t>
  </si>
  <si>
    <t>OR020293</t>
  </si>
  <si>
    <t>금아(Keum Tube)프리믹스 고농축 부동액(적색) 1L 라벨</t>
  </si>
  <si>
    <t>OR020293 / 금아(Keum Tube)프리믹스 고농축 부동액(적색) 1L 라벨 | 260*144</t>
  </si>
  <si>
    <t>OR020296</t>
  </si>
  <si>
    <t>제일 사계절 고농축 부동액(적색) 1L 라벨</t>
  </si>
  <si>
    <t>OR020296 / 제일 사계절 고농축 부동액(적색) 1L 라벨 | 260*144</t>
  </si>
  <si>
    <t>OR020297</t>
  </si>
  <si>
    <t>제일 사계절 고농축 부동액(적색) 3L 라벨</t>
  </si>
  <si>
    <t>OR020297 / 제일 사계절 고농축 부동액(적색) 3L 라벨 | 130*114.7</t>
  </si>
  <si>
    <t>OR020298</t>
  </si>
  <si>
    <t>비오랩 사계절 고농축 부동액(적색) 1L 라벨</t>
  </si>
  <si>
    <t>OR020298 / 비오랩 사계절 고농축 부동액(적색) 1L 라벨 | 260*144</t>
  </si>
  <si>
    <t>OS010178</t>
  </si>
  <si>
    <t>라인업 연료첨가제(경) 500ml 라벨</t>
  </si>
  <si>
    <t>OS010178 / 라인업 연료첨가제(경) 500ml 라벨 | 205*120</t>
  </si>
  <si>
    <t>OS020159</t>
  </si>
  <si>
    <t>파워블러드 연료첨가제(휘) 300ml 라벨</t>
  </si>
  <si>
    <t>OS020159 / 파워블러드 연료첨가제(휘) 300ml 라벨 | 180*105</t>
  </si>
  <si>
    <t>OS020162</t>
  </si>
  <si>
    <t>파워블러드 연료첨가제(경) 300ml 라벨</t>
  </si>
  <si>
    <t>OS020162 / 파워블러드 연료첨가제(경) 300ml 라벨 | 180*105</t>
  </si>
  <si>
    <t>OS020165</t>
  </si>
  <si>
    <t>파워블러드 수분제거동결방지제 300ml 라벨</t>
  </si>
  <si>
    <t>OS020165 / 파워블러드 수분제거동결방지제 300ml 라벨 | 180*105</t>
  </si>
  <si>
    <t>OS020184</t>
  </si>
  <si>
    <t>슈파워 SP 수분제거동결방지제 300ml 라벨</t>
  </si>
  <si>
    <t>OS020184 / 슈파워 SP 수분제거동결방지제 300ml 라벨 | 180*107</t>
  </si>
  <si>
    <t>180*107</t>
  </si>
  <si>
    <t>OS020196</t>
  </si>
  <si>
    <t>온딜 아드레날린 연료첨가제(휘) 300ml 라벨</t>
  </si>
  <si>
    <t>OS020196 / 온딜 아드레날린 연료첨가제(휘) 300ml 라벨 | 156*100</t>
  </si>
  <si>
    <t>156*100</t>
  </si>
  <si>
    <t>OS020199</t>
  </si>
  <si>
    <t>온딜 아드레날린 연료첨가제(경) 300ml 라벨</t>
  </si>
  <si>
    <t>OS020199 / 온딜 아드레날린 연료첨가제(경) 300ml 라벨 | 156*100</t>
  </si>
  <si>
    <t>OS020202</t>
  </si>
  <si>
    <t>온딜 아드레날린 옥탄부스터 300ml 라벨</t>
  </si>
  <si>
    <t>OS020202 / 온딜 아드레날린 옥탄부스터 300ml 라벨 | 156*100</t>
  </si>
  <si>
    <t>OS020205</t>
  </si>
  <si>
    <t>온딜 아드레날린 옥탄부스터 500ml 라벨</t>
  </si>
  <si>
    <t>OS020205 / 온딜 아드레날린 옥탄부스터 500ml 라벨 | 190*120</t>
  </si>
  <si>
    <t>190*120</t>
  </si>
  <si>
    <t>OS020210</t>
  </si>
  <si>
    <t>온딜 아드레날린 옥탄부스터(휘) 550ml 라벨</t>
  </si>
  <si>
    <t>OS020210 / 온딜 아드레날린 옥탄부스터(휘) 550ml 라벨 | 190*133</t>
  </si>
  <si>
    <t>OS020268</t>
  </si>
  <si>
    <t>공성 DPF 클리너 1L 라벨</t>
  </si>
  <si>
    <t>OS020268 / 공성 DPF 클리너 1L 라벨 | 263*135</t>
  </si>
  <si>
    <t>263*135</t>
  </si>
  <si>
    <t>OS020287</t>
  </si>
  <si>
    <t>나노바이오 연료첨가제(경) 500ml 라벨</t>
  </si>
  <si>
    <t>OS020287 / 나노바이오 연료첨가제(경) 500ml 라벨 | 205*120</t>
  </si>
  <si>
    <t>OS020290</t>
  </si>
  <si>
    <t>나노바이오 수분제거동결방지제 500ml 라벨</t>
  </si>
  <si>
    <t>OS020290 / 나노바이오 수분제거동결방지제 500ml 라벨 | 205*120</t>
  </si>
  <si>
    <t>OS020306</t>
  </si>
  <si>
    <t>마스타케미칼 수분제거동결방지제 300ml 라벨</t>
  </si>
  <si>
    <t>OS020306 / 마스타케미칼 수분제거동결방지제 300ml 라벨 | 180*105</t>
  </si>
  <si>
    <t>OS020309</t>
  </si>
  <si>
    <t>마스타케미칼 수분제거제 300ml 라벨</t>
  </si>
  <si>
    <t>OS020309 / 마스타케미칼 수분제거제 300ml 라벨 | 180*105</t>
  </si>
  <si>
    <t>OS020312</t>
  </si>
  <si>
    <t>마스타케미칼 동결방지제 300ml 라벨</t>
  </si>
  <si>
    <t>OS020312 / 마스타케미칼 동결방지제 300ml 라벨 | 180*105</t>
  </si>
  <si>
    <t>OS020332</t>
  </si>
  <si>
    <t>엔젤블러드 4T 옥탄부스터 50ml 라벨</t>
  </si>
  <si>
    <t>OS020332 / 엔젤블러드 4T 옥탄부스터 50ml 라벨 | 106*55</t>
  </si>
  <si>
    <t>OS020339</t>
  </si>
  <si>
    <t>TW-G5 연료첨가제(휘) 300ml 라벨</t>
  </si>
  <si>
    <t>OS020339 / TW-G5 연료첨가제(휘) 300ml 라벨 | 180*105</t>
  </si>
  <si>
    <t>OS020341</t>
  </si>
  <si>
    <t>TW-D5 연료첨가제(경) 300ml 라벨</t>
  </si>
  <si>
    <t>OS020341 / TW-D5 연료첨가제(경) 300ml 라벨 | 180*105</t>
  </si>
  <si>
    <t>OS020343</t>
  </si>
  <si>
    <t>굿이어 연료첨가제(휘) 300ml 라벨</t>
  </si>
  <si>
    <t>OS020343 / 굿이어 연료첨가제(휘) 300ml 라벨 | 180*105</t>
  </si>
  <si>
    <t>OS020346</t>
  </si>
  <si>
    <t>굿이어 연료첨가제(경) 300ml 라벨</t>
  </si>
  <si>
    <t>OS020346 / 굿이어 연료첨가제(경) 300ml 라벨 | 180*105</t>
  </si>
  <si>
    <t>OS020349</t>
  </si>
  <si>
    <t>다이나노 연료첨가제 GDI크린(휘) 300ml 라벨</t>
  </si>
  <si>
    <t>OS020349 / 다이나노 연료첨가제 GDI크린(휘) 300ml 라벨 | 180*105</t>
  </si>
  <si>
    <t>OS020352</t>
  </si>
  <si>
    <t>다이나노 연료첨가제 인젝터크린(경) 300ml 라벨</t>
  </si>
  <si>
    <t>OS020352 / 다이나노 연료첨가제 인젝터크린(경) 300ml 라벨 | 180*105</t>
  </si>
  <si>
    <t>OS020355</t>
  </si>
  <si>
    <t>다이나노 수분제거동결방지제 300ml 라벨</t>
  </si>
  <si>
    <t>OS020355 / 다이나노 수분제거동결방지제 300ml 라벨 | 180*105</t>
  </si>
  <si>
    <t>OS020360</t>
  </si>
  <si>
    <t>삼성그린텍 2T/4T 연료첨가제(휘) 100ml 라벨</t>
  </si>
  <si>
    <t>OS020360 / 삼성그린텍 2T/4T 연료첨가제(휘) 100ml 라벨 | 120*70</t>
  </si>
  <si>
    <t>120*70</t>
  </si>
  <si>
    <t>OS020366</t>
  </si>
  <si>
    <t>피닉스 연료첨가제(휘) 500ml 라벨</t>
  </si>
  <si>
    <t>OS020366 / 피닉스 연료첨가제(휘) 500ml 라벨 | 90*120</t>
  </si>
  <si>
    <t>OS020369</t>
  </si>
  <si>
    <t>피닉스 연료첨가제(경) 500ml 라벨</t>
  </si>
  <si>
    <t>OS020369 / 피닉스 연료첨가제(경) 500ml 라벨 | 90*120</t>
  </si>
  <si>
    <t>OS020382</t>
  </si>
  <si>
    <t>콤비 4T 연료첨가제(휘) 500ml 라벨</t>
  </si>
  <si>
    <t>OS020382 / 콤비 4T 연료첨가제(휘) 500ml 라벨 | 90*120</t>
  </si>
  <si>
    <t>OS020385</t>
  </si>
  <si>
    <t>콤비 4T 연료첨가제(경) 500ml 라벨</t>
  </si>
  <si>
    <t>OS020385 / 콤비 4T 연료첨가제(경) 500ml 라벨 | 90*120</t>
  </si>
  <si>
    <t>OS020388</t>
  </si>
  <si>
    <t>타이거 파워업 어드밴스 연료첨가제(휘) 300ml 라벨</t>
  </si>
  <si>
    <t>OS020388 / 타이거 파워업 어드밴스 연료첨가제(휘) 300ml 라벨 | 180*105</t>
  </si>
  <si>
    <t>OS020391</t>
  </si>
  <si>
    <t>타이거 파워업 어드밴스 연료첨가제(경) 300ml 라벨</t>
  </si>
  <si>
    <t>OS020391 / 타이거 파워업 어드밴스 연료첨가제(경) 300ml 라벨 | 180*105</t>
  </si>
  <si>
    <t>OS020397</t>
  </si>
  <si>
    <t>라이노 퍼펙트 연료첨가제(휘) 500ml 라벨</t>
  </si>
  <si>
    <t>OS020397 / 라이노 퍼펙트 연료첨가제(휘) 500ml 라벨 | 90*120</t>
  </si>
  <si>
    <t>OS020400</t>
  </si>
  <si>
    <t>라이노 퍼펙트 연료첨가제(경) 500ml 라벨</t>
  </si>
  <si>
    <t>OS020400 / 라이노 퍼펙트 연료첨가제(경) 500ml 라벨 | 90*120</t>
  </si>
  <si>
    <t>OS020403</t>
  </si>
  <si>
    <t>라이노 수분제거동결방지제 300ml 라벨</t>
  </si>
  <si>
    <t>OS020403 / 라이노 수분제거동결방지제 300ml 라벨 | 180*105</t>
  </si>
  <si>
    <t>OS020405</t>
  </si>
  <si>
    <t>모빌유화 수분제거동결방지제 300ml 라벨</t>
  </si>
  <si>
    <t>OS020405 / 모빌유화 수분제거동결방지제 300ml 라벨 | 180*105</t>
  </si>
  <si>
    <t>OS020416</t>
  </si>
  <si>
    <t>아이크린 수분제거동결방지제 300ml 라벨</t>
  </si>
  <si>
    <t>OS020416 / 아이크린 수분제거동결방지제 300ml 라벨 | 180*105</t>
  </si>
  <si>
    <t>OS020421</t>
  </si>
  <si>
    <t>파워프로샷 골드업 연료첨가제(휘발유용) 500ml 라벨</t>
  </si>
  <si>
    <t>OS020421 / 파워프로샷 골드업 연료첨가제(휘발유용) 500ml 라벨 | 218*120</t>
  </si>
  <si>
    <t>218*120</t>
  </si>
  <si>
    <t>OS020422</t>
  </si>
  <si>
    <t>파워프로샷 골드업 연료첨가제(경유용) 500ml 라벨</t>
  </si>
  <si>
    <t>OS020422 / 파워프로샷 골드업 연료첨가제(경유용) 500ml 라벨 | 218*120</t>
  </si>
  <si>
    <t>OS020423</t>
  </si>
  <si>
    <t>파워프로샷 골드업 연료첨가제(디젤용) 1L 라벨</t>
  </si>
  <si>
    <t>OS020423 / 파워프로샷 골드업 연료첨가제(디젤용) 1L 라벨 | 90*120</t>
  </si>
  <si>
    <t>OS020442</t>
  </si>
  <si>
    <t>카보 가솔린 어드밴스 연료첨가제 300ml 라벨</t>
  </si>
  <si>
    <t>OS020442 / 카보 가솔린 어드밴스 연료첨가제 300ml 라벨 | 150*105</t>
  </si>
  <si>
    <t>OS020445</t>
  </si>
  <si>
    <t>카보 디젤 어드밴스 연료첨가제 300ml 라벨</t>
  </si>
  <si>
    <t>OS020445 / 카보 디젤 어드밴스 연료첨가제 300ml 라벨 | 150*105</t>
  </si>
  <si>
    <t>OS020448</t>
  </si>
  <si>
    <t>카보 DPF 클리너 500ml 라벨</t>
  </si>
  <si>
    <t>OS020448 / 카보 DPF 클리너 500ml 라벨 | 170*120</t>
  </si>
  <si>
    <t>OS020451</t>
  </si>
  <si>
    <t>카보 제로-수분제거동결방지제 300ml 라벨</t>
  </si>
  <si>
    <t>OS020451 / 카보 제로-수분제거동결방지제 300ml 라벨 | 150*105</t>
  </si>
  <si>
    <t>OS020454</t>
  </si>
  <si>
    <t>카보 부스터(세탄부스터) 500ml 라벨</t>
  </si>
  <si>
    <t>OS020454 / 카보 부스터(세탄부스터) 500ml 라벨 | 170*120</t>
  </si>
  <si>
    <t>OS020465</t>
  </si>
  <si>
    <t>파워플러스300 연료첨가제(휘) 300ml 라벨</t>
  </si>
  <si>
    <t>OS020465 / 파워플러스300 연료첨가제(휘) 300ml 라벨 | 80*105</t>
  </si>
  <si>
    <t>OS020468</t>
  </si>
  <si>
    <t>파워플러스300 연료첨가제(경) 300ml 라벨</t>
  </si>
  <si>
    <t>OS020468 / 파워플러스300 연료첨가제(경) 300ml 라벨 | 80*105</t>
  </si>
  <si>
    <t>OS020471</t>
  </si>
  <si>
    <t>태영 연료첨가제(휘) 500ml 라벨</t>
  </si>
  <si>
    <t>OS020471 / 태영 연료첨가제(휘) 500ml 라벨 | 90*120</t>
  </si>
  <si>
    <t>OS020474</t>
  </si>
  <si>
    <t>태영 연료첨가제(경) 500ml 라벨</t>
  </si>
  <si>
    <t>OS020474 / 태영 연료첨가제(경) 500ml 라벨 | 90*120</t>
  </si>
  <si>
    <t>OS020477</t>
  </si>
  <si>
    <t>태영 연료첨가제(디) 1L 라벨</t>
  </si>
  <si>
    <t>OS020477 / 태영 연료첨가제(디) 1L 라벨 | 293*90</t>
  </si>
  <si>
    <t>OS020490</t>
  </si>
  <si>
    <t>카밈 연료첨가제(휘) 300ml 라벨</t>
  </si>
  <si>
    <t>OS020490 / 카밈 연료첨가제(휘) 300ml 라벨 | 179.5*104.5</t>
  </si>
  <si>
    <t>OS020492</t>
  </si>
  <si>
    <t>카밈 연료첨가제(경) 300ml 라벨</t>
  </si>
  <si>
    <t>OS020492 / 카밈 연료첨가제(경) 300ml 라벨 | 179.5*104.5</t>
  </si>
  <si>
    <t>OS020495</t>
  </si>
  <si>
    <t>파카코리아 스타나다인 연료첨가제(휘) 150ml 라벨</t>
  </si>
  <si>
    <t>OS020495 / 파카코리아 스타나다인 연료첨가제(휘) 150ml 라벨 | 127*103</t>
  </si>
  <si>
    <t>127*103</t>
  </si>
  <si>
    <t>OS020497</t>
  </si>
  <si>
    <t>파카코리아 스타나다인 연료첨가제(경) 120ml 라벨</t>
  </si>
  <si>
    <t>OS020497 / 파카코리아 스타나다인 연료첨가제(경) 120ml 라벨 | 127*103</t>
  </si>
  <si>
    <t>OS020501</t>
  </si>
  <si>
    <t>좋은연료 연료첨가제(휘) 300ml 라벨</t>
  </si>
  <si>
    <t>OS020501 / 좋은연료 연료첨가제(휘) 300ml 라벨 | 180*105</t>
  </si>
  <si>
    <t>OS020504</t>
  </si>
  <si>
    <t>좋은연료 연료첨가제(경) 300ml 라벨</t>
  </si>
  <si>
    <t>OS020504 / 좋은연료 연료첨가제(경) 300ml 라벨 | 180*105</t>
  </si>
  <si>
    <t>OS020507</t>
  </si>
  <si>
    <t>좋은연료 연료첨가제(휘) 300ml 라벨-일본어버전</t>
  </si>
  <si>
    <t>OS020507 / 좋은연료 연료첨가제(휘) 300ml 라벨-일본어버전 | 180*105</t>
  </si>
  <si>
    <t>OS020508</t>
  </si>
  <si>
    <t>좋은연료 연료첨가제(경) 300ml 라벨-일본어버전</t>
  </si>
  <si>
    <t>OS020508 / 좋은연료 연료첨가제(경) 300ml 라벨-일본어버전 | 180*105</t>
  </si>
  <si>
    <t>OS020525</t>
  </si>
  <si>
    <t>몬스터 부스터업 연료첨가제(휘) 300ml 라벨</t>
  </si>
  <si>
    <t>OS020525 / 몬스터 부스터업 연료첨가제(휘) 300ml 라벨 | 180*105</t>
  </si>
  <si>
    <t>OS020528</t>
  </si>
  <si>
    <t>몬스터 부스터업 연료첨가제(경) 300ml 라벨</t>
  </si>
  <si>
    <t>OS020528 / 몬스터 부스터업 연료첨가제(경) 300ml 라벨 | 180*105</t>
  </si>
  <si>
    <t>OS020531</t>
  </si>
  <si>
    <t>이노텍 연료첨가제(휘) 500ml 라벨</t>
  </si>
  <si>
    <t>OS020531 / 이노텍 연료첨가제(휘) 500ml 라벨 | 205*120</t>
  </si>
  <si>
    <t>OS020533</t>
  </si>
  <si>
    <t>이노텍 연료첨가제(경) 500ml 라벨</t>
  </si>
  <si>
    <t>OS020533 / 이노텍 연료첨가제(경) 500ml 라벨 | 205*120</t>
  </si>
  <si>
    <t>OS020534</t>
  </si>
  <si>
    <t>엔진닥터큐 큐파워 연료첨가제(휘) 500ml 라벨</t>
  </si>
  <si>
    <t>OS020534 / 엔진닥터큐 큐파워 연료첨가제(휘) 500ml 라벨 | 140*110</t>
  </si>
  <si>
    <t>140*110</t>
  </si>
  <si>
    <t>OS020537</t>
  </si>
  <si>
    <t>엔진닥터큐 큐파워 연료첨가제(경) 500ml 라벨</t>
  </si>
  <si>
    <t>OS020537 / 엔진닥터큐 큐파워 연료첨가제(경) 500ml 라벨 | 140*110</t>
  </si>
  <si>
    <t>OS020545</t>
  </si>
  <si>
    <t>이박사 9978D 연료첨가제(경) 500ml 라벨</t>
  </si>
  <si>
    <t>OS020545 / 이박사 9978D 연료첨가제(경) 500ml 라벨 | 205*120</t>
  </si>
  <si>
    <t>OS020551</t>
  </si>
  <si>
    <t>세이브샷 연료첨가제(경) 500ml 라벨</t>
  </si>
  <si>
    <t>OS020551 / 세이브샷 연료첨가제(경) 500ml 라벨 | 205*120</t>
  </si>
  <si>
    <t>OS020555</t>
  </si>
  <si>
    <t>믹스아이고(MIX I GO) 라벨</t>
  </si>
  <si>
    <t xml:space="preserve">OS020555 / 믹스아이고(MIX I GO) 라벨 | </t>
  </si>
  <si>
    <t>OS020556</t>
  </si>
  <si>
    <t>유로어드밴스 연료첨가제(휘) 300ml 라벨</t>
  </si>
  <si>
    <t>OS020556 / 유로어드밴스 연료첨가제(휘) 300ml 라벨 | 180*105</t>
  </si>
  <si>
    <t>OS020559</t>
  </si>
  <si>
    <t>유로어드밴스 연료첨가제(경) 300ml 라벨</t>
  </si>
  <si>
    <t>OS020559 / 유로어드밴스 연료첨가제(경) 300ml 라벨 | 180*105</t>
  </si>
  <si>
    <t>OS020566</t>
  </si>
  <si>
    <t>와이어텍 Addy4-ZEEN 연료첨가제(휘) 300ml 라벨</t>
  </si>
  <si>
    <t>OS020566 / 와이어텍 Addy4-ZEEN 연료첨가제(휘) 300ml 라벨 | 180*105</t>
  </si>
  <si>
    <t>OS020569</t>
  </si>
  <si>
    <t>와이어텍 Addy4-ZEEN 연료첨가제(경) 300ml 라벨</t>
  </si>
  <si>
    <t>OS020569 / 와이어텍 Addy4-ZEEN 연료첨가제(경) 300ml 라벨 | 180*105</t>
  </si>
  <si>
    <t>OS020587</t>
  </si>
  <si>
    <t>아디노 연료첨가제(휘) 300ml 라벨</t>
  </si>
  <si>
    <t>OS020587 / 아디노 연료첨가제(휘) 300ml 라벨 | 182*95</t>
  </si>
  <si>
    <t>182*95</t>
  </si>
  <si>
    <t>OS020590</t>
  </si>
  <si>
    <t>아디노 연료첨가제(경) 300ml 라벨</t>
  </si>
  <si>
    <t>OS020590 / 아디노 연료첨가제(경) 300ml 라벨 | 182*95</t>
  </si>
  <si>
    <t>OS020594</t>
  </si>
  <si>
    <t>넘버원 연료첨가제 500ml 휘발유용 라벨</t>
  </si>
  <si>
    <t>OS020594 / 넘버원 연료첨가제 500ml 휘발유용 라벨 | 205*120</t>
  </si>
  <si>
    <t>OS020596</t>
  </si>
  <si>
    <t>넘버원 연료첨가제 500ml 경유용 라벨</t>
  </si>
  <si>
    <t>OS020596 / 넘버원 연료첨가제 500ml 경유용 라벨 | 205*120</t>
  </si>
  <si>
    <t>OS020607</t>
  </si>
  <si>
    <t>와이엠 수분제거동결방지제 300ml 라벨</t>
  </si>
  <si>
    <t>OS020607 / 와이엠 수분제거동결방지제 300ml 라벨 | 180*105</t>
  </si>
  <si>
    <t>OS020611</t>
  </si>
  <si>
    <t>알오에스 3브라더스 수분제거동결방지제 300ml 라벨</t>
  </si>
  <si>
    <t>OS020611 / 알오에스 3브라더스 수분제거동결방지제 300ml 라벨 | 180*96</t>
  </si>
  <si>
    <t>OS020612</t>
  </si>
  <si>
    <t>지티생활건강 백전백승 수분제거동결방지제 300ml 라벨</t>
  </si>
  <si>
    <t>OS020612 / 지티생활건강 백전백승 수분제거동결방지제 300ml 라벨 | 180*96</t>
  </si>
  <si>
    <t>OS020615</t>
  </si>
  <si>
    <t>카보 트리타늄 골드 가솔린 어드밴스 500ml 라벨</t>
  </si>
  <si>
    <t>OS020615 / 카보 트리타늄 골드 가솔린 어드밴스 500ml 라벨 | 170*120</t>
  </si>
  <si>
    <t>OS020616</t>
  </si>
  <si>
    <t>카보 트리타늄 골드 디젤 어드밴스 500ml 라벨</t>
  </si>
  <si>
    <t>OS020616 / 카보 트리타늄 골드 디젤 어드밴스 500ml 라벨 | 170*120</t>
  </si>
  <si>
    <t>OS020619</t>
  </si>
  <si>
    <t>지알테크 모터브 엔진부스트팩 연료첨가제(휘) 310ml 라벨-업체공급</t>
  </si>
  <si>
    <t xml:space="preserve">OS020619 / 지알테크 모터브 엔진부스트팩 연료첨가제(휘) 310ml 라벨-업체공급 | </t>
  </si>
  <si>
    <t>OS020622</t>
  </si>
  <si>
    <t>지알테크 모터브 엔진부스트팩 연료첨가제(경) 310ml 라벨-업체공급</t>
  </si>
  <si>
    <t xml:space="preserve">OS020622 / 지알테크 모터브 엔진부스트팩 연료첨가제(경) 310ml 라벨-업체공급 | </t>
  </si>
  <si>
    <t>OS020626</t>
  </si>
  <si>
    <t>와이어텍 Addy4-ZEEN 수분제거동결방지제 300ml 라벨</t>
  </si>
  <si>
    <t>OS020626 / 와이어텍 Addy4-ZEEN 수분제거동결방지제 300ml 라벨 | 180*105</t>
  </si>
  <si>
    <t>OS020627</t>
  </si>
  <si>
    <t>(제일)2in1 수분제거동결방지제 1L 라벨</t>
  </si>
  <si>
    <t>OS020627 / (제일)2in1 수분제거동결방지제 1L 라벨 | 293*90</t>
  </si>
  <si>
    <t>OS020629</t>
  </si>
  <si>
    <t>스핀테크 GP-4 SAE PAO 5W-30 라벨</t>
  </si>
  <si>
    <t>OS020629 / 스핀테크 GP-4 SAE PAO 5W-30 라벨 | 90*140</t>
  </si>
  <si>
    <t>OS020631</t>
  </si>
  <si>
    <t>스핀테크 GP-3 PLUS 5W-30 라벨</t>
  </si>
  <si>
    <t>OS020631 / 스핀테크 GP-3 PLUS 5W-30 라벨 | 90*140</t>
  </si>
  <si>
    <t>OS020637</t>
  </si>
  <si>
    <t>어굿즈 연료첨가제(휘) 300ml 라벨</t>
  </si>
  <si>
    <t>OS020637 / 어굿즈 연료첨가제(휘) 300ml 라벨 | 80*105</t>
  </si>
  <si>
    <t>OS020638</t>
  </si>
  <si>
    <t>어굿즈 연료첨가제(경) 300ml 라벨</t>
  </si>
  <si>
    <t>OS020638 / 어굿즈 연료첨가제(경) 300ml 라벨 | 80*105</t>
  </si>
  <si>
    <t>OS020639</t>
  </si>
  <si>
    <t>어굿즈 부동액 첨가제 1L 라벨</t>
  </si>
  <si>
    <t>OS020639 / 어굿즈 부동액 첨가제 1L 라벨 | 260*144</t>
  </si>
  <si>
    <t>OS020642</t>
  </si>
  <si>
    <t>새명 ST OIL 어드밴스 연료첨가제(휘) 500ml 라벨</t>
  </si>
  <si>
    <t>OS020642 / 새명 ST OIL 어드밴스 연료첨가제(휘) 500ml 라벨 | 205*120</t>
  </si>
  <si>
    <t>OS020644</t>
  </si>
  <si>
    <t>새명 ST OIL 어드밴스 연료첨가제(경) 500ml 라벨</t>
  </si>
  <si>
    <t>OS020644 / 새명 ST OIL 어드밴스 연료첨가제(경) 500ml 라벨 | 205*120</t>
  </si>
  <si>
    <t>OS020650</t>
  </si>
  <si>
    <t>엔진리커버 DPF 500ml 라벨</t>
  </si>
  <si>
    <t>OS020650 / 엔진리커버 DPF 500ml 라벨 | 90*120</t>
  </si>
  <si>
    <t>OS020653</t>
  </si>
  <si>
    <t>벡셀 엔진클리너 가솔린용 500ml 라벨</t>
  </si>
  <si>
    <t>OS020653 / 벡셀 엔진클리너 가솔린용 500ml 라벨 | 205*120</t>
  </si>
  <si>
    <t>OS020654</t>
  </si>
  <si>
    <t>벡셀 엔진클리너 디젤용 500ml 라벨</t>
  </si>
  <si>
    <t>OS020654 / 벡셀 엔진클리너 디젤용 500ml 라벨 | 205*120</t>
  </si>
  <si>
    <t>OS020658</t>
  </si>
  <si>
    <t>아이비스트 하이퍼크린샷 연료첨가제(휘) 300ml 라벨</t>
  </si>
  <si>
    <t>OS020658 / 아이비스트 하이퍼크린샷 연료첨가제(휘) 300ml 라벨 | 156*100</t>
  </si>
  <si>
    <t>OS020661</t>
  </si>
  <si>
    <t>아이비스트 하이퍼크린샷 연료첨가제(경) 300ml 라벨</t>
  </si>
  <si>
    <t>OS020661 / 아이비스트 하이퍼크린샷 연료첨가제(경) 300ml 라벨 | 156*100</t>
  </si>
  <si>
    <t>OS020664</t>
  </si>
  <si>
    <t>지알테크 마스터벤 연료첨가제(경) 300ml 라벨-업체공급</t>
  </si>
  <si>
    <t>OS020664 / 지알테크 마스터벤 연료첨가제(경) 300ml 라벨-업체공급 | 180*105</t>
  </si>
  <si>
    <t>OS020666</t>
  </si>
  <si>
    <t>지알테크 마스터벤 연료첨가제(휘) 300ml 라벨-업체공급</t>
  </si>
  <si>
    <t>OS020666 / 지알테크 마스터벤 연료첨가제(휘) 300ml 라벨-업체공급 | 180*105</t>
  </si>
  <si>
    <t>OS020673</t>
  </si>
  <si>
    <t>파워블러드 DPF 클리너 460ml 라벨</t>
  </si>
  <si>
    <t>OS020673 / 파워블러드 DPF 클리너 460ml 라벨 | 205*120</t>
  </si>
  <si>
    <t>OS020675</t>
  </si>
  <si>
    <t>스핀테크 GP-4 SAE PAO 0W-30 라벨</t>
  </si>
  <si>
    <t>OS020675 / 스핀테크 GP-4 SAE PAO 0W-30 라벨 | 90*140</t>
  </si>
  <si>
    <t>OS020676</t>
  </si>
  <si>
    <t>TOP TIER 5w30 합성엔진오일 1L 라벨</t>
  </si>
  <si>
    <t>OS020676 / TOP TIER 5w30 합성엔진오일 1L 라벨 | 77.5*142</t>
  </si>
  <si>
    <t>OS020677</t>
  </si>
  <si>
    <t>VORTEX 연료첨가제 휘발유용 300ml 라벨</t>
  </si>
  <si>
    <t>OS020677 / VORTEX 연료첨가제 휘발유용 300ml 라벨 | 180*105</t>
  </si>
  <si>
    <t>OS020678</t>
  </si>
  <si>
    <t>VORTEX 연료첨가제 경유용 300ml 라벨</t>
  </si>
  <si>
    <t>OS020678 / VORTEX 연료첨가제 경유용 300ml 라벨 | 180*105</t>
  </si>
  <si>
    <t>OS020683</t>
  </si>
  <si>
    <t>카스 EX1 가솔린 어드밴스 연료첨가제 300ml 라벨</t>
  </si>
  <si>
    <t>OS020683 / 카스 EX1 가솔린 어드밴스 연료첨가제 300ml 라벨 | 180*105</t>
  </si>
  <si>
    <t>OS020685</t>
  </si>
  <si>
    <t>카스 EX1 경유 어드밴스 연료첨가제 300ml 라벨</t>
  </si>
  <si>
    <t>OS020685 / 카스 EX1 경유 어드밴스 연료첨가제 300ml 라벨 | 180*105</t>
  </si>
  <si>
    <t>OS020693</t>
  </si>
  <si>
    <t>맥스(MAX44) 디젤 연료첨가제 473ml 라벨</t>
  </si>
  <si>
    <t>OS020693 / 맥스(MAX44) 디젤 연료첨가제 473ml 라벨 | 205*120</t>
  </si>
  <si>
    <t>OS020694</t>
  </si>
  <si>
    <t>맥스(MAX44) 가솔린 연료첨가제 473ml 라벨</t>
  </si>
  <si>
    <t>OS020694 / 맥스(MAX44) 가솔린 연료첨가제 473ml 라벨 | 250*120</t>
  </si>
  <si>
    <t>250*120</t>
  </si>
  <si>
    <t>OS020699</t>
  </si>
  <si>
    <t>엑스오토 나노러스터 수분제거동결방지제 300ml 라벨</t>
  </si>
  <si>
    <t>OS020699 / 엑스오토 나노러스터 수분제거동결방지제 300ml 라벨 | 180*105</t>
  </si>
  <si>
    <t>OS020702</t>
  </si>
  <si>
    <t>다본다 수분제거동결방지제 300ml 라벨</t>
  </si>
  <si>
    <t>OS020702 / 다본다 수분제거동결방지제 300ml 라벨 | 180*105</t>
  </si>
  <si>
    <t>OS020703</t>
  </si>
  <si>
    <t>오터스 파워런 플러스 연료첨가제 경유용 500ml 라벨</t>
  </si>
  <si>
    <t>OS020703 / 오터스 파워런 플러스 연료첨가제 경유용 500ml 라벨 | 140*120</t>
  </si>
  <si>
    <t>140*120</t>
  </si>
  <si>
    <t>OS020704</t>
  </si>
  <si>
    <t>오터스 파워런 플러스 연료첨가제 휘발유용 500ml 라벨</t>
  </si>
  <si>
    <t>OS020704 / 오터스 파워런 플러스 연료첨가제 휘발유용 500ml 라벨 | 140*120</t>
  </si>
  <si>
    <t>OS020712</t>
  </si>
  <si>
    <t>엔진큐어 쌔내로 경유용 연료첨가제 300ml 라벨 스티커</t>
  </si>
  <si>
    <t>OS020712 / 엔진큐어 쌔내로 경유용 연료첨가제 300ml 라벨 스티커 | 66*51</t>
  </si>
  <si>
    <t>66*51</t>
  </si>
  <si>
    <t>OS020713</t>
  </si>
  <si>
    <t>엔진큐어 쌔내로 휘발유용 연료첨가제 300ml 라벨 스티커</t>
  </si>
  <si>
    <t>OS020713 / 엔진큐어 쌔내로 휘발유용 연료첨가제 300ml 라벨 스티커 | 66*51</t>
  </si>
  <si>
    <t>OS020715</t>
  </si>
  <si>
    <t>지알테크 블랙팟 퍼펙트 카부스터 연료첨가제(휘) 300ml 라벨-업체공급</t>
  </si>
  <si>
    <t>OS020715 / 지알테크 블랙팟 퍼펙트 카부스터 연료첨가제(휘) 300ml 라벨-업체공급 | 180*104</t>
  </si>
  <si>
    <t>180*104</t>
  </si>
  <si>
    <t>OS020717</t>
  </si>
  <si>
    <t>지알테크 블랙팟 퍼펙트 카부스터 연료첨가제(경) 300ml 라벨-업체공급</t>
  </si>
  <si>
    <t>OS020717 / 지알테크 블랙팟 퍼펙트 카부스터 연료첨가제(경) 300ml 라벨-업체공급 | 180*104</t>
  </si>
  <si>
    <t>OS020724</t>
  </si>
  <si>
    <t>와이어텍 Addy4-ZEEN DPF 클리너 500ml 라벨</t>
  </si>
  <si>
    <t>OS020724 / 와이어텍 Addy4-ZEEN DPF 클리너 500ml 라벨 | 205*120</t>
  </si>
  <si>
    <t>OS020726</t>
  </si>
  <si>
    <t>지알테크 로드몬스터 퍼스트 부스터샷 (휘) 300ml 라벨-업체공급</t>
  </si>
  <si>
    <t xml:space="preserve">OS020726 / 지알테크 로드몬스터 퍼스트 부스터샷 (휘) 300ml 라벨-업체공급 | </t>
  </si>
  <si>
    <t>OS020727</t>
  </si>
  <si>
    <t>지알테크 로드몬스터 퍼스트 부스터샷 (경) 300ml 라벨-업체공급</t>
  </si>
  <si>
    <t xml:space="preserve">OS020727 / 지알테크 로드몬스터 퍼스트 부스터샷 (경) 300ml 라벨-업체공급 | </t>
  </si>
  <si>
    <t>OS020730</t>
  </si>
  <si>
    <t>OMC 파워샷 DPF 500ml 라벨</t>
  </si>
  <si>
    <t>OS020730 / OMC 파워샷 DPF 500ml 라벨 | 205*120</t>
  </si>
  <si>
    <t>OS020735</t>
  </si>
  <si>
    <t>에어졸플러스 R#7 가솔린용 연료첨가제 300ml 라벨</t>
  </si>
  <si>
    <t>OS020735 / 에어졸플러스 R#7 가솔린용 연료첨가제 300ml 라벨 | 180*105</t>
  </si>
  <si>
    <t>OS020737</t>
  </si>
  <si>
    <t>에어졸플러스 R#9 디젤용 연료첨가제 300ml 라벨</t>
  </si>
  <si>
    <t>OS020737 / 에어졸플러스 R#9 디젤용 연료첨가제 300ml 라벨 | 180*105</t>
  </si>
  <si>
    <t>OS020739</t>
  </si>
  <si>
    <t>파카코리아 스타나다인 연료첨가제(디) 900ml 라벨</t>
  </si>
  <si>
    <t>OS020739 / 파카코리아 스타나다인 연료첨가제(디) 900ml 라벨 | 298*110</t>
  </si>
  <si>
    <t>OS020742</t>
  </si>
  <si>
    <t>카보 옥탄부스터(휘발유) 500ml 라벨</t>
  </si>
  <si>
    <t>OS020742 / 카보 옥탄부스터(휘발유) 500ml 라벨 | 170*120</t>
  </si>
  <si>
    <t>OS020744</t>
  </si>
  <si>
    <t>OMC 파워샷 연료첨가제(휘발유용)500ml 라벨</t>
  </si>
  <si>
    <t>OS020744 / OMC 파워샷 연료첨가제(휘발유용)500ml 라벨 | 205*120</t>
  </si>
  <si>
    <t>OS020746</t>
  </si>
  <si>
    <t>OMC 파워샷 연료첨가제(경유용)500ml 라벨</t>
  </si>
  <si>
    <t>OS020746 / OMC 파워샷 연료첨가제(경유용)500ml 라벨 | 205*120</t>
  </si>
  <si>
    <t>OS020751</t>
  </si>
  <si>
    <t>울트라 디젤 연료첨가제 1L 라벨</t>
  </si>
  <si>
    <t>OS020751 / 울트라 디젤 연료첨가제 1L 라벨 | 298*110</t>
  </si>
  <si>
    <t>OS020772</t>
  </si>
  <si>
    <t>세양 MY CAR 휘발유용 어드밴스 연료첨가제 300ml 라벨</t>
  </si>
  <si>
    <t>OS020772 / 세양 MY CAR 휘발유용 어드밴스 연료첨가제 300ml 라벨 | 180*105</t>
  </si>
  <si>
    <t>OS020775</t>
  </si>
  <si>
    <t>세양 MY CAR 경유용 어드밴스 연료첨가제 300ml 라벨</t>
  </si>
  <si>
    <t>OS020775 / 세양 MY CAR 경유용 어드밴스 연료첨가제 300ml 라벨 | 180*105</t>
  </si>
  <si>
    <t>OS020778</t>
  </si>
  <si>
    <t>카밈 엔진부스터클리너 프로PLUS 하이브리드 300ml 라벨</t>
  </si>
  <si>
    <t>OS020778 / 카밈 엔진부스터클리너 프로PLUS 하이브리드 300ml 라벨 | 180*105</t>
  </si>
  <si>
    <t>OS020780</t>
  </si>
  <si>
    <t>파워크린 연료첨가제 경유용 라벨</t>
  </si>
  <si>
    <t xml:space="preserve">OS020780 / 파워크린 연료첨가제 경유용 라벨 | </t>
  </si>
  <si>
    <t>OS020781</t>
  </si>
  <si>
    <t>와이어텍 Addy4-ZEEN DPF 클리너 300ml 라벨</t>
  </si>
  <si>
    <t>OS020781 / 와이어텍 Addy4-ZEEN DPF 클리너 300ml 라벨 | 180*105</t>
  </si>
  <si>
    <t>OS020784</t>
  </si>
  <si>
    <t>엑스오토 나노러스터 파워부스터 연료첨가제 가솔린용 라벨</t>
  </si>
  <si>
    <t>OS020784 / 엑스오토 나노러스터 파워부스터 연료첨가제 가솔린용 라벨 | 180*105</t>
  </si>
  <si>
    <t>OS020786</t>
  </si>
  <si>
    <t>엑스오토 나노러스터 파워부스터 연료첨가제 디젤용 라벨</t>
  </si>
  <si>
    <t>OS020786 / 엑스오토 나노러스터 파워부스터 연료첨가제 디젤용 라벨 | 180*105</t>
  </si>
  <si>
    <t>OS020788</t>
  </si>
  <si>
    <t>젠틀맨초이스 연료첨가제 휘발유 라벨</t>
  </si>
  <si>
    <t>OS020788 / 젠틀맨초이스 연료첨가제 휘발유 라벨 | 180*105</t>
  </si>
  <si>
    <t>OS020790</t>
  </si>
  <si>
    <t>젠틀맨초이스 연료첨가제 경유 라벨</t>
  </si>
  <si>
    <t>OS020790 / 젠틀맨초이스 연료첨가제 경유 라벨 | 180*105</t>
  </si>
  <si>
    <t>OS020794</t>
  </si>
  <si>
    <t>파카코리아 스타나다인 옥탄부스터 130ml 라벨</t>
  </si>
  <si>
    <t>OS020794 / 파카코리아 스타나다인 옥탄부스터 130ml 라벨 | 127*103</t>
  </si>
  <si>
    <t>OS020796</t>
  </si>
  <si>
    <t>비오랩 수분제거동결방지제 300ml 라벨</t>
  </si>
  <si>
    <t>OS020796 / 비오랩 수분제거동결방지제 300ml 라벨 | 180*105</t>
  </si>
  <si>
    <t>OS020797</t>
  </si>
  <si>
    <t>카밈 엔진부스터클리너 프로 PLUS 가솔린용 300ml 라벨</t>
  </si>
  <si>
    <t>OS020797 / 카밈 엔진부스터클리너 프로 PLUS 가솔린용 300ml 라벨 | 179.5*104.5</t>
  </si>
  <si>
    <t>OS020798</t>
  </si>
  <si>
    <t>카밈 엔진부스터클리너 프로 PLUS 디젤용 300ml 라벨</t>
  </si>
  <si>
    <t>OS020798 / 카밈 엔진부스터클리너 프로 PLUS 디젤용 300ml 라벨 | 179.5*104.5</t>
  </si>
  <si>
    <t>OS020801</t>
  </si>
  <si>
    <t>더파워 시그니처 연료첨가제 경유용 라벨</t>
  </si>
  <si>
    <t>OS020801 / 더파워 시그니처 연료첨가제 경유용 라벨 | 180*96</t>
  </si>
  <si>
    <t>OS020803</t>
  </si>
  <si>
    <t>더파워 시그니처 연료첨가제 휘발유용 라벨</t>
  </si>
  <si>
    <t>OS020803 / 더파워 시그니처 연료첨가제 휘발유용 라벨 | 180*105</t>
  </si>
  <si>
    <t>OS020811</t>
  </si>
  <si>
    <t>퀀텀 울트라 파워 가솔린 연료첨가제 300ml 라벨</t>
  </si>
  <si>
    <t>OS020811 / 퀀텀 울트라 파워 가솔린 연료첨가제 300ml 라벨 | 180*105</t>
  </si>
  <si>
    <t>OS020813</t>
  </si>
  <si>
    <t>퀀텀 울트라 파워 디젤 연료첨가제 300ml 라벨</t>
  </si>
  <si>
    <t>OS020813 / 퀀텀 울트라 파워 디젤 연료첨가제 300ml 라벨 | 180*105</t>
  </si>
  <si>
    <t>OS020821</t>
  </si>
  <si>
    <t>카즘 연료첨가제 휘발유용 500ml 라벨</t>
  </si>
  <si>
    <t>OS020821 / 카즘 연료첨가제 휘발유용 500ml 라벨 | 205*120</t>
  </si>
  <si>
    <t>OS020823</t>
  </si>
  <si>
    <t>카즘 연료첨가제 디젤용 500ml 라벨</t>
  </si>
  <si>
    <t>OS020823 / 카즘 연료첨가제 디젤용 500ml 라벨 | 205*120</t>
  </si>
  <si>
    <t>OS020828</t>
  </si>
  <si>
    <t>카밈 수분제거&amp;동결방지제 프로 300ml 라벨</t>
  </si>
  <si>
    <t>OS020828 / 카밈 수분제거&amp;동결방지제 프로 300ml 라벨 | 179.5*104.5</t>
  </si>
  <si>
    <t>OS020830</t>
  </si>
  <si>
    <t>스핀테크 GP-4 PLUS 0W-20 라벨</t>
  </si>
  <si>
    <t>OS020830 / 스핀테크 GP-4 PLUS 0W-20 라벨 | 90*140</t>
  </si>
  <si>
    <t>OS020838</t>
  </si>
  <si>
    <t>알파기어 수분제거 동결방지제 1L 라벨</t>
  </si>
  <si>
    <t>OS020838 / 알파기어 수분제거 동결방지제 1L 라벨 | 298*110</t>
  </si>
  <si>
    <t>OS020842</t>
  </si>
  <si>
    <t>팀카본 DPF 클리너 500ml 라벨(사급)</t>
  </si>
  <si>
    <t>OS020842 / 팀카본 DPF 클리너 500ml 라벨(사급) | 205*120</t>
  </si>
  <si>
    <t>OS020843</t>
  </si>
  <si>
    <t>맥스(MAX44) 수분제거 동결방지제 300ml 라벨</t>
  </si>
  <si>
    <t>OS020843 / 맥스(MAX44) 수분제거 동결방지제 300ml 라벨 | 180*105</t>
  </si>
  <si>
    <t>OS020846</t>
  </si>
  <si>
    <t>비오랩 DPF 클리너 500ml 라벨</t>
  </si>
  <si>
    <t>OS020846 / 비오랩 DPF 클리너 500ml 라벨 | 205*120</t>
  </si>
  <si>
    <t>OS020850</t>
  </si>
  <si>
    <t>제일 연료첨가제 휘발유용 300ml 라벨</t>
  </si>
  <si>
    <t>OS020850 / 제일 연료첨가제 휘발유용 300ml 라벨 | 180*105</t>
  </si>
  <si>
    <t>OS020852</t>
  </si>
  <si>
    <t>제일 연료첨가제 경유용 300ml 라벨</t>
  </si>
  <si>
    <t>OS020852 / 제일 연료첨가제 경유용 300ml 라벨 | 180*105</t>
  </si>
  <si>
    <t>OS020854</t>
  </si>
  <si>
    <t>제일 수분제거동결방지제 300ml 라벨</t>
  </si>
  <si>
    <t>OS020854 / 제일 수분제거동결방지제 300ml 라벨 | 180*105</t>
  </si>
  <si>
    <t>OS020861</t>
  </si>
  <si>
    <t>벡셀 엔진클리너 가솔린용 붉은말 에디션 500ml 라벨 이마트용</t>
  </si>
  <si>
    <t>OS020861 / 벡셀 엔진클리너 가솔린용 붉은말 에디션 500ml 라벨 이마트용 | 205*120</t>
  </si>
  <si>
    <t>OS020862</t>
  </si>
  <si>
    <t>벡셀 엔진클리너 디젤용 붉은말 에디션 500ml 라벨 이마트용</t>
  </si>
  <si>
    <t>OS020862 / 벡셀 엔진클리너 디젤용 붉은말 에디션 500ml 라벨 이마트용 | 205*120</t>
  </si>
  <si>
    <t>OS020865</t>
  </si>
  <si>
    <t>엔진리커버 요소수 첨가제 150ml 라벨</t>
  </si>
  <si>
    <t>OS020865 / 엔진리커버 요소수 첨가제 150ml 라벨 | 140*80</t>
  </si>
  <si>
    <t>OS020866</t>
  </si>
  <si>
    <t>엔진리커버 요소수 첨가제 550ml 라벨</t>
  </si>
  <si>
    <t>OS020866 / 엔진리커버 요소수 첨가제 550ml 라벨 | 205*140</t>
  </si>
  <si>
    <t>OS020869</t>
  </si>
  <si>
    <t>POWER CLEAN GASOLINE 파워크린(가솔린) 라벨</t>
  </si>
  <si>
    <t>OS020869 / POWER CLEAN GASOLINE 파워크린(가솔린) 라벨 | 170*75</t>
  </si>
  <si>
    <t>OS020872</t>
  </si>
  <si>
    <t>POWER CLEAN DIESEL 파워크린(디젤) 라벨</t>
  </si>
  <si>
    <t>OS020872 / POWER CLEAN DIESEL 파워크린(디젤) 라벨 | 170*75</t>
  </si>
  <si>
    <t>OW020001</t>
  </si>
  <si>
    <t>세덴 광택가이 코팅제 라벨 - 사급</t>
  </si>
  <si>
    <t>OW020001 / 세덴 광택가이 코팅제 라벨 - 사급 | 195*160</t>
  </si>
  <si>
    <t>1AO60006</t>
  </si>
  <si>
    <t>덧방용 스티커</t>
  </si>
  <si>
    <t xml:space="preserve">1AO60006 / 덧방용 스티커 | </t>
  </si>
  <si>
    <t>OO02</t>
  </si>
  <si>
    <t>X-POWER RUKY 5W30 1L 라벨</t>
  </si>
  <si>
    <t>OO02 / X-POWER RUKY 5W30 1L 라벨 | 76*140</t>
  </si>
  <si>
    <t>OAA20003</t>
  </si>
  <si>
    <t>착유기오일 AZ-37 4L 라벨</t>
  </si>
  <si>
    <t>OAA20003 / 착유기오일 AZ-37 4L 라벨 | 133*140</t>
  </si>
  <si>
    <t>OA020850</t>
  </si>
  <si>
    <t>파워텍 브레이크액 DOT-4+ LV 1L 라벨</t>
  </si>
  <si>
    <t>OA020850 / 파워텍 브레이크액 DOT-4+ LV 1L 라벨 | 90*140</t>
  </si>
  <si>
    <t>OA020848</t>
  </si>
  <si>
    <t>상신 HAGEN 브레이크액 DOT-4+ LV 0.5L 라벨</t>
  </si>
  <si>
    <t>OA020848 / 상신 HAGEN 브레이크액 DOT-4+ LV 0.5L 라벨 | 65*110</t>
  </si>
  <si>
    <t>OA020846</t>
  </si>
  <si>
    <t>상신 HAGEN 브레이크액 DOT-4+ LV 0.1L 라벨</t>
  </si>
  <si>
    <t>OA020846 / 상신 HAGEN 브레이크액 DOT-4+ LV 0.1L 라벨 | 160*40</t>
  </si>
  <si>
    <t>160*40</t>
  </si>
  <si>
    <t>3AA40009(1)</t>
  </si>
  <si>
    <t>온루브 맥스 엔진오일 20W50 4L 라벨</t>
  </si>
  <si>
    <t>3AA40009(1) / 온루브 맥스 엔진오일 20W50 4L 라벨 | 108*160</t>
  </si>
  <si>
    <t>5AA40001</t>
  </si>
  <si>
    <t>5AA40002</t>
  </si>
  <si>
    <t>5AA40003</t>
  </si>
  <si>
    <t>ODM 0W30 (가솔린, 디젤 겸용)</t>
  </si>
  <si>
    <t>5AA40004</t>
  </si>
  <si>
    <t>ODM 0W30 (가솔린용)</t>
  </si>
  <si>
    <t>5AA40005</t>
  </si>
  <si>
    <t>ODM 0W30 LS (가솔린, 디젤 겸용)-SK</t>
  </si>
  <si>
    <t>5AA40005-1</t>
  </si>
  <si>
    <t>ODM 0W30 LS (가솔린, 디젤 겸용)-XTeer</t>
  </si>
  <si>
    <t>5AA40006</t>
  </si>
  <si>
    <t>ODM 0W40</t>
  </si>
  <si>
    <t>5AA40007</t>
  </si>
  <si>
    <t>ODM 0W40 LS</t>
  </si>
  <si>
    <t>5AA40008</t>
  </si>
  <si>
    <t>5AA40009</t>
  </si>
  <si>
    <t>ODM 5W30 BASIC-SK</t>
  </si>
  <si>
    <t>5AA40009-1</t>
  </si>
  <si>
    <t>ODM 5W30 BASIC-SOIL</t>
  </si>
  <si>
    <t>5AA40010</t>
  </si>
  <si>
    <t>ODM 5W40</t>
  </si>
  <si>
    <t>5AA40011</t>
  </si>
  <si>
    <t>ODM 10W40</t>
  </si>
  <si>
    <t>5AA40012</t>
  </si>
  <si>
    <t>MOTOR 2T SAE20</t>
  </si>
  <si>
    <t>5AA40013</t>
  </si>
  <si>
    <t>ODM 라이닝 4T 5W40</t>
  </si>
  <si>
    <t>5AA40014</t>
  </si>
  <si>
    <t>헥사그래핀 4T 10W40 (색소 포함)</t>
  </si>
  <si>
    <t>5AA40015</t>
  </si>
  <si>
    <t>헥사그래핀 4T 10W40</t>
  </si>
  <si>
    <t>5AA40016</t>
  </si>
  <si>
    <t>DR,GP3 - 5W40</t>
  </si>
  <si>
    <t>5AA40017</t>
  </si>
  <si>
    <t>DR,GP4 - PAO 5W30</t>
  </si>
  <si>
    <t>5AA40018</t>
  </si>
  <si>
    <t>DR,GP4 - PAO 5W40</t>
  </si>
  <si>
    <t>5AA40019</t>
  </si>
  <si>
    <t>5AA40020</t>
  </si>
  <si>
    <t>ODM 5W40 PAO</t>
  </si>
  <si>
    <t>5AA40021</t>
  </si>
  <si>
    <t>GT formula 엔진오일 PAO 5W30</t>
  </si>
  <si>
    <t>5AA40022</t>
  </si>
  <si>
    <t>GT formula 엔진오일 PAO 5W40</t>
  </si>
  <si>
    <t>5AA40023</t>
  </si>
  <si>
    <t>SP-1 5W30</t>
  </si>
  <si>
    <t>5AA40024</t>
  </si>
  <si>
    <t>SUMOIL 0W20</t>
  </si>
  <si>
    <t>5AA40025</t>
  </si>
  <si>
    <t>SUMOIL 0W30</t>
  </si>
  <si>
    <t>5AA40026</t>
  </si>
  <si>
    <t>SUMOIL 5W30</t>
  </si>
  <si>
    <t>5AA40027</t>
  </si>
  <si>
    <t>SUMOIL 5W40 4T</t>
  </si>
  <si>
    <t>5AA40028</t>
  </si>
  <si>
    <t>SUMOIL 5W40</t>
  </si>
  <si>
    <t>5AA40029</t>
  </si>
  <si>
    <t>SUMOIL 10W40</t>
  </si>
  <si>
    <t>5AA40030</t>
  </si>
  <si>
    <t>기성 K프라임 5W30</t>
  </si>
  <si>
    <t>5AA40031</t>
  </si>
  <si>
    <t>보크 스포츠 가솔린 5W30</t>
  </si>
  <si>
    <t>5AA40032</t>
  </si>
  <si>
    <t>보크 스포츠 디젤 5W30</t>
  </si>
  <si>
    <t>5AA40033</t>
  </si>
  <si>
    <t>보크 아키라 5W30</t>
  </si>
  <si>
    <t>5AA40034</t>
  </si>
  <si>
    <t>보크 아키라 5W40</t>
  </si>
  <si>
    <t>5AA40035</t>
  </si>
  <si>
    <t>엔진오일 소모방지제</t>
  </si>
  <si>
    <t>5AB40001</t>
  </si>
  <si>
    <t>오창 엔진코팅제 A</t>
  </si>
  <si>
    <t>5AB40002</t>
  </si>
  <si>
    <t>엔진코팅제 B</t>
  </si>
  <si>
    <t>5AB40003</t>
  </si>
  <si>
    <t>엔진코팅제 C</t>
  </si>
  <si>
    <t>5AB40004</t>
  </si>
  <si>
    <t>5AB40005</t>
  </si>
  <si>
    <t>5AB40006</t>
  </si>
  <si>
    <t>무염소계 프리미엄 엔진코팅제</t>
  </si>
  <si>
    <t>5AB40007</t>
  </si>
  <si>
    <t>무염소계 프리미엄 엔진코팅제 고농축</t>
  </si>
  <si>
    <t>5AB40008</t>
  </si>
  <si>
    <t>삼마글로벌 엔진코팅제</t>
  </si>
  <si>
    <t>5AB40009</t>
  </si>
  <si>
    <t>나노파우더 분산액</t>
  </si>
  <si>
    <t>5AB40010</t>
  </si>
  <si>
    <t>Graphene 희석물</t>
  </si>
  <si>
    <t>5AB40011</t>
  </si>
  <si>
    <t>프로텍 ATF 첨가제</t>
  </si>
  <si>
    <t>5AB40012</t>
  </si>
  <si>
    <t>엔진코팅제 EOA</t>
  </si>
  <si>
    <t>5AB40013</t>
  </si>
  <si>
    <t>엔진코팅제 EOA-B</t>
  </si>
  <si>
    <t>5AC40001</t>
  </si>
  <si>
    <t>PROSHOT G</t>
  </si>
  <si>
    <t>5AC40002</t>
  </si>
  <si>
    <t>PROSHOT D</t>
  </si>
  <si>
    <t>5AC40003</t>
  </si>
  <si>
    <t>가솔린 연료첨가제</t>
  </si>
  <si>
    <t>5AC40004</t>
  </si>
  <si>
    <t>디젤엔진시스템클리너(초고농축)</t>
  </si>
  <si>
    <t>5AC40005</t>
  </si>
  <si>
    <t>세탄부스터 경유용</t>
  </si>
  <si>
    <t>5AC40006</t>
  </si>
  <si>
    <t>프로샷 해상용 연료첨가제</t>
  </si>
  <si>
    <t>5AC40007</t>
  </si>
  <si>
    <t>fuel additive diesel</t>
  </si>
  <si>
    <t>5AC40008</t>
  </si>
  <si>
    <t>fuel additive gasoline</t>
  </si>
  <si>
    <t>5AC40009</t>
  </si>
  <si>
    <t>5AC40010</t>
  </si>
  <si>
    <t>연료첨가제 디젤용</t>
  </si>
  <si>
    <t>5AC40011</t>
  </si>
  <si>
    <t>연료첨가제 가솔린용</t>
  </si>
  <si>
    <t>5AC40012</t>
  </si>
  <si>
    <t>5AC40013</t>
  </si>
  <si>
    <t>5AC40014</t>
  </si>
  <si>
    <t>엔진시스템클리너 디젤</t>
  </si>
  <si>
    <t>5AC40015</t>
  </si>
  <si>
    <t>엔진시스템클리너 가솔린</t>
  </si>
  <si>
    <t>5AC40016</t>
  </si>
  <si>
    <t>5AC40017</t>
  </si>
  <si>
    <t>5AC40018</t>
  </si>
  <si>
    <t>쌔내로 경유용 연료첨가제</t>
  </si>
  <si>
    <t>5AC40019</t>
  </si>
  <si>
    <t>쌔내로 휘발유용 연료첨가제</t>
  </si>
  <si>
    <t>5AC40020</t>
  </si>
  <si>
    <t>가솔린 엔진시스템 크리너 Advance</t>
  </si>
  <si>
    <t>5AC40021</t>
  </si>
  <si>
    <t>디젤 엔진시스템 크리너 Advance</t>
  </si>
  <si>
    <t>5AC40022</t>
  </si>
  <si>
    <t>연료첨가제 휘발유용</t>
  </si>
  <si>
    <t>5AC40023</t>
  </si>
  <si>
    <t>연료첨가제 경유용</t>
  </si>
  <si>
    <t>5AC40024</t>
  </si>
  <si>
    <t>아드레날린 옥탄부스터</t>
  </si>
  <si>
    <t>5AC40025</t>
  </si>
  <si>
    <t>가솔린엔진시스템 옥탄부스터</t>
  </si>
  <si>
    <t>5AC40026</t>
  </si>
  <si>
    <t>Diesel Fuel Additive</t>
  </si>
  <si>
    <t>5AC40027</t>
  </si>
  <si>
    <t>Gasoline Fuel Additive</t>
  </si>
  <si>
    <t>5AC40028</t>
  </si>
  <si>
    <t>엔진부스터클리너 프로 PLUS 하이브리드</t>
  </si>
  <si>
    <t>5AC40029</t>
  </si>
  <si>
    <t>카밈 엔진부스터클리너 프로 PLUS 경유용</t>
  </si>
  <si>
    <t>5AC40030</t>
  </si>
  <si>
    <t>카밈 엔진부스터클리너 프로 PLUS 휘발유용</t>
  </si>
  <si>
    <t>5AC40031</t>
  </si>
  <si>
    <t>가솔린 촉매 산소센서클리너</t>
  </si>
  <si>
    <t>5AC40032</t>
  </si>
  <si>
    <t>옥탄부스터(청색)</t>
  </si>
  <si>
    <t>5AC40033</t>
  </si>
  <si>
    <t>청색 색소(지용성)</t>
  </si>
  <si>
    <t>5AD40001</t>
  </si>
  <si>
    <t>DPF 클리너 (프로샷, ODM)</t>
  </si>
  <si>
    <t>5AD40002</t>
  </si>
  <si>
    <t>카밈 DPF클리너 PRO플러스</t>
  </si>
  <si>
    <t>5AE40001</t>
  </si>
  <si>
    <t>SCR 723</t>
  </si>
  <si>
    <t>5AF40001</t>
  </si>
  <si>
    <t>5AF40002</t>
  </si>
  <si>
    <t>5AG40001</t>
  </si>
  <si>
    <t>HD 부동액(원액-100%)</t>
  </si>
  <si>
    <t>5AG40002</t>
  </si>
  <si>
    <t>HD 부동액(거품최소화) 첨가제 제품</t>
  </si>
  <si>
    <t>5AG40003</t>
  </si>
  <si>
    <t>PG부동액 프리믹스</t>
  </si>
  <si>
    <t>5AG40004</t>
  </si>
  <si>
    <t>녹색 부동액 첨가제</t>
  </si>
  <si>
    <t>5AG40005</t>
  </si>
  <si>
    <t>델파이 냉각수 (희석)</t>
  </si>
  <si>
    <t>5AG40006</t>
  </si>
  <si>
    <t>부동액 녹색 색소</t>
  </si>
  <si>
    <t>5AG40007</t>
  </si>
  <si>
    <t>부동액 적색 색소</t>
  </si>
  <si>
    <t>5AG40008</t>
  </si>
  <si>
    <t>부동액 청색 색소</t>
  </si>
  <si>
    <t>5AG40009</t>
  </si>
  <si>
    <t>청색 부동액(하이퍼가드 포뮬라)</t>
  </si>
  <si>
    <t>5AG40010</t>
  </si>
  <si>
    <t>핑크 부동액 첨가제</t>
  </si>
  <si>
    <t>5AH40001</t>
  </si>
  <si>
    <t>BT solution-1</t>
  </si>
  <si>
    <t>5AH40002</t>
  </si>
  <si>
    <t>BT solution-2</t>
  </si>
  <si>
    <t>5AH40003</t>
  </si>
  <si>
    <t>브레이크액 4종</t>
  </si>
  <si>
    <t>5AH40004</t>
  </si>
  <si>
    <t>브레이크액 6종</t>
  </si>
  <si>
    <t>5AJ40001</t>
  </si>
  <si>
    <t>유압유첨가제 (양지유화)</t>
  </si>
  <si>
    <t>5AJ40002</t>
  </si>
  <si>
    <t>바이크체인 루브 부스터 (건식)</t>
  </si>
  <si>
    <t>5AJ40003</t>
  </si>
  <si>
    <t>바이크체인 루브 부스터 (습식)</t>
  </si>
  <si>
    <t>5AJ40004</t>
  </si>
  <si>
    <t>보라주스 체인클리너</t>
  </si>
  <si>
    <t>5AJ40005</t>
  </si>
  <si>
    <t>체인클리너(Yellow)</t>
  </si>
  <si>
    <t>5AJ40006</t>
  </si>
  <si>
    <t>체인클리너 색소(Violet)</t>
  </si>
  <si>
    <t>5AJ40007</t>
  </si>
  <si>
    <t>체인클리너 색소(Yellow)</t>
  </si>
  <si>
    <t>5AJ40008</t>
  </si>
  <si>
    <t>무용제 엔진세척제-노솔벤트</t>
  </si>
  <si>
    <t>5AJ40009</t>
  </si>
  <si>
    <t>엔진 세척제 (크린텍)-솔벤트</t>
  </si>
  <si>
    <t>5AJ40010</t>
  </si>
  <si>
    <t>라디에이터 녹 제거제</t>
  </si>
  <si>
    <t>5AJ40011</t>
  </si>
  <si>
    <t>RADI-1 녹방지제</t>
  </si>
  <si>
    <t>5AJ40012</t>
  </si>
  <si>
    <t>라벤더 희석액</t>
  </si>
  <si>
    <t>5AJ40013</t>
  </si>
  <si>
    <t>진공압축기유 (VPO-68A)</t>
  </si>
  <si>
    <t>5AJ40014</t>
  </si>
  <si>
    <t>울트라클리너(VS2020)</t>
  </si>
  <si>
    <t>5AJ40015</t>
  </si>
  <si>
    <t>유압작동유 AW32</t>
  </si>
  <si>
    <t>5AJ40016</t>
  </si>
  <si>
    <t>철분 제거제</t>
  </si>
  <si>
    <t>kg</t>
  </si>
  <si>
    <t>유형</t>
  </si>
  <si>
    <t>부서</t>
  </si>
  <si>
    <t>품명/구분</t>
  </si>
  <si>
    <t>수량/건수</t>
  </si>
  <si>
    <t>인원수</t>
  </si>
  <si>
    <t>전 품목코드</t>
  </si>
  <si>
    <t>원부자재(원료·부자재)</t>
  </si>
  <si>
    <t xml:space="preserve">3AJ41008-3 / 에스코트 외장광택제 도포용 패드 | </t>
  </si>
  <si>
    <t>1AA40001-1 / 썸오일 2T 엔진오일 | 0.5L x 12개</t>
  </si>
  <si>
    <t>0AC40005 / 울트라날린 옥탄부스터 550ml 라벨 | 190*133</t>
  </si>
  <si>
    <t>0AC40006 / 울트라날린 옥탄부스터 550ml 1개 12개입 아웃박스 | 280*215*263</t>
  </si>
  <si>
    <t>1AA40002-1 / 썸오일 100% 합성엔진오일 0W20 | 1L x 12개</t>
  </si>
  <si>
    <t>15 / 엔진코팅제4종 배포지(리플렛)-3단N접지 | 240*165</t>
  </si>
  <si>
    <t>1AA20011 / 미라텍탑 PAO 100% 합성엔진오일 5W30 1L 라벨 | 90*140</t>
  </si>
  <si>
    <t>1AA40003-1 / 썸오일 100% 합성엔진오일 0W30 | 1L x 12개</t>
  </si>
  <si>
    <t>1AA20021 / 미라텍탑 PAO 100% 합성엔진오일 5W40 1L 라벨 | 90*140</t>
  </si>
  <si>
    <t>1AA20031 / 미라텍 플러스 100% 합성엔진오일 5W30 1L 라벨 | 77.5*142</t>
  </si>
  <si>
    <t>1AA40004-1 / 썸오일 100% 합성엔진오일 0W30 | 4L x 4개</t>
  </si>
  <si>
    <t>1AA20041 / 미라텍 플러스 100% 합성엔진오일 5W40 1L 라벨 | 77.5*142</t>
  </si>
  <si>
    <t>1AA20051 / 썸오일 2T 엔진오일 0.5L 라벨 | 225*82</t>
  </si>
  <si>
    <t>1AA40005-1 / 썸오일 100% 합성엔진오일 5W30 | 1L x 12개</t>
  </si>
  <si>
    <t>1AA20052 / 썸오일 2T 엔진오일 0.5L 인박스 | 77*77*202</t>
  </si>
  <si>
    <t>1AA20053 / 썸오일 2T 엔진오일 0.5L 12개입 아웃박스 | 320*240*210</t>
  </si>
  <si>
    <t>1AA40006-1 / 썸오일 100% 합성엔진오일 5W30 | 4L x 4개</t>
  </si>
  <si>
    <t>1AA20054 / 썸오일 2T 투명 PP 미니 계량컵(뚜껑포함) | 50ml</t>
  </si>
  <si>
    <t>1AA20061 / 썸오일 100% 합성엔진오일 0W20 1L 라벨 | 81*111</t>
  </si>
  <si>
    <t>1AA40007-1 / 썸오일 100% 합성엔진오일 5W40 | 1L x 12개</t>
  </si>
  <si>
    <t>1AA20071 / 썸오일 100% 합성엔진오일 0W30 1L 라벨 | 81*111</t>
  </si>
  <si>
    <t>1AA20091 / 썸오일 100% 합성엔진오일 5W30 1L 라벨 | 81*111</t>
  </si>
  <si>
    <t>1AA40008-1 / 썸오일 100% 합성엔진오일 5W40 | 4L x 4개</t>
  </si>
  <si>
    <t>1AA20111 / 썸오일 100% 합성엔진오일 5W40 1L 라벨 | 81*111</t>
  </si>
  <si>
    <t>1AA40009-1 / 썸오일 100% 합성엔진오일 10W40 | 1L x 12개</t>
  </si>
  <si>
    <t>1AA20131 / 썸오일 100% 합성엔진오일 4T 5W40 1L 라벨 | 81*111</t>
  </si>
  <si>
    <t>1AA20141 / 썸오일 100% 합성엔진오일 10W40 1L 라벨 | 81*111</t>
  </si>
  <si>
    <t>1AA40010-1 / 썸오일 100% 합성엔진오일 10W40 | 4L x 4개</t>
  </si>
  <si>
    <t>1AA20151 / 썸오일 100% 합성엔진오일 10W40 4L 라벨 | 108*160</t>
  </si>
  <si>
    <t>1AA20153 / 썸오일 100% 합성엔진오일 10W40 4L 4개입 아웃박스 | 435*250*302</t>
  </si>
  <si>
    <t>1AA20161 / 썸오일 100% 합성엔진오일 10W40 20L 라벨(스틸캔용) | 300*182</t>
  </si>
  <si>
    <t>1AA40012-1 / 썸오일 100% 합성엔진오일 4T 5W40 | 1L x 12개</t>
  </si>
  <si>
    <t>1AB20011 / 프로텍 엔진코팅제 0.5L 라벨 | 160*78</t>
  </si>
  <si>
    <t>1AB20012 / 프로텍 엔진코팅제 0.5L 인박스 | 115*55*215</t>
  </si>
  <si>
    <t>1AA40013-1 / 미라텍 플러스 100% 합성엔진오일 5W30 | 1L x 12개</t>
  </si>
  <si>
    <t>1AB20013-1 / 프로텍 엔진코팅제 0.5L 6개입 아웃박스 | 245*175*230</t>
  </si>
  <si>
    <t>1AB20013-2 / 프로텍 엔진코팅제 0.5L 20개입 아웃박스 | 480*290*230</t>
  </si>
  <si>
    <t>1AA40014-1 / 미라텍 플러스 100% 합성엔진오일 5W40 | 1L x 12개</t>
  </si>
  <si>
    <t>1AB20021 / 프로텍 엔진코팅제 1L 라벨 | 202*96</t>
  </si>
  <si>
    <t>1AB20022 / 프로텍 엔진코팅제 1L 인박스 | 142*64*265</t>
  </si>
  <si>
    <t>1AA40015-1 / 미라텍탑 PAO 100% 합성엔진오일 5W30 | 1L x 12개</t>
  </si>
  <si>
    <t>1AB20023 / 프로텍 엔진코팅제 1L 16개입 아웃박스 | 540*295*275</t>
  </si>
  <si>
    <t>1AB20031 / 프로텍 엔진코팅제 2L 라벨 | 132*115</t>
  </si>
  <si>
    <t>1AA40016-1 / 미라텍탑 PAO 100% 합성엔진오일 5W40 | 1L x 12개</t>
  </si>
  <si>
    <t>1AB20041 / 프로루베 엔진코팅제 0.35L 라벨 | 71*86</t>
  </si>
  <si>
    <t>1AB20051 / 프로루베 엔진코팅제 0.5L 라벨 | 160*78</t>
  </si>
  <si>
    <t>1AB20052-1 / 프로루베 엔진코팅제 0.5L 인박스-대림기업 | 115*55*215</t>
  </si>
  <si>
    <t>1AA40018-1 / 무라벨 100% 합성엔진오일 0W30 | 4L x 4개</t>
  </si>
  <si>
    <t>1AB20052-2 / 프로루베 엔진코팅제 0.5L 인박스-홈플용 | 115*55*215</t>
  </si>
  <si>
    <t>1AB20052-3 / 프로루베 엔진코팅제 0.5L 2개입 인박스-마트용 | 232*55*215</t>
  </si>
  <si>
    <t>1AB20053-2 / 프로루베 엔진코팅제 0.5L 6개입 아웃박스-돌비용 | 250*185*230</t>
  </si>
  <si>
    <t>1AA40020-1 / 무라벨 100% 합성엔진오일 5W30 | 4L x 4개</t>
  </si>
  <si>
    <t>1AB20053-3 / 프로루베 엔진코팅제 0.5L 6개입 아웃박스-홈플용 | 255*185*230</t>
  </si>
  <si>
    <t>1AB20053-4 / 프로루베 엔진코팅제 0.5L 2개입 10세트 RRP 칼라박스-마트용 | 330*521*223</t>
  </si>
  <si>
    <t>1AB20061 / 엑스퍼트 엔진코팅제 0.5L 라벨 | 160*78</t>
  </si>
  <si>
    <t>1AA40022-1 / 무라벨 100% 합성엔진오일 5W40 | 4L x 4개</t>
  </si>
  <si>
    <t>1AB20062 / 엑스퍼트 엔진코팅제 0.5L 인박스 | 114*54*215</t>
  </si>
  <si>
    <t>1AB20063 / 엑스퍼트 엔진코팅제 0.5L 20개입 아웃박스 | 480*290*230</t>
  </si>
  <si>
    <t>1AA40023-1 / 무라벨 PAO 100% 합성엔진오일 5W30 | 1L x 15개</t>
  </si>
  <si>
    <t>1AB20071 / 이지레스토어 엔진코팅제 0.5L 라벨 | 212*100</t>
  </si>
  <si>
    <t>1AA40024-1 / 무라벨 PAO 100% 합성엔진오일 5W40 | 1L x 15개</t>
  </si>
  <si>
    <t>1AB20072 / 이지레스토어 엔진코팅제 0.5L 인박스 | 70*70*183</t>
  </si>
  <si>
    <t>1AB20073 / 이지레스토어 엔진코팅제 0.5L 12개입 아웃박스 | 300*225*195</t>
  </si>
  <si>
    <t>1AB20081 / 프라임 그래핀 플러스 엔진코팅제 0.35L 라벨 | 71*87</t>
  </si>
  <si>
    <t>1AB40001-1 / 프로텍 엔진코팅제-쿠팡용 | 0.5L x 3개</t>
  </si>
  <si>
    <t>1AB20082 / 프라임 그래핀 플러스 엔진코팅제 0.35L 인박스 | 87*45*195</t>
  </si>
  <si>
    <t>1AB40001-2 / 프로텍 엔진코팅제 | 0.5L x 6개</t>
  </si>
  <si>
    <t>1AB20083 / 프라임 그래핀 플러스 엔진코팅제 0.35L 12개입 아웃박스 | 273*193*208</t>
  </si>
  <si>
    <t>1AB40001-3 / 프로텍 엔진코팅제 | 0.5L x 12개</t>
  </si>
  <si>
    <t>1AB20091 / 4T MAX 오토바이용 엔진코팅제 0.1L 라벨 | 140*80</t>
  </si>
  <si>
    <t>1AB40001-4 / 프로텍 엔진코팅제 | 0.5L x 20개</t>
  </si>
  <si>
    <t>1AC20011 / 프로샷 D 연료첨가제(경유용) 0.5L 라벨 | 110*120</t>
  </si>
  <si>
    <t>1AC20012-1 / 프로샷 D 연료첨가제(경유용) 0.5L 1개입 인박스 | 65*65*234</t>
  </si>
  <si>
    <t>1AB40002-1 / 프로텍 엔진코팅제 | 1L x 16개</t>
  </si>
  <si>
    <t>1AC20012-2 / 프로샷 D 연료첨가제(경유용) 0.5L 2개입 인박스 | 134*65*234</t>
  </si>
  <si>
    <t>1AC20013-1 / 프로샷 D 연료첨가제(경유용) 0.5L 6개입 아웃박스-돌비용 | 215*145*250</t>
  </si>
  <si>
    <t>1AB40003-1 / 프로텍 엔진코팅제 | 2L x 6개</t>
  </si>
  <si>
    <t>1AC20013-2 / 프로샷 D 연료첨가제(경유용) 0.5L 20개입 아웃박스 | 360*280*250</t>
  </si>
  <si>
    <t>1AC20021 / 프로샷 연료첨가제(디젤용) 1L 라벨 | 298*110</t>
  </si>
  <si>
    <t>1AC20023 / 프로샷 연료첨가제(디젤용) 1L 12개입 아웃박스 | 400*295*273</t>
  </si>
  <si>
    <t>1AB40005-1 / 프로루베 엔진코팅제 2개입-옥션/지마켓용 | 0.35L x 2개</t>
  </si>
  <si>
    <t>1AC20031 / 프로샷 연료첨가제(해상용) 1L 라벨 | 298*110</t>
  </si>
  <si>
    <t>1AB40005-2 / 프로루베 엔진코팅제 | 0.35L x 20개</t>
  </si>
  <si>
    <t>1AC20033 / 프로샷 연료첨가제(해상용) 1L 12개입 아웃박스 | 400*295*270</t>
  </si>
  <si>
    <t>1AB40006 / 프로루베 엔진코팅제 2개입-빅마트용 | 0.5L x 2개</t>
  </si>
  <si>
    <t>1AC20041 / 프로샷 G 연료첨가제(휘발유용) 0.5L 라벨 | 110*120</t>
  </si>
  <si>
    <t>1AB40006-1 / 프로루베 엔진코팅제 2개입-빅마트용 | 8세트(0.5Lx2개)</t>
  </si>
  <si>
    <t>1AC20042-1 / 프로샷 G 연료첨가제(휘발유용) 0.5L 1개입 인박스 | 65*65*234</t>
  </si>
  <si>
    <t>1AC20042-2 / 프로샷 G 연료첨가제(휘발유용) 0.5L 2개입 인박스 | 134*65*234</t>
  </si>
  <si>
    <t>1AB40007-1 / 프로루베 엔진코팅제-돌비용 | 0.5L x 6개</t>
  </si>
  <si>
    <t>1AC20043-1 / 프로샷 G 연료첨가제(휘발유용) 0.5L 6개입 아웃박스-돌비용 | 215*145*250</t>
  </si>
  <si>
    <t>1AB40007-2 / 프로루베 엔진코팅제-대림기업 | 0.5L x 20개</t>
  </si>
  <si>
    <t>1AC20043-2 / 프로샷 G 연료첨가제(휘발유용) 0.5L 20개입 아웃박스 | 360*280*250</t>
  </si>
  <si>
    <t>1AC20051 / 프로샷 어드밴스 연료첨가제(경유용) 0.3L 라벨 | 180*95</t>
  </si>
  <si>
    <t>1AB40008-1 / 프로루베 엔진코팅제-홈플용 | 0.5L x 6개</t>
  </si>
  <si>
    <t>1AC20052 / 프로샷 어드밴스 연료첨가제(경유용) 0.3L 인박스 | 60*60*205</t>
  </si>
  <si>
    <t>1AC20053 / 프로샷 어드밴스 연료첨가제(경유용) 0.3L 12개입 아웃박스 | 255*195*223</t>
  </si>
  <si>
    <t>1AB40009-1 / 엑스퍼트 엔진코팅제 | 0.5L x 12개</t>
  </si>
  <si>
    <t>1AC20061 / 프로샷 어드밴스 연료첨가제(휘발유용) 0.3L 라벨 | 180*95</t>
  </si>
  <si>
    <t>1AB40009-2 / 엑스퍼트 엔진코팅제 | 0.5L x 20개</t>
  </si>
  <si>
    <t>1AC20062 / 프로샷 어드밴스 연료첨가제(휘발유용) 0.3L 인박스 | 60*60*205</t>
  </si>
  <si>
    <t>1AC20063 / 프로샷 어드밴스 연료첨가제(휘발유용) 0.3L 12개입 아웃박스 | 255*195*223</t>
  </si>
  <si>
    <t>1AB40010-1 / 프라임 그래핀 플러스 엔진코팅제 | 0.35L x 12개</t>
  </si>
  <si>
    <t>1AC20071 / 프로샷 플러스 세탄부스터(경유용) 0.5L 라벨 | 205*120</t>
  </si>
  <si>
    <t>1AC20072 / 프로샷 플러스 세탄부스터(경유용) 0.5L 인박스 | 65*65*235</t>
  </si>
  <si>
    <t>1AC20073 / 프로샷 플러스 세탄부스터(경유용) 0.5L 20개입 아웃박스 | 360*280*250</t>
  </si>
  <si>
    <t>1AB40012-1 / 이지레스토어 엔진코팅제 | 0.5L x 12개</t>
  </si>
  <si>
    <t>1AC20077 / 프로샷 플러스 인박스 스티커 | 25*25</t>
  </si>
  <si>
    <t>1AB40012-2 / 이지레스토어 엔진코팅제 | 0.5L x 20개</t>
  </si>
  <si>
    <t>1AC20081 / 프로샷 수분제거동결방지제 0.3L 라벨 | 180*96</t>
  </si>
  <si>
    <t>1AC20083 / 프로샷 수분제거동결방지제 0.3L 12개입 아웃박스 | 245*185*220</t>
  </si>
  <si>
    <t>1AB40013-1 / 이지레스토어 엔진코팅제 | 1L x 10개</t>
  </si>
  <si>
    <t>1AC20091 / 프로샷 수분제거동결방지제 1L 라벨 | 298*110</t>
  </si>
  <si>
    <t>1AC20093 / 프로샷 수분제거동결방지제 1L 12개입 아웃박스 | 400*295*273</t>
  </si>
  <si>
    <t>1AB40014-1 / 4T MAX 오토바이용 엔진코팅제 | 0.1L x 15개</t>
  </si>
  <si>
    <t>1AC20101 / DLO 수분제거동결방지제 0.2L 라벨 | 170*75</t>
  </si>
  <si>
    <t>1AC20103 / DLO 수분제거동결방지제 0.2L 20개입 아웃박스 | 290*235*207</t>
  </si>
  <si>
    <t>1AB40015-1 / 무라벨 엔진코팅제 | 1L x 10개</t>
  </si>
  <si>
    <t>1AC20111 / DLO 연료첨가제 경유용 0.2L 라벨 | 170*75</t>
  </si>
  <si>
    <t>1AC20113 / DLO 연료첨가제 경유용 0.2L 20개입 아웃박스 | 290*235*207</t>
  </si>
  <si>
    <t>1AC20121 / DLO 연료첨가제 휘발유용 0.2L 라벨 | 170*75</t>
  </si>
  <si>
    <t>1AC20123 / DLO 연료첨가제 휘발유용 0.2L 20개입 아웃박스 | 290*235*207</t>
  </si>
  <si>
    <t>1AC20131 / 프로샷 가솔린 촉매 산소센서 클리너 0.32L 라벨 | 90*95</t>
  </si>
  <si>
    <t>1AC40001-1 / 프로샷 D 연료첨가제(경유용)-돌비용 | 0.5L x 6개</t>
  </si>
  <si>
    <t>1AC20132 / 프로샷 가솔린 촉매 산소센서 클리너 0.32L 2개입 인박스 | 120*60*205</t>
  </si>
  <si>
    <t>1AC40001-2 / 프로샷 D 연료첨가제(경유용) | 0.5L x 20개</t>
  </si>
  <si>
    <t>1AC20141 / 프로샷 가솔린 촉매 산소센서 클리너 0.5L 라벨 | 90*115</t>
  </si>
  <si>
    <t>1AC40002 / 프로샷 D 연료첨가제(경유용) | 0.5L x 2개</t>
  </si>
  <si>
    <t>1AC20142 / 프로샷 가솔린 촉매 산소센서 클리너 0.5L 인박스 | 65*65*235</t>
  </si>
  <si>
    <t>1AC40002-1 / 프로샷 D 연료첨가제(경유용) | 10세트(0.5Lx2개)</t>
  </si>
  <si>
    <t>1AC20143 / 프로샷 가솔린 촉매 산소센서 클리너 0.5L 6개입 아웃박스 | 218*148*250</t>
  </si>
  <si>
    <t>1AC20161 / 4T MAX 오토바이용 옥탄부스터 0.12L 라벨 | 140*80</t>
  </si>
  <si>
    <t>1AC20171 / 프로샷 옥탄부스터(휘발유용) 0.3L 라벨-리뉴얼 | 80*105</t>
  </si>
  <si>
    <t>1AC40004-1 / 프로샷 G 연료첨가제(휘발유용)-돌비용 | 0.5L x 6개</t>
  </si>
  <si>
    <t>1AC20172 / 프로샷 옥탄부스터(휘발유용) 0.3L 인박스-리뉴얼 | 120*60*205</t>
  </si>
  <si>
    <t>1AC40004-2 / 프로샷 G 연료첨가제(휘발유용) | 0.5L x 20개</t>
  </si>
  <si>
    <t>1AC20173 / 프로샷 옥탄부스터(휘발유용) 0.3L 12개입 아웃박스 | 385*255*220</t>
  </si>
  <si>
    <t>1AC40005 / 프로샷 G 연료첨가제(휘발유용) | 0.5L x 2개</t>
  </si>
  <si>
    <t>1AD20011 / 프로샷 DPF 클리너 온라인전용 0.3L 라벨 | 110*95</t>
  </si>
  <si>
    <t>1AC40005-1 / 프로샷 G 연료첨가제(휘발유용) | 10세트(0.5Lx2개)</t>
  </si>
  <si>
    <t>1AD20012 / 프로샷 DPF 클리너 온라인전용 0.3L 인박스 | 120*60*205</t>
  </si>
  <si>
    <t>1AD20021 / 프로샷 DPF 클리너 0.5L 라벨 | 90*120</t>
  </si>
  <si>
    <t>1AD20022 / 프로샷 DPF 클리너 0.5L 인박스 | 65*65*235</t>
  </si>
  <si>
    <t>1AC40007-1 / 프로샷 연료첨가제(디젤용) | 1L x 12개</t>
  </si>
  <si>
    <t>1AD20023 / 프로샷 DPF 클리너 0.5L 6개입 아웃박스 | 218*148*250</t>
  </si>
  <si>
    <t>1AC40008 / 프로샷 연료첨가제(디젤용)-쿠팡용 | 1L x 3개</t>
  </si>
  <si>
    <t>1AD20029 / DPF 팝업카드 | 40*132.5</t>
  </si>
  <si>
    <t>1AD20031 / 프로샷 DPF 클리너 1L 라벨 | 298*110</t>
  </si>
  <si>
    <t>1AC40009-1 / 프로샷 연료첨가제(해상용) | 1L x 12개</t>
  </si>
  <si>
    <t>1AD20033 / 프로샷 DPF 클리너 1L 6개입 아웃박스 | 300*205*275</t>
  </si>
  <si>
    <t>1AD20042 / 엔비록스 DPF 어시스트 멀티샷 0.5L 인박스 | 114*60.5*185</t>
  </si>
  <si>
    <t>1AC40010-1 / 프로샷 플러스 세탄부스터(경유용) | 0.5L x 20개</t>
  </si>
  <si>
    <t>1AD20043 / 엔비록스 DPF 어시스트 멀티샷 0.5L 6개입 아웃박스 | 245*200*205</t>
  </si>
  <si>
    <t>1AC40011 / 프로샷 플러스 세탄부스터(경유용)-쿠팡용 | 0.5L x 4개</t>
  </si>
  <si>
    <t>1AE20011-1 / 프로샷 요소수 첨가제 0.15L 라벨 | 140*80</t>
  </si>
  <si>
    <t>1AE20011-2 / 프로샷 요소수 첨가제 0.15L 라벨-쿠팡용 | 140*80</t>
  </si>
  <si>
    <t>1AC40014-1 / 프로샷 어드밴스 연료첨가제(휘발유용) | 0.3L x 12개</t>
  </si>
  <si>
    <t>1AE20012 / 프로샷 요소수 첨가제 0.15L 2개입 인박스 | 91*46*190</t>
  </si>
  <si>
    <t>1AE20013-1 / 프로샷 요소수 첨가제 0.15L 20개입 아웃박스 | 235*190*200</t>
  </si>
  <si>
    <t>1AC40015-1 / 프로샷 어드밴스 연료첨가제(경유용) | 0.3L x 12개</t>
  </si>
  <si>
    <t>1AE20013-2 / 프로샷 요소수 첨가제 0.15L 2개입 10세트 아웃박스 | 240*195*205</t>
  </si>
  <si>
    <t xml:space="preserve">1AE20017 / 프로샷 요소수 첨가제 0.15L 2개입 속지 | </t>
  </si>
  <si>
    <t>1AE20021 / 프로샷 요소수 첨가제 0.55L 라벨 | 205*140</t>
  </si>
  <si>
    <t>1AE20023 / 프로샷 요소수 첨가제 0.55L 12개입 아웃박스 | 275*210*260</t>
  </si>
  <si>
    <t>1AC40020-1 / 4T MAX 오토바이용 가솔린 연료첨가제 | 0.1L x 15개</t>
  </si>
  <si>
    <t>1AE20039 / 요소수 팝업카드 | 40*132.5</t>
  </si>
  <si>
    <t>1AF20052 / 실리콘스프레이 0.42L 2개입 인박스-쿠팡용 | 142*67*210</t>
  </si>
  <si>
    <t>1AC40021-1 / 4T MAX 오토바이용 옥탄부스터 | 0.12L x 15개</t>
  </si>
  <si>
    <t>1AF20053 / 무지박스 85번 실리콘스프레이 2개입 16세트 아웃박스-쿠팡용 | 550*290*220</t>
  </si>
  <si>
    <t>1AG20011 / 프로텍 고농축 프리믹스 부동액(녹색) 1L 라벨 | 260*144</t>
  </si>
  <si>
    <t>1AC40022-1 / 프로샷 옥탄부스터(휘발유용) | 12세트(0.3Lx2개)</t>
  </si>
  <si>
    <t>1AG20013-1 / 프로텍 고농축 프리믹스 부동액(녹색) 1L 10개입 아웃박스 | 445*180*252</t>
  </si>
  <si>
    <t>1AG20013-2 / 프로텍 고농축 프리믹스 부동액(녹색) 1L 6개입 아웃박스-돌비용 | 275*185*255</t>
  </si>
  <si>
    <t>1AC40023-1 / 프로샷 수분제거동결방지제 | 0.3L x 12개</t>
  </si>
  <si>
    <t>1AG20021 / 프로텍 고농축 프리믹스 부동액(적색) 1L 라벨 | 260*144</t>
  </si>
  <si>
    <t>1AG20023 / 프로텍 고농축 프리믹스 부동액(적색) 1L 10개입 아웃박스 | 445*180*252</t>
  </si>
  <si>
    <t>1AC40024-1 / 프로샷 수분제거동결방지제 | 1L x 12개</t>
  </si>
  <si>
    <t>1AG20031 / 프로텍 고농축 프리믹스 부동액(녹색) 2L 라벨 | 116*102</t>
  </si>
  <si>
    <t>1AG20033 / 프로텍 고농축 프리믹스 부동액(녹색) 2L 6개입 아웃박스 | 365*320*240</t>
  </si>
  <si>
    <t>1AG20041 / 프로텍 고농축 프리믹스 부동액(적색) 2L 라벨 | 116*102</t>
  </si>
  <si>
    <t>1AC40027-1 / DLO 연료첨가제 경유용-쿠팡용 | 0.2L x 2개</t>
  </si>
  <si>
    <t>1AG20051 / 프로텍 고농축 프리믹스 부동액(녹색) 3L 라벨 | 130*114.7</t>
  </si>
  <si>
    <t>1AC40027-2 / DLO 연료첨가제 경유용 | 0.2L x 20개</t>
  </si>
  <si>
    <t>1AG20053 / 프로텍 고농축 프리믹스 부동액(녹색) 3L 4개입 아웃박스 | 415*250*270</t>
  </si>
  <si>
    <t>1AG20061 / 프로텍 고농축 프리믹스 부동액(적색) 3L 라벨 | 130*114.7</t>
  </si>
  <si>
    <t>1AC40028-1 / DLO 연료첨가제 휘발유용-쿠팡용 | 0.2L x 2개</t>
  </si>
  <si>
    <t>1AG20071 / 프로텍 고농축 프리믹스 부동액(녹색) 20L 라벨 | 135*180</t>
  </si>
  <si>
    <t>1AC40028-2 / DLO 연료첨가제 휘발유용 | 0.2L x 20개</t>
  </si>
  <si>
    <t>1AG20081 / 프로텍 HD 부동액 프리믹스(적색) 4L 라벨 | 133*140</t>
  </si>
  <si>
    <t>1AG20083 / 프로텍 HD 부동액 프리믹스(적색) 4L 4개입 아웃박스 | 405*285*295</t>
  </si>
  <si>
    <t>1AC40029-1 / DLO 수분제거동결방지제-쿠팡용 | 0.2L x 2개</t>
  </si>
  <si>
    <t>1AG20091 / 프로텍 HD 부동액 프리믹스(적색) 20L 라벨 | 180*130</t>
  </si>
  <si>
    <t>1AC40029-2 / DLO 수분제거동결방지제 | 0.2L x 20개</t>
  </si>
  <si>
    <t>1AG20101 / 프로텍 HD 부동액 고농축(적색) 4L 라벨 | 133*140</t>
  </si>
  <si>
    <t>1AG20103 / 프로텍 HD 부동액 고농축(적색) 4L 4개입 아웃박스 | 405*285*295</t>
  </si>
  <si>
    <t>1AC40030-1 / 프로샷 가솔린 촉매 산소센서 클리너 | 15세트(0.32Lx2개)</t>
  </si>
  <si>
    <t>1AG20111 / 프로텍 HD 부동액 고농축(적색) 20L 라벨 | 180*130</t>
  </si>
  <si>
    <t>1AG20121 / 라디원 라디에이터 녹방지제 0.25L 라벨 | 166*104</t>
  </si>
  <si>
    <t>1AC40031-1 / 프로샷 가솔린 촉매 산소센서 클리너 | 0.5L x 6개</t>
  </si>
  <si>
    <t>1AG20123 / 라디원 라디에이터 녹방지제 0.25L 12개입 아웃박스 | 235*175*210</t>
  </si>
  <si>
    <t>1AG20131 / 크린텍 라디에이터 세척제 0.35L 라벨 | 71*87</t>
  </si>
  <si>
    <t>1AD40001-1 / 프로샷 DPF 클리너(온라인전용) | 15세트(0.3x2개)</t>
  </si>
  <si>
    <t>1AG20133 / (사이즈수정0811)크린텍 라디에이터 세척제 0.35L 20개입 아웃박스 | 360*235*205</t>
  </si>
  <si>
    <t>1AG20141 / 크린텍 라디에이터 세척제 1L 라벨 | 298*110</t>
  </si>
  <si>
    <t>1AD40002-1 / 프로샷 DPF 클리너 | 0.5L x 6개</t>
  </si>
  <si>
    <t>1AG20143 / 크린텍 라디에이터 세척제 1L 12개입 아웃박스 | 400*295*270</t>
  </si>
  <si>
    <t>1AH20011 / 프로텍 프리미엄 브레이크액 DOT-4+ 1L 라벨 | 77*107</t>
  </si>
  <si>
    <t>1AD40003-1 / 프로샷 DPF 클리너 | 1L x 6개</t>
  </si>
  <si>
    <t>1AH20013 / 프로텍 프리미엄 브레이크액 DOT-4+ 1L 12개입 아웃박스 | 425*265*210</t>
  </si>
  <si>
    <t>1AD40004 / 프로샷 DPF 클리너-쿠팡용 | 1L x 3개</t>
  </si>
  <si>
    <t>1AH20021 / 프로텍 프리미엄 브레이크액 DOT-4+ LV 1L 라벨 | 77*107</t>
  </si>
  <si>
    <t>1AH20023 / 프로텍 프리미엄 브레이크액 DOT-4+ LV 1L 12개입 아웃박스 | 425*265*210</t>
  </si>
  <si>
    <t>1AD40005-1 / 엔비록스 DPF 어시스트 멀티샷 | 0.5L x 6개</t>
  </si>
  <si>
    <t>1AJ20011 / 크린텍 엔진플러싱 엔진세척제 0.5L 라벨 | 205*120</t>
  </si>
  <si>
    <t>1AJ20013 / 크린텍 엔진플러싱 엔진세척제 0.5L 20개입 아웃박스 | 350*280*247</t>
  </si>
  <si>
    <t>1AE40001-1 / 프로샷 요소수 첨가제 | 0.15L x 20개</t>
  </si>
  <si>
    <t>1AJ20021 / 크린텍 엔진플러싱 엔진세척제 1L 라벨 | 290*90</t>
  </si>
  <si>
    <t>1AE40002 / 프로샷 요소수 첨가제-온라인용 | 0.15L x 2개</t>
  </si>
  <si>
    <t>1AJ20031 / 프로텍 H 유압유 첨가제 1L 라벨 | 298*110</t>
  </si>
  <si>
    <t>1AE40002-1 / 프로샷 요소수 첨가제-온라인용 | 10세트(0.15Lx2개)</t>
  </si>
  <si>
    <t>1AJ20041 / 프로텍 엔진오일소모방지제 0.5L 라벨 | 65*110</t>
  </si>
  <si>
    <t>1AJ20043 / 프로텍 엔진오일소모방지제 0.5L 10개입 아웃박스 | 285*180*205</t>
  </si>
  <si>
    <t>1AJ20051 / 프로텍 엔진오일소모방지제 1L 라벨 | 202*95</t>
  </si>
  <si>
    <t>1AE40004-1 / 프로샷 요소수 첨가제 | 0.55L x 12개</t>
  </si>
  <si>
    <t>1AJ20061 / 프로텍 엔진오일소모방지제 2L 라벨 | 116x102</t>
  </si>
  <si>
    <t>1AJ20071 / 프로텍 ATF 오토트랜스미션 보호제 0.3L 라벨 | 180*105</t>
  </si>
  <si>
    <t>1AJ20072 / 프로텍 ATF 오토트랜스미션 보호제 0.3L 인박스 | 60*60*205</t>
  </si>
  <si>
    <t>1AF30001-1 / 크린텍 브레이크파츠클리너-쿠팡용 | 0.7L x 2개</t>
  </si>
  <si>
    <t>1AJ20073 / 프로텍 ATF 오토트랜스미션 보호제 0.3L 12개입 아웃박스 | 255*195*223</t>
  </si>
  <si>
    <t>1AF30001-2 / 크린텍 브레이크파츠클리너 | 0.7L x 15개</t>
  </si>
  <si>
    <t>1AJ20081 / 4T MAX 오토바이용 엔진세척제 0.12L 라벨 | 140*80</t>
  </si>
  <si>
    <t>1AJ30002(1) / 이레콤 PREMIUM PAG 46 0.25L 라벨 | 50*100</t>
  </si>
  <si>
    <t>1AF30002-1 / 크린텍 실리콘 스프레이-쿠팡용 | 0.42L x 2개</t>
  </si>
  <si>
    <t>1AJ30002(2) / 이레콤 PREMIUM PAG 0.25L 10개입 아웃박스-공용 | 210*140*170</t>
  </si>
  <si>
    <t>1AF30002-2 / 크린텍 실리콘 스프레이 | 0.42L x 20개</t>
  </si>
  <si>
    <t>1AJ30002(3) / 이레콤 PREMIUM PAG 1L 6개입 아웃박스-공용 | 255*190*230</t>
  </si>
  <si>
    <t>1AF30003 / 크린텍 방청윤활제 | 0.36L</t>
  </si>
  <si>
    <t>1AJ30003(1) / 이레콤 PREMIUM PAG 46 1L 라벨 | 105*95</t>
  </si>
  <si>
    <t>1AF30003-1 / 크린텍 방청윤활제 | 0.36L x 20개</t>
  </si>
  <si>
    <t>1AJ30004(1) / 이레콤 PREMIUM PAG 100 1L 라벨 | 105*95</t>
  </si>
  <si>
    <t>1AF30004 / 크린텍 이지글로스 간편한 발수코팅제 | 0.3L</t>
  </si>
  <si>
    <t>1AJ30005(1) / 이레콤 E-POE 68 HYBRID​ 0.25L 라벨 | 50*100</t>
  </si>
  <si>
    <t>1AF30004-1 / 크린텍 이지글로스 간편한 발수코팅제 | 0.3L x 20개</t>
  </si>
  <si>
    <t>1AJ30006(1) / 이레콤 E-POE 68 HYBRID​ 1L 라벨 | 105*95</t>
  </si>
  <si>
    <t>1AJ40011(1) / 크린텍 철분제거제 0.5L 라벨 | 200*135</t>
  </si>
  <si>
    <t>1AG40001-1 / 프로텍 고농축 프리믹스 부동액(녹색)-돌비용 | 1L x 6개</t>
  </si>
  <si>
    <t>1AJ40011(2) / 크린텍 철분제거제 0.5L 인박스 | 80*66*262</t>
  </si>
  <si>
    <t>1AG40001-2 / 프로텍 고농축 프리믹스 부동액(녹색) | 1L x 10개</t>
  </si>
  <si>
    <t>1AJ40011(3) / 크린텍 철분제거제 0.5L 12개입 아웃박스 | 287*253*280</t>
  </si>
  <si>
    <t xml:space="preserve">1AJ50004 / 주유 깔때기(경유용) | </t>
  </si>
  <si>
    <t>1AG40002-1 / 프로텍 고농축 프리믹스 부동액(적색)-돌비용 | 1L x 6개</t>
  </si>
  <si>
    <t>1CM29300 / 무지박스 1번(0.5L x 2개) | 145*145*250</t>
  </si>
  <si>
    <t>1AG40002-2 / 프로텍 고농축 프리믹스 부동액(적색) | 1L x 10개</t>
  </si>
  <si>
    <t>1CM29301 / 무지박스 2번(0.5L x 2개) | 215*150*280</t>
  </si>
  <si>
    <t>1CM29302 / 무지박스 3번(1L x 4개) | 215*215*280</t>
  </si>
  <si>
    <t>1AG40003-1 / 프로텍 고농축 프리믹스 부동액(녹색) | 2L x 6개</t>
  </si>
  <si>
    <t>1CM29303 / 무지박스 4번 (1L x 10개) | 335*230*270</t>
  </si>
  <si>
    <t>1CM29305 / 무지박스 6번(0.3L x 12개) | 255*195*223</t>
  </si>
  <si>
    <t>1AG40004-1 / 프로텍 고농축 프리믹스 부동액(적색) | 2L x 6개</t>
  </si>
  <si>
    <t>1CM29307 / 무지박스 8번(굿모닝 12개입) | 480*265*225</t>
  </si>
  <si>
    <t>1CM29309 / 무지박스 10번(0.5L x 12개) | 285*215*250</t>
  </si>
  <si>
    <t>1AG40005-1 / 프로텍 고농축 프리믹스 부동액(녹색) | 3L x 4개</t>
  </si>
  <si>
    <t>1CM29312 / 무지박스 13번(1L x 20개) | 480*400*275</t>
  </si>
  <si>
    <t>1CM29313 / 무지박스 14번(0.35L x 12개) | 280*200*215</t>
  </si>
  <si>
    <t>1AG40006-1 / 프로텍 고농축 프리믹스 부동액(적색) | 3L x 4개</t>
  </si>
  <si>
    <t>1CM29314 / 무지박스 15번(0.35L x 20개) | 370*245*210</t>
  </si>
  <si>
    <t>1CM29316 / 무지박스 17번(0.3L x 6개) | 188*140*215</t>
  </si>
  <si>
    <t>1CM29317 / 무지박스 18번(2L x 6개) | 365*295*210</t>
  </si>
  <si>
    <t>1CM29318 / 무지박스 19번(1L x 10개) | 445*180*252</t>
  </si>
  <si>
    <t>1CM29319 / 무지박스 20번(0.5L x 20개) | 380*300*205</t>
  </si>
  <si>
    <t>1AG40012-1 / 프로텍 HD 부동액 혼합형(적색) | 4L x 4개</t>
  </si>
  <si>
    <t>1CM29320 / 무지박스 21번(0.5L x 20개) | 360*280*250</t>
  </si>
  <si>
    <t>1CM29322 / 무지박스 23번(1L x 10개) | 325*290*275</t>
  </si>
  <si>
    <t>1AG40013-1 / 프로텍 HD 부동액 원액형(적색) | 4L x 4개</t>
  </si>
  <si>
    <t>1CM29323 / 무지박스 24번(2L x 6개) | 360*315*235</t>
  </si>
  <si>
    <t>1CM29324 / 무지박스 25번(1L x 2개) | 265*150*280</t>
  </si>
  <si>
    <t>1CM29326 / 무지박스 27번(1L x 12개) | 355*265*255</t>
  </si>
  <si>
    <t>1CM29327 / 무지박스 28번(0.3L x 12개) | 245*185*220</t>
  </si>
  <si>
    <t>1AG40016-1 / 라디원 라디에이터 녹방지제 | 0.25L x 12개</t>
  </si>
  <si>
    <t>1CM29330 / 무지박스 31번(1L x 12개) | 400*295*270</t>
  </si>
  <si>
    <t>1CM29331 / 무지박스 32번(1L x 10개) | 485*200*200</t>
  </si>
  <si>
    <t>1AG40017-1 / 크린텍 라디에이터 세척제 | 0.35L x 20개</t>
  </si>
  <si>
    <t>1CM29332 / 무지박스 33번(0.5L x 20개) | 480*290*230</t>
  </si>
  <si>
    <t>1CM29333 / 무지박스 34번(0.7L x 4개)-쿠팡용 | 145*145*360</t>
  </si>
  <si>
    <t>1AG40018-1 / 크린텍 라디에이터 세척제 | 1L x 12개</t>
  </si>
  <si>
    <t>1CM29334 / 무지박스 35번 | 605*305*375</t>
  </si>
  <si>
    <t>1CM29335 / 무지박스 36번(0.5L x 6개) | 215*150*255</t>
  </si>
  <si>
    <t>1AH40001-1 / 프로텍 프리미엄 브레이크액 DOT-4+ | 1L x 12개</t>
  </si>
  <si>
    <t>1CM29336 / 무지박스 37번(1L x 12개) | 442*274*275</t>
  </si>
  <si>
    <t>1CM29337 / 무지박스 38번(1L x 6개) | 300*205*275</t>
  </si>
  <si>
    <t>1AH40002-1 / 프로텍 프리미엄 브레이크액 DOT-4+ LV | 1L x 12개</t>
  </si>
  <si>
    <t>1CM29338 / 무지박스 39번(0.7L x 15개) | 350*240*380</t>
  </si>
  <si>
    <t>1AJ30001 / DLO 멀티크리너 티슈 | 70매</t>
  </si>
  <si>
    <t>1CM29339 / 무지박스 40번(0.35L x 10개) | 315*190*175</t>
  </si>
  <si>
    <t>1AJ30002 / 이레콤 PREMIUM PAG 46 | 0.25L</t>
  </si>
  <si>
    <t>1CM29340 / 무지박스 41번(4L x 4개) | 405*285*295</t>
  </si>
  <si>
    <t>1AJ30002-1 / 이레콤 PREMIUM PAG 46 | 0.25L x 10개</t>
  </si>
  <si>
    <t>1CM29341 / 무지박스 42번(4L x 4개) | 435*250*302</t>
  </si>
  <si>
    <t>1AJ30003 / 이레콤 PREMIUM PAG 46 | 1L</t>
  </si>
  <si>
    <t>1CM29342 / 무지박스 82번(0.3L x 30개)카밈전용 | 380*325*223</t>
  </si>
  <si>
    <t>1AJ30003-1 / 이레콤 PREMIUM PAG 46 | 1L x 6개</t>
  </si>
  <si>
    <t>1CM29343 / 무지박스 83번 카밈 철분제거제 프로 0.5L 20개입 아웃박스 | 345*335*280</t>
  </si>
  <si>
    <t>1AJ30004 / 이레콤 PREMIUM PAG 100 | 1L</t>
  </si>
  <si>
    <t>1CM29350 / 미라텍탑 PAO 100% 합성엔진오일 5W30 1L 12개입 칼라박스-공용 | 350*227*252</t>
  </si>
  <si>
    <t>1AJ30004-1 / 이레콤 PREMIUM PAG 100 | 1L x 6개</t>
  </si>
  <si>
    <t>1CM29351 / 미라텍 플러스 100% 합성엔진오일 5W30 1L 12개입 칼라박스-공용 | 340*270*242</t>
  </si>
  <si>
    <t>1AJ30005 / 이레콤 E-POE 68 HYBRID​ | 0.25L</t>
  </si>
  <si>
    <t>1AJ30005-1 / 이레콤 E-POE 68 HYBRID​ | 0.25L x 10개</t>
  </si>
  <si>
    <t>1CM29353 / 4T MAX 오토바이전용 15개입 칼라박스-공용RRP | 142*233*200</t>
  </si>
  <si>
    <t>1AJ30006 / 이레콤 E-POE 68 HYBRID​ | 1L</t>
  </si>
  <si>
    <t>1CM29354 / 무지박스 84번(0.04L x 20개) | 265*175*150</t>
  </si>
  <si>
    <t>1AJ30006-1 / 이레콤 E-POE 68 HYBRID​ | 1L x 6개</t>
  </si>
  <si>
    <t>1CM29355 / 바이크 체인윤활부스터 0.04L 20세트 아웃박스-공용 | 270*175*163(추후 발주시 높이사이즈 재확인하기)</t>
  </si>
  <si>
    <t>2AA20001 / GT 엔진오일 1L 12개입 공용 백색 아웃박스-신규용기용 | 375*225*240</t>
  </si>
  <si>
    <t>1AJ40001-1 / 프로텍 ATF 오토트랜스미션 보호제 | 0.3L x 12개</t>
  </si>
  <si>
    <t>2AA20001-1 / GT 엔진오일 1L 12개입 공용 백색 아웃박스 | 408*273*203</t>
  </si>
  <si>
    <t>2AA20002 / GT 엔진오일 PAO 0W-20 1L 라벨 | 65*145</t>
  </si>
  <si>
    <t>2AA20002-1 / GT 엔진오일 PAO 0W-20 1L 라벨 | 92*110</t>
  </si>
  <si>
    <t>1AJ40003-1 / 크린텍 엔진플러싱 엔진세척제 | 0.5L x 20개</t>
  </si>
  <si>
    <t>2AA20003 / GT 엔진오일 PAO 0W-30 1L 라벨 | 65*145</t>
  </si>
  <si>
    <t>2AA20003-1 / GT 엔진오일 PAO 0W-30 1L 라벨 | 92*110</t>
  </si>
  <si>
    <t>1AJ40004-1 / 크린텍 엔진플러싱 엔진세척제 | 1L x 12개</t>
  </si>
  <si>
    <t>2AA20004 / GT 엔진오일 PAO 5W-30 1L 라벨 | 65*145</t>
  </si>
  <si>
    <t>2AA20004-1 / GT 엔진오일 PAO 5W-30 1L 라벨 | 92*110</t>
  </si>
  <si>
    <t>1AJ40006-1 / 4T MAX 오토바이용 엔진세척제 | 0.12L x 15개</t>
  </si>
  <si>
    <t>2AA20005 / GT 엔진오일 PAO 5W-40 1L 라벨 | 65*145</t>
  </si>
  <si>
    <t>2AA20005-1 / GT 엔진오일 PAO 5W-40 1L 라벨 | 92*110</t>
  </si>
  <si>
    <t>1AJ40007-1 / 프로텍 엔진오일소모방지제 | 0.5L x 10개</t>
  </si>
  <si>
    <t>2AB20005 / GT 트리타늄 골드 엔진코팅제 0.5L 인박스 | 115*55*215</t>
  </si>
  <si>
    <t>1AJ40008-1 / 프로텍 엔진오일소모방지제 | 1L x 10개</t>
  </si>
  <si>
    <t>2AB20006 / GT 트리타늄 골드 엔진코팅제 0.5L 20개입 아웃박스 | 483*292*230</t>
  </si>
  <si>
    <t>1AJ40009-1 / 프로텍 엔진오일소모방지제 | 2L x 6개</t>
  </si>
  <si>
    <t>2AB20008 / 카라온 그래핀 메탈 튠업 나노 엔진코팅제 0.35L 인박스 | 87*45*195</t>
  </si>
  <si>
    <t>2AB20009 / 카라온 그래핀 메탈 튠업 나노 엔진코팅제 0.35L 12개입 아웃박스 | 280*205*212</t>
  </si>
  <si>
    <t>1AJ40010-1 / 프로텍 H 유압유 첨가제 | 1L x 12개</t>
  </si>
  <si>
    <t>2AC20011 / GT 트리타늄 디젤 크리너(경유) 0.3L 라벨 | 150*105</t>
  </si>
  <si>
    <t>1AJ40011-1 / 크린텍 철분제거제 | 0.5L x 12개</t>
  </si>
  <si>
    <t>2AC20012 / GT 트리타늄 디젤 크리너(경유) 0.3L 인박스 | 60*60*205</t>
  </si>
  <si>
    <t>1AJ50001 / DLO 쓰레기봉투 | 15매</t>
  </si>
  <si>
    <t>2AC20013 / GT 트리타늄 디젤 크리너(경유) 0.3L 20개입 아웃박스 | 325*255*223</t>
  </si>
  <si>
    <t>1AJ50003 / 오일 깔때기 | 142*147*95</t>
  </si>
  <si>
    <t>2AC20021 / GT 트리타늄 가솔린 크리너(휘발유) 0.3L 라벨 | 150*105</t>
  </si>
  <si>
    <t>2AC20022 / GT 트리타늄 가솔린 크리너(휘발유) 0.3L 인박스 | 60*60*205</t>
  </si>
  <si>
    <t>1ST40001-1 / 디젤케어세트 온라인전용 2개입 | 15세트(0.15+0.3L)</t>
  </si>
  <si>
    <t>2AC20023 / GT 트리타늄 가솔린 크리너(휘발유) 0.3L 20개입 아웃박스 | 325*255*223</t>
  </si>
  <si>
    <t>1ST40002 / 굿모닝 엔진케어세트(경유용) | 0.35+0.3L</t>
  </si>
  <si>
    <t>2AC20031 / GT 트리타늄 골드 디젤 크리너(경유) 0.5L 라벨 | 170*120</t>
  </si>
  <si>
    <t>1ST40002-1 / 굿모닝 엔진케어세트(경유용) | 6세트(0.35+0.3L)</t>
  </si>
  <si>
    <t>2AC20032 / GT 트리타늄 골드 디젤 크리너(경유) 0.5L 인박스 | 65*65*235</t>
  </si>
  <si>
    <t>1ST40002-2 / 굿모닝 엔진케어세트(경유용) | 12세트(0.35+0.3L)</t>
  </si>
  <si>
    <t>2AC20033 / GT 트리타늄 골드 디젤 크리너(경유) 0.5L 20개입 아웃박스 | 360*280*250</t>
  </si>
  <si>
    <t>1ST40003 / 굿모닝 엔진케어세트(휘발유용) | 0.35+0.3L</t>
  </si>
  <si>
    <t>2AC20033-1 / 카보 트리타늄 골드 디젤 어드밴스 500ml 20개입 아웃박스 | 360*280*250</t>
  </si>
  <si>
    <t>1ST40003-1 / 굿모닝 엔진케어세트(휘발유용) | 6세트(0.35+0.3L)</t>
  </si>
  <si>
    <t>2AC20041 / GT 트리타늄 골드 가솔린 크리너(휘발유) 0.5L 라벨 | 170*120</t>
  </si>
  <si>
    <t>1ST40003-2 / 굿모닝 엔진케어세트(휘발유용) | 12세트(0.35+0.3L)</t>
  </si>
  <si>
    <t>2AC20042 / GT 트리타늄 골드 가솔린 크리너(휘발유) 0.5L 인박스 | 65*65*235</t>
  </si>
  <si>
    <t>2AC20043 / GT 트리타늄 골드 가솔린 크리너(휘발유) 0.5L 20개입 아웃박스 | 360*280*250</t>
  </si>
  <si>
    <t>2AA40001-1 / GT Formula 엔진오일 PAO 0W20 | 1L x 12개</t>
  </si>
  <si>
    <t>2AC20043-1 / 카보 트리타늄 골드 가솔린 어드밴스 500ml 20개입 아웃박스 | 360*280*250</t>
  </si>
  <si>
    <t>2AC20051 / GT 트리타늄 세탄부스터(경유) 0.5L 라벨 | 170*120</t>
  </si>
  <si>
    <t>2AA40002-1 / GT Formula 엔진오일 PAO 0W30 | 1L x 12개</t>
  </si>
  <si>
    <t>2AC20051-1 / 카보 부스터(세탄부스터) 500ml 라벨 | 170*120</t>
  </si>
  <si>
    <t>2AC20052 / GT 트리타늄 세탄부스터(경유) 0.5L 인박스 | 65*65*235</t>
  </si>
  <si>
    <t>2AA40003-1 / GT Formula 엔진오일 PAO 5W30 | 1L x 12개</t>
  </si>
  <si>
    <t>2AC20052-1 / 카보 부스터(세탄부스터) 500ml 인박스 | 65*65*235</t>
  </si>
  <si>
    <t>2AC20053 / GT 트리타늄 세탄부스터(경유) 0.5L 20개입 아웃박스 | 360*280*250</t>
  </si>
  <si>
    <t>2AA40004-1 / GT Formula 엔진오일 PAO 5W40 | 1L x 12개</t>
  </si>
  <si>
    <t>2AC20061 / GT 트리타늄 옥탄부스터(휘발유) 0.5L 라벨 | 170*120</t>
  </si>
  <si>
    <t>2AC20062 / GT 트리타늄 옥탄부스터(휘발유) 0.5L 인박스 | 65*65*235</t>
  </si>
  <si>
    <t>2AA40005-1 / CN ELANCE PAO 100%합성엔진오일 0W30 | 1L x 12개</t>
  </si>
  <si>
    <t>2AC20063 / GT 트리타늄 옥탄부스터(휘발유) 0.5L 20개입 아웃박스 | 360*280*250</t>
  </si>
  <si>
    <t>2AC20063-1 / 카보 옥탄부스터(휘발유) 500ml 20개입 아웃박스 | 360*280*250</t>
  </si>
  <si>
    <t>2AA40006-1 / CN Super lite 100%합성엔진오일 5W30 | 1L x 12개</t>
  </si>
  <si>
    <t>2AC20071-1 / (신규)카보 제로-수분제거동결방지제 300ml 라벨 | 150*105</t>
  </si>
  <si>
    <t>2AC20072-1 / (신규)카보 제로-수분제거동결방지제 300ml 인박스 | 60*60*205</t>
  </si>
  <si>
    <t>2AA40007-1 / CN ULTRA PAO 100%합성엔진오일 5W30 | 1L x 12개</t>
  </si>
  <si>
    <t>2AC20073-1 / (신규)카보 제로(수분제거동결방지제) 300ml 20개입 아웃박스 | 325*255*223</t>
  </si>
  <si>
    <t>2AC20118 / 카라온 가솔린 산소센서 촉매클리너 0.5L 6개입 아웃박스 | 218*148*250</t>
  </si>
  <si>
    <t>2AA40008-1 / 가가발전기 미라텍 100%합성엔진오일 10W40 | 1.5L x 12개</t>
  </si>
  <si>
    <t>2AC40017(1) / 파워크린 연료첨가제 해상용 1L 라벨 | 55*120</t>
  </si>
  <si>
    <t>2AD20002 / 카밈 DPF클리너 프로 0.3L 인박스 | 60*60*205</t>
  </si>
  <si>
    <t>2AD20004 / GT 트리타늄 DPF 클리너(경유) 0.5L 인박스 | 65*65*235</t>
  </si>
  <si>
    <t>2AD20005 / GT 트리타늄 DPF 클리너(경유) 0.5L 12개입 아웃박스 | 280*215*250</t>
  </si>
  <si>
    <t>2AA40013-1 / K-PRIME 100%합성엔진오일 5W30 | 1L x 12개</t>
  </si>
  <si>
    <t>2AD20007 / 카라온 DPF 클리너 터보 이지알(EGF) 클리너 0.5L 인박스 | 65*65*235</t>
  </si>
  <si>
    <t>2AD20008 / 카라온 DPF 클리너 터보 이지알(EGF) 클리너 0.5L 6개입 아웃박스 | 218*148*250</t>
  </si>
  <si>
    <t>2AA40016-1 / 넘버원 100%합성엔진오일 PAO 0W30 | 1L x 12개</t>
  </si>
  <si>
    <t>2AD20010 / 카라온 대형차용 DPF 클리너(터보 EGR 클리너) 1L 6개입 아웃박스 | 300*205*275</t>
  </si>
  <si>
    <t>2AD20141 / 넘버원 DPF 클리너 0.5L 라벨 | 205*115</t>
  </si>
  <si>
    <t>2AA40017-1 / 넘버원 100%합성엔진오일 5W30 | 1L x 12개</t>
  </si>
  <si>
    <t>2AD20142 / 넘버원 DPF 클리너 0.5L 인박스 | 65*65*234</t>
  </si>
  <si>
    <t>2AD20143 / 넘버원 DPF 클리너 0.5L 6개입 아웃박스 | 218*148*250</t>
  </si>
  <si>
    <t>2AA40019-1 / TOP TIER 100%합성엔진오일 5W30 | 1L x 12개</t>
  </si>
  <si>
    <t>2AE20008 / 카라온 요소수 첨가제 0.55L 12개입 아웃박스 | 275*210*260</t>
  </si>
  <si>
    <t>2AA40020 / 보크 고스트 100%합성엔진오일 0W20 | 1L</t>
  </si>
  <si>
    <t>2AG20002 / 카라온 대형트럭 중장비 HD 부동액 원액 4L 4개입 아웃박스 | 405*285*295</t>
  </si>
  <si>
    <t>2AA40030-1 / 콤비 100%합성엔진오일 4T 5W40 | 1L x 12개</t>
  </si>
  <si>
    <t>2AA40030-2 / 콤비 100%합성엔진오일 4T 5W40 | 1L x 24개</t>
  </si>
  <si>
    <t>2AG20005 / 카라온 에이치디(HD)고농축 부동액 원액 20L 라벨 | 180*130</t>
  </si>
  <si>
    <t>2AA40031-1 / 디알텍 100%합성엔진오일 0W30 | 1L x 12개</t>
  </si>
  <si>
    <t>2AG20006 / 카라온 에이치디(HD)프리믹스 부동액 20L 라벨 | 180*130</t>
  </si>
  <si>
    <t>2AH20051 / 디알텍 브레이크액 DOT-4 플러스 1L 라벨 | 77.5*142</t>
  </si>
  <si>
    <t>2AA40032-1 / 디알텍 100%합성엔진오일 5W30 | 1L x 12개</t>
  </si>
  <si>
    <t>2AH20053 / 디알텍 브레이크액 DOT-4 플러스 1L 12개입 아웃박스 | 340*260*250</t>
  </si>
  <si>
    <t>2AA40033-1 / 디알텍 100%합성엔진오일 5W40 | 1L x 12개</t>
  </si>
  <si>
    <t>2AJ20002 / GT 트리타늄 엔진플러싱 0.5L 인박스 | 65*65*235</t>
  </si>
  <si>
    <t>2AJ20003 / GT 트리타늄 엔진플러싱 0.5L 20개입 아웃박스 | 360*280*250</t>
  </si>
  <si>
    <t>2AA40034-1 / 디알텍 100%합성엔진오일 PAO 5W30 | 1L x 12개</t>
  </si>
  <si>
    <t>2AA40035-1 / 디알텍 100%합성엔진오일 PAO 5W40 | 1L x 12개</t>
  </si>
  <si>
    <t>2AA40036-1 / 디알텍 100%합성엔진오일 BASIC 5W30 | 1L x 12개</t>
  </si>
  <si>
    <t>2AA40037-1 / 디알텍 100%합성엔진오일 BASIC 5W30 | 4L x 4개</t>
  </si>
  <si>
    <t>2AJ20015 / 카밈 철분제거제 프로 0.5L 인박스 | 80*66*262</t>
  </si>
  <si>
    <t>2AJ40050(1) / 카포스 냉각시스템 플러시 라디에이터 세척제 0.35L 라벨 | 71*86</t>
  </si>
  <si>
    <t>2AA40038-1 / 스탠다드 100%합성엔진오일 0W20 | 1L x 12개</t>
  </si>
  <si>
    <t>2AJ40050(2) / (사이즈수정0811)카포스 냉각시스템 플러시 라디에이터 세척제 0.35L 20개입 아웃박스 | 360*235*205</t>
  </si>
  <si>
    <t>2AA40039-1 / 스탠다드 100%합성엔진오일 0W30 | 1L x 12개</t>
  </si>
  <si>
    <t>3AA40009(2) / 온루브 맥스 엔진오일 20W50 4L 4개입 아웃박스 | 435*250*302</t>
  </si>
  <si>
    <t>3PR01001 / XTeer G90 SQ 0W-20(베에프코리아 사급) | 1DM 200L(169.4kg)</t>
  </si>
  <si>
    <t>2AA40040-1 / 스탠다드 100%합성엔진오일 0W40 | 1L x 12개</t>
  </si>
  <si>
    <t>3PR01002 / XTeer D70 C2/C3 5W-30(베에프코리아 사급) | 1DM 200L(170.8kg)</t>
  </si>
  <si>
    <t>3PR01003 / X-OIL EXTRA 4T SL/MA2 10W40(선외기용) | 벌크</t>
  </si>
  <si>
    <t>2AA40041-1 / 스탠다드 100%합성엔진오일 5W30 | 1L x 12개</t>
  </si>
  <si>
    <t>3PR01004 / BCC 체인크리너(노랑색) | 벌크</t>
  </si>
  <si>
    <t>3PR01006 / DEE-ZOL 디젤용 | 벌크</t>
  </si>
  <si>
    <t>2AA40042-1 / 스탠다드 100%합성엔진오일 5W40 | 1L x 12개</t>
  </si>
  <si>
    <t>3PR01007 / MIX I GO 가솔린용 | 벌크</t>
  </si>
  <si>
    <t>3PR01008 / 삼마 엔진플러싱 | DM</t>
  </si>
  <si>
    <t>3PR01011 / 파카 디젤용 | DM</t>
  </si>
  <si>
    <t>2AA40045-1 / LUKI PREMIUM GOLD 엔진오일 5W30 | 1L x 12개</t>
  </si>
  <si>
    <t>3PR01018 / MC 227 체인오일 모든컨디션용 착색용 | 1드럼172kg</t>
  </si>
  <si>
    <t>3PR01019 / 콤프68 | 1드럼169kg</t>
  </si>
  <si>
    <t>2AA40046-1 / S-POWER AX-30 SAE 엔진오일 0W30 | 1L x 12개</t>
  </si>
  <si>
    <t>3PR01025 / 울트라클리너(VS2020) | 200L</t>
  </si>
  <si>
    <t>3PR01026 / 엑스티어 ATF Multi-MV8 | L</t>
  </si>
  <si>
    <t>2AA40047-1 / S-POWER AX-40 SAE 엔진오일 0W40 | 1L x 12개</t>
  </si>
  <si>
    <t>3PR01027 / 삼마 엑스트라루브 | DM</t>
  </si>
  <si>
    <t>3PR01028 / 온루브 SAE 20W50 MOTOR OIL | DM</t>
  </si>
  <si>
    <t>2AA40048-1 / 마이칼트레이딩 ZET K-OIL 100%합성엔진오일 0W30 | 4L x 4개</t>
  </si>
  <si>
    <t>4AB20021 / 프로텍 엔진코팅제-영문버전 0.5L 라벨 | 161.3*79</t>
  </si>
  <si>
    <t>4AB20022 / 프로텍 엔진코팅제-영문버전 0.5L 인박스 | 115*55*215</t>
  </si>
  <si>
    <t>2AA40049-1 / 마이칼트레이딩 ZET K-OIL 100%합성엔진오일 5W30 | 4L x 4개</t>
  </si>
  <si>
    <t>4AB20023 / 프로텍 엔진코팅제-영문버전 0.5L 20개입 아웃박스 | 480*290*230</t>
  </si>
  <si>
    <t>4AB20031 / 울트라모토 오토바이용 엔진코팅제 0.01L 라벨 | 125*72</t>
  </si>
  <si>
    <t>2AA40050-1 / 마이칼트레이딩 ZET K-OIL 100%합성엔진오일 10W40 | 4L x 4개</t>
  </si>
  <si>
    <t>4AB20033 / 울트라모토 오토바이용 엔진코팅제 0.01L 30개입 아웃박스 | 255*215*122</t>
  </si>
  <si>
    <t>4AB20041 / 울트라 엑스퍼트 엔진코팅제 0.5L 라벨 | 160*78</t>
  </si>
  <si>
    <t>2AA40051-1 / 아디노 100%합성엔진오일 0W20 | 1L x 12개</t>
  </si>
  <si>
    <t>4AB20043 / 울트라 엑스퍼트 엔진코팅제 0.5L 20개입 아웃박스 | 485*295*235</t>
  </si>
  <si>
    <t>4AB20051 / 울트라 엑스퍼트 엔진코팅제 1L 라벨 | 202*95</t>
  </si>
  <si>
    <t>2AA40052-1 / 아디노 100%합성엔진오일 0W30 | 1L x 12개</t>
  </si>
  <si>
    <t>4AB20052 / 울트라 엑스퍼트 엔진코팅제 1L 인박스 | 142*64*265</t>
  </si>
  <si>
    <t>4AB20053 / 울트라 엑스퍼트 엔진코팅제 1L 16개입 아웃박스 | 545*300*280</t>
  </si>
  <si>
    <t>2AA40053-1 / 아디노 100%합성엔진오일 5W30 | 1L x 12개</t>
  </si>
  <si>
    <t>4AB20061 / 울트라 엑스퍼트 엔진코팅제 2L 라벨 | 132*115</t>
  </si>
  <si>
    <t>4AB20063 / 울트라 엑스퍼트 엔진코팅제 2L 6개입 아웃박스 | 370*300*215</t>
  </si>
  <si>
    <t>2AA40054-1 / 아디노 100%합성엔진오일 슈퍼파오 PAO 5W30 | 1L x 12개</t>
  </si>
  <si>
    <t>4AC20011 / 프로샷 D 연료첨가제(경유용)-영문버전 0.5L 라벨 | 90*120</t>
  </si>
  <si>
    <t>4AC20012 / 프로샷 D 연료첨가제(경유용)-영문버전 0.5L 인박스 | 65*65*234</t>
  </si>
  <si>
    <t>2AA40055-1 / 삼성그린텍 100%합성엔진오일 4T 10W40 | 1L x 12개</t>
  </si>
  <si>
    <t>4AC20013 / 프로샷 D 연료첨가제(경유용)-영문버전 0.5L 20개입 아웃박스 | 360*280*250</t>
  </si>
  <si>
    <t>4AC20021 / 프로샷 D 연료첨가제(휘발유용)-영문버전 0.5L 라벨 | 90*120</t>
  </si>
  <si>
    <t>2AA40056-1 / ST OIL 100%합성엔진오일 5W30 | 1L x 12개</t>
  </si>
  <si>
    <t>4AC20022 / 프로샷 D 연료첨가제(휘발유용)-영문버전 0.5L 인박스 | 65*65*234</t>
  </si>
  <si>
    <t>4AC20023 / 프로샷 D 연료첨가제(휘발유용)-영문버전 0.5L 20개입 아웃박스 | 360*280*250</t>
  </si>
  <si>
    <t>2AA40057-1 / ST OIL 100%합성엔진오일 5W40 | 1L x 12개</t>
  </si>
  <si>
    <t>4AC20051 / 울트라 디젤 연료첨가제 1L 라벨 | 298*110</t>
  </si>
  <si>
    <t>4AC20053 / 울트라 디젤 연료첨가제 1L 12개입 아웃박스 | 410*302*285</t>
  </si>
  <si>
    <t>2AA40058-1 / 세양 TORENO GOLD 100%합성엔진오일 5W30 | 1L x 12개</t>
  </si>
  <si>
    <t>4AC40006-1(1) / MUSASHI 옥탄부스터 가솔린용 0.3L 라벨 | 180*105</t>
  </si>
  <si>
    <t>4AC40006-1(2) / MUSASHI 옥탄부스터 가솔린용 0.3L 인박스 | 60*60*205</t>
  </si>
  <si>
    <t>2AA40059-1 / 세양 TORENO MAX 100%합성엔진오일 PAO 5W30 | 1L x 12개</t>
  </si>
  <si>
    <t>4AC40006-1(3) / MUSASHI 옥탄부스터 가솔린용 0.3L 12개입 아웃박스 | 255*195*223</t>
  </si>
  <si>
    <t>4AD20011 / 프로샷 DPF클리너-영문버전 0.5L 라벨 | 90*120</t>
  </si>
  <si>
    <t>2AA40061-1 / 슈파워 SP-1 100%합성엔진오일 5W30 | 1L x 12개</t>
  </si>
  <si>
    <t>4AD20012 / 프로샷 DPF클리너-영문버전 0.5L 인박스 | 65*65*235</t>
  </si>
  <si>
    <t>2AA40062-1 / 슈파워 SP-1 100%합성엔진오일 5W40 | 1L x 12개</t>
  </si>
  <si>
    <t>4AD20013 / 프로샷 DPF클리너-영문버전 0.5L 20개입 아웃박스 | 360*280*250</t>
  </si>
  <si>
    <t>2AA40063-1 / 슈파워 SP-1 100%합성엔진오일 PAO 5W30 | 1L x 12개</t>
  </si>
  <si>
    <t>4AH40001-1(1) / MUSASHI 브레이크액 DOT-4 0.354L 라벨 | 71*87</t>
  </si>
  <si>
    <t>2AA40064-1 / 슈파워 SP-1 100%합성엔진오일 PAO 5W40 | 1L x 12개</t>
  </si>
  <si>
    <t>4AH40001-1(2) / MUSASHI 브레이크액 DOT-4 0.354L 12개입 아웃박스 | 270*195*210</t>
  </si>
  <si>
    <t>4AJ20011 / ATF 오토미션보호제-영문버전 0.3L 라벨 | 108*105</t>
  </si>
  <si>
    <t>2AA40065-1 / 수퍼모토 100%합성엔진오일 4T 10W40 | 1L x 12개</t>
  </si>
  <si>
    <t>4AJ20012 / ATF 오토미션보호제-영문버전 0.3L 인박스 | 60*60*207</t>
  </si>
  <si>
    <t>4AJ20013 / ATF 오토미션보호제-영문버전 0.3L 10개입 아웃박스 | 325*255*223</t>
  </si>
  <si>
    <t>2AA40066-1 / 엔진큐어 EN-Q 100%합성엔진오일 PAO 5W30 | 1L x 15개</t>
  </si>
  <si>
    <t>4AJ20021 / 크린텍 엔진플러싱-영문버전 0.5L 라벨 | 205*120</t>
  </si>
  <si>
    <t>4AJ20023 / 크린텍 엔진플러싱-영문버전 0.5L 아웃박스 | 350*280*247</t>
  </si>
  <si>
    <t>2AA40067-1 / 엔젤블러드 100%합성엔진오일 4T 10W40 종 | 10세트</t>
  </si>
  <si>
    <t>4AJ40004-1(1) / MUSASHI 엔진플러싱 0.5L 라벨 | 110*120</t>
  </si>
  <si>
    <t>4AJ40004-1(2) / MUSASHI 엔진플러싱 0.5L 인박스 | 65*65*234</t>
  </si>
  <si>
    <t>2AA40068-1 / 스핀테크 GP-3 PLUS 5W30 | 1L x 12개</t>
  </si>
  <si>
    <t>5AA40001 / ODM 0W20 GD | 벌크</t>
  </si>
  <si>
    <t>5AA40002 / ODM 0W20 | 벌크</t>
  </si>
  <si>
    <t>2AA40069-1 / 스핀테크 GP-4 SAE PAO 5W30 | 1L x 12개</t>
  </si>
  <si>
    <t>5AA40003 / ODM 0W30 (가솔린, 디젤 겸용) | 벌크</t>
  </si>
  <si>
    <t>5AA40005 / ODM 0W30 LS (가솔린, 디젤 겸용)-SK | 벌크</t>
  </si>
  <si>
    <t>2AA40070-1 / 스핀테크 GP-4 PLUS 0W-20 | 1L x 12개</t>
  </si>
  <si>
    <t>5AA40007 / ODM 0W40 LS | 벌크</t>
  </si>
  <si>
    <t>5AA40008 / ODM 5W30 | 벌크</t>
  </si>
  <si>
    <t>2AA40071-1 / 스핀테크 GP-4 SAE PAO 0W30 | 1L x 12개</t>
  </si>
  <si>
    <t>5AA40010 / ODM 5W40 | 벌크</t>
  </si>
  <si>
    <t>5AA40011 / ODM 10W40 | 벌크</t>
  </si>
  <si>
    <t>2AA40072-1 / 파워블러드 100%합성엔진오일 0W30 | 1L x 12개</t>
  </si>
  <si>
    <t>5AA40012 / MOTOR 2T SAE20 | 벌크</t>
  </si>
  <si>
    <t>5AA40013 / ODM 라이닝 4T 5W40 | 벌크</t>
  </si>
  <si>
    <t>2AA40073-1 / 파워블러드 100%합성엔진오일 5W30 | 1L x 12개</t>
  </si>
  <si>
    <t>5AA40016 / DR,GP3 - 5W40 | 벌크</t>
  </si>
  <si>
    <t>5AA40017 / DR,GP4 - PAO 5W30 | 벌크</t>
  </si>
  <si>
    <t>2AA40074-1 / 파워블러드 100%합성엔진오일 5W40 | 1L x 12개</t>
  </si>
  <si>
    <t>5AA40018 / DR,GP4 - PAO 5W40 | 벌크</t>
  </si>
  <si>
    <t>5AA40019 / ODM 5W30 PAO | 벌크</t>
  </si>
  <si>
    <t>2AA40075-1 / 파워블러드 100%합성엔진오일 PAO 5W30 | 1L x 12개</t>
  </si>
  <si>
    <t>5AA40020 / ODM 5W40 PAO | 벌크</t>
  </si>
  <si>
    <t>5AA40021 / GT formula 엔진오일 PAO 5W30 | 벌크</t>
  </si>
  <si>
    <t>2AA40076-1 / 파워블러드 100%합성엔진오일 PAO 5W40 | 1L x 12개</t>
  </si>
  <si>
    <t>5AA40022 / GT formula 엔진오일 PAO 5W40 | 벌크</t>
  </si>
  <si>
    <t>5AA40024 / SUMOIL 0W20 | 벌크</t>
  </si>
  <si>
    <t>2AA40077-1 / 온루브 맥스 100%합성엔진오일 5W30 | 1L x 12개</t>
  </si>
  <si>
    <t>5AA40025 / SUMOIL 0W30 | 벌크</t>
  </si>
  <si>
    <t>5AA40026 / SUMOIL 5W30 | 벌크</t>
  </si>
  <si>
    <t>2AA40078-1 / 온루브 맥스 100%합성엔진오일 4T 10W40 | 1L x 12개</t>
  </si>
  <si>
    <t>5AA40027 / SUMOIL 5W40 4T | 벌크</t>
  </si>
  <si>
    <t>5AA40028 / SUMOIL 5W40 | 벌크</t>
  </si>
  <si>
    <t>2AA40079-1 / 온루브 맥스 100%합성엔진오일 4T 10W40 | 4L x 4개</t>
  </si>
  <si>
    <t>5AA40029 / SUMOIL 10W40 | 벌크</t>
  </si>
  <si>
    <t>5AA40031 / 보크 스포츠 가솔린 5W30 | 벌크</t>
  </si>
  <si>
    <t>2AA40080-1 / 자팩(JAPEC) 100%합성엔진오일 5W30 | 1L x 12개</t>
  </si>
  <si>
    <t>5AA40032 / 보크 스포츠 디젤 5W30 | 벌크</t>
  </si>
  <si>
    <t>5AA40035 / 엔진오일 소모방지제 | 벌크</t>
  </si>
  <si>
    <t>2AA40081-1 / 자팩(JAPEC) 100%합성엔진오일 10W40 | 1L x 12개</t>
  </si>
  <si>
    <t>5AB40001 / 오창 엔진코팅제 A | 벌크</t>
  </si>
  <si>
    <t>5AB40002 / 엔진코팅제 B | 벌크</t>
  </si>
  <si>
    <t>2AA40082-1 / 자팩(JAPEC) 100%합성엔진오일 10W40 | 4L x 4개</t>
  </si>
  <si>
    <t>5AB40003 / 엔진코팅제 C | 벌크</t>
  </si>
  <si>
    <t>5AB40004 / 울트라찬 엔진코팅제 | 벌크</t>
  </si>
  <si>
    <t>2AA40083-1 / JP 퍼포먼스 라이딩 모터 엔진오일 4T 5W40 | 1L x 12개</t>
  </si>
  <si>
    <t>5AB40005 / 엑스퍼트 엔진코팅제 | 벌크</t>
  </si>
  <si>
    <t>5AB40006 / 무염소계 프리미엄 엔진코팅제(프라임 그래핀 플러스) | 벌크</t>
  </si>
  <si>
    <t>2AA40084-1 / JP 퍼포먼스 라이딩 모터 엔진오일 4T 10W40 | 1L x 20개</t>
  </si>
  <si>
    <t>5AB40007 / 무염소계 프리미엄 엔진코팅제 고농축 | 벌크</t>
  </si>
  <si>
    <t>5AB40008 / 삼마글로벌 엔진코팅제 | 벌크</t>
  </si>
  <si>
    <t>2AA40085-1 / OF3 100%합성엔진오일 5W30 | 1L x 12개</t>
  </si>
  <si>
    <t>5AB40010 / Graphene 희석물 | 벌크</t>
  </si>
  <si>
    <t>5AB40011 / 프로텍 ATF 첨가제 | 벌크</t>
  </si>
  <si>
    <t>2AA40086-1 / OF3 100%합성엔진오일 5W40 | 1L x 12개</t>
  </si>
  <si>
    <t>5AC40001 / PROSHOT G | KG</t>
  </si>
  <si>
    <t>5AC40002 / PROSHOT D | KG</t>
  </si>
  <si>
    <t>2AA40087-1 / Ultron(울트론) PAO 100%합성엔진오일 5W30 | 1L x 12개</t>
  </si>
  <si>
    <t>5AC40004 / 디젤엔진시스템클리너(초고농축) | 벌크</t>
  </si>
  <si>
    <t>5AC40005 / 세탄부스터 경유용 | 벌크</t>
  </si>
  <si>
    <t>5AC40006 / 프로샷 해상용 연료첨가제 | 벌크</t>
  </si>
  <si>
    <t>5AC40009 / 수분제거&amp;동결방지제 | 벌크</t>
  </si>
  <si>
    <t>2AA40090-1 / 프로몰 TEF1 에너지세이브 100%합성엔진오일 5W30 | 1L x 12개</t>
  </si>
  <si>
    <t>5AC40012 / 몬스터루브랩 연료첨가제 가솔린용 | 벌크</t>
  </si>
  <si>
    <t>5AC40014 / 엔진시스템클리너 디젤 | 벌크</t>
  </si>
  <si>
    <t>2AA40091-1 / 프로몰 TEF1 에너지세이브 100%합성엔진오일 PAO 0W30 | 1L x 12개</t>
  </si>
  <si>
    <t>5AC40015 / 엔진시스템클리너 가솔린 | 벌크</t>
  </si>
  <si>
    <t>5AC40016 / 더파워 시그니처 연료첨가제 경유용 | 벌크</t>
  </si>
  <si>
    <t>2AA40092-1 / G-flow 100%합성엔진오일 0W20 | 1L x 12개</t>
  </si>
  <si>
    <t>5AC40018 / 쌔내로 경유용 연료첨가제 | 벌크</t>
  </si>
  <si>
    <t>5AC40019 / 쌔내로 휘발유용 연료첨가제 | 벌크</t>
  </si>
  <si>
    <t>2AA40093-1 / G-flow 100%합성엔진오일 0W30 | 1L x 12개</t>
  </si>
  <si>
    <t>5AC40021 / 디젤 엔진시스템 크리너 Advance | 벌크</t>
  </si>
  <si>
    <t>5AC40022 / 연료첨가제 휘발유용 | 벌크</t>
  </si>
  <si>
    <t>2AA40094-1 / G-flow 100%합성엔진오일 5W30 | 1L x 12개</t>
  </si>
  <si>
    <t>5AC40023 / 연료첨가제 경유용 | 벌크</t>
  </si>
  <si>
    <t>5AC40025 / 가솔린엔진시스템 옥탄부스터 | 벌크</t>
  </si>
  <si>
    <t>2AA40095-1 / G-flow 100%합성엔진오일 5W40 | 1L x 12개</t>
  </si>
  <si>
    <t>5AC40028 / 엔진부스터클리너 프로 PLUS 하이브리드 | 벌크</t>
  </si>
  <si>
    <t>5AC40029 / 카밈 엔진부스터클리너 프로 PLUS 경유용 | 벌크</t>
  </si>
  <si>
    <t>2AA40096-1 / HL 100%합성엔진오일 0W30 | 1L x 12개</t>
  </si>
  <si>
    <t>5AC40030 / 카밈 엔진부스터클리너 프로 PLUS 휘발유용 | 벌크</t>
  </si>
  <si>
    <t>5AC40031 / 가솔린 촉매 산소센서클리너 | 벌크</t>
  </si>
  <si>
    <t>2AA40097-1 / 헥사 그래핀 100%합성엔진오일 0W30 | 1L x 12개</t>
  </si>
  <si>
    <t>5AC40032 / 옥탄부스터(청색) | 벌크</t>
  </si>
  <si>
    <t>5AC40033 / 청색 색소(지용성) | 벌크</t>
  </si>
  <si>
    <t>2AA40098-1 / 헥사 그래핀 100%합성엔진오일 5W30 | 1L x 12개</t>
  </si>
  <si>
    <t>5AD40001 / DPF 클리너 (프로샷, ODM) | 벌크</t>
  </si>
  <si>
    <t>2AA40099-1 / 헥사 그래핀 100%합성엔진오일 디젤용 10W40 | 1L x 12개</t>
  </si>
  <si>
    <t>5AD40002 / 카밈 DPF클리너 PRO플러스 | kg</t>
  </si>
  <si>
    <t>2AA40100-1 / 헥사 그래핀 100%합성엔진오일 선박용 10W40 | 1L x 12개</t>
  </si>
  <si>
    <t>5AE40001 / SCR 723 | 벌크</t>
  </si>
  <si>
    <t>5AF40002 / 방청윤활제 | 벌크</t>
  </si>
  <si>
    <t>2AA40101-1 / 헥사 그래핀 100%합성엔진오일 4T 10W40 | 1L x 12개</t>
  </si>
  <si>
    <t>5AG40001 / HD 부동액(원액-100%) | 벌크</t>
  </si>
  <si>
    <t>5AG40002 / HD 부동액(거품최소화) 첨가제 제품 | 벌크</t>
  </si>
  <si>
    <t>2AA40102-1 / 카젠 썸오일 100% 합성엔진오일 5W30 | 1L x 20개</t>
  </si>
  <si>
    <t>5AG40003 / PG부동액 프리믹스 | 벌크</t>
  </si>
  <si>
    <t>5AG40004 / 녹색 부동액 첨가제 | 벌크</t>
  </si>
  <si>
    <t>2AB40001-1 / GT 트리타늄 골드 엔진코팅제 | 0.5L x 20개</t>
  </si>
  <si>
    <t>5AG40006 / 부동액 녹색 색소 | 벌크</t>
  </si>
  <si>
    <t>5AG40007 / 부동액 적색 색소 | 벌크</t>
  </si>
  <si>
    <t>2AB40002-1 / OMC 파워텍 엑스퍼트 엔진코팅제 | 0.5L x 12개</t>
  </si>
  <si>
    <t>5AG40010 / 핑크 부동액 첨가제 | 벌크</t>
  </si>
  <si>
    <t>5AG40011 / 부동액용 소포제 | 벌크</t>
  </si>
  <si>
    <t>5AH40005 / 프리미엄 브레이크액 DOT-4+ (시생산용) | 벌크</t>
  </si>
  <si>
    <t>5AJ40008 / 무용제 엔진세척제-노솔벤트 | 벌크</t>
  </si>
  <si>
    <t>5AJ40009 / 엔진 세척제 (크린텍)-솔벤트 | 벌크</t>
  </si>
  <si>
    <t>5AJ40010 / 라디에이터 녹 제거제 | 벌크</t>
  </si>
  <si>
    <t>2AB40007-1 / 대경파츠 벌크먼 그래핀 엔진코팅제 | 0.35L x 12개</t>
  </si>
  <si>
    <t>5AJ40011 / RADI-1 녹방지제 | 벌크</t>
  </si>
  <si>
    <t>5AJ40015 / 유압작동유 AW-32 | 벌크</t>
  </si>
  <si>
    <t>2AB40008-1 / 벨루온 엔진코팅제 | 0.35L x 12개</t>
  </si>
  <si>
    <t>5AJ40016 / 철분 제거제 | 벌크</t>
  </si>
  <si>
    <t>6AC01001 / CALCINATE C-400CLR | 1드럼235kg</t>
  </si>
  <si>
    <t>2AB40009-1 / 벨루온 하이무브 엔진코팅제 | 0.3L x 20개</t>
  </si>
  <si>
    <t>6AC01002 / ALOX 2100 | 1드럼 175kg</t>
  </si>
  <si>
    <t>6AC01003 / Brad-Chem 552 | 1드럼210kg</t>
  </si>
  <si>
    <t>6AC01004 / HEC-611 | DM</t>
  </si>
  <si>
    <t>2AB40012-1 / 콤비 오토바이용 4T 엔진코팅제 | 0.1L x 20개</t>
  </si>
  <si>
    <t>6AC01005 / B.T.A(BT) | 1bag 25kg</t>
  </si>
  <si>
    <t>6AC01007 / AFP 318M | 1드럼238kg</t>
  </si>
  <si>
    <t>2AB40013-1 / 콤비 오토바이용 4T 엔진코팅제 | 0.5L x 12개</t>
  </si>
  <si>
    <t>6AC01008 / Brad-Chem 515 | kg</t>
  </si>
  <si>
    <t>6AC01009 / DEA | 1DM210kg</t>
  </si>
  <si>
    <t>2AB40014-1 / 돌비 클라우스 엔진코팅제 | 0.5L x 6개</t>
  </si>
  <si>
    <t>6AD01001 / ATG | 1드럼240kg</t>
  </si>
  <si>
    <t>6AD01002 / EDTA-4Na | 1bag 25kg</t>
  </si>
  <si>
    <t>2AB40015-1 / 4XEN 엔진코팅제 | 0.2L x 10개</t>
  </si>
  <si>
    <t>6AD01003 / P.A.N(산화방지제) | 1PL 25kg</t>
  </si>
  <si>
    <t>2AB40015-2 / 4XEN 엔진코팅제 | 8세트(0.2L x 80개)</t>
  </si>
  <si>
    <t>6AD01004 / BHT | 1bag 20kg</t>
  </si>
  <si>
    <t>6AD01005 / 제3인산소다 | 1bag 25kg</t>
  </si>
  <si>
    <t>2AB40016-1 / 디알텍 엔진코팅제 | 0.5L x 20개</t>
  </si>
  <si>
    <t>6AD01006 / 탄산소다 (경회) | 1bag 25kg</t>
  </si>
  <si>
    <t>6AD01007 / Citric Acid(구연산) | 1bag 25kg</t>
  </si>
  <si>
    <t>2AB40017-1 / 마스타케미칼 나노엔진코팅제 | 0.3L x 12개</t>
  </si>
  <si>
    <t>6AD01008 / AFE-1226 | 1PL 17kg</t>
  </si>
  <si>
    <t>6AD01009 / Viscoplex 1-308 | 1드럼175kg</t>
  </si>
  <si>
    <t>2AB40018-1 / 바라탑(BARA TOP) 엔진코팅제 | 0.35L x 12개</t>
  </si>
  <si>
    <t>6AD01010 / Viscoplex 8-800 | 1드럼175kg</t>
  </si>
  <si>
    <t>2AB40019 / 베리루브 엔진코팅제 | 0.15L</t>
  </si>
  <si>
    <t>6AD01012 / LZ AT 3112 | 1PL 19kg</t>
  </si>
  <si>
    <t>6AD01013 / LZ 7418A | 1PL 17kg</t>
  </si>
  <si>
    <t>2AB40020-1 / 아디노 벨퍼포먼스 엔진코팅제 | 0.35L x 20개</t>
  </si>
  <si>
    <t>6AD01014 / SCR 723 | 벌크</t>
  </si>
  <si>
    <t>6AD01015 / TEA 85 | kg</t>
  </si>
  <si>
    <t>6AD01015-1 / TEA-LFG (85%) | kg</t>
  </si>
  <si>
    <t>2AB40022-1 / 엑스트라루브 엔진코팅제 | 0.24L x 20개</t>
  </si>
  <si>
    <t>6AD01016 / DEQUEST 2010 | kg</t>
  </si>
  <si>
    <t>6AD01017 / 2-2617 (다우코닝) | kg</t>
  </si>
  <si>
    <t>2AB40023-1 / 삼성그린텍 4T 엔진코팅제 | 0.05L x 12개</t>
  </si>
  <si>
    <t>6AD01018 / FOAMZERO CA-600 | kg</t>
  </si>
  <si>
    <t>6AG01001 / BDG | 1드럼200kg</t>
  </si>
  <si>
    <t>2AB40024-1 / ST OIL 엔진코팅제 | 0.5L x 20개</t>
  </si>
  <si>
    <t>6AG01002 / IPA | 1드럼160kg</t>
  </si>
  <si>
    <t>6AG01002-1 / SW | 1드럼160kg</t>
  </si>
  <si>
    <t>2AB40025-1 / 슈파워 SP 엔진코팅제 | 0.46L x 12개</t>
  </si>
  <si>
    <t>6AG01003 / PhDG | 1DM200kg</t>
  </si>
  <si>
    <t>6AG01004 / MEG | 1드럼225kg</t>
  </si>
  <si>
    <t>2AB40026-1 / 슈파워 SP 프라임 엔진코팅제 | 0.35L x 12개</t>
  </si>
  <si>
    <t>6AG01005 / PG-Propylene Glycol | 1드럼 215kg</t>
  </si>
  <si>
    <t>6AG01006 / Octanol (2-ethyl-1 hexanol) | kg</t>
  </si>
  <si>
    <t>2AB40027-1 / 슈퍼X 프리미엄 엔진코팅제 | 0.5L x 12개</t>
  </si>
  <si>
    <t>6AG01007 / BC/BG (2-butoxyethanol) | 1드럼180kg</t>
  </si>
  <si>
    <t>6AG01008 / DEG | 1DM225kg</t>
  </si>
  <si>
    <t>2AB40028-1 / 슈퍼오일 엔진코팅제 | 1L x 10개</t>
  </si>
  <si>
    <t>6AG01009 / BTG | 1DM200kg</t>
  </si>
  <si>
    <t>6AG01010 / BPG | 1DM200kg</t>
  </si>
  <si>
    <t>2AB40029-1 / 라이노 엔진코팅제 | 0.35L x 12개</t>
  </si>
  <si>
    <t>6BO10001 / S-8 | 벌크</t>
  </si>
  <si>
    <t>6BO10002 / S-31(150N) | 벌크</t>
  </si>
  <si>
    <t>6BO10003 / S-96(500N) | 벌크</t>
  </si>
  <si>
    <t>2AB40031-1 / 4&amp;1 엔진코팅제 | 0.4L x 20개</t>
  </si>
  <si>
    <t>6BO10004 / US-4 | 벌크</t>
  </si>
  <si>
    <t>6BO10006 / Synfluid PAO 6 | 1드럼170kg</t>
  </si>
  <si>
    <t>2AB40032-1 / 루브루브 엔진코팅제 | 0.45L x 20개</t>
  </si>
  <si>
    <t>6BO10006-1 / SpectraSyn 6 PAO | 1드럼168kg</t>
  </si>
  <si>
    <t>6BO10007 / SpectraSyn 40 PAO | 1드럼168kg</t>
  </si>
  <si>
    <t>6BO10007-1 / SYNTON PAO 40 | 1드럼168kg</t>
  </si>
  <si>
    <t>6BO10007-2 / DowSyn PAO 40 | 1드럼170kg</t>
  </si>
  <si>
    <t>2AB40035-1 / 슈퍼루브 엔진코팅제 | 0.5L x 20개</t>
  </si>
  <si>
    <t>6BO10008 / ESOL N50 | 벌크</t>
  </si>
  <si>
    <t>6BO10009 / ESOL N200 | DM</t>
  </si>
  <si>
    <t>6BO10010 / BF4-1201 | 1드럼200L</t>
  </si>
  <si>
    <t>6BO10011 / BF LV-1202 | 1드럼200L</t>
  </si>
  <si>
    <t>2AB40038-1 / 파워루브 엔진코팅제 | 0.5L x 20개</t>
  </si>
  <si>
    <t>6BO10012 / S-OIL HYDRO AW 32 | 벌크</t>
  </si>
  <si>
    <t>6BO10013 / BASF Hydraulan 404 DOT-4 LV | 1드럼210kg</t>
  </si>
  <si>
    <t>6BO10014 / MTGB | 1PL 20kg</t>
  </si>
  <si>
    <t>2AB40040-1 / 카스 EX1 엔진코팅제 | 0.35L x 20개</t>
  </si>
  <si>
    <t>6EA01001 / Infineum P6800 | 1드럼187kg</t>
  </si>
  <si>
    <t>6EA01002 / ADDCO ADDTAC | 1PL 17kg</t>
  </si>
  <si>
    <t>2AB40041-1 / 카스153 엔진코팅제 | 0.4L x 20개</t>
  </si>
  <si>
    <t>6EA01003 / LZ 7077 | 1드럼 170kg</t>
  </si>
  <si>
    <t>6EA01004 / LZ CV 2301 | 1드럼 201kg</t>
  </si>
  <si>
    <t>2AB40042-1 / 카라온 그래핀 메탈 튠업 나노 엔진코팅제 | 0.35L x 12개</t>
  </si>
  <si>
    <t>6EA01005 / LZ FC 7040 | 1드럼 204kg</t>
  </si>
  <si>
    <t>6EA01008 / Infineum P5005 | 1드럼189kg</t>
  </si>
  <si>
    <t>2AB40043-1 / 카라온 나노엔진코팅제 | 2L x 6개</t>
  </si>
  <si>
    <t>6EO01001 / SK ZIC X9 ZERO 0W20 | 1DM 200L</t>
  </si>
  <si>
    <t>6EO01002 / SK ZIC X7 ZERO 0W30 | 1DM 200L</t>
  </si>
  <si>
    <t>2AB40044-1 / 파워블러드 수프림 엔진코팅제 | 0.33L x 12개</t>
  </si>
  <si>
    <t>6EO01003 / SK ZIC X7 ZERO LS 0W30 | 1DM 200L</t>
  </si>
  <si>
    <t>6EO01003-1 / XTeer D90 C2 LS 0W30 | 1드럼200L</t>
  </si>
  <si>
    <t>2AB40045-1 / 엔진리커버 그래핀 엔진코팅제 | 0.35L x 12개</t>
  </si>
  <si>
    <t>6EO01004 / SK ZIC X7 5W-30 | L</t>
  </si>
  <si>
    <t>6EO01004-1 / S-OIL 7 RED #7 ECO SQ 5W30 | 벌크</t>
  </si>
  <si>
    <t>2AB40046-1 / 어굿즈 엔진코팅제 | 0.3L x 6개</t>
  </si>
  <si>
    <t>6EO01005 / SK ZIC X7 LS 5W-30 | L</t>
  </si>
  <si>
    <t>6EO01007 / SK ZIC X7000 10W-40 | 1DM 200L(172kg)</t>
  </si>
  <si>
    <t>6EO01008 / S-OIL 7 BLUE #7 CK 15W40 | 1드럼200L</t>
  </si>
  <si>
    <t>2AB40048-1 / 지앤피엘 e-BOOSTER Q 엔진코팅제 | 0.1L x 15개</t>
  </si>
  <si>
    <t>6EO01011 / Kixx GX7 Diesel C2/C3 5W-30 | DM</t>
  </si>
  <si>
    <t>6EP01001 / TOTM | 1드럼200kg</t>
  </si>
  <si>
    <t>2AB40049-1 / 지앤피엘 e-BOOSTER Q 엔진코팅제 | 0.3L x 12개</t>
  </si>
  <si>
    <t>6EP01002 / ADDITIN RC 3580 | DM</t>
  </si>
  <si>
    <t>6EP01003 / ADDITIN RC 3890 | DM</t>
  </si>
  <si>
    <t>2AB40050-1 / 지앤피엘 e-BOOSTER Q 엔진코팅제 | 0.5L x 12개</t>
  </si>
  <si>
    <t>6EP01004 / ECA EP 609 | 1드럼200kg</t>
  </si>
  <si>
    <t>6EP01005 / ECA EP 502 | 벌크</t>
  </si>
  <si>
    <t>2AB40051-1 / 지엔윤활유 크리에디션 엔진코팅제 | 0.35L x 12개</t>
  </si>
  <si>
    <t>6EP01006 / Plastoil-44K(염화파라핀) | 1드럼230kg</t>
  </si>
  <si>
    <t>6EP01007 / 몰리브뎀(POUPC 1001) | 1PL 25kg</t>
  </si>
  <si>
    <t>2AB40052-1 / 나노바이오 엔진코팅제 | 0.5L x 12개</t>
  </si>
  <si>
    <t xml:space="preserve">6EP01008 / 플로렌 | </t>
  </si>
  <si>
    <t xml:space="preserve">6EP01009 / Graphene 파우더 | </t>
  </si>
  <si>
    <t>2AB40053-1 / 메탈컨디셔너 엔진코팅제 | 0.5L x 12개</t>
  </si>
  <si>
    <t>6FA01002 / ULTERAZOL GA9020CS | 1드럼 187kg</t>
  </si>
  <si>
    <t>6FA01003-1 / CAD 2000 | 1드럼 200kg</t>
  </si>
  <si>
    <t>2AB40054-1 / 카밈 나노테크 엔진코팅제 | 0.34L x 30개</t>
  </si>
  <si>
    <t>6FA01004 / JEFF AMINE A-1000 | 1드럼195kg</t>
  </si>
  <si>
    <t>6FA01005 / Envirox6.4 | 1드럼176kg</t>
  </si>
  <si>
    <t>2AB40055-1 / 파워플러스300 엔진코팅제 | 0.34L x 25개</t>
  </si>
  <si>
    <t>6FA01006 / POWERZOL ZD9148B | 1드럼194kg</t>
  </si>
  <si>
    <t>6FA01008 / LZ 8090 | 1드럼 196kg</t>
  </si>
  <si>
    <t>2AB40056-1 / 파워탑 엔진코팅제 | 0.5L x 6개</t>
  </si>
  <si>
    <t>6FA01008-1 / 2-EHN | 1드럼195kg</t>
  </si>
  <si>
    <t>6FA01009 / MTBE | 1드럼150kg</t>
  </si>
  <si>
    <t>2AB40057-1 / 프로몰 TEF1 EXCEL 엔진코팅제 | 0.35L x 12개</t>
  </si>
  <si>
    <t>6FA01010 / HSDI 850 이노스펙 경유용 | 1토트 887kg</t>
  </si>
  <si>
    <t>6FA01011 / Dynamico 1055 이노스펙 휘발유용 | 1토트 910kg</t>
  </si>
  <si>
    <t>6FA01013 / POWERZOL ZG 1130 | 1드럼 179kg</t>
  </si>
  <si>
    <t>6FL01001 / MULTI DETERGENT-2D | 1PL 10kg</t>
  </si>
  <si>
    <t>2AB40061-1 / 헥사 그래핀 4T 엔진코팅제 | 0.01L x 12개</t>
  </si>
  <si>
    <t>6FL01002 / SOFTENER AA01132 | kg</t>
  </si>
  <si>
    <t>6PG01002 / 그린색소(FC-3XA) | PL</t>
  </si>
  <si>
    <t>6PG01006 / Brown Liquid Dye | kg</t>
  </si>
  <si>
    <t>6PG01007 / G/Green SSL H/Conc | kg</t>
  </si>
  <si>
    <t>6PG01008 / Green B H/Conc | kg</t>
  </si>
  <si>
    <t>2AB40065-1 / 피비플러스 파워크린 엔진코팅제 | 0.2L x 20개</t>
  </si>
  <si>
    <t>6PG01011 / ORIMAX BLUE IIN | kg</t>
  </si>
  <si>
    <t>6SF01001 / LM-2 | 1드럼 180kg</t>
  </si>
  <si>
    <t>6SF01002 / LM-5 | 1드럼 190kg</t>
  </si>
  <si>
    <t>2AB40067-1 / 맥스(MAX) 엔진코팅제 | 0.5L x 12개</t>
  </si>
  <si>
    <t>6SF01003 / SMO-80 | 1드럼 200kg</t>
  </si>
  <si>
    <t>6SV01001 / 등유(석유) | 벌크</t>
  </si>
  <si>
    <t>6SV01002 / DNDi-40 용제3호 | 벌크</t>
  </si>
  <si>
    <t>2AC40001-1 / GT 트리타늄 가솔린 크리너(휘발유) | 0.3L x 20개</t>
  </si>
  <si>
    <t>6SV01003 / DNDi-60 용제7호 | 벌크</t>
  </si>
  <si>
    <t>6SV01004 / A-150(코코졸) | 1드럼178kg</t>
  </si>
  <si>
    <t>2AC40002-1 / GT 트리타늄 디젤 크리너(경유) | 0.3L x 20개</t>
  </si>
  <si>
    <t>6SV01005 / DI Water | kg</t>
  </si>
  <si>
    <t>AA050007 / 쿠팡용 프로텍 500ml 3개입 로켓배송용 박스 스티커 | 125*150</t>
  </si>
  <si>
    <t>2AC40003-1 / GT 트리타늄 워터 제로 | 0.3L x 20개</t>
  </si>
  <si>
    <t>AA050008 / 쿠팡용 브레이크파츠클리너 로켓배송용 2개입 바코드 스티커 | 90*45</t>
  </si>
  <si>
    <t>AA050009 / 착한정비 전문가용 스티커 | 25*15</t>
  </si>
  <si>
    <t>2AC40004-1 / GT 트리타늄 세탄부스터(경유) | 0.5L x 20개</t>
  </si>
  <si>
    <t>AA050017 / 이지글로스 발수코팅제 은지스티커 | 50*50</t>
  </si>
  <si>
    <t>DA020066 / 굿모닝 엔진케어세트(휘) 6개입 아웃박스 | 305*195*220</t>
  </si>
  <si>
    <t>2AC40005-1 / GT 트리타늄 옥탄부스터(휘발유) | 0.5L x 20개</t>
  </si>
  <si>
    <t>DA020110 / 콤프PR 68 에어콤프레샤 오일 4L 4개입 아웃박스 | 405*285*295</t>
  </si>
  <si>
    <t>2AC40006-1 / GT 트리타늄 골드 가솔린 크리너(휘발유) | 0.5L x 20개</t>
  </si>
  <si>
    <t>2AC40007-1 / GT 트리타늄 골드 디젤 크리너(경유) | 0.5L x 20개</t>
  </si>
  <si>
    <t>DA030005 / 4T MAX 칼라박스 스티커(엔진세척제) | 107*35</t>
  </si>
  <si>
    <t>DA030006 / 4T MAX 칼라박스 스티커(엔진코팅제) | 107*35</t>
  </si>
  <si>
    <t>2AC40008-1 / OMC 파워샷 연료첨가제(경유용) | 0.5L x 12개</t>
  </si>
  <si>
    <t>DA030007 / 4T MAX 칼라박스 스티커(연료첨가제) | 107*35</t>
  </si>
  <si>
    <t>DA030008 / 4T MAX 칼라박스 스티커(옥탄부스터) | 107*35</t>
  </si>
  <si>
    <t>2AC40009-1 / OMC 파워샷 연료첨가제(휘발유용) | 0.5L x 12개</t>
  </si>
  <si>
    <t>DE020658 / 디아이피-4L 무색 용기(검정안전캡+씰링지포함)PG용 | 4L</t>
  </si>
  <si>
    <t xml:space="preserve">DE020658-1 / 디아이피-4L 원색 캡 | </t>
  </si>
  <si>
    <t>2AC40010-1 / 세이브샷 연료첨가제(경유용) | 0.5L x 20개</t>
  </si>
  <si>
    <t>DE020670 / 대림-사각 화이트 액체용기 | 2L</t>
  </si>
  <si>
    <t>DE020671 / 대림-액체 용기 검정 원형 용기 | 0.1L</t>
  </si>
  <si>
    <t>2AC40011-1 / 넘버원 연료첨가제 경유용 | 0.5L x 12개</t>
  </si>
  <si>
    <t xml:space="preserve">DE020671-1 / 대림-액체 B형 인덕션 씰링지 검정캡 | </t>
  </si>
  <si>
    <t>DE023005 / 두리-핑크 원형용기(캡x) | 1L</t>
  </si>
  <si>
    <t>2AC40012-1 / 넘버원 연료첨가제 휘발유용 | 0.5L x 12개</t>
  </si>
  <si>
    <t>DE023007 / DLO 멀티크리너 티슈 라벨 | 246*126</t>
  </si>
  <si>
    <t xml:space="preserve">2AC40013-1 / 넘버원 연료첨가제 혼합세트 (휘5+경5) | </t>
  </si>
  <si>
    <t>DE023008 / DLO 멀티크리너 티슈 20개입 아웃박스 | 415*330*185</t>
  </si>
  <si>
    <t>DE023009 / 동양-38파이 검정캡(1L 손잡이용) | 38파이</t>
  </si>
  <si>
    <t>2AC40014-1 / 다이나노 수분제거동결방지제 | 0.3L x 12개</t>
  </si>
  <si>
    <t>DE023010 / 동양-28파이 검정캡(디그리셔용) | 28파이</t>
  </si>
  <si>
    <t>DE030001 / 대성-PET 원형용기-검정(검정캡) 파카 휘발유용 | 150ml</t>
  </si>
  <si>
    <t>2AC40015-1 / 다이나노 연료첨가제 인젝터크린(경유용) | 0.3L x 12개</t>
  </si>
  <si>
    <t>DE030002 / 대성-PET 원형용기-은색(검정캡) 파카 경유용 | 150ml</t>
  </si>
  <si>
    <t>DE030003 / 대성-PET 원형용기-은색(검정캡) 와이어텍 전용 색상 | 300ml</t>
  </si>
  <si>
    <t>2AC40016-1 / 다이나노 연료첨가제 GDI크린(휘발유용) | 0.3L x 12개</t>
  </si>
  <si>
    <t>DE030004 / 대성-PET 원형용기-투명보라(검정캡) | 300ml</t>
  </si>
  <si>
    <t>DE030005 / 대성-PET 원형 구형 용기-검정(검정캡) | 300ml</t>
  </si>
  <si>
    <t>2AC40017-1 / 파워크린 연료첨가제 해상용 | 1L x 10개</t>
  </si>
  <si>
    <t>DE030006 / 대성-PET 원형 신형 용기-검정(검정캡) | 300ml</t>
  </si>
  <si>
    <t>DE030007 / 대성-PET 원형용기-검정(검정캡) | 400ml</t>
  </si>
  <si>
    <t>2AC40018-1 / 콤비 연료첨가제(경유용) | 0.5L x 12개</t>
  </si>
  <si>
    <t>DE030008 / 대성-PET 원형용기-투명(검정캡) | 300ml</t>
  </si>
  <si>
    <t>DE030009 / 대성-PET 원형용기-투명(검정캡) | 500ml</t>
  </si>
  <si>
    <t>2AC40019-1 / 콤비 연료첨가제(휘발유용) | 0.5L x 12개</t>
  </si>
  <si>
    <t>DE030011 / 대성-PE 사각용기-검정(검정캡)-PAO용기 | 1L</t>
  </si>
  <si>
    <t>DE030013 / 대성-PE 사각용기-자주(자주캡)-PAO용기 | 1L</t>
  </si>
  <si>
    <t>2AC40020-1 / 이박사 9978D 연료첨가제(경유용) | 0.5L x 20개</t>
  </si>
  <si>
    <t>DE030014 / 대성-PE 사각용기-청색(청색캡)-PAO용기 | 1L</t>
  </si>
  <si>
    <t>DE030015 / 대성-PE 사각용기-흑진주(흑진주캡)-PAO용기 | 1L</t>
  </si>
  <si>
    <t>2AC40021-1 / 마스타케미칼 수분제거동결방지제 | 0.3L x 12개</t>
  </si>
  <si>
    <t>DE030017 / 승진-PET 원형용기-검정(검정캡) - A(1박스176개입) | 300ml</t>
  </si>
  <si>
    <t>DE030018 / 두리-초록 삼각손잡이용기(검정캡) | 500ml</t>
  </si>
  <si>
    <t>2AC40026-1 / 아이비스트 하이퍼크린샷 연료첨가제(경유용) | 0.3L x 20개</t>
  </si>
  <si>
    <t>DE030019 / 두리-초록 삼각손잡이용기(검정캡) | 1L</t>
  </si>
  <si>
    <t>DE030020 / 두리-노랑 삼각손잡이용기(검정캡) | 500ml</t>
  </si>
  <si>
    <t>2AC40027-1 / 아이비스트 하이퍼크린샷 연료첨가제(휘발유용) | 0.3L x 20개</t>
  </si>
  <si>
    <t>DE030021 / 두리-노랑 삼각손잡이용기(검정캡) | 1L</t>
  </si>
  <si>
    <t>DE030022 / 두리-흑진주 삼각손잡이용기(검정캡) | 500ml</t>
  </si>
  <si>
    <t>2AC40028-1 / 더파워 시그니처 연료첨가제 경유용 | 0.3L x 30개</t>
  </si>
  <si>
    <t>DE030023 / 두리-검정 사각용기(검정캡) | 350ml</t>
  </si>
  <si>
    <t>DE030024 / 두리-검정 원형용기(검정캡) | 500ml</t>
  </si>
  <si>
    <t>2AC40030-1 / 더파워 시그니처 연료첨가제 휘발유용용 | 0.3L x 30개</t>
  </si>
  <si>
    <t>DE030025 / 두리-검정 원형용기(검정캡)-울트라찬용 | 1L</t>
  </si>
  <si>
    <t>DE030026 / 두리-청색 줄무늬사각용기(검정캡) | 500ml</t>
  </si>
  <si>
    <t>2AC40031-1 / 아디노 연료첨가제(경유용) | 0.3L x 20개</t>
  </si>
  <si>
    <t>DE030027 / 두리-흰색 원형용기(캡x) | 1L</t>
  </si>
  <si>
    <t>DE030028 / 두리-녹색 원형용기(캡x) | 1L</t>
  </si>
  <si>
    <t>2AC40032-1 / 아디노 연료첨가제(휘발유용) | 0.3L x 20개</t>
  </si>
  <si>
    <t xml:space="preserve">DE030029 / 두리-신형 안전캡(부동액1L용) | </t>
  </si>
  <si>
    <t>DE030030 / 명래-PET 원형용기-08-1190 펄회색 | 300ml</t>
  </si>
  <si>
    <t>2AC40033-1 / 삼성그린텍 2T/4T 연료첨가제(휘발유용) | 0.01L x 12개</t>
  </si>
  <si>
    <t xml:space="preserve">DE030030-1 / 명래-PET 원형용기 24파이 막캡-검정색 | </t>
  </si>
  <si>
    <t>DE030031 / 두리-검정 줄무늬사각용기(검정캡) | 500ml</t>
  </si>
  <si>
    <t>2AC40034-1 / ST OIL 어드밴스 연료첨가제(경유용) | 0.5L x 20개</t>
  </si>
  <si>
    <t xml:space="preserve">DE030037(2) / 대성-엔진오일첨가제 캡 | </t>
  </si>
  <si>
    <t>DE030044 / 대성-PET 원형용기-검정(검정캡) | 500ml</t>
  </si>
  <si>
    <t>2AC40035-1 / ST OIL 어드밴스 연료첨가제(휘발유용) | 0.5L x 20개</t>
  </si>
  <si>
    <t>DE030045 / 몬스터루브랩-노랑 삼각 용기(HS-O5Y)노랑캡 | 500ml</t>
  </si>
  <si>
    <t>DE030046 / 대성-PET 원형용기-투명(검정캡) | 550ml</t>
  </si>
  <si>
    <t>DE030048 / 보광팩-페일용기20L원형-그레이 | 20L</t>
  </si>
  <si>
    <t>DE030049 / 태봉-보라색 사각용기(무마킹 보라색캡) | 1L</t>
  </si>
  <si>
    <t>2AC40038-1 / 세양 MY CAR 어드밴스 연료첨가제(경유용) | 0.3L x 12개</t>
  </si>
  <si>
    <t>DE030050 / 태봉-흑진주 사각용기(무마킹 검정캡) | 1L</t>
  </si>
  <si>
    <t>DE030051 / 태봉-청색 사각용기(무마킹 검정캡) | 1L</t>
  </si>
  <si>
    <t>2AC40039-1 / 세양 MY CAR 어드밴스 연료첨가제(휘발유용) | 0.3L x 12개</t>
  </si>
  <si>
    <t>DE030052 / 태봉-회색 사각용기(영문명 검정안전캡)-부동액용기 | 4L</t>
  </si>
  <si>
    <t>DE030054 / 태봉-노랑 사각용기(무마킹 검정캡) | 1L</t>
  </si>
  <si>
    <t>2AC40040-1 / 피닉스 연료첨가제(경유용) | 0.5L x 12개</t>
  </si>
  <si>
    <t>DE030056 / 태봉-흰색 사각용기(무마킹 빨간캡) | 1L</t>
  </si>
  <si>
    <t>DE030057 / 태봉-검정 사각용기(무마킹 검정캡) | 1L</t>
  </si>
  <si>
    <t>2AC40041-1 / 피닉스 연료첨가제(휘발유용) | 0.5L x 12개</t>
  </si>
  <si>
    <t>DE030058 / 태봉-은색 사각용기(무마킹 검정캡) | 1L</t>
  </si>
  <si>
    <t>DE030059 / 대성-PET 원형용기-검정(검정캡) | 550ml</t>
  </si>
  <si>
    <t>2AC40042-1 / 슈파워 SP 수분제거동결방지제 | 0.3L x 12개</t>
  </si>
  <si>
    <t xml:space="preserve">DE030063 / 대성-1L 캡 | </t>
  </si>
  <si>
    <t xml:space="preserve">DE030064 / 태봉-무지캡 | </t>
  </si>
  <si>
    <t>2AC40043-1 / 퀀텀 울트라 파워 연료첨가제(휘발유용) | 0.3L x 12개</t>
  </si>
  <si>
    <t>DE030065 / 광명- PE 20L 왁스 용기 | 20L</t>
  </si>
  <si>
    <t>DE030066 / 태봉-회색 사각용기(영문명 안전캡) | 2L</t>
  </si>
  <si>
    <t>2AC40044-1 / 퀀텀 울트라 파워 연료첨가제(경유용) | 0.3L x 12개</t>
  </si>
  <si>
    <t xml:space="preserve">DE030068 / 대성-PET 500ml 적색캡 | </t>
  </si>
  <si>
    <t>DE030071 / 두리-검정 사각용기(검정캡) | 500ml</t>
  </si>
  <si>
    <t>DE030072 / 대성-PET 원형 구형 용기-흰색(검정캡) | 300ml</t>
  </si>
  <si>
    <t>DE030073 / 두리-적색 줄무늬사각용기(검정캡) | 500ml</t>
  </si>
  <si>
    <t>DE030082 / 대성-HDPE 사각용기-골드(검정캡)-카보용 | 1L</t>
  </si>
  <si>
    <t>DE030083 / 대성-PET 리브원형용기-검정(검정캡) | 0.5L</t>
  </si>
  <si>
    <t>2AC40049-1 / 수분제거동결방지제-무라벨(보라용기) | 0.3L x 12개</t>
  </si>
  <si>
    <t>DE030084 / 승진-PET 원형용기-검정(검정캡) - B(1박스176개입) | 300ml</t>
  </si>
  <si>
    <t xml:space="preserve">DE030087 / 두리-검정 350ml 용기 전용 캡(골드색상) | </t>
  </si>
  <si>
    <t>2AC40050-1 / 3브라더스 수분제거&amp;동결방지제 | 0.3L x 12개</t>
  </si>
  <si>
    <t>DE030088 / 두리-검정 사각용기(검정캡) | 1L</t>
  </si>
  <si>
    <t>DE030090 / 동방-N1000 갈색용기(검정캡) | 1000ml</t>
  </si>
  <si>
    <t>2AC40051-1 / 다본다 수분제거동결방지제 | 0.3L x 12개</t>
  </si>
  <si>
    <t>DE030091 / 동방-N500 갈색용기(검정캡) | 500ml</t>
  </si>
  <si>
    <t>DE030093 / 동방-단마개T50투명(검정캡) | 50ml</t>
  </si>
  <si>
    <t>2AC40052-1 / 백전백승 수분동결방지제 | 0.3L x 12개</t>
  </si>
  <si>
    <t>DE030094 / 동방-K200 사각투명(검정캡) | 200ml</t>
  </si>
  <si>
    <t>DE030095 / 동방-K1000 원형투명(검정캡) | 1000ml</t>
  </si>
  <si>
    <t>2AC40053-1 / 벡셀 엔진클리너 가솔린용 | 0.5L x 10개</t>
  </si>
  <si>
    <t>DE030096 / 태봉-연두 사각용기(영문명 검정안전캡) | 3L</t>
  </si>
  <si>
    <t>2AC40053-2 / 벡셀 엔진클리너 가솔린용 | 0.5L x 20개</t>
  </si>
  <si>
    <t>DE030097 / 대성-PET 원형용기-청색(검정캡) | 200ml</t>
  </si>
  <si>
    <t>2AC40054-3 / 벡셀 엔진클리너 가솔린용 RRP | 0.5L x 10개</t>
  </si>
  <si>
    <t xml:space="preserve">DE030101 / 영일-이지텝 35.6(PE용)-손잡이용기1L | </t>
  </si>
  <si>
    <t>DE030102 / 태봉-보라색 사각용기(무마킹 검정캡) | 1L</t>
  </si>
  <si>
    <t>2AC40055-1 / 벡셀 엔진클리너 가솔린용 붉은말 에디션 | 0.5L x 10개</t>
  </si>
  <si>
    <t>DE030104 / SK ZIC X7 ZERO 0W30 - 가솔린/LPG | DM</t>
  </si>
  <si>
    <t>DE030105 / 두리-흑진주 사각용기(검정캡) | 350ml</t>
  </si>
  <si>
    <t>2AC40056-1 / 벡셀 엔진클리너 디젤용 | 0.5L x 10개</t>
  </si>
  <si>
    <t>DE030107 / 동방-OTS 300 백색용기(백색안전캡) | 300ml</t>
  </si>
  <si>
    <t>2AC40056-2 / 벡셀 엔진클리너 디젤용 | 0.5L x 20개</t>
  </si>
  <si>
    <t>DE030108 / 두리-회색 원형용기(캡x) | 1L</t>
  </si>
  <si>
    <t>2AC40057-3 / 벡셀 엔진클리너 디젤용 RRP | 0.5L x 10개</t>
  </si>
  <si>
    <t>DE030109 / 대성-PET 원형용기-청색(적색캡) | 500ml</t>
  </si>
  <si>
    <t>DE030110 / 세명-LM-2 | 1드럼200L</t>
  </si>
  <si>
    <t>2AC40058-1 / 벡셀 엔진클리너 디젤용 붉은말 에디션 | 0.5L x 10개</t>
  </si>
  <si>
    <t>DE030111 / 세명-LM-5 | 1드럼200L</t>
  </si>
  <si>
    <t>DE030112 / 태봉-회색 사각용기(영문명 검정안전캡) | 3L</t>
  </si>
  <si>
    <t>2AC40059-1 / 에어졸플러스 R#7 어드밴스 연료첨가제(휘발유용) | 0.3L x 12개</t>
  </si>
  <si>
    <t>DE030114 / 승진-PET 원형용기-흑투명(검정캡) | 140ml</t>
  </si>
  <si>
    <t>DE030116 / 대성-PET 원형용기-지알테크 전용용기 초록(검정캡) | 300ml</t>
  </si>
  <si>
    <t>2AC40060-1 / 에어졸플러스 R#9 어드밴스 연료첨가제(경유용) | 0.3L x 12개</t>
  </si>
  <si>
    <t>DE030117 / 대성-PET 원형용기-지알테크 전용용기 빨강(검정캡) | 300ml</t>
  </si>
  <si>
    <t>DE030118 / 태봉-몰리스금색 사각용기(캡x)) | 1L</t>
  </si>
  <si>
    <t>2AC40061-1 / 에어졸플러스 R#5 수분제거동결방지제 | 0.3L x 12개</t>
  </si>
  <si>
    <t>DE030119 / 태봉-몰리스금색 캡 | 1L</t>
  </si>
  <si>
    <t>DE030120 / 대성-HDPE 사각용기-검정(캡x)-대림 | 1L</t>
  </si>
  <si>
    <t>2AC40062-1 / 라이노 수분제거동결방지제 | 0.3L x 12개</t>
  </si>
  <si>
    <t>DE030121 / TOTM | 1드럼201.8L</t>
  </si>
  <si>
    <t>DE030122 / 승진-PET 요철원형용기-검정펄(캡x)-1박스40개입 | 1L</t>
  </si>
  <si>
    <t>2AC40063-1 / 라이노 퍼펙트 연료첨가제(경유용) | 10세트(0.5Lx2개)</t>
  </si>
  <si>
    <t>DE030123 / 대성-HDPE 사각용기-펄그레이(캡x)-대림 | 1L</t>
  </si>
  <si>
    <t>2AC40064-1 / 라이노 퍼펙트 연료첨가제(휘발유용) | 10세트(0.5Lx2개)</t>
  </si>
  <si>
    <t>DE030125 / 승진-PET 요철원형용기-은색펄(캡x)-1박스40개입(파카 디젤용) | 1L</t>
  </si>
  <si>
    <t>DE030126 / 몬스터루브랩-검정 삼각 용기(사입) | 500ml</t>
  </si>
  <si>
    <t>2AC40065-1 / 나노러스터 수분제거동결방지제 | 0.3L x 12개</t>
  </si>
  <si>
    <t>DE030127 / 대림온 스티커 2종 | 50*104</t>
  </si>
  <si>
    <t>DE031001 / 디앤엘-POWERZOL ZG 1130 | 1드럼 179kg</t>
  </si>
  <si>
    <t>2AC40066-1 / 나노러스터 파워부스터 연료첨가제(휘발유용) | 0.3L x 30개</t>
  </si>
  <si>
    <t>DE031002 / 디앤엘-POWERZOL 9048B | 1드럼 195kg</t>
  </si>
  <si>
    <t>DE031004 / 디앤엘-LZ 601(루브리졸) | 1드럼 191kg</t>
  </si>
  <si>
    <t>2AC40067-1 / 나노러스터 파워부스터 연료첨가제(경유용) | 0.3L x 30개</t>
  </si>
  <si>
    <t>DE031005 / 디앤엘-ULTERAZOL GA9020CS | 1드럼 187kg</t>
  </si>
  <si>
    <t>DE031007 / 디앤엘-P.A.N(산화방지제) | 1PL 25kg</t>
  </si>
  <si>
    <t>2AC40068-1 / 엔진큐어 어드밴스 연료첨가제(휘발유용) | 0.3L x 20개</t>
  </si>
  <si>
    <t>DE031008 / 디앤엘 LZ FC7040 | 1드럼 204kg</t>
  </si>
  <si>
    <t>DE031009 / 디앤엘-ADDCO ADDTAC(점착성 향상제) | 1PL 17kg</t>
  </si>
  <si>
    <t>2AC40069-1 / 엔진큐어 어드밴스 연료첨가제(경유용) | 0.3L x 30개</t>
  </si>
  <si>
    <t>DE031010 / 디앤엘-POWERZOL ZD9148B | 1드럼 194kg</t>
  </si>
  <si>
    <t>DE031011 / 디앤엘-ULTERAZOL GA9021CA | 1드럼 186kg</t>
  </si>
  <si>
    <t>2AC40070-1 / 엔진큐어 쌔내로 연료첨가제(경유용) | 0.3L x 30개</t>
  </si>
  <si>
    <t>DE031100 / AFE-1226 EMULSION 17KG-CAN | 17kg</t>
  </si>
  <si>
    <t>DE032000 / 루브필-RCF 318K 오일제거제 | 200L</t>
  </si>
  <si>
    <t>2AC40071-1 / 엔진큐어 쌔내로 연료첨가제(휘발유용) | 0.3L x 30개</t>
  </si>
  <si>
    <t>DE032001 / 루브필-LICD711 | 200L</t>
  </si>
  <si>
    <t>DE032002 / 루브필-ECA EP 609 | DM</t>
  </si>
  <si>
    <t>DE032004 / 루브필-ECA EP 302B | 200L</t>
  </si>
  <si>
    <t>2AC40073-1 / 라인업 연료첨가제(경유용) | 0.5L x 12개</t>
  </si>
  <si>
    <t>DE032005 / 루브필-오일소모방지제 | L</t>
  </si>
  <si>
    <t>DE032007 / 루브필-RCF-416(라디크린) | 200L</t>
  </si>
  <si>
    <t>2AC40074-1 / 카스 EX1 어드밴스 연료첨가제(휘발유용) | 0.3L x 20개</t>
  </si>
  <si>
    <t>DE032008 / 루브필-MC 227 체인오일 다이소 무색 | 1드럼 200L</t>
  </si>
  <si>
    <t>DE032009 / 루브필-MC 227(착색용) | 1드럼 200L</t>
  </si>
  <si>
    <t>2AC40075-1 / 카스 EX1 어드밴스 연료첨가제(경유용) | 0.3L x 20개</t>
  </si>
  <si>
    <t>DE032010 / 루브필-MC 416A(바이크 체인오일 건식용)-조색적용(붉은색계열) | 1드럼 200L</t>
  </si>
  <si>
    <t>DE032010-1 / 루브필-엔진코팅제첨가제 ECA EP-302B | kg</t>
  </si>
  <si>
    <t>2AC40076-1 / VORTEX 연료첨가제 경유용 | 0.3L x 20개</t>
  </si>
  <si>
    <t>DE032014 / 루브필-BCC노랑색(체인크리너 원료) | L</t>
  </si>
  <si>
    <t>DE033000 / MEG | DM</t>
  </si>
  <si>
    <t>2AC40077-1 / VORTEX 연료첨가제 휘발유용 | 0.3L x 20개</t>
  </si>
  <si>
    <t>DE033001 / 한석화학-BDG | DM</t>
  </si>
  <si>
    <t>DE033005 / 한석화학-2-EHN(LZ 8090) | 1드럼195kg</t>
  </si>
  <si>
    <t>2AC40078-1 / 알파기어 수분제거동결방지제 | 1L x 12개</t>
  </si>
  <si>
    <t>DE033103 / POUPC 1001(유기몰리브덴) | PAIL</t>
  </si>
  <si>
    <t>6PG01004 / Arctic Blue | kg</t>
  </si>
  <si>
    <t>2AC40079-1 / 비오랩 수분제거동결방지제 | 0.3L x 12개</t>
  </si>
  <si>
    <t>DE033106 / 새한-PB 950 (제조사:DL CHEM) | 1드럼185kg</t>
  </si>
  <si>
    <t>2AC40079-2 / 비오랩 수분제거동결방지제 | 0.3L x 24개</t>
  </si>
  <si>
    <t>DE033107 / 디앤엘-LZ 7418A | 1PL 17kg</t>
  </si>
  <si>
    <t>DE033108 / 디앤엘-LZ AT 3112 | 1PL 19kg</t>
  </si>
  <si>
    <t>2AC40080-1 / 파워블러드 수분제거동결방지제 | 0.3L x 12개</t>
  </si>
  <si>
    <t>DE033110 / 동방-단마개 SA500 투명용기(검정캡) | 500ml</t>
  </si>
  <si>
    <t>DE033112 / 루브필-ECA EP 502 | DM</t>
  </si>
  <si>
    <t>2AC40081-1 / 파워블러드 연료첨가제(경유용) | 0.3L x 12개</t>
  </si>
  <si>
    <t>DE033113 / 디앤엘-LZ PV6550 (BOOSTER) | 1드럼 198kg</t>
  </si>
  <si>
    <t>DE033115 / 태봉-CN유통 사각용기-대림금색(캡x) | 1L</t>
  </si>
  <si>
    <t>2AC40082-1 / 파워블러드 연료첨가제(휘발유용) | 0.3L x 12개</t>
  </si>
  <si>
    <t>DE033117 / 태봉-대림금색(CN유통)무지CAP | 1L</t>
  </si>
  <si>
    <t>2AC40090-1 / 와이어텍 Addy4-ZEEN 수분제거동결방지제 | 0.3L x 12개</t>
  </si>
  <si>
    <t>DE033119 / 디앤엘-B.T.A | 1bag 25kg</t>
  </si>
  <si>
    <t>DE033120 / 디앤엘-EDTA-4NA | 1bag 25kg</t>
  </si>
  <si>
    <t>2AC40091-1 / 와이어텍 Addy4-ZEEN 연료첨가제(경유용) | 0.3L x 12개</t>
  </si>
  <si>
    <t>DE033121 / 세명-ATG-NS | 240kg/DM</t>
  </si>
  <si>
    <t>DE033122 / 천경-PLASTOIL-44K(염화파라핀-44%-Long Chain Type) | DM</t>
  </si>
  <si>
    <t>2AC40092-1 / 와이어텍 Addy4-ZEEN 연료첨가제(휘발유용) | 0.3L x 12개</t>
  </si>
  <si>
    <t>DE033123 / 루브필-BC522(부식방지제) | 1드럼217kg</t>
  </si>
  <si>
    <t>2AC40093-1 / 와이엠 수분제거동결방지제 | 0.3L x 12개</t>
  </si>
  <si>
    <t>DE033125 / 인우-Brad-chem 552 | 1드럼210kg</t>
  </si>
  <si>
    <t>DE033127 / 동방-단마개 SA300 투명용기(검정캡)-사급(대시) | 300ml</t>
  </si>
  <si>
    <t>2AC40094-1 / 유로어드밴스 연료첨가제(경유용) | 0.3L x 12개</t>
  </si>
  <si>
    <t>DE033128 / 디앤엘-LZ 7077 | 1드럼 170kg(195L)</t>
  </si>
  <si>
    <t>DE033129 / 세명-제3인산소다 | 25kg/포</t>
  </si>
  <si>
    <t>2AC40095-1 / 유로어드밴스 연료첨가제(휘발유용) | 0.3L x 12개</t>
  </si>
  <si>
    <t>DE033130 / 세명-구연산(Citric Acid) | 25kg/포</t>
  </si>
  <si>
    <t>DE033131 / 루브필-HEC611 | L</t>
  </si>
  <si>
    <t>2AC40096-1 / 이노텍 연료첨가제(경유용) | 0.5L x 20개</t>
  </si>
  <si>
    <t>DE033132 / 태봉-회색 신형용기(캡x)-썸오일용기 | 4L</t>
  </si>
  <si>
    <t>DE033133 / 루브필-SCR 723 | kg</t>
  </si>
  <si>
    <t>2AC40097-1 / 이노텍 연료첨가제(휘발유용) | 0.5L x 20개</t>
  </si>
  <si>
    <t>DE033135 / IPA-SW | DM</t>
  </si>
  <si>
    <t>DE033139 / 삼양화인-CAD 2000 | 1드럼 200kg</t>
  </si>
  <si>
    <t>2AC40098-1 / 카즘 연료첨가제 디젤용 | 0.5L x 12개</t>
  </si>
  <si>
    <t>DE033140 / Envirox6.4(엔비록스) | L</t>
  </si>
  <si>
    <t>DE033141 / 탄산칼슘(경회) | 25kg/포</t>
  </si>
  <si>
    <t>2AC40099-1 / 카즘 연료첨가제 휘발유용 | 0.5L x 12개</t>
  </si>
  <si>
    <t>DE033145 / 세명-SMO-80 | 1드럼201.2L</t>
  </si>
  <si>
    <t>DE033146 / 디앤엘-ALOX 2100 | 1드럼 175kg</t>
  </si>
  <si>
    <t>2AC40100-1 / 아이크린 수분제거동결방지제 | 0.3L x 12개</t>
  </si>
  <si>
    <t>DE033147 / MULTI DETERGENT-2D | 1PL 10kg</t>
  </si>
  <si>
    <t>DE033149 / 동방-단마개 SA200 투명용기(검정안전캡) | 200ml</t>
  </si>
  <si>
    <t>2AC40101-1 / 엔진닥터큐 큐파워 연료첨가제(경유용) | 0.5L x 12개</t>
  </si>
  <si>
    <t>DE033150 / 세명-PhDG | DM</t>
  </si>
  <si>
    <t>DE033151 / 캔들용 고농축 지용성 액체 염료(색소)-브라운 | ml</t>
  </si>
  <si>
    <t>2AC40102-1 / 엔진닥터큐 큐파워 연료첨가제(휘발유용) | 0.5L x 12개</t>
  </si>
  <si>
    <t xml:space="preserve">DE033155 / 동방-금속캡 24파이(사급)-원바이오 엔진코팅제 | </t>
  </si>
  <si>
    <t>DE033156 / 동방-T200 투명(사급)-원바이오 엔진코팅제 | 200ml</t>
  </si>
  <si>
    <t>2AC40103-1 / 오터스 파워런 플러스 연료첨가제(경유용) | 0.5L x 12개</t>
  </si>
  <si>
    <t>DE033157 / 캔들용 고농축 지용성 액체 염료(색소)-브라운 | 50ml</t>
  </si>
  <si>
    <t>DE033158 / 승일-백관(20L실버 공용캔)클로즈 타입 0.33T | 20L</t>
  </si>
  <si>
    <t>2AC40104-1 / 오터스 파워런 플러스 연료첨가제(휘발유용) | 0.5L x 12개</t>
  </si>
  <si>
    <t>DE033162 / 태영-4L용 42파이 검정 안전캡 | 42파이</t>
  </si>
  <si>
    <t>DE033163 / 동방-단마개 SA200 백색용기(백색안전캡) | 200ml</t>
  </si>
  <si>
    <t>DE033165 / 디앤엘-H-B.H.T | 1bag 20kg</t>
  </si>
  <si>
    <t>DE033166 / DS-HDPE 사각용기-펄그레이(캡x) | 4L</t>
  </si>
  <si>
    <t>2AC40106-1 / 어굿즈 연료첨가제(경유용) | 0.3L x 6개</t>
  </si>
  <si>
    <t>DE033167 / 두리-검정 원형용기(캡x)-부동액용 | 1L</t>
  </si>
  <si>
    <t>DE033168 / 태영-1L용 38파이 검정 안전캡 | 38파이</t>
  </si>
  <si>
    <t>2AC40107-1 / 어굿즈 연료첨가제(휘발유용) | 0.3L x 6개</t>
  </si>
  <si>
    <t>DE033169 / DS-HDPE 사각용기-펄블루(캡x) | 4L</t>
  </si>
  <si>
    <t>DE033170 / DS-HDPE 사각용기-금색(캡x)온루브 전용용기 | 1L</t>
  </si>
  <si>
    <t>DE033176 / 캔들용 고농축 지용성 액체 염료(색소)-브라운 | 100ml</t>
  </si>
  <si>
    <t>DE033179 / (사용중단)대성-HDPE 사각용기-골드(검정캡)-GT용 신규용기 | 1L</t>
  </si>
  <si>
    <t>DE033180 / 대성-PET 원형용기-검정(검정캡) | 200ml</t>
  </si>
  <si>
    <t>2AC40111-1 / 맥스44(MAX44) 가솔린 시스템 클리너 연료첨가제 | 0.473L x 6개</t>
  </si>
  <si>
    <t>DE033181 / 대성-GT용 HDPE 사각용기-골드(검정캡) | 1L</t>
  </si>
  <si>
    <t>DE040001 / 품질보증 스티커(재질 은지) | 45*20</t>
  </si>
  <si>
    <t>2AC40112-1 / 맥스44(MAX44) 디젤 시스템 클리너 연료첨가제 | 0.473L x 6개</t>
  </si>
  <si>
    <t>DE040002 / 특허청 박스 밀봉 스티커(은지) | 18*30</t>
  </si>
  <si>
    <t>DE040011 / 이벤트스티커-체인크리너 | 40*40</t>
  </si>
  <si>
    <t>2AC40113-1 / 맥스(MAX44) 수분제거동결방지제 | 0.3L x 12개</t>
  </si>
  <si>
    <t>DE040019 / 에어캡 봉투(비접착) | 20*30</t>
  </si>
  <si>
    <t>DE040020 / 에어캡 봉투(비접착) | 40*40</t>
  </si>
  <si>
    <t>2AC40114-1 / 제일 수분제거동결방지제 | 0.3L x 12개</t>
  </si>
  <si>
    <t>DE040030 / 에어캡 봉투(비접착) | 25*30</t>
  </si>
  <si>
    <t>2AC40115-1 / 제일 수분제거동결방지제 | 1L x 12개</t>
  </si>
  <si>
    <t>2AC40116-1 / 제일 연료첨가제 경유용 | 0.3L x 12개</t>
  </si>
  <si>
    <t>DL020135 / 바이크 체인윤활부스터(건식) 40ml 인박스 | 63*32*113.5</t>
  </si>
  <si>
    <t>DL020136 / 바이크 체인윤활부스터(습식) 40ml 인박스 | 63*32*113.5</t>
  </si>
  <si>
    <t>2AC40117-1 / 제일 연료첨가제 휘발유용 | 0.3L x 12개</t>
  </si>
  <si>
    <t>DL020139 / 바이크 체인크리너&amp;디그리셔 500ml 12개입 아웃박스 | 287*253*280</t>
  </si>
  <si>
    <t>2AC40118-1 / 젠틀맨초이스 연료첨가제 경유용 | 0.3L x 12개</t>
  </si>
  <si>
    <t>DL020140 / 체인크리너 속 간지(아웃박스용) | 280*180</t>
  </si>
  <si>
    <t>DL020141 / 체인크리너 속 간지(아웃박스용) | 210*180</t>
  </si>
  <si>
    <t>2AC40119-1 / 젠틀맨초이스 연료첨가제 휘발유용 | 0.3L x 12개</t>
  </si>
  <si>
    <t>2AC40120 / 좋은연료 연료첨가제(경유용) | 0.3L</t>
  </si>
  <si>
    <t>DL020143 / 바이크 체인오일 모든컨디션용 40ml 2개입 인박스 | 63*32*113.5(날개126)</t>
  </si>
  <si>
    <t>2AC40120-1 / 좋은연료 연료첨가제(경유용) | 0.3L x 12개</t>
  </si>
  <si>
    <t>DL020145 / 크린텍 가죽클리너 500ml 12개입 아웃박스 | 280*280*262</t>
  </si>
  <si>
    <t>2AC40121 / 좋은연료 연료첨가제(휘발유용) | 0.3L</t>
  </si>
  <si>
    <t>DL020146 / 크린텍 가죽클리너 500ml 12개입 아웃박스 칸막이 2칸 | 265*242(3매)</t>
  </si>
  <si>
    <t>2AC40121-1 / 좋은연료 연료첨가제(휘발유용) | 0.3L x 12개</t>
  </si>
  <si>
    <t>DL020146-1 / 크린텍 가죽클리너 500ml 12개입 아웃박스 칸막이 3칸 | 266*242(2매)</t>
  </si>
  <si>
    <t>DL020148 / 바이크 체인크리너&amp;디그리셔 500ml 인박스 | 80*66*262</t>
  </si>
  <si>
    <t>2AC40122-1 / 지알테크 로드몬스터 퍼스트 부스터샷(경유용) | 0.3L x 20개</t>
  </si>
  <si>
    <t>DL030001 / 아크팩-뾰족캡PE 40ml 백색용기(24파이 신형 뽀족캡 줄무늬 백색) | 40ml</t>
  </si>
  <si>
    <t>DL030002 / 아크팩-Ø24신형뾰족캡(줄무늬변경)-백색 | 50.5*27.5</t>
  </si>
  <si>
    <t>2AC40123-1 / 지알테크 로드몬스터 퍼스트 부스터샷(휘발유용) | 0.3L x 20개</t>
  </si>
  <si>
    <t>DL030003 / 아크팩-PET500ml 백색원형용기(FCY019)-건x | 198*63</t>
  </si>
  <si>
    <t>DO020085 / 미라텍 카젠 엔진오일(5w30) 1L 20개입 아웃박스 | 570*320*270</t>
  </si>
  <si>
    <t>2AC40124-1 / 지알테크 마스터벤 연료첨가제(경유용) | 0.3L x 20개</t>
  </si>
  <si>
    <t>DO020085-1 / 카젠 썸오일 엔진오일(5w30) 1L 20개입 아웃박스 | 570*340*215</t>
  </si>
  <si>
    <t>DO020086 / 미라텍 리필용 엔진오일(5w30) 900ml 라벨 | 202*95</t>
  </si>
  <si>
    <t>2AC40125-1 / 지알테크 마스터벤 연료첨가제(휘발유용) | 0.3L x 20개</t>
  </si>
  <si>
    <t>DO020097 / 썸오일 100% 합성엔진오일 4L 4개입 10w40 아웃박스 | 455*225*295</t>
  </si>
  <si>
    <t>2AC40126-1 / 지알테크 모터브 엔진부스트팩 연료첨가제(경유용) | 0.31L x 20개</t>
  </si>
  <si>
    <t>DP020001 / 프로텍 오토바이용 엔진코팅제 100ml 라벨 | 125*72</t>
  </si>
  <si>
    <t>DP020034 / 500ml 무지 인박스 | 115*55*215</t>
  </si>
  <si>
    <t>2AC40127-1 / 지알테크 모터브 엔진부스트팩 연료첨가제(휘발유용) | 0.31L x 20개</t>
  </si>
  <si>
    <t>DP030002 / 광명- PE 20L 정사각 용기 | 20L</t>
  </si>
  <si>
    <t>DP030005 / 동방-단마개T100백색(캡x) | 100ml</t>
  </si>
  <si>
    <t>2AC40128-1 / 지알테크 블랙팟 퍼펙트 카부스터 연료첨가제(경유용) | 0.3L x 20개</t>
  </si>
  <si>
    <t xml:space="preserve">DP030006 / 그래핀 파우더 | </t>
  </si>
  <si>
    <t>DR030002 / 서진-Red 4Bn(P) | kg</t>
  </si>
  <si>
    <t>2AC40129-1 / 지알테크 블랙팟 퍼펙트 카부스터 연료첨가제(휘발유용) | 0.3L x 20개</t>
  </si>
  <si>
    <t>DR030004 / BF4-1201 | 1드럼200L</t>
  </si>
  <si>
    <t>DR030005 / BF LV-1202 | 1드럼200L</t>
  </si>
  <si>
    <t>2AC40130-1 / 나노바이오 수분제거동결방지제 | 0.5L x 12개</t>
  </si>
  <si>
    <t>DS012275 / 옥탄부스터(무색소) | 200L</t>
  </si>
  <si>
    <t>DS020066 / 지티생활건강 백전백승 수분제거동결방지제 300ml 12개입 아웃박스 | 245*185*220</t>
  </si>
  <si>
    <t>2AC40131-1 / 나노바이오 연료첨가제(경유용) | 0.5L x 12개</t>
  </si>
  <si>
    <t>DS020073 / 수분12개입(인박스x) 판지확보용 | 245*185*220</t>
  </si>
  <si>
    <t>DS020085 / 디젤케어세트 온라인전용 2개입 인박스(요소수150+DPF300) | 105*60*205</t>
  </si>
  <si>
    <t>2AC40132-1 / 카밈 수분제거&amp;동결방지제 프로 | 0.3L x 30개</t>
  </si>
  <si>
    <t xml:space="preserve">DS020085-1 / 디젤케어세트 온라인전용 2개입 인박스 내부칸막이 | </t>
  </si>
  <si>
    <t>DW020129 / 올뷰 유막제거제 100ml 인박스 | 100*90*140</t>
  </si>
  <si>
    <t>2AC40133-1 / 카밈 엔진부스터클리너 프로 PLUS 가솔린용 | 0.3L x 30개</t>
  </si>
  <si>
    <t>DW020130 / 올뷰 공용 12세트 아웃박스 | 285*215*300</t>
  </si>
  <si>
    <t>DW020131 / 에스코트 외장광택제 200ml 인박스 | 125*52*204</t>
  </si>
  <si>
    <t>2AC40134-1 / 카밈 엔진부스터클리너 프로 PLUS 디젤용 | 0.3L x 30개</t>
  </si>
  <si>
    <t>HD030008 / 엑스티어 D90 C2 0W30 | 200L</t>
  </si>
  <si>
    <t>HD030011 / 엑스티어 D90 C2 LS 0W30(가솔린 디젤 겸용) | DM</t>
  </si>
  <si>
    <t>2AC40135-1 / 카밈 엔진부스터클리너 프로PLUS 하이브리드 | 0.3L x 30개</t>
  </si>
  <si>
    <t>MB030001 / 방청윤활제 원료 | kg(비중0.784)</t>
  </si>
  <si>
    <t xml:space="preserve">OA0001 / 맥스(MAX44) 엔진코팅제 0.5L 라벨 | </t>
  </si>
  <si>
    <t>2AC40136-1 / 파워플러스300 연료첨가제(경유용) | 0.3L x 25개</t>
  </si>
  <si>
    <t xml:space="preserve">OA0002 / 맥스(MAX44) 엔진코팅제 0.5L 12개입 아웃박스 | </t>
  </si>
  <si>
    <t>2AC40137-1 / 파워플러스300 연료첨가제(휘발유용) | 0.3L x 25개</t>
  </si>
  <si>
    <t>OA020155 / 루브크린 엔진플러싱 500ml 20개입 아웃박스 | 360*280*250(21번)</t>
  </si>
  <si>
    <t>2AC40138-1 / 더클래스 헥사부스트 연료첨가제(경유용) | 0.3L x 20개</t>
  </si>
  <si>
    <t>OA020176 / 파워블러드 엔진플러싱 500ml 인박스 | 65*65*235</t>
  </si>
  <si>
    <t>OA020177 / 파워블러드 엔진플러싱 500ml 12개입 아웃박스 | 285*215*255</t>
  </si>
  <si>
    <t>2AC40139-1 / 더클래스 헥사부스트 연료첨가제(휘발유용) | 0.3L x 20개</t>
  </si>
  <si>
    <t>OA020296 / 나노바이오 엔진플러싱 500ml 12개입 아웃박스 | 285*215*250</t>
  </si>
  <si>
    <t>2AC40140-1 / 태영 연료첨가제(경유용) | 0.5L x 12개</t>
  </si>
  <si>
    <t>OA020316 / 마스타케미칼 모터플러쉬 엔진플러싱 300ml 인박스 | 60*60*205</t>
  </si>
  <si>
    <t>OA020317 / 마스타케미칼 모터플러쉬 엔진플러싱 300ml 12개입 아웃박스 | 255*195*223</t>
  </si>
  <si>
    <t>2AC40142-1 / 태영 연료첨가제(휘발유용) | 0.5L x 12개</t>
  </si>
  <si>
    <t>OA020333 / 엔젤블러드 4T 엔진케어세트3종 인박스 | 154*56*248</t>
  </si>
  <si>
    <t>OA020334 / 엔젤블러드 4T 엔진케어세트3종 10세트 아웃박스 | 330*310*265</t>
  </si>
  <si>
    <t>2AC40143-1 / 피비플러스 파워크린 연료첨가제(디젤용) | 0.1L x 60개</t>
  </si>
  <si>
    <t>OA020336 / 엔젤블러드 4T 엔진세척제 160ml 20개입 아웃박스 | 260*210*160</t>
  </si>
  <si>
    <t>2AC40144-1 / 피비플러스 파워크린 연료첨가제(가솔린용) | 0.1L x 60개</t>
  </si>
  <si>
    <t>OA020408 / 모빌유화 모터플러쉬 엔진세척제 500ml 12개입 아웃박스 | 280*215*247</t>
  </si>
  <si>
    <t>2AC40147-1 / 피비플러스 파워크린 연료첨가제(디젤용) | 0.2L x 20개</t>
  </si>
  <si>
    <t>2AC40148-1 / 피비플러스 파워크린 연료첨가제(가솔린용) | 0.2L x 20개</t>
  </si>
  <si>
    <t xml:space="preserve">OA020563 / 현대엔진플러싱 500ml 인박스-업체공급 | </t>
  </si>
  <si>
    <t xml:space="preserve">OA020566 / 엔젤블러드 4T 인박스용 패드 | </t>
  </si>
  <si>
    <t>2AC40149-1 / 파카 스타나다인 연료첨가제(경유용) | 0.12L x 24개</t>
  </si>
  <si>
    <t>2AC40150-1 / 파카 스타나다인 연료첨가제(경유용) | 0.9L x 12개</t>
  </si>
  <si>
    <t>OA020570 / ICE PAG 46 에어컨 콤프오일1L 12개입 아웃박스 | 340*260*250</t>
  </si>
  <si>
    <t>OA020573 / 맥스(MAX44) 엔진세척제 노솔벤트(NO Solvent) 0.5L 12개입 아웃박스 | 305*230*200</t>
  </si>
  <si>
    <t>2AC40151-1 / 파카 스타나다인 연료첨가제(휘발유용) | 0.15L x 24개</t>
  </si>
  <si>
    <t>2AC40152-1 / 파카 스타나다인 연료첨가제(옥탄부스터) | 0.13L x 24개</t>
  </si>
  <si>
    <t xml:space="preserve">OA020576 / PAG 100 에어컨 콤프오일 0.95L 12개입 아웃박스 | </t>
  </si>
  <si>
    <t>OA020577 / 프로몰 맥스부스터 오일플러싱 300ml 15개입 아웃박스 | 305*190*220</t>
  </si>
  <si>
    <t>2AC40153-1 / 팀카본 인젝터 클리너(경유용) | 0.3L x 15개</t>
  </si>
  <si>
    <t>2AC40154-1 / 울트라날린 옥탄부스터 | 0.55L x 12개</t>
  </si>
  <si>
    <t>OA020582 / 디알텍 오일소모방지제 500ml 10개입 아웃박스 | 285*180*205</t>
  </si>
  <si>
    <t>OA020723 / 카밈 SCR 클리너 프로 150ml 인박스 | 45.5*45.5*190</t>
  </si>
  <si>
    <t>2AC40155-1 / 울트라날린 옥탄부스터 | 6세트(0.55Lx2개)</t>
  </si>
  <si>
    <t>2AC40156-1 / 모빌유화 수분제거동결방지제 | 0.3L x 12개</t>
  </si>
  <si>
    <t>OA020774 / 나인서클 요소수 첨가제 150ml 12개입 아웃박스 | 190*145*200</t>
  </si>
  <si>
    <t>2AC40157-1 / 엔진리커버 가솔린 촉매 산소센서 클리너 | 0.5L x 6개</t>
  </si>
  <si>
    <t>OA020792 / CTWD 하이퍼 가드 포뮬라 부동액(적색) 3.78L 4개입 아웃박스 | 405*285*295</t>
  </si>
  <si>
    <t>OA020793 / CTWD 하이퍼 가드 포뮬라 부동액(청색) 3.78L 4개입 아웃박스 | 405*285*295</t>
  </si>
  <si>
    <t>2AC40158-1 / 카라온 가솔린 산소센서 촉매클리너 | 0.5L x 6개</t>
  </si>
  <si>
    <t>2AD40001-1 / GT 트리타늄 DPF 클리너(경유) | 0.5L x 12개</t>
  </si>
  <si>
    <t>OA020797 / CN유통 브레이크액 DOT-4 플러스 1L 12개입 아웃박스 | 425*265*210</t>
  </si>
  <si>
    <t>2AD40002-1 / 카밈 DPF클리너 프로 NEW 연료첨가제 | 0.3L x 30개</t>
  </si>
  <si>
    <t>2AD40003-1 / 카라온 DPF 클리너 터보 이지알(EGR) 클리너 | 0.5L x 6개</t>
  </si>
  <si>
    <t>OA020804 / 퀀텀 슈퍼 롱라이프 프리믹스 부동액 첨가제(청색) 1L 12개입 아웃박스 | 355*265*255</t>
  </si>
  <si>
    <t>OA020805 / 카보 요소수 첨가제 150ml 라벨 | 140*80</t>
  </si>
  <si>
    <t>2AD40004-1 / 카라온 대형차용 DPF 클리너(터보 EGR 클리너) | 1L x 6개</t>
  </si>
  <si>
    <t>OA020806 / 카보 요소수 첨가제 150ml 인박스 | 45.5*45.5*190</t>
  </si>
  <si>
    <t>OA020807 / 카보 요소수 첨가제 150ml 10개입 칼라박스 | 242*99*198</t>
  </si>
  <si>
    <t>2AD40005-1 / OMC 파워샷 DPF 클리너 | 0.5L x 6개</t>
  </si>
  <si>
    <t>OA020808 / 카보 요소수 첨가제 150ml 10개입 4세트 아웃박스 | 410*255*220</t>
  </si>
  <si>
    <t>OA020816 / 쿨에디 자동차 냉각수 첨가제 400ml 인박스 | 65*65*234</t>
  </si>
  <si>
    <t>2AD40007-1 / 비오랩 DPF 클리너 | 0.5L x 12개</t>
  </si>
  <si>
    <t>OA020818 / JS LUBE 브레이크액 DOT-4+ LV 1L 라벨 | 77*107</t>
  </si>
  <si>
    <t>OA020819 / JS LUBE 브레이크액 DOT-4+ LV 1L 12개입 아웃박스 | 425*265*210</t>
  </si>
  <si>
    <t>2AD40008-1 / 파워블러드 DPF 클리너 | 0.46L x 6개</t>
  </si>
  <si>
    <t xml:space="preserve">OA020824 / 삼마- 0.24L 용기 - 엔진플러싱(검정용기) - 업체공급 | </t>
  </si>
  <si>
    <t>2AD40009-1 / 와이어텍 Addy4-ZEEN DPF 클리너 | 0.3L x 6개</t>
  </si>
  <si>
    <t>2AD40010-1 / 와이어텍 Addy4-ZEEN DPF 클리너 | 0.5L x 6개</t>
  </si>
  <si>
    <t>2AD40011-1 / 엔진리커버 DPF 클리너 | 0.5L x 10개</t>
  </si>
  <si>
    <t>2AD40012-1 / 팀카본 DPF 클리너 | 0.5L x 10개</t>
  </si>
  <si>
    <t>OA020847 / 상신 HAGEN 브레이크액 DOT-4+ LV 0.1L 60개입 아웃박스 | 325*268*188</t>
  </si>
  <si>
    <t>OA020847-1 / 상신 HAGEN 브레이크액 DOT-4+ LV 0.1L 아웃박스 패드 | 3T(325*268)</t>
  </si>
  <si>
    <t>2AD40013-1 / 피비플러스 DPF GOLD 클리너 | 0.5L x 6개</t>
  </si>
  <si>
    <t>OA020849 / 상신 HAGEN 브레이크액 DOT-4+ LV 0.5L 12개입 아웃박스 | 278*225*205</t>
  </si>
  <si>
    <t>2AD40014-1 / 피비플러스 DPF GOLD 클리너 | 1L x 6개</t>
  </si>
  <si>
    <t>OA030001 / 라핀 엔진플러싱500ml 12개입 아웃박스 | 285*215*250</t>
  </si>
  <si>
    <t>2AD40015-1 / 넘버원 DPF 클리너 | 0.5L x 6개</t>
  </si>
  <si>
    <t>OA030003 / 라핀 엔진플러쉬 500ml 인박스 | 65*65*235</t>
  </si>
  <si>
    <t>2AE40001-1 / GT 트리타늄 요소수 첨가제 | 0.15L x 10개</t>
  </si>
  <si>
    <t>2AE40001-2 / GT 트리타늄 요소수 첨가제 | 0.15L x 40개</t>
  </si>
  <si>
    <t>OAA20004 / 착유기오일 AZ-37 4L 4개입 아웃박스 | 405*285*295</t>
  </si>
  <si>
    <t>2AE40002-1 / 카라온 요소수 첨가제 | 0.15L x 20개</t>
  </si>
  <si>
    <t>OE020564 / 현대엔진플러싱 인박스 속패드(흰색) | 195*95*100</t>
  </si>
  <si>
    <t>OE030001 / 탑크린-PET 스프레이용 원형 투명용기500ml (캡x) | 500ml</t>
  </si>
  <si>
    <t>2AE40003-1 / 카라온 대형차 중장비 요소수 첨가제 | 0.55L x 12개</t>
  </si>
  <si>
    <t xml:space="preserve">OE030001-1 / 탑크린-흰색 안전캡 | </t>
  </si>
  <si>
    <t>OE0300011 / 탑크린-PET 스프레이용 원형 검정용기500ml (캡x) | 500ml</t>
  </si>
  <si>
    <t>2AE40004-1 / Cleanshot AdBlue Additive 클린샷 요소수 첨가제 | 0.55L x 12개</t>
  </si>
  <si>
    <t xml:space="preserve">OE030002 / 스프레이건 TS 090 28/410 검정색(캡) | </t>
  </si>
  <si>
    <t>OE030003 / 광명- 1.5L 됫병(가가오일용기) | 1.5L</t>
  </si>
  <si>
    <t>2AE40005-1 / 나인서클 요소수 첨가제 | 0.15L x 12개</t>
  </si>
  <si>
    <t>OE030004 / PE 25L A 원색 | 300*240*390</t>
  </si>
  <si>
    <t xml:space="preserve">OE030005 / 스프레이건 TS 050 28/410 검정색(캡) | </t>
  </si>
  <si>
    <t>2AE40006-1 / 엔진리커버 요소수 첨가제 | 0.15L x 20개</t>
  </si>
  <si>
    <t>OE040009 / 4XEN 인박스 밀봉 스티커(은지) | 34*15</t>
  </si>
  <si>
    <t>OE040010 / 4XEN 중박스 밀봉 스티커 | (40*40)12개입</t>
  </si>
  <si>
    <t>2AE40007-1 / 엔진리커버 요소수 첨가제 | 0.55L x 12개</t>
  </si>
  <si>
    <t>OL020003 / 보라주스 체인크리너 500ml 12개입 아웃박스 | 295*220*260</t>
  </si>
  <si>
    <t>2AE40008-1 / 블루큐(Blue-Q) 요소수 첨가제 | 0.15L x 25개</t>
  </si>
  <si>
    <t>OL020005 / 삼천리 바이크오일 AO150(오일 올컨디션) 40ml 2개입 인박스 | 63*32*119.5</t>
  </si>
  <si>
    <t>2AE40009-1 / 블루큐(Blue-Q) 요소수 첨가제 | 0.55L x 12개</t>
  </si>
  <si>
    <t>2AE40010-1 / 카밈 SCR 클리너 프로 | 0.15L x 48개</t>
  </si>
  <si>
    <t>OO020173 / 파워블러드 엔진오일 공용 1L 12개입 아웃박스(5w30) | 340*260*250</t>
  </si>
  <si>
    <t>OO020174 / 파워블러드 엔진오일 PAO공용 1L 12개입 아웃박스(5w30) | 340*260*250</t>
  </si>
  <si>
    <t>2AG40003-1 / 공성 HD 부동액 원액 (적색) | 4L x 4개</t>
  </si>
  <si>
    <t>OO020192 / 슈파워 SP-1 엔진오일 5w30 아웃박스 1L 12개입 | 340*260*250</t>
  </si>
  <si>
    <t>2AG40005-1 / 쿨에디 자동차 냉각수 첨가제 | 0.4L x 12개</t>
  </si>
  <si>
    <t>2AG40005-2 / 쿨에디 자동차 냉각수 첨가제 | 0.4L x 20개</t>
  </si>
  <si>
    <t>OO020271 / 공성 엔진오일 10w40 4L 4개입 아웃박스 | 440*235*290</t>
  </si>
  <si>
    <t>2AG40006-1 / CTWD 하이퍼 가드 포뮬라 부동액(청색) | 3.78L x 4개</t>
  </si>
  <si>
    <t>OO020363 / 삼성그린텍 4T 엔진오일 10w40 1L 12개입 아웃박스 | 365*235*265</t>
  </si>
  <si>
    <t>2AG40007-1 / CTWD 하이퍼 가드 포뮬라 부동액(적색) | 3.78L x 4개</t>
  </si>
  <si>
    <t>OO020373 / 수퍼모토 4T 엔진오일 10w40 1L 12개입 아웃박스 | 340*260*250</t>
  </si>
  <si>
    <t>2AG40009-1 / 퀀텀 슈퍼 롱라이프 프리믹스 부동액 첨가제(적색) | 1L x 12개</t>
  </si>
  <si>
    <t>OO020375 / 콤비 4T 엔진오일 5w40 1L 12개입 아웃박스 | 340*265*245</t>
  </si>
  <si>
    <t>OO020376 / 콤비 4T 엔진오일 5w40 1L 24개입 아웃박스 | 455*395*250</t>
  </si>
  <si>
    <t>2AG40010-1 / 퀀텀 슈퍼 롱라이프 프리믹스 부동액 첨가제(청색) | 1L x 12개</t>
  </si>
  <si>
    <t xml:space="preserve">OO020540-1 / 슈퍼오일 엔진코팅제 1L 아웃박스 | </t>
  </si>
  <si>
    <t>2AG40011-1 / 카라온 대형트럭 중장비 HD 부동액 원액 | 4L x 4개</t>
  </si>
  <si>
    <t>2AG40012-1 / 카라온 PG 부동액 프리믹스 50% | 3.8L x 4개</t>
  </si>
  <si>
    <t>OO020584 / OF3 엔진오일 5w30 1L 12개입 아웃박스 | 340*260*250</t>
  </si>
  <si>
    <t>OO020586 / 아디노 벨퍼포먼스 엔진코팅제 350ml 20개 아웃박스 | 370*290*200</t>
  </si>
  <si>
    <t>2AG40014-1 / 비오랩 사계절 고농축 부동액(적색) | 1L x 10개</t>
  </si>
  <si>
    <t>OO020594 / 아디노 엔진오일 5w30 1L 12개 아웃박스 | 340*260*250</t>
  </si>
  <si>
    <t>2AG40015-1 / 어굿즈 부동액 첨가제 | 1L x 6개</t>
  </si>
  <si>
    <t>OO020596 / 행복윤활유 HL 엔진오일 0w30 1L 12개입 아웃박스 | 340*265*245</t>
  </si>
  <si>
    <t>2AG40016-1 / 맥스(MAX44) 부동액 첨가제(녹색) | 1L x 12개</t>
  </si>
  <si>
    <t>2AG40017-1 / 맥스(MAX44) 부동액 첨가제(적색) | 1L x 12개</t>
  </si>
  <si>
    <t>2AG40018-1 / 제일 사계절 고농축 부동액(적색) | 1L x 10개</t>
  </si>
  <si>
    <t>OO020617 / 카보 엔진오일 GT PAO 5w30 겸용 라벨 | 92*110</t>
  </si>
  <si>
    <t>2AG40019-1 / 제일 사계절 고농축 부동액(적색) | 3L x 4개</t>
  </si>
  <si>
    <t>2AG40020-1 / 카밈 프리믹스 올인원 고농축 냉각수-녹색용 | 1L X 12개</t>
  </si>
  <si>
    <t>OO020628 / 헥사 FIC 4T 그래핀 10w40 100%합성엔진오일 1L 12개입 아웃박스 | 356*233*260</t>
  </si>
  <si>
    <t>2AG40021-1 / 카밈 프리믹스 올인원 고농축 냉각수-적색용 | 1L X 12개</t>
  </si>
  <si>
    <t>OO020631 / 디알텍 엔진오일 5w30 1L 12개입 칼라박스 | 340*270*242</t>
  </si>
  <si>
    <t>OO020632 / 디알텍 엔진오일 5w40 1L 12개입 칼라박스 | 340*270*242</t>
  </si>
  <si>
    <t>2AG40022-1 / 델파이 냉각수 프리믹스 | 4L x 4개</t>
  </si>
  <si>
    <t>OO020633 / 디알텍 엔진오일 PAO 5w30 1L 12개입 칼라박스 | 340*270*242</t>
  </si>
  <si>
    <t>OO020634 / 디알텍 엔진오일 PAO 5w40 1L 12개입 칼라박스 | 340*270*242</t>
  </si>
  <si>
    <t>2AG40023-1 / 금아(Keum Tube)프리믹스 고농축 부동액(적색) | 1L x 10개</t>
  </si>
  <si>
    <t>OO020635 / 디알텍 엔진오일 0w30 1L 12개입 칼라박스 | 340*270*242</t>
  </si>
  <si>
    <t>OO020637 / 카보 엔진오일 GT PAO 0w30 겸용 라벨 | 92*110</t>
  </si>
  <si>
    <t>OO020638 / 카보 엔진오일 GT PAO 5w40 겸용 라벨 | 92*110</t>
  </si>
  <si>
    <t>OO020642 / 온루브 엔진오일(5w30) 1L 12개입 공용 칼라박스 | 340*270*242</t>
  </si>
  <si>
    <t>2AH40001-1 / CN 브레이크액 DOT-4 플러스 | 1L x 12개</t>
  </si>
  <si>
    <t>OO020644 / 온루브 엔진오일(10w40) 4L 4개입 칼라박스 | 412*292*305</t>
  </si>
  <si>
    <t>OO020655 / 스탠다드 바이 파워클러스터 5W-30 1L 라벨 | 77*107</t>
  </si>
  <si>
    <t>OO020656 / 스탠다드 바이 파워클러스터 5W-30 1L 12개입 아웃박스 | 435*275*215</t>
  </si>
  <si>
    <t>2AH40003-1 / 디알텍 브레이크액 DOT-4 플러스 | 1L x 12개</t>
  </si>
  <si>
    <t>OO020657 / LUKI PREMIUM GOLD 5w30 엔진오일 1L 라벨 | 77*107</t>
  </si>
  <si>
    <t>OO020658 / LUKI PREMIUM GOLD 5w30 엔진오일 1L 12개입 아웃박스 | 435*275*215</t>
  </si>
  <si>
    <t>2AH40004-1 / 온루브 맥스 프리미엄 브레이크액 DOT-4+ | 1L x 12개</t>
  </si>
  <si>
    <t>OO020660 / 스탠다드 바이 파워클러스터 0W-20 1L 12개입 아웃박스 | 435*275*215</t>
  </si>
  <si>
    <t>2AH40005-1 / 온루브 맥스 프리미엄 브레이크액 DOT-4+ LV | 1L x 12개</t>
  </si>
  <si>
    <t>OO020663 / S-POWER AX-30 SAE 0W-30 엔진오일 1L 라벨 | 77.5*142</t>
  </si>
  <si>
    <t>2AH40006-1 / JS LUBE 브레이크액 DOT-4 | 1L x 12개</t>
  </si>
  <si>
    <t>OO020664 / S-POWER AX-40 SAE 0W-40 엔진오일 1L 라벨 | 77.5*142</t>
  </si>
  <si>
    <t>OO020665 / S-POWER 엔진오일 1L 12개입 아웃박스(공용) | 340*260*250</t>
  </si>
  <si>
    <t>2AH40007-1 / JS LUBE 브레이크액 DOT-4+ LV | 1L x 12개</t>
  </si>
  <si>
    <t>OO020666 / CN유통 엔진오일 1L 12개입 칼라박스(5w30 공용) | 340*270*242</t>
  </si>
  <si>
    <t>2AH40008-1 / 이맥솔루션 맥세이버 브레이크액 | 1L x 12개</t>
  </si>
  <si>
    <t>2AH40009-1 / 마이스터 프리미엄 브레이크액 DOT-4+ LV | 1L x 12개</t>
  </si>
  <si>
    <t>OO020672 / CTWD 엔진오일 0W-20 1L 12개입 아웃박스 | 340*260*250</t>
  </si>
  <si>
    <t>2AH40010-1 / 상신 HAGEN 브레이크액 DOT-4+ LV | 0.1L x 60개</t>
  </si>
  <si>
    <t>OO020674 / CTWD 엔진오일 5W-30 1L 12개입 아웃박스 | 340*260*250</t>
  </si>
  <si>
    <t>2AH40011-1 / 상신 HAGEN 브레이크액 DOT-4+ LV | 0.5L x 12개</t>
  </si>
  <si>
    <t>OO020676 / 디알텍 자동차용 기어오일 75W-90 1L 12개입 아웃박스 | 340*260*250</t>
  </si>
  <si>
    <t>2AH40014-1 / 파워텍 브레이크액 DOT-4+ LV | 1L x 12개</t>
  </si>
  <si>
    <t>OO020678 / JP 퍼포먼스 라이딩 모터 4T 엔진오일(5w40) 1L 12개입 아웃박스 | 356*233*265</t>
  </si>
  <si>
    <t>2AH40015-1 / 디알텍 브레이크액 DOT-4 LV | 1L x 12개</t>
  </si>
  <si>
    <t>OO020681 / CN유통 엔진오일 1L 12개입 칼라박스(0w 공용) | 340*270*242</t>
  </si>
  <si>
    <t>2AJ40001-1 / GT 트리타늄 엔진플러싱 | 0.5L x 20개</t>
  </si>
  <si>
    <t>OO020683 / 스탠다드 바이 파워클러스터 5W-40 1L 12개입 아웃박스 | 435*275*215</t>
  </si>
  <si>
    <t>2AJ40002-1 / 카라온 엔진플러싱 | 0.5L x 10개</t>
  </si>
  <si>
    <t>OO020685 / 스탠다드 바이 파워클러스터 0W-30 1L 12개입 아웃박스 | 435*275*215</t>
  </si>
  <si>
    <t>2AJ40003-1 / 카라온 오일제거제 | 0.4L x 10개</t>
  </si>
  <si>
    <t>OO020689 / 아디노 엔진오일 0w20 1L 12개 아웃박스 | 340*260*250</t>
  </si>
  <si>
    <t>2AJ40004-1 / 카라온 오일제거제 | 1L x 10개</t>
  </si>
  <si>
    <t>OO020691 / 디알텍 엔진오일 BASIC 5w30 1L 12개입 아웃박스 | 340*260*250</t>
  </si>
  <si>
    <t>2AJ40005-1 / 카라온 녹제거제 | 0.35L x 10개</t>
  </si>
  <si>
    <t>OO020693 / JP 퍼포먼스 라이딩 모터 4T 엔진오일(10w40) 1L 20개입 아웃박스 | 480*280*265</t>
  </si>
  <si>
    <t>2AJ40006-1 / 카라온 녹제거제 | 1L x 10개</t>
  </si>
  <si>
    <t>OO020696 / 넘버원 엔진오일 1L 12개입 칼라박스(공용) | 350*227*252</t>
  </si>
  <si>
    <t>2AJ40007-1 / 카라온 녹방지제 | 0.35L x 10개</t>
  </si>
  <si>
    <t>OO020701 / 프로몰 TEF1 100%합성엔진오일 에너지세이브 5W30 1L 라벨 | 77*107</t>
  </si>
  <si>
    <t>2AJ40008-1 / 카라온 녹방지제 | 0.75L x 10개</t>
  </si>
  <si>
    <t>OO020704 / 스탠다드 바이 파워클러스터 0W-40 1L 12개입 아웃박스 | 435*275*215</t>
  </si>
  <si>
    <t>OO020705 / 온루브 선외기용 4T 10w40(가솔린용) 4L 4개입 아웃박스 | 435*250*302</t>
  </si>
  <si>
    <t>2AJ40010-1 / 카라온 유압유 첨가제 | 1L x 10개</t>
  </si>
  <si>
    <t>OO020708 / 프로몰 TEF1 100%합성엔진오일 에너지세이브 PAO 0W30 1L 라벨 | 77*107</t>
  </si>
  <si>
    <t>OO020709 / 프로몰 TEF1 100%합성엔진오일 에너지세이브 PAO 0W30 1L 12개입 아웃박스 | 435*275*215</t>
  </si>
  <si>
    <t>2AJ40015-1 / VAC-68 진공펌프오일 | 1L x 12개</t>
  </si>
  <si>
    <t>OO020714 / 온루브 선외기용 4T 10w40(가솔린용) 1L 12개입 아웃박스 | 345*270*255</t>
  </si>
  <si>
    <t>2AJ40016-1 / 디알텍 오일소모방지제 | 0.5L x 10개</t>
  </si>
  <si>
    <t>OO020717 / 세양 TORENO GOLD 5W-30 합성엔진오일 1L 12개입 아웃박스 | 340*260*250</t>
  </si>
  <si>
    <t>2AJ40017-1 / 디알텍 자동차용 기어오일 75W-90 | 1L x 12개</t>
  </si>
  <si>
    <t>OO020718 / 세양 TORENO MAX PAO 5W-30 합성엔진오일 1L 12개입 아웃박스 | 340*260*250</t>
  </si>
  <si>
    <t>OO020720 / 디알텍 엔진오일 BASIC 5w30 4L 4개입 아웃박스 | 435*250*302</t>
  </si>
  <si>
    <t>2AJ40019-1 / 마스타케미칼 모터플러쉬 엔진플러싱 | 0.3L x 12개</t>
  </si>
  <si>
    <t>OO03 / X-POWER RUKY 5W30 1L 12개입 아웃박스 | 340*260*250</t>
  </si>
  <si>
    <t>2AJ40021-1 / 모빌유화 모터플러쉬 엔진세척제 | 0.5L x 12개</t>
  </si>
  <si>
    <t>OO040004 / 온루브 엔진오일 1L 박스스티커 10w40 | 187*45</t>
  </si>
  <si>
    <t>OP010184 / 루브루브 엔진코팅제 450ml 인박스 | 88*54*192</t>
  </si>
  <si>
    <t>2AJ40023-1 / 삼천리-AO150(바이크오일) | 40ml x 2개 20세트</t>
  </si>
  <si>
    <t>OP010185 / 루브루브 엔진코팅제 450ml 20개입 아웃박스 | 370*290*210</t>
  </si>
  <si>
    <t>2AJ40024-1 / 삼천리-AD300(체인크리너) | 0.5L x12개</t>
  </si>
  <si>
    <t>OP010190 / 파워루브 엔진코팅제 500ml 인박스 | 115*55*215</t>
  </si>
  <si>
    <t>2AJ40025-1 / 슈파워 SP 엔진플러싱 | 0.5L x 12개</t>
  </si>
  <si>
    <t>OP010194 / 슈퍼루브 엔진코팅제 500ml 인박스 | 115*55*215</t>
  </si>
  <si>
    <t>2AJ40026-1 / 아이플러시 엔진세척제 | 0.5L x 12개</t>
  </si>
  <si>
    <t>OP010199 / 카스153 엔진코팅제 400ml 인박스 | 90*52*224</t>
  </si>
  <si>
    <t>OP010200 / 카스153+4&amp;1 엔진코팅제 400ml 20개입 아웃박스 | 380*280*235</t>
  </si>
  <si>
    <t>2AJ40027-1 / 에어졸플러스 R#1 라디에이터 세척제 | 0.3L x 12개</t>
  </si>
  <si>
    <t>OP010204 / 4&amp;1 엔진코팅제 400ml 인박스 | 90*52*224</t>
  </si>
  <si>
    <t>2AJ40028-1 / 에어졸플러스 R#3 라디에이터 녹부식 방지제 | 0.3L x 12개</t>
  </si>
  <si>
    <t>OP02 / 콤비 4T 오토바이용 엔진코팅제 100ml 라벨 | 140*80</t>
  </si>
  <si>
    <t>2AJ40029-1 / 엔젤블러드 4T 엔진세척제 | 0.16L x 20개</t>
  </si>
  <si>
    <t>OP020293 / 나노바이오 엔진코팅제 500ml 인박스 | 70*70*183</t>
  </si>
  <si>
    <t>OP020294 / 나노바이오 엔진코팅제 500ml 12개입 아웃박스 | 305*230*200</t>
  </si>
  <si>
    <t>2AJ40030-1 / 루브크린 엔진플러싱 | 0.5L x 20개</t>
  </si>
  <si>
    <t>OP020298 / 돌비 클라우스 엔진코팅제 500ml 인박스 | 90*50*223</t>
  </si>
  <si>
    <t>2AJ40031-1 / 파워블러드 엔진플러싱 | 0.5L x 12개</t>
  </si>
  <si>
    <t>OP020299 / 돌비 클라우스 엔진코팅제 500ml 6개입 아웃박스 | 195*175*240</t>
  </si>
  <si>
    <t>2AJ40033-1 / 보라주스 체인크리너 | 0.5Lx 12개</t>
  </si>
  <si>
    <t>OP020304 / 마스타케미칼 나노엔진코팅제 300ml 인박스 | 60*60*205</t>
  </si>
  <si>
    <t>OP020305 / 마스타케미칼 나노엔진코팅제 300ml 12개입 아웃박스 | 255*195*223</t>
  </si>
  <si>
    <t>2AJ40034-1 / 파워맥스 라디에이터 보호제 | 0.25L x 12개</t>
  </si>
  <si>
    <t>2AJ40036 / 10년타기 열정 엔진플러싱 | 0.4L</t>
  </si>
  <si>
    <t>OP020361 / 삼성그린텍 4T 엔진코팅제 50ml 12개입 인박스 | 152*112*90</t>
  </si>
  <si>
    <t>2AJ40036-1 / 10년타기 열정 엔진플러싱 | 0.4L x 20개</t>
  </si>
  <si>
    <t>OP020364 / 삼성그린텍 4T 엔진코팅제 50ml 12개입 12세트 아웃박스 | 355*320*200</t>
  </si>
  <si>
    <t>OP020395 / 라이노 엔진코팅제 350ml 인박스 | 87*45*195</t>
  </si>
  <si>
    <t>2AJ40037-1 / 맥스(MAX44) 엔진세척제 노솔벤트(NO Solvent) | 0.5L x 12개</t>
  </si>
  <si>
    <t>OP020396 / 라이노 엔진코팅제 350ml 12개입 아웃박스 | 273*193*210</t>
  </si>
  <si>
    <t>2AJ40038-1 / 맥스(MAX44) 라디에이터 세척제 | 0.35L x 12개</t>
  </si>
  <si>
    <t>2AJ40039-1 / 맥스(MAX44) 라디에이터 녹방지제 | 0.25L x 12개</t>
  </si>
  <si>
    <t>OP020440 / 카보 트리타늄골드 엔진코팅제 500ml 인박스 | 115*55*215</t>
  </si>
  <si>
    <t>2AJ40040-1 / 나노바이오 엔진플러싱 | 0.5L x 12개</t>
  </si>
  <si>
    <t>OP020441 / 카보 트리타늄골드 엔진코팅제 500ml 20개입 아웃박스 | 483*292*230</t>
  </si>
  <si>
    <t>2AJ40042-1 / 프로몰 TEF1 EXCEL 라디에이터 부식방지제 | 0.25L x 12개</t>
  </si>
  <si>
    <t>OP020463 / 파워플러스300 엔진코팅제 340ml 인박스 | 65*65*234</t>
  </si>
  <si>
    <t>OP020464 / 파워플러스300 엔진코팅제 340ml 25개입 아웃박스 | 355*345*250</t>
  </si>
  <si>
    <t>2AJ40043-1 / 프로몰 TEF1 EXCEL 라디에이터 세척제 | 0.3L x 12개</t>
  </si>
  <si>
    <t>OP020489 / 벨루온 엔진코팅제 350ml 12개입 아웃박스 | 280*200*210</t>
  </si>
  <si>
    <t>2AJ40044-1 / 현대엔진플러싱 | 0.5L x 12개</t>
  </si>
  <si>
    <t>2AJ40045 / 비타플러쉬 엔진플러싱 | 0.25L</t>
  </si>
  <si>
    <t>OP020522 / 지엔윤활유 크리에디션 엔진코팅제 350ml 인박스 | 87*45*195</t>
  </si>
  <si>
    <t>2AJ40046 / 엘도라도 엔진플러싱 | 0.25L</t>
  </si>
  <si>
    <t>OP020523 / 지엔윤활유 크리에디션 엔진코팅제 350ml 12개입 아웃박스 | 280*200*230</t>
  </si>
  <si>
    <t>2AJ40047-1 / 인젝션 펌프 청소유 | 4L x 4개</t>
  </si>
  <si>
    <t>OP020607 / 디알텍 엔진코팅제 500ml 20개입 아웃박스 | 350*280*247</t>
  </si>
  <si>
    <t>2AJ40048-1 / 착유기오일 AZ-37 | 4L x 4개</t>
  </si>
  <si>
    <t>OP020609 / 현대프리마 엔진코팅제 500ml 인박스 | 70*70*183</t>
  </si>
  <si>
    <t>OP020610 / 현대프리마 엔진코팅제 500ml 12개입 아웃박스 | 300*225*195</t>
  </si>
  <si>
    <t>2AJ40049-1 / 카밈 철분제거제 프로 | 0.5L x 20개</t>
  </si>
  <si>
    <t>OP020611 / 벨루온 엔진코팅제 350ml 인박스 | 87*45*195</t>
  </si>
  <si>
    <t>OP020613 / 대림-액체용기 원형 화이트 (액체 블랙 CAP B형) | 400ml</t>
  </si>
  <si>
    <t>2AJ40050-1 / 카포스 냉각시스템 플러시 라디에이터 세척제 | 0.35L x 20개</t>
  </si>
  <si>
    <t>OP020615 / 카밈 나노테크 엔진코팅제 340ml 인박스 | 60*60*205</t>
  </si>
  <si>
    <t>3AA40001-1 / CTWD 100%합성엔진오일 0W20 | 1L x 12개</t>
  </si>
  <si>
    <t>OP020620 / 벨루온 하이무브 엔진코팅제 300ml 인박스 | 82*43*138</t>
  </si>
  <si>
    <t>3AA40002-1 / CTWD 100%합성엔진오일 0W30 | 1L x 12개</t>
  </si>
  <si>
    <t>OP020621 / 대림-액체용기(90g 화이트) | 1L</t>
  </si>
  <si>
    <t>OP020622 / 대림-액체 CAP 블랙 | 액체 B형</t>
  </si>
  <si>
    <t>3AA40003-1 / CTWD 100%합성엔진오일 5W30 | 1L x 12개</t>
  </si>
  <si>
    <t>OP020630 / 엑스트라루브 엔진코팅제 240ml 인박스 | 87*45*195</t>
  </si>
  <si>
    <t>3AA40004-1 / 온루브 맥스 선외기용 100%합성엔진오일 4T 10W40 | 1L x 12개</t>
  </si>
  <si>
    <t>OP020631 / 엑스트라루브 엔진코팅제 240ml 20개입 아웃박스 | 365*240*210</t>
  </si>
  <si>
    <t>3AA40005-1 / 온루브 맥스 선외기용 100%합성엔진오일 4T 10W40 | 4L x 4개</t>
  </si>
  <si>
    <t>OP020643 / 어굿즈 엔진코팅제 300ml 인박스 | 60*60*205</t>
  </si>
  <si>
    <t>OP020645 / 대경파츠 벌크먼 그래핀 엔진코팅제350ml 인박스 | 87*45*195</t>
  </si>
  <si>
    <t>OP020646 / 대경파츠 벌크먼 그래핀 엔진코팅제350ml 12개입 칼라박스 | 273*193*208</t>
  </si>
  <si>
    <t>3AA40008-1 / X-POWER RUKY 5W30 | 1L x 12개</t>
  </si>
  <si>
    <t>OP020648 / 카스 EX1 엔진코팅제 350ml 인박스 | 87*45*195</t>
  </si>
  <si>
    <t>3AA40009-1 / 온루브 맥스 엔진오일 20W50 | 4L x 4개</t>
  </si>
  <si>
    <t>OP020649 / 카스 EX1 엔진코팅제 350ml 20개입 아웃박스 | 365*240*210</t>
  </si>
  <si>
    <t>OP020652 / OMC 파워텍 엔진코팅제 500ml 라벨 | 160*78</t>
  </si>
  <si>
    <t>3AB40002-1 / 카리스 터치리스코팅제 | 0.5L x 24개</t>
  </si>
  <si>
    <t>OP020658 / 파워블러드 수프림 엔진코팅제 330ml 인박스 | 60*60*205</t>
  </si>
  <si>
    <t>3AC40001 / 독일 연료첨가제 디젤 | 4L</t>
  </si>
  <si>
    <t>OP020659 / 파워블러드 수프림 엔진코팅제 330ml 12개입 아웃박스 | 255*195*223</t>
  </si>
  <si>
    <t>3AC40002 / 독일 연료첨가제 가솔린 | 4L</t>
  </si>
  <si>
    <t>OP020661 / 4XEN 엔진오일첨가제(DS-5000) 200ml 인박스 | 57*57*151</t>
  </si>
  <si>
    <t>3AC40003-1 / 디졸(DEE-ZOL) 연료첨가제 | 0.072L x41개</t>
  </si>
  <si>
    <t>OP020662 / 4XEN 엔진오일첨가제(DS-5000) 200ml 칼라박스(중박스) | 298*121*158</t>
  </si>
  <si>
    <t>OP020663 / 4XEN 엔진오일첨가제(DS-5000) 200ml 10개입 8박스용 아웃박스 | 620*265*345</t>
  </si>
  <si>
    <t>OP020665 / 지앤피엘 e-BOOSTER Q 엔진코팅제 100ml 15개입 아웃박스 | 245*150*205</t>
  </si>
  <si>
    <t>3AC40005-1 / 디졸(DEE-ZOL) 연료첨가제 | 0.25L x 12개</t>
  </si>
  <si>
    <t>OP020674 / 엔진리커버 그래핀 엔진코팅제 350ml 인박스 | 87*45*195</t>
  </si>
  <si>
    <t>3AC40006-1 / 디졸(DEE-ZOL) 연료첨가제 | 0.5L x15개</t>
  </si>
  <si>
    <t>OP020675 / 엔진리커버 그래핀 엔진코팅제350ml 12개입 칼라박스 | 273*193*208</t>
  </si>
  <si>
    <t>OP021 / 콤비 4T 오토바이용 엔진코팅제 100ml 20개입 아웃박스 | 235*190*200</t>
  </si>
  <si>
    <t>OR020275 / 공성 부동액 첨가제 (적색) 4L 4개입 아웃박스 | 405*285*295</t>
  </si>
  <si>
    <t>3AC40009-1 / 믹스아이고(MIX I GO) 연료첨가제 | 0.25L x 12개</t>
  </si>
  <si>
    <t>OR020278 / 공성 HD 부동액 (적색) 4L 4개입 아웃박스 | 405*285*295</t>
  </si>
  <si>
    <t>3AC40010-1 / 믹스아이고(MIX I GO) 연료첨가제 | 0.5L x15개</t>
  </si>
  <si>
    <t>3AJ40001-1 / 세덴 광택가이 소분 | 0.5L x 24개</t>
  </si>
  <si>
    <t>OR020281 / 맥스(MAX44) 부동액 첨가제(녹색) 1L 12개입 아웃박스 | 355*265*255</t>
  </si>
  <si>
    <t>3AJ40001-2 / 세덴 광택가이 소분 | 0.5L x 32개</t>
  </si>
  <si>
    <t>OR020282 / 맥스(MAX44) 부동액 첨가제(적색) 1L 12개입 아웃박스 | 355*265*255</t>
  </si>
  <si>
    <t>OR020284 / PG 부동액 프리믹스 50% 3.8L 아웃박스 | 400*225*305</t>
  </si>
  <si>
    <t>OR020291 / 파워맥스 라디에이터 보호제 250ml 12개입 아웃박스 | 305*230*150</t>
  </si>
  <si>
    <t>3AJ40009-1 / 프로몰 맥스부스터 오일플러싱 | 0.3L x 15개</t>
  </si>
  <si>
    <t>OR020292 / 금아(Keum Tube)프리믹스 고농축 부동액(적색) 1L 10개입 아웃박스 | 445*180*255</t>
  </si>
  <si>
    <t>OR020295 / 제일 사계절 부동액 첨가제 3L 4개입 아웃박스 | 415*250*270</t>
  </si>
  <si>
    <t>3AJ41001-1 / 썸오일 CVT 미션오일 | 4L x 4개</t>
  </si>
  <si>
    <t>OR020300 / 퀀텀 슈퍼 롱라이프 프리믹스 부동액 첨가제(적색) 1L 12개입 아웃박스 | 355*265*255</t>
  </si>
  <si>
    <t>3AJ41002-1 / 프로텍 에어 콤프레셔 오일 COMP-PR68 | 4L x 4개</t>
  </si>
  <si>
    <t>OS010179 / 라인업 연료첨가제(경) 500ml 인박스 | 659*65*235</t>
  </si>
  <si>
    <t>OS020161 / 파워블러드 연료첨가제(휘) 300ml 12개입 아웃박스 | 255*195*223</t>
  </si>
  <si>
    <t>3AJ41004-1 / 바이크 체인오일 모든컨디션용 | 6세트(0.04Lx2개)</t>
  </si>
  <si>
    <t>OS020163 / 파워블러드 연료첨가제(경) 300ml 인박스 | 60*60*205</t>
  </si>
  <si>
    <t>3AJ41004-2 / 바이크 체인오일 모든컨디션용 | 20세트(0.04Lx2개)</t>
  </si>
  <si>
    <t>OS020164 / 파워블러드 연료첨가제(경) 300ml 12개입 아웃박스 | 255*195*223</t>
  </si>
  <si>
    <t>3AJ41005 / 바이크 체인윤활부스터(건식) | 0.04L x 2개</t>
  </si>
  <si>
    <t>3AJ41005-1 / 바이크 체인윤활부스터(건식) | 20세트(0.04Lx2개)</t>
  </si>
  <si>
    <t>OS020166 / 파워블러드 수분제거동결방지제 300ml 인박스 | 60*60*205</t>
  </si>
  <si>
    <t>3AJ41006 / 바이크 체인윤활부스터(습식) | 0.04L x 2개</t>
  </si>
  <si>
    <t>OS020167 / 파워블러드 수분제거동결방지제 300ml 12개입 아웃박스 | 255*195*223</t>
  </si>
  <si>
    <t>3AJ41006-1 / 바이크 체인윤활부스터(습식) | 20세트(0.04Lx2개)</t>
  </si>
  <si>
    <t>OS020291 / 나노바이오 수분제거동결방지제 500ml 12개입 아웃박스 | 280*215*247</t>
  </si>
  <si>
    <t>3AJ41007-1 / 바이크 체인크리너&amp;디그리셔 | 0.5L x 6개</t>
  </si>
  <si>
    <t>OS020307 / 마스타케미칼 수분제거동결방지제 300ml 인박스 | 60*60*205</t>
  </si>
  <si>
    <t>3AJ41007-2 / 바이크 체인크리너&amp;디그리셔 | 0.5L x 12개</t>
  </si>
  <si>
    <t>3AJ41008 / 에스코트 외장광택제(단품) | 0.2L</t>
  </si>
  <si>
    <t>3AJ41008-1 / 에스코트 외장광택제+도포용패드 | 0.2L</t>
  </si>
  <si>
    <t>OS020350 / 다이나노 연료첨가제 GDI크린(휘) 300ml 인박스 | 60*60*205</t>
  </si>
  <si>
    <t>3AJ41008-2 / 에스코트 외장광택제+도포용패드 | 0.2L x 12개</t>
  </si>
  <si>
    <t>OS020351 / 다이나노 연료첨가제 GDI크린(휘) 300ml 12개입 아웃박스 | 255*195*223</t>
  </si>
  <si>
    <t>3AJ41009 / 올뷰 유리발수코팅제 | 0.03 x 2개</t>
  </si>
  <si>
    <t>OS020353 / 다이나노 연료첨가제 인젝터크린(경) 300ml 인박스 | 60*60*205</t>
  </si>
  <si>
    <t>3AJ41009-1 / 올뷰 유리발수코팅제 | 12세트(0.03L x 2개)</t>
  </si>
  <si>
    <t>OS020354 / 다이나노 연료첨가제 인젝터크린(경) 300ml 12개입 아웃박스 | 255*195*223</t>
  </si>
  <si>
    <t>3AJ41010 / 올뷰 유막제거제 | 0.1L</t>
  </si>
  <si>
    <t>3AJ41010-1 / 올뷰 유막제거제 | 0.1L x 12개</t>
  </si>
  <si>
    <t>OS020356 / 다이나노 수분제거동결방지제 300ml 인박스 | 60*60*205</t>
  </si>
  <si>
    <t>OS020362 / 삼성그린텍 2T/4T 연료첨가제(휘) 100ml 12개입 인박스 | 166*124.5*110</t>
  </si>
  <si>
    <t>3AJ41012-1 / 크린텍 가죽클리너 | 0.5L x 12개</t>
  </si>
  <si>
    <t>OS020365 / 삼성그린텍 2T/4T 연료첨가제(휘) 100ml 12개입 12세트 아웃박스 | 390*345*240</t>
  </si>
  <si>
    <t>OS020367 / 피닉스 연료첨가제(휘) 500ml 인박스 | 65*65*234</t>
  </si>
  <si>
    <t>4AA40001-1 / 몽골 수출용 SUMOIL 가솔린용 엔진오일 5W30 | 1L x 12개</t>
  </si>
  <si>
    <t>OS020368 / 피닉스 연료첨가제(휘) 500ml 12개입 아웃박스 | 285*215*250</t>
  </si>
  <si>
    <t>4AA40002-1 / 몽골 수출용 SUMOIL 가솔린용 엔진오일 5W30 | 4L x 4개</t>
  </si>
  <si>
    <t>OS020370 / 피닉스 연료첨가제(경) 500ml 인박스 | 65*65*234</t>
  </si>
  <si>
    <t>OS020371 / 피닉스 연료첨가제(경) 500ml 12개입 아웃박스 | 285*215*250</t>
  </si>
  <si>
    <t>4AA40003-1 / 몽골 수출용 SUMOIL 가솔린용 엔진오일 10W30 | 1L x 12개</t>
  </si>
  <si>
    <t>OS020398 / 라이노 퍼펙트 연료첨가제(휘) 500ml 2개입 인박스 | 130*65*235</t>
  </si>
  <si>
    <t>4AA40004-1 / 몽골 수출용 SUMOIL 가솔린용 엔진오일 10W30 | 4L x 4개</t>
  </si>
  <si>
    <t>OS020399 / 라이노 퍼펙트 연료첨가제(휘) 500ml 10세트 아웃박스 | 350*280*250</t>
  </si>
  <si>
    <t>4AB40001-1 / 미얀마 TAJIMA 엔진코팅제 | 0.5L x 20개</t>
  </si>
  <si>
    <t>OS020401 / 라이노 퍼펙트 연료첨가제(경) 500ml 2개입 인박스 | 130*65*235</t>
  </si>
  <si>
    <t>OS020402 / 라이노 퍼펙트 연료첨가제(경) 500ml 10세트 아웃박스 | 350*280*250</t>
  </si>
  <si>
    <t>4AB40002-1 / 울트라 엑스퍼트 엔진코팅제 | 2L x 6개</t>
  </si>
  <si>
    <t>OS020404 / 라이노 수분제거동결방지제 300ml 12개입 아웃박스 | 245*185*220</t>
  </si>
  <si>
    <t>4AB40003-1 / 울트라 엑스퍼트 엔진코팅제 | 0.5L x 20개</t>
  </si>
  <si>
    <t>OS020406 / 모빌유화 수분제거동결방지제 300ml 12개입 아웃박스 | 245*185*220</t>
  </si>
  <si>
    <t>4AB40004-1 / 울트라 엑스퍼트 엔진코팅제 | 1L x 16개</t>
  </si>
  <si>
    <t>4AB40005-1 / 울트라모토 오토바이용 엔진코팅제 | 0.01L x 30개</t>
  </si>
  <si>
    <t>4AB40006-1 / 프로텍 엔진코팅제-영문버전 | 0.5L x 20개</t>
  </si>
  <si>
    <t>4AC40001-1 / 프로샷 D 연료첨가제(경유용)-영문버전 | 0.5L x 20개</t>
  </si>
  <si>
    <t>OS020498 / 파카코리아 스타나다인 연료첨가제(경) 120ml 24개입 아웃박스 | 260*175*217</t>
  </si>
  <si>
    <t>4AC40002-1 / 프로샷 G 연료첨가제(휘발유용)-영문버전 | 0.5L x 20개</t>
  </si>
  <si>
    <t>OS020500 / 파카코리아 스타나다인 연료첨가제(디) 900ml 12개입 아웃박스 | 400*295*270</t>
  </si>
  <si>
    <t>4AC40003-1 / 울트라 디젤 연료첨가제 | 1L x 12개</t>
  </si>
  <si>
    <t>OS020532 / 이노텍 연료첨가제(휘) 500ml 인박스 | 65*65*235</t>
  </si>
  <si>
    <t>4AC40004-1 / 미얀마 TAJIMA 연료첨가제(경유용) | 0.3L x 12개</t>
  </si>
  <si>
    <t>OS020536 / 엔진닥터큐 큐파워 연료첨가제(휘) 500ml 12개입 아웃박스 | 285x215x250</t>
  </si>
  <si>
    <t>OS020545 / 이박사 9978D 연료첨가제(경) 500ml 라벨 | 205*115</t>
  </si>
  <si>
    <t>4AC40005-1 / 미얀마 TAJIMA 연료첨가제(휘발유용) | 0.3L x 12개</t>
  </si>
  <si>
    <t>OS020546 / 이박사 9978D 연료첨가제(경) 500ml 20개입 아웃박스 | 345*280*245</t>
  </si>
  <si>
    <t>4AC40006-1 / MUSASHI 옥탄부스터 가솔린용 | 0.3L x 12개</t>
  </si>
  <si>
    <t>OS020560 / 유로어드밴스 연료첨가제(경) 300ml 인박스 | 60*60*205</t>
  </si>
  <si>
    <t>4AD40001-1 / 프로샷 DPF클리너-영문버전 | 0.5L x 20개</t>
  </si>
  <si>
    <t>OS020567 / 와이어텍 Addy4-ZEEN 연료첨가제(휘) 300ml 인박스 | 60*60*205</t>
  </si>
  <si>
    <t>4AH40001-1 / MUSASHI 브레이크액 DOT-4 | 0.354L x 12개</t>
  </si>
  <si>
    <t>OS020568 / 와이어텍 Addy4-ZEEN 연료첨가제(휘) 300ml 12개입 아웃박스 | 255*195*223</t>
  </si>
  <si>
    <t>4AJ40001-1 / 미얀마 TAJIMA 엔진플러싱 | 0.5L x 20개</t>
  </si>
  <si>
    <t>OS020570 / 와이어텍 Addy4-ZEEN 연료첨가제(경) 300ml 인박스 | 60*60*205</t>
  </si>
  <si>
    <t>4AJ40002-1 / ATF오토미션보호제-영문버전 | 0.3L x 20개</t>
  </si>
  <si>
    <t>OS020593 / 넘버원 연료첨가제 500ml 휘발유용 인박스 | 65*65*235</t>
  </si>
  <si>
    <t>4AJ40003-1 / 크린텍 엔진플러싱-영문버전 | 0.5L x 20개</t>
  </si>
  <si>
    <t>OS020595 / 넘버원 연료첨가제 500ml 경유용 인박스 | 65*65*235</t>
  </si>
  <si>
    <t>4AJ40004-1 / MUSASHI 엔진플러싱 | 0.5L x 20개</t>
  </si>
  <si>
    <t>OS020596 / 넘버원 연료첨가제 500ml 경유용 라벨 | 205*115</t>
  </si>
  <si>
    <t>OS020597 / 넘버원 연료첨가제 500ml 12개입 휘발유용 아웃박스 | 285*215*250</t>
  </si>
  <si>
    <t>DO010082-1 / 미라텍 카젠 100% 합성엔진오일 5W30 | 1L x 20개</t>
  </si>
  <si>
    <t>OS020599 / 넘버원 연료첨가제 500ml 12개입 경유용 아웃박스 | 285*215*250</t>
  </si>
  <si>
    <t>OS020603 / 더클래스 헥사부스트 연료첨가제(디젤)300ml 20개입 아웃박스 | 325*255*223</t>
  </si>
  <si>
    <t>OA010324-1 / GT formula 플러싱 | 0.5L x 20개</t>
  </si>
  <si>
    <t>OS020604 / 더클래스 헥사부스트 연료첨가제(가솔린)300ml 20개입 아웃박스 | 325*255*223</t>
  </si>
  <si>
    <t>OA010582 / 나인서클 MP100 브레이크파츠클리너 | 0.7L</t>
  </si>
  <si>
    <t>OA010582-1 / 나인서클 MP100 브레이크파츠클리너 | 0.7L x 24개</t>
  </si>
  <si>
    <t>OS020608 / 와이엠 수분제거동결방지제 300ml 12개입 아웃박스 | 245*185*220</t>
  </si>
  <si>
    <t>OA010583 / 카밈 실리콘 스프레이 | 0.42L</t>
  </si>
  <si>
    <t>OA010583-1 / 카밈 실리콘 스프레이 | 0.42L x 20개</t>
  </si>
  <si>
    <t>OS020625 / 와이어텍 Addy4-ZEEN 수분제거동결방지제300ml 12개입 아웃박스 | 245*185*220</t>
  </si>
  <si>
    <t>OA010585 / 헥사 실리콘 스프레이 | 0.42L</t>
  </si>
  <si>
    <t>OS020628 / (제일)2in1 수분제거동결방지제 1L 12개입 아웃박스 | 400*295*270</t>
  </si>
  <si>
    <t>OA010585-1 / 헥사 실리콘 스프레이 | 0.42L x 20개</t>
  </si>
  <si>
    <t>OA010595 / 하이-큐77디(HI-Q 77D) 윤활방청제 | 0.36L</t>
  </si>
  <si>
    <t>OA010595-1 / 하이-큐77디(HI-Q 77D) 윤활방청제 | 0.36 x 20개</t>
  </si>
  <si>
    <t>OS020633 / 스핀테크 GP-3 PLUS 5W-30 칼라박스(공용) | 350*227*252</t>
  </si>
  <si>
    <t>OA010599 / 하이-큐50디(HI-Q 50D) 흡기계통 클리너 | 0.55L</t>
  </si>
  <si>
    <t>OS020634 / 스핀테크 GP-4 SAE PAO 5W-30 칼라박스(공용) | 350*227*252</t>
  </si>
  <si>
    <t>OA010599-1 / 하이-큐50디(HI-Q 50D) 흡기계통 클리너 | 0.55 x 20개</t>
  </si>
  <si>
    <t>OS020635 / 어굿즈 연료첨가제(휘) 300ml 인박스 | 60*60*205</t>
  </si>
  <si>
    <t>OA010605 / 몬스터 모토에이지 실리콘 스프레이 | 0.42L</t>
  </si>
  <si>
    <t>OA010605-1 / 몬스터 모토에이지 실리콘 스프레이 | 0.42L x 12개</t>
  </si>
  <si>
    <t>OA010605-2 / 몬스터 모토에이지 실리콘 스프레이(무지인쇄) | 0.42L</t>
  </si>
  <si>
    <t>OS020650 / 엔진리커버 DPF 500ml 라벨 | 90*115</t>
  </si>
  <si>
    <t>OA010606 / (사용중단)온루브 맥스 프리미엄 브레이크액 | 1L</t>
  </si>
  <si>
    <t>OS020651 / 엔진리커버 DPF 500ml 인박스 | 65*65*235</t>
  </si>
  <si>
    <t>OA010606-1 / (사용중단)온루브 맥스 프리미엄 브레이크액 | 1L x 12개</t>
  </si>
  <si>
    <t>OS020652 / 엔진리커버 DPF 500ml 10개입 아웃박스 | 355*148*250</t>
  </si>
  <si>
    <t>OA010610 / S-POWER 멀티오일(추후 생산 계획) | 4L x 4개</t>
  </si>
  <si>
    <t>OA010620 / GT formula 요소수 첨가제 | 150ml</t>
  </si>
  <si>
    <t>OA010620-1 / GT formula 요소수 첨가제 | 150ml x 10개</t>
  </si>
  <si>
    <t>OS020672 / 파워블러드 DPF 클리너 460ml 인박스 | 65*65*235</t>
  </si>
  <si>
    <t>OA010620-2 / GT formula 요소수 첨가제 | 150ml x 40개</t>
  </si>
  <si>
    <t>OA010621 / (신규)하이-큐50디(HI-Q 50D) 흡기계통 클리너 | 0.55L</t>
  </si>
  <si>
    <t>OS020674 / 파워블러드 DPF 클리너 460ml 6개입 아웃박스 | 215*145*250</t>
  </si>
  <si>
    <t>OA010621-1 / (신규)하이-큐50디(HI-Q 50D) 흡기계통 클리너 | 0.55 x 20개</t>
  </si>
  <si>
    <t>OA010622 / 리복스 브레이크파츠클리너 | 0.7L</t>
  </si>
  <si>
    <t>OS020684 / 카스 EX1 가솔린 어드밴스 연료첨가제 300ml 인박스 | 60*60*205</t>
  </si>
  <si>
    <t>OA010622-1 / 리복스 브레이크파츠클리너 | 0.7L x 15개</t>
  </si>
  <si>
    <t>OA010623 / 부두라이드 브레이크파츠클리너 | 0.7L</t>
  </si>
  <si>
    <t>OS020686 / 카스 EX1 경유 어드밴스 연료첨가제 300ml 인박스 | 60*60*205</t>
  </si>
  <si>
    <t>OA010623-1 / 부두라이드 브레이크파츠클리너 | 0.7L x 15개</t>
  </si>
  <si>
    <t>OS020687 / 카스 EX1 가솔린 어드밴스 연료첨가제 300ml 20개입 아웃박스 | 325*255*223</t>
  </si>
  <si>
    <t>OA010625 / (신규)하이-큐77디(HI-Q 77D) 윤활방청제 | 0.36L</t>
  </si>
  <si>
    <t>OS020688 / 카스 EX1 경유 어드밴스 연료첨가제 300ml 20개입 아웃박스 | 325*255*223</t>
  </si>
  <si>
    <t>OA010625-1 / (신규)하이-큐77디(HI-Q 77D) 윤활방청제 | 0.36 x 20개</t>
  </si>
  <si>
    <t>OS020695 / 맥스(MAX44) 가솔린 연료첨가제 473ml 6개입 아웃박스 | 215*145*250</t>
  </si>
  <si>
    <t>OA010629 / KK 윤활방청제 | 0.36L</t>
  </si>
  <si>
    <t>OS020696 / 맥스(MAX44) 디젤 연료첨가제 473ml 6개입 아웃박스 | 215*145*250</t>
  </si>
  <si>
    <t>OA010629-1 / KK 윤활방청제 | 0.36 x 12개</t>
  </si>
  <si>
    <t xml:space="preserve">OS020697 / 맥스(MAX44) 디젤 연료첨가제 종이캡 | </t>
  </si>
  <si>
    <t>OA010632 / 카밈 나노 쉴드 윤활방청제 | 0.36L</t>
  </si>
  <si>
    <t xml:space="preserve">OS020698 / 맥스(MAX44) 가솔린 연료첨가제 종이캡 | </t>
  </si>
  <si>
    <t>OA010632-1 / 카밈 나노 쉴드 윤활방청제 | 0.36 x 20개</t>
  </si>
  <si>
    <t>OA010637 / (신규)GT formula 트리타늄 엔진플러싱 | 0.5L</t>
  </si>
  <si>
    <t>OS020700 / 엑스오토 나노러스터 수분제거동결방지제 300ml 12개입 아웃박스 | 245*185*220</t>
  </si>
  <si>
    <t>OA010637-1 / (신규)GT formula 트리타늄 엔진플러싱 | 0.5L x 20개</t>
  </si>
  <si>
    <t>OS020701 / 다본다 수분제거동결방지제 300ml 12개입 아웃박스 | 245*185*220</t>
  </si>
  <si>
    <t>OE010002 / 맥스44(MAX44)브레이크파츠클리너 | 0.55L</t>
  </si>
  <si>
    <t>OE010002-1 / 맥스44(MAX44)브레이크파츠클리너 | 0.55L x 20개</t>
  </si>
  <si>
    <t>OS020710 / 엔진큐어 쌔내로 휘발유용 연료첨가제 300ml 인박스 | 60*60*205</t>
  </si>
  <si>
    <t>OO010198 / 드래곤 5w30 가솔린 엔진오일 | 1L</t>
  </si>
  <si>
    <t>OS020711 / 엔진큐어 쌔내로 경유용 연료첨가제 300ml 인박스 | 60*60*205</t>
  </si>
  <si>
    <t>OO010198-1 / 드래곤 5w30 가솔린 엔진오일 | 1L x 12개</t>
  </si>
  <si>
    <t>OS020712(1) / 엔진큐어 쌔내로 경유용 연료첨가제 0.3L 라벨 | 180*105</t>
  </si>
  <si>
    <t>OO010199 / 드래곤 5w30 디젤 엔진오일 | 1L</t>
  </si>
  <si>
    <t>OS020713(1) / 엔진큐어 쌔내로 휘발유용 연료첨가제 0.3L 라벨 | 180*105</t>
  </si>
  <si>
    <t>OO010199-1 / 드래곤 5w30 디젤 엔진오일 | 1L x 12개</t>
  </si>
  <si>
    <t>OS020714 / 지알테크 블랙팟 퍼펙트 카부스터 연료첨가제(경) 300ml 인박스-업체공급 | 60*60*205</t>
  </si>
  <si>
    <t>OO010200-1 / 골드 드래곤 5w30 겸용 엔진오일 | 1L x 12개</t>
  </si>
  <si>
    <t>OS020718 / 지알테크 300ml 20개입 무지 아웃박스 | 325*255*223</t>
  </si>
  <si>
    <t>OS020720 / 엔진큐어 쌔내로 휘발유용 연료첨가제 300ml 30개입 아웃박스 | 375*320*220</t>
  </si>
  <si>
    <t>OO010613-1 / GT formula 엔진오일 PAO 5w40 | 1L x 12개</t>
  </si>
  <si>
    <t xml:space="preserve">OS020728 / 지알테크 로드몬스터 퍼스트 부스터샷 (휘) 300ml 인박스-업체공급 | </t>
  </si>
  <si>
    <t xml:space="preserve">OS020729 / 지알테크 로드몬스터 퍼스트 부스터샷 (경) 300ml 인박스-업체공급 | </t>
  </si>
  <si>
    <t>OO010614-1 / GT formula 엔진오일 PAO 0w30 | 1L x 12개</t>
  </si>
  <si>
    <t>OS020731 / OMC 파워샷 DPF 500ml 인박스 | 65*65*235</t>
  </si>
  <si>
    <t>OO010627-1 / GT formula 엔진오일 PAO 5w30 | 1L x 12개</t>
  </si>
  <si>
    <t>OS020732 / OMC 파워샷 DPF 클리너 500ml 6개입 아웃박스 | 215*145*250</t>
  </si>
  <si>
    <t>OO017034-1 / GT formula 엔진오일 PAO 0w20 | 1L x 12개</t>
  </si>
  <si>
    <t xml:space="preserve">OS020760 / 삼마- 0.25L 용기 - 디졸(DEE-ZOL) - 업체공급 | </t>
  </si>
  <si>
    <t xml:space="preserve">OS020761 / 삼마- 0.25L 용기 - 믹스아이고(MIX I GO) - 업체공급 | </t>
  </si>
  <si>
    <t>OP010318-1 / GT formula 트리타늄골드 엔진코팅제 | 0.5L x 20개</t>
  </si>
  <si>
    <t xml:space="preserve">OS020762 / 삼마- 0.25L 공용아웃박스 - 업체공급 | </t>
  </si>
  <si>
    <t xml:space="preserve">OS020763 / 삼마- 0.25L 공용캡(흰색) - 업체공급 | </t>
  </si>
  <si>
    <t xml:space="preserve">OS020764 / 삼마- 0.5L 용기 - 디졸(DEE-ZOL) - 업체공급 | </t>
  </si>
  <si>
    <t xml:space="preserve">OS020765 / 삼마- 0.5L 용기 - 믹스아이고(MIX I GO) - 업체공급 | </t>
  </si>
  <si>
    <t>OS010319-1 / GT formula 가솔린 어드밴스 연료첨가제 | 0.3L x 20개</t>
  </si>
  <si>
    <t>OS020766 / 삼마- 0.5L 공용아웃박스 - 업체공급 | (340*260*200)</t>
  </si>
  <si>
    <t xml:space="preserve">OS020767 / 삼마- 0.5L 공용캡 - 업체공급 | </t>
  </si>
  <si>
    <t>OS010320-1 / GT formula 디젤 어드밴스 연료첨가제 | 0.3L x 20개</t>
  </si>
  <si>
    <t xml:space="preserve">OS020768 / 삼마- 0.07L 용기 - 엑스트라루브 엔진코팅제 - 업체공급 | </t>
  </si>
  <si>
    <t xml:space="preserve">OS020771 / 삼마- 0.24L 아웃박스 - 엑스트라루브 엔진코팅제 - 업체공급 | </t>
  </si>
  <si>
    <t>OS010321-1 / GT formula DPF 클리너 | 0.5L x 12개</t>
  </si>
  <si>
    <t>OS020779 / 카밈 엔진부스터클리너 프로PLUS 하이브리드 300ml 인박스 | 60*60*205</t>
  </si>
  <si>
    <t>OS010322-1 / GT formula 제로(수분제거동결방지제) | 0.3L x 20개</t>
  </si>
  <si>
    <t>OS020782 / 와이어텍 Addy4-ZEEN DPF 클리너 300ml 인박스 | 60*60*205</t>
  </si>
  <si>
    <t>OS010323-1 / GT formula 부스터(세탄부스터) | 0.5L x 20개</t>
  </si>
  <si>
    <t>OS020783 / 와이어텍 Addy4-ZEEN DPF 클리너 300ml 6개입 아웃박스 | 195*140*223</t>
  </si>
  <si>
    <t>OS020792 / 벡셀 엔진클리너 가솔린용 500ml 10개입 RRP박스 | 150*350*260</t>
  </si>
  <si>
    <t>OS020795 / 파카코리아 스타나다인 옥탄부스터 130ml 24개입 아웃박스 | 260*175*217</t>
  </si>
  <si>
    <t>OS010613-1 / GT formula 트리타늄 골드 가솔린 연료첨가제 | 0.5L x 20개</t>
  </si>
  <si>
    <t>OS010614-1 / GT formula 트리타늄 골드 디젤 연료첨가제 | 0.5L x 20개</t>
  </si>
  <si>
    <t>OS020799 / 카밈 엔진부스터클리너 프로 PLUS 가솔린용 300ml 인박스 | 60*60*205</t>
  </si>
  <si>
    <t>OS020800 / 카밈 엔진부스터클리너 프로 PLUS 디젤용 300ml 인박스 | 60*60*205</t>
  </si>
  <si>
    <t>OS010686-1 / 엔진큐어 디젤 어드밴스 | 300ml x 20ea</t>
  </si>
  <si>
    <t>OS020801 / 더파워 시그니처 연료첨가제 300ml 경유용 라벨 | 180*96</t>
  </si>
  <si>
    <t>OS020802 / 더파워 시그니처 연료첨가제 300ml 경유용 인박스 | 60*60*205</t>
  </si>
  <si>
    <t>OS010711-1 / GT formula 옥탄부스터(휘발유) | 0.5L x 20개</t>
  </si>
  <si>
    <t>OS020803 / 더파워 시그니처 연료첨가제 300ml 휘발유용 라벨 | 180*105</t>
  </si>
  <si>
    <t>OS010761 / (신규)GT formula 트리타늄 DPF 클리너 | 0.5L</t>
  </si>
  <si>
    <t>OS020804 / 더파워 시그니처 연료첨가제 300ml 휘발유용 인박스 | 60*60*205</t>
  </si>
  <si>
    <t>OS010761-1 / (신규)GT formula 트리타늄 DPF 클리너 | 0.5L x 12개</t>
  </si>
  <si>
    <t>OS010763 / (신규)GT formula 제로-수분제거동결방지제 | 0.3L</t>
  </si>
  <si>
    <t>OS020812 / 퀀텀 울트라 파워 가솔린 연료첨가제 300ml 인박스 | 60*60*205</t>
  </si>
  <si>
    <t>OS010763-1 / (신규)GT formula 제로-수분제거동결방지제 | 0.3L x 20개</t>
  </si>
  <si>
    <t>OS020814 / 퀀텀 울트라 파워 디젤 연료첨가제 300ml 인박스 | 60*60*205</t>
  </si>
  <si>
    <t>OS020815 / 퀀텀 울트라 파워 가솔린 연료첨가제 300ml 12개입 아웃박스 | 255*195*223</t>
  </si>
  <si>
    <t>OS020817 / 아디노 엔진오일 0w30 1L 12개 아웃박스 | 340*260*250</t>
  </si>
  <si>
    <t xml:space="preserve">OS020818 / 삼마- 0.072L 용기 - 디졸(DEE-ZOL) - 업체공급 | </t>
  </si>
  <si>
    <t>OS020819 / 삼마- 0.072L 공용아웃박스 - 업체공급 | 380*250*160</t>
  </si>
  <si>
    <t>OS020820 / 삼마- 검정 공용 안전캡(24mm) - 업체공급 | 240ml 보틀</t>
  </si>
  <si>
    <t>OS020822 / 카즘 연료첨가제 휘발유용 500ml 인박스 | 65*65*234</t>
  </si>
  <si>
    <t>OS020824 / 카즘 연료첨가제 디젤용 500ml 인박스 | 65*65*234</t>
  </si>
  <si>
    <t xml:space="preserve">OS020825 / 삼마- 0.24L 용기 - 디졸(DEE-ZOL) - 업체공급 | </t>
  </si>
  <si>
    <t xml:space="preserve">OS020827 / 삼마- 0.072L 용기 - 믹스아이고(MIX I GO) - 업체공급 | </t>
  </si>
  <si>
    <t>OS020831 / 스핀테크 GP-4 PLUS 0W-20 칼라박스 | 350*227*252</t>
  </si>
  <si>
    <t>OS020832 / (신규)카보 트리타늄 DPF 클리너 500ml 라벨 | 170*120</t>
  </si>
  <si>
    <t>OS020833 / (신규)카보 트리타늄 DPF 클리너 500ml 인박스 | 65*65*235</t>
  </si>
  <si>
    <t>OS020834 / (신규)카보 트리타늄 골드 가솔린 크리너 500ml 라벨 | 170*120</t>
  </si>
  <si>
    <t>OS020835 / (신규)카보 트리타늄 골드 가솔린 크리너 500ml 인박스 | 65*65*235</t>
  </si>
  <si>
    <t>OS020836 / (신규)카보 트리타늄 골드 디젤 크리너 500ml 라벨 | 170*120</t>
  </si>
  <si>
    <t>OS020837 / (신규)카보 트리타늄 골드 디젤 크리너 500ml 인박스 | 65*65*235</t>
  </si>
  <si>
    <t>OS020840 / 벡셀 엔진클리너 가솔린용 500ml 10개입 아웃박스 | 350*150*260</t>
  </si>
  <si>
    <t>OS020841 / 벡셀 엔진클리너 디젤용 500ml 10개입 아웃박스 | 350*150*260</t>
  </si>
  <si>
    <t>OS020844 / 맥스(MAX44) 수분제거 동결방지제 300ml 인박스 | 60*60*205</t>
  </si>
  <si>
    <t>OS020845 / 맥스(MAX44) 수분제거 동결방지제 300ml 12개입 아웃박스 | 255*195*223</t>
  </si>
  <si>
    <t>OS020846 / 비오랩 DPF 클리너 500ml 라벨 | 205*115</t>
  </si>
  <si>
    <t>OS020847 / 맥스(MAX) 엔진코팅제 0.5L 라벨 | 72*98</t>
  </si>
  <si>
    <t>OS020848 / 맥스(MAX) 엔진코팅제 0.5L 12개입 아웃박스 | 285*230*230</t>
  </si>
  <si>
    <t>OS020851 / 제일 연료첨가제 휘발유용 300ml 인박스 | 60*60*205</t>
  </si>
  <si>
    <t>OS020853 / 제일 연료첨가제 경유용 300ml 인박스 | 60*60*205</t>
  </si>
  <si>
    <t>OS020855 / 제일 수분제거동결방지제 300ml 인박스 | 60*60*205</t>
  </si>
  <si>
    <t>OS020860 / 제일 수분제거동결방지제 300ml 12개입 아웃박스 | 255*195*223</t>
  </si>
  <si>
    <t>OS020867 / 엔진리커버 요소수 첨가제 150ml 20개입 아웃박스 | 235*190*200</t>
  </si>
  <si>
    <t>OS020868 / 엔진리커버 요소수 첨가제 550ml 12개입 아웃박스 | 275*210*260</t>
  </si>
  <si>
    <t>OS020869 / 피비플러스 파워크린 연료첨가제(가솔린용) 200ml 라벨 | 170*75</t>
  </si>
  <si>
    <t>OS020870 / 피비플러스 파워크린 연료첨가제(가솔린용) 200ml 인박스 | 56*56*200</t>
  </si>
  <si>
    <t>OS020871 / 피비플러스 파워크린 200ml 20개입 공용 아웃박스 | 295*234*215</t>
  </si>
  <si>
    <t>OS020872 / 피비플러스 파워크린 연료첨가제(디젤용) 200ml 라벨 | 170*75</t>
  </si>
  <si>
    <t>OS020873 / 피비플러스 파워크린 연료첨가제(디젤용) 200ml 인박스 | 56*56*200</t>
  </si>
  <si>
    <t>OS020874 / 피비플러스 DPF GOLD 500ml 라벨 | 205*120</t>
  </si>
  <si>
    <t>OS020875 / 피비플러스 DPF GOLD 500ml 인박스 | 65*65*234</t>
  </si>
  <si>
    <t>OS020877 / 피비플러스 DPF GOLD 1L 라벨 | 298*110</t>
  </si>
  <si>
    <t>OS020878 / 피비플러스 DPF GOLD 1L 6개입 아웃박스 | 300*205*275</t>
  </si>
  <si>
    <t>OS020879 / 피비플러스 파워크린 연료첨가제(가솔린용) 100ml 라벨 | 140*80</t>
  </si>
  <si>
    <t>OS020880 / 피비플러스 파워크린 연료첨가제(가솔린용) 100ml 인박스 | 45.5*45.5*190</t>
  </si>
  <si>
    <t>OS020881 / 피비플러스 파워크린 연료첨가제(디젤용) 100ml 라벨 | 140*80</t>
  </si>
  <si>
    <t>OS020882 / 피비플러스 파워크린 연료첨가제(디젤용) 100ml 인박스 | 45.5*45.5*190</t>
  </si>
  <si>
    <t>OS020883 / 피비플러스 파워크린 연료첨가제(공용) 100ml 60개입 아웃박스 | 470*290*205</t>
  </si>
  <si>
    <t>OS020884 / 피비플러스 파워크린 엔진코팅제 200ml 라벨 | 170*75</t>
  </si>
  <si>
    <t>OS020885 / 피비플러스 파워크린 엔진코팅제 200ml 인박스 | 56*56*200</t>
  </si>
  <si>
    <t>RM010001 / Infineum P5005 | 드럼(189kg)</t>
  </si>
  <si>
    <t>RM010057 / A-150(코코졸) | DM</t>
  </si>
  <si>
    <t xml:space="preserve">RM030001 / 등유 | </t>
  </si>
  <si>
    <t>RM030012 / 대경-DK-330A | 1드럼 225kg</t>
  </si>
  <si>
    <t>RM030016 / 디앤엘 LZ-5703 | 1드럼 210kg</t>
  </si>
  <si>
    <t>RM030022 / 서진-Green FG-3XA | kg</t>
  </si>
  <si>
    <t>RM030024 / Yellow OSJ Liquid | kg</t>
  </si>
  <si>
    <t>RM030025 / BIue SBH Liquid | kg</t>
  </si>
  <si>
    <t>RM030032 / 서진-G/green SSL Conc | kg</t>
  </si>
  <si>
    <t xml:space="preserve">RM030033 / 소포제 | </t>
  </si>
  <si>
    <t>RM030036 / 서진-Blue GLL | kg</t>
  </si>
  <si>
    <t>RM030041 / S-8 | L</t>
  </si>
  <si>
    <t>RM030051 / S-31 | L</t>
  </si>
  <si>
    <t xml:space="preserve">RM030057 / 서진-T/bule 8G Conc | </t>
  </si>
  <si>
    <t>RM030067 / 대경-ODE | 1드럼 180kg</t>
  </si>
  <si>
    <t>RM030069 / SpectraSyn 6 PAO | 1드럼168kg</t>
  </si>
  <si>
    <t>RM030070 / 서진-MAXOL Blue 4X | KG</t>
  </si>
  <si>
    <t>RM030079 / 범우-Dynamico 1055 (연료첨가제 휘발유용) | 1토트 910kg</t>
  </si>
  <si>
    <t>RM030080 / 범우-Ecoclean HSDI 850 (연료첨가제 경유용) | 1토트 887kg</t>
  </si>
  <si>
    <t>RM030081 / 범우-ESOL-N50 | 1드럼 200L</t>
  </si>
  <si>
    <t>RM030086 / 한일-ADDITIN RC 3580 | kg</t>
  </si>
  <si>
    <t>RM030087 / 한일-ADDITIN RC 3890 | kg</t>
  </si>
  <si>
    <t>RM030088 / BLS-Viscoplex 1-308 | kg</t>
  </si>
  <si>
    <t>RM030089 / S-96 | L</t>
  </si>
  <si>
    <t>RM030090 / US-4 | L</t>
  </si>
  <si>
    <t>RM030092 / CALCINATE C-400CLR | 1드럼196L</t>
  </si>
  <si>
    <t>RM030101 / BLS-Infineum P6800 | 1드럼187kg</t>
  </si>
  <si>
    <t>RM030105 / BLS-Viscoplex 8-800 | 1드럼175kg</t>
  </si>
  <si>
    <t>RM030106 / SpectraSyn 40 PAO | 1드럼168kg</t>
  </si>
  <si>
    <t>RM030107 / 범우-ESOL N200 | 1드럼 200L</t>
  </si>
  <si>
    <t>RM030108 / S-OIL 7 BLUE #7 CK 15W40 | Dm</t>
  </si>
  <si>
    <t>RM030110 / 에디스-Synfluid® PAO 6 cSt | 1드럼205.31L</t>
  </si>
  <si>
    <t>RM030112 / 안국루브텍 SK ZIC X7000 10W-40 | DM</t>
  </si>
  <si>
    <t>RM030114 / 서진-Green B Conc | kg</t>
  </si>
  <si>
    <t>RM030115 / 서진-G/green SSL H/Conc | kg</t>
  </si>
  <si>
    <t>RM030116 / 안국루브텍 SK ZIC X7 LS 5W-30(SP C2.C3) | 벌크</t>
  </si>
  <si>
    <t>RM030117 / 서진-MAXOL DARK BROWN-4L | 1Pail 18L</t>
  </si>
  <si>
    <t>RM030120 / S-OIL 7 RED #5 ECO LPG SAE 10W30 | DM</t>
  </si>
  <si>
    <t>RM030121 / 안국루브텍 SK ZIC X9 ZERO 0W-20(DEXOS) | 벌크</t>
  </si>
  <si>
    <t>RM030122 / U-8 (US-8) | L</t>
  </si>
  <si>
    <t>RM030125 / S-OIL RED #7 SQ 5W30 | 벌크</t>
  </si>
  <si>
    <t>2AC20116 / 카라온 가솔린 산소센서 촉매클리너 0.5L 라벨 | 90*115</t>
  </si>
  <si>
    <t>2AC20117 / 카라온 가솔린 산소센서 촉매클리너 0.5L 인박스 | 65*65*235</t>
  </si>
  <si>
    <t>OS020197 / 온딜 아드레날린 연료첨가제(휘) 300ml 인박스 | 60*60*205</t>
  </si>
  <si>
    <t>OS020198 / 온딜 아드레날린 연료첨가제(휘) 300ml 12개입 아웃박스 | 255*195*223</t>
  </si>
  <si>
    <t>OS020201 / 온딜 아드레날린 연료첨가제(경) 300ml 12개입 아웃박스 | 255*195*223</t>
  </si>
  <si>
    <t>OS020206 / 온딜 아드레날린 옥탄부스터 500ml 인박스 | 65*65*235</t>
  </si>
  <si>
    <t>OS020208 / 온딜 아드레날린 옥탄부스터 500ml 12개입 아웃박스 | 280*215*250</t>
  </si>
  <si>
    <t>OS020211 / 온딜 아드레날린 옥탄부스터(휘) 550ml 2개입 인박스 | 130*65*248</t>
  </si>
  <si>
    <t>OS020212 / 온딜 아드레날린 옥탄부스터(휘) 550ml 2개입 6세트 아웃박스 | 280*215*263</t>
  </si>
  <si>
    <t>1AJ50006 / 아놀드파머 파워릴랙싱 젤 | 100ml</t>
  </si>
  <si>
    <t>1AJ50009 / 모비스 발수코팅 실리콘 와이퍼 | 450mm</t>
  </si>
  <si>
    <t>1AJ50011 / 모비스 발수코팅 실리콘 와이퍼 | 550mm</t>
  </si>
  <si>
    <t xml:space="preserve">1AM60001 / 금형비 | </t>
  </si>
  <si>
    <t>B0402002 / 일반스트레치필름 | 18Micx500mmx350M</t>
  </si>
  <si>
    <t xml:space="preserve">DE020680 / 대성-실링지 | </t>
  </si>
  <si>
    <t>DE030032 / 영천-E-PLT4-900FP-WC-1(화살표,적)-PET용 | 19.3</t>
  </si>
  <si>
    <t xml:space="preserve">DE030033 / 영일-이지텝 25.5(PE용) | </t>
  </si>
  <si>
    <t xml:space="preserve">DE030034 / 영일-이지텝 29.2(PE용) | </t>
  </si>
  <si>
    <t xml:space="preserve">DE030036 / 영일-이지텝 35.6(PE용) | </t>
  </si>
  <si>
    <t>DE030040 / combi filler | HF240V(2 Nozzle)</t>
  </si>
  <si>
    <t>DE030041 / combi filler 추가노즐 | VA10/7/115B</t>
  </si>
  <si>
    <t>DE030042 / combi filler 용량조절캡 | +30/+45/+55</t>
  </si>
  <si>
    <t>DE030070 / 영천-WSE-T7-900P-WB1(PE용) | 34.8</t>
  </si>
  <si>
    <t xml:space="preserve">DE030076 / 영일-이지텝 28.7(PE용) | </t>
  </si>
  <si>
    <t xml:space="preserve">DE030080 / 영일-이지텝 28.5(PE용) | </t>
  </si>
  <si>
    <t xml:space="preserve">DE030098 / 영일-260인덕션 23(T-3/유백/PET)-이지,라디원용 | </t>
  </si>
  <si>
    <t xml:space="preserve">DE030115 / 영일-이지텝 35.8(PET용)-1L 용기용 | </t>
  </si>
  <si>
    <t>DE030199 / 영천-E-PLT1(PET,백)-900FP-WC-1(화살표,적) | 26.5</t>
  </si>
  <si>
    <t xml:space="preserve">DE050007 / 파렛 | </t>
  </si>
  <si>
    <t>RM040003 / KS LP 사각물탱크 | 1.5톤</t>
  </si>
  <si>
    <t xml:space="preserve">1111111111111 / 테스트123 | </t>
  </si>
  <si>
    <t>6EA01010 / PB950 | 1드럼185kg</t>
  </si>
  <si>
    <t>6EA01013 / GLYCERINE(​글리세린) | kg</t>
  </si>
  <si>
    <t>6PG01012 / Gold Green FGC | kg</t>
  </si>
  <si>
    <t>6PG01013 / Light Green FBC | kg</t>
  </si>
  <si>
    <t>6PG01014 / Red FSC | kg</t>
  </si>
  <si>
    <t>6AC01006 / DK-330A | 1드럼 225kg</t>
  </si>
  <si>
    <t>6AD01011 / LZ 5703 | 1드럼 210kg</t>
  </si>
  <si>
    <t>6FA01012 / ULTERAZOL GA 9021CA | 1드럼 186kg</t>
  </si>
  <si>
    <t>6EA01009 / LZ 601 | 1드럼 191kg</t>
  </si>
  <si>
    <t>6PG01003 / MAXOL RED-1 | kg</t>
  </si>
  <si>
    <t>3PR01017 / MC 227 체인오일 모든컨디션용 다이소 무색 | 1드럼172kg</t>
  </si>
  <si>
    <t>RM030068-1 / 바이크 체인오일 모든컨디션 다이소용 | 1000L</t>
  </si>
  <si>
    <t>6EA01014 / ETHANOL 99% | kg</t>
  </si>
  <si>
    <t>6EA01015 / Zenpol OE-5 |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</si>
</sst>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m\/d"/>
    <numFmt numFmtId="165" formatCode="yyyy&quot;년 &quot;mmmm\ d&quot;일 &quot;dddd"/>
    <numFmt numFmtId="166" formatCode="#,##0.0&quot;시간&quot;"/>
    <numFmt numFmtId="167" formatCode="#,##0.0&quot;명&quot;"/>
    <numFmt numFmtId="168" formatCode="#,##0&quot;시간&quot;"/>
    <numFmt numFmtId="169" formatCode="0.0"/>
    <numFmt numFmtId="170" formatCode="#,##0&quot;L&quot;"/>
    <numFmt numFmtId="171" formatCode="#,##0&quot;명&quot;"/>
    <numFmt numFmtId="172" formatCode="#,##0&quot;건&quot;"/>
    <numFmt numFmtId="173" formatCode="[$-409]mmmmm"/>
    <numFmt numFmtId="174" formatCode="#,##0&quot;개&quot;"/>
    <numFmt numFmtId="175" formatCode="yyyy\-mm\-dd"/>
    <numFmt numFmtId="176" formatCode="yyyy-mm-dd"/>
  </numFmts>
  <fonts count="46">
    <font>
      <sz val="11.0"/>
      <color theme="1"/>
      <name val="Calibri"/>
      <scheme val="minor"/>
    </font>
    <font>
      <sz val="11.0"/>
      <color theme="1"/>
      <name val="Malgun Gothic"/>
    </font>
    <font>
      <sz val="11.0"/>
      <color theme="1"/>
      <name val="Calibri"/>
    </font>
    <font>
      <b/>
      <sz val="11.0"/>
      <color theme="1"/>
      <name val="Noto Sans"/>
    </font>
    <font>
      <color theme="1"/>
      <name val="Calibri"/>
      <scheme val="minor"/>
    </font>
    <font>
      <b/>
      <sz val="11.0"/>
      <color theme="1"/>
      <name val="Calibri"/>
    </font>
    <font>
      <b/>
      <sz val="28.0"/>
      <color theme="1"/>
      <name val="Noto Sans"/>
    </font>
    <font>
      <sz val="10.0"/>
      <color theme="1"/>
      <name val="Noto Sans"/>
    </font>
    <font>
      <sz val="10.0"/>
      <color theme="1"/>
      <name val="Calibri"/>
    </font>
    <font>
      <b/>
      <sz val="16.0"/>
      <color rgb="FFFF0000"/>
      <name val="Calibri"/>
    </font>
    <font>
      <sz val="10.0"/>
      <color theme="1"/>
      <name val="Malgun Gothic"/>
    </font>
    <font/>
    <font>
      <b/>
      <sz val="9.0"/>
      <color theme="1"/>
      <name val="Noto Sans"/>
    </font>
    <font>
      <b/>
      <sz val="9.0"/>
      <color theme="1"/>
      <name val="Calibri"/>
    </font>
    <font>
      <b/>
      <sz val="9.0"/>
      <color theme="1"/>
      <name val="Malgun Gothic"/>
    </font>
    <font>
      <color theme="1"/>
      <name val="Calibri"/>
    </font>
    <font>
      <b/>
      <color theme="1"/>
      <name val="Calibri"/>
    </font>
    <font>
      <sz val="9.0"/>
      <color theme="1"/>
      <name val="Noto Sans"/>
    </font>
    <font>
      <sz val="9.0"/>
      <color theme="1"/>
      <name val="Calibri"/>
    </font>
    <font>
      <sz val="9.0"/>
      <color theme="1"/>
      <name val="Malgun Gothic"/>
    </font>
    <font>
      <b/>
      <sz val="20.0"/>
      <color rgb="FF000000"/>
      <name val="Malgun Gothic"/>
    </font>
    <font>
      <sz val="10.0"/>
      <color rgb="FF000000"/>
      <name val="Malgun Gothic"/>
    </font>
    <font>
      <b/>
      <sz val="11.0"/>
      <color theme="1"/>
      <name val="Malgun Gothic"/>
    </font>
    <font>
      <b/>
      <sz val="12.0"/>
      <color rgb="FFFFFFFF"/>
      <name val="Malgun Gothic"/>
    </font>
    <font>
      <b/>
      <sz val="15.0"/>
      <color rgb="FF111827"/>
      <name val="Malgun Gothic"/>
    </font>
    <font>
      <b/>
      <sz val="11.0"/>
      <color rgb="FFFFFFFF"/>
      <name val="Malgun Gothic"/>
    </font>
    <font>
      <sz val="9.0"/>
      <color rgb="FF000000"/>
      <name val="Malgun Gothic"/>
    </font>
    <font>
      <b/>
      <sz val="10.0"/>
      <color rgb="FFFFFFFF"/>
      <name val="Malgun Gothic"/>
    </font>
    <font>
      <b/>
      <color rgb="FFFFFFFF"/>
      <name val="Malgun Gothic"/>
    </font>
    <font>
      <b/>
      <color rgb="FFF3F3F3"/>
      <name val="Malgun Gothic"/>
    </font>
    <font>
      <b/>
      <color theme="1"/>
      <name val="Malgun Gothic"/>
    </font>
    <font>
      <b/>
      <sz val="12.0"/>
      <color rgb="FFFFFFFF"/>
      <name val="Calibri"/>
      <scheme val="minor"/>
    </font>
    <font>
      <b/>
      <sz val="12.0"/>
      <color rgb="FFFFFFFF"/>
      <name val="Calibri"/>
    </font>
    <font>
      <b/>
      <sz val="11.0"/>
      <color rgb="FFFFFFFF"/>
      <name val="Calibri"/>
      <scheme val="minor"/>
    </font>
    <font>
      <b/>
      <sz val="11.0"/>
      <color rgb="FFFFFFFF"/>
      <name val="Calibri"/>
    </font>
    <font>
      <b/>
      <sz val="16.0"/>
      <color theme="1"/>
      <name val="Noto Sans"/>
    </font>
    <font>
      <sz val="11.0"/>
      <color theme="1"/>
      <name val="Noto Sans"/>
    </font>
    <font>
      <sz val="11.0"/>
      <color rgb="FF0000FF"/>
      <name val="Calibri"/>
    </font>
    <font>
      <color theme="1"/>
      <name val="Malgun Gothic"/>
    </font>
    <font>
      <b/>
      <sz val="11.0"/>
      <color rgb="FF0000FF"/>
      <name val="Calibri"/>
    </font>
    <font>
      <b/>
      <sz val="11.0"/>
      <color rgb="FF000000"/>
      <name val="Noto Sans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Calibri"/>
      <scheme val="minor"/>
    </font>
    <font>
      <sz val="11.0"/>
      <color rgb="FF000000"/>
      <name val="Malgun Gothic"/>
    </font>
    <font>
      <sz val="11.0"/>
      <color rgb="FF000000"/>
      <name val="Noto Sans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F4FF"/>
        <bgColor rgb="FFEAF4FF"/>
      </patternFill>
    </fill>
    <fill>
      <patternFill patternType="solid">
        <fgColor rgb="FFF2F2F2"/>
        <bgColor rgb="FFF2F2F2"/>
      </patternFill>
    </fill>
    <fill>
      <patternFill patternType="solid">
        <fgColor rgb="FFD9EAF7"/>
        <bgColor rgb="FFD9EAF7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theme="6"/>
        <bgColor theme="6"/>
      </patternFill>
    </fill>
    <fill>
      <patternFill patternType="solid">
        <fgColor rgb="FFDCE6F1"/>
        <bgColor rgb="FFDCE6F1"/>
      </patternFill>
    </fill>
    <fill>
      <patternFill patternType="solid">
        <fgColor rgb="FF38761D"/>
        <bgColor rgb="FF38761D"/>
      </patternFill>
    </fill>
    <fill>
      <patternFill patternType="solid">
        <fgColor rgb="FFF8FAFC"/>
        <bgColor rgb="FFF8FAFC"/>
      </patternFill>
    </fill>
    <fill>
      <patternFill patternType="solid">
        <fgColor rgb="FF0F7F6F"/>
        <bgColor rgb="FF0F7F6F"/>
      </patternFill>
    </fill>
    <fill>
      <patternFill patternType="solid">
        <fgColor rgb="FFDDEBF7"/>
        <bgColor rgb="FFDDEBF7"/>
      </patternFill>
    </fill>
    <fill>
      <patternFill patternType="solid">
        <fgColor rgb="FFFFD966"/>
        <bgColor rgb="FFFFD966"/>
      </patternFill>
    </fill>
    <fill>
      <patternFill patternType="solid">
        <fgColor rgb="FF44546A"/>
        <bgColor rgb="FF44546A"/>
      </patternFill>
    </fill>
    <fill>
      <patternFill patternType="solid">
        <fgColor rgb="FFFFFF00"/>
        <bgColor rgb="FFFFFF00"/>
      </patternFill>
    </fill>
  </fills>
  <borders count="6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top/>
    </border>
    <border>
      <top/>
    </border>
    <border>
      <right/>
      <top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CCCCCC"/>
      </right>
      <top style="thin">
        <color rgb="FFBFBFBF"/>
      </top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BFBFBF"/>
      </left>
      <top style="medium">
        <color rgb="FF000000"/>
      </top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</border>
    <border>
      <left style="thin">
        <color rgb="FFBFBFBF"/>
      </left>
      <top style="thin">
        <color rgb="FFBFBFBF"/>
      </top>
    </border>
    <border>
      <left style="thin">
        <color rgb="FFBFBFBF"/>
      </left>
      <top style="thin">
        <color rgb="FFBFBFBF"/>
      </top>
      <bottom style="medium">
        <color rgb="FF000000"/>
      </bottom>
    </border>
    <border>
      <left style="thin">
        <color rgb="FFBFBFBF"/>
      </left>
      <right style="thin">
        <color rgb="FFCCCCCC"/>
      </right>
      <top style="thin">
        <color rgb="FFBFBFBF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BFBFBF"/>
      </left>
      <right style="thin">
        <color rgb="FFCCCCCC"/>
      </right>
      <bottom style="thin">
        <color rgb="FFBFBFBF"/>
      </bottom>
    </border>
    <border>
      <top style="medium">
        <color rgb="FF000000"/>
      </top>
      <bottom style="medium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bottom style="thin">
        <color rgb="FFBFBFBF"/>
      </bottom>
    </border>
    <border>
      <right style="thin">
        <color rgb="FFB7B7B7"/>
      </right>
      <bottom style="thin">
        <color rgb="FFBFBFBF"/>
      </bottom>
    </border>
    <border>
      <right style="thin">
        <color rgb="FFB7B7B7"/>
      </right>
      <top style="thin">
        <color rgb="FFBFBFBF"/>
      </top>
      <bottom style="thin">
        <color rgb="FFBFBFBF"/>
      </bottom>
    </border>
    <border>
      <left/>
      <top style="medium">
        <color rgb="FF000000"/>
      </top>
      <bottom style="medium">
        <color rgb="FF000000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</border>
    <border>
      <right style="thin">
        <color rgb="FFBFBFBF"/>
      </right>
    </border>
    <border>
      <left style="thin">
        <color rgb="FFCCCCCC"/>
      </left>
      <bottom style="thin">
        <color rgb="FFBFBFBF"/>
      </bottom>
    </border>
    <border>
      <left style="double">
        <color rgb="FFFFFFFF"/>
      </lef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top style="thin">
        <color rgb="FFBFBFBF"/>
      </top>
      <bottom/>
    </border>
    <border>
      <left style="thin">
        <color rgb="FF000000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000000"/>
      </right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000000"/>
      </right>
      <top style="thin">
        <color rgb="FFB7B7B7"/>
      </top>
    </border>
    <border>
      <right style="thin">
        <color rgb="FFB7B7B7"/>
      </right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bottom style="thin">
        <color rgb="FFE5E7EB"/>
      </bottom>
    </border>
    <border>
      <left style="thick">
        <color rgb="FFFFFFFF"/>
      </lef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D9E2EA"/>
      </bottom>
    </border>
    <border>
      <left/>
      <right/>
      <top/>
      <bottom/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3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center" vertical="bottom"/>
    </xf>
    <xf borderId="0" fillId="2" fontId="3" numFmtId="0" xfId="0" applyAlignment="1" applyFill="1" applyFont="1">
      <alignment horizontal="center" vertical="center"/>
    </xf>
    <xf borderId="0" fillId="0" fontId="4" numFmtId="0" xfId="0" applyAlignment="1" applyFont="1">
      <alignment horizontal="center"/>
    </xf>
    <xf borderId="1" fillId="0" fontId="3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0" fillId="0" fontId="2" numFmtId="0" xfId="0" applyAlignment="1" applyFont="1">
      <alignment vertical="bottom"/>
    </xf>
    <xf borderId="0" fillId="0" fontId="6" numFmtId="0" xfId="0" applyAlignment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readingOrder="0" vertical="bottom"/>
    </xf>
    <xf borderId="0" fillId="2" fontId="10" numFmtId="164" xfId="0" applyAlignment="1" applyFill="1" applyFont="1" applyNumberFormat="1">
      <alignment horizontal="center" vertical="center"/>
    </xf>
    <xf borderId="1" fillId="0" fontId="10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horizontal="right" vertical="center"/>
    </xf>
    <xf borderId="2" fillId="3" fontId="10" numFmtId="165" xfId="0" applyAlignment="1" applyBorder="1" applyFill="1" applyFont="1" applyNumberFormat="1">
      <alignment horizontal="center" readingOrder="0" vertical="center"/>
    </xf>
    <xf borderId="3" fillId="0" fontId="11" numFmtId="0" xfId="0" applyBorder="1" applyFont="1"/>
    <xf borderId="0" fillId="0" fontId="10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4" fillId="4" fontId="12" numFmtId="0" xfId="0" applyAlignment="1" applyBorder="1" applyFill="1" applyFont="1">
      <alignment horizontal="left" vertical="center"/>
    </xf>
    <xf borderId="5" fillId="4" fontId="12" numFmtId="0" xfId="0" applyAlignment="1" applyBorder="1" applyFill="1" applyFont="1">
      <alignment horizontal="left" vertical="center"/>
    </xf>
    <xf borderId="5" fillId="4" fontId="12" numFmtId="0" xfId="0" applyAlignment="1" applyBorder="1" applyFill="1" applyFont="1">
      <alignment horizontal="center" vertical="center"/>
    </xf>
    <xf borderId="6" fillId="4" fontId="12" numFmtId="0" xfId="0" applyAlignment="1" applyBorder="1" applyFill="1" applyFont="1">
      <alignment horizontal="center" vertical="center"/>
    </xf>
    <xf borderId="6" fillId="4" fontId="13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 vertical="bottom"/>
    </xf>
    <xf borderId="7" fillId="5" fontId="12" numFmtId="0" xfId="0" applyAlignment="1" applyBorder="1" applyFill="1" applyFont="1">
      <alignment horizontal="center" vertical="center"/>
    </xf>
    <xf borderId="7" fillId="6" fontId="12" numFmtId="0" xfId="0" applyAlignment="1" applyBorder="1" applyFill="1" applyFont="1">
      <alignment horizontal="center" vertical="center"/>
    </xf>
    <xf borderId="7" fillId="5" fontId="12" numFmtId="0" xfId="0" applyAlignment="1" applyBorder="1" applyFill="1" applyFont="1">
      <alignment horizontal="center" readingOrder="0" vertical="center"/>
    </xf>
    <xf borderId="7" fillId="6" fontId="13" numFmtId="0" xfId="0" applyAlignment="1" applyBorder="1" applyFill="1" applyFont="1">
      <alignment horizontal="center" vertical="center"/>
    </xf>
    <xf borderId="7" fillId="5" fontId="14" numFmtId="0" xfId="0" applyAlignment="1" applyBorder="1" applyFill="1" applyFont="1">
      <alignment horizontal="center" vertical="center"/>
    </xf>
    <xf borderId="7" fillId="5" fontId="13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15" numFmtId="0" xfId="0" applyAlignment="1" applyFont="1">
      <alignment horizontal="center"/>
    </xf>
    <xf borderId="0" fillId="7" fontId="16" numFmtId="0" xfId="0" applyAlignment="1" applyFill="1" applyFont="1">
      <alignment horizontal="center"/>
    </xf>
    <xf borderId="8" fillId="0" fontId="16" numFmtId="0" xfId="0" applyAlignment="1" applyBorder="1" applyFont="1">
      <alignment horizontal="center" vertical="bottom"/>
    </xf>
    <xf borderId="9" fillId="0" fontId="11" numFmtId="0" xfId="0" applyBorder="1" applyFont="1"/>
    <xf borderId="0" fillId="0" fontId="2" numFmtId="0" xfId="0" applyAlignment="1" applyFont="1">
      <alignment vertical="center"/>
    </xf>
    <xf borderId="0" fillId="0" fontId="15" numFmtId="0" xfId="0" applyAlignment="1" applyFont="1">
      <alignment vertical="center"/>
    </xf>
    <xf borderId="10" fillId="3" fontId="17" numFmtId="0" xfId="0" applyAlignment="1" applyBorder="1" applyFill="1" applyFont="1">
      <alignment readingOrder="0" vertical="center"/>
    </xf>
    <xf borderId="10" fillId="6" fontId="18" numFmtId="0" xfId="0" applyAlignment="1" applyBorder="1" applyFill="1" applyFont="1">
      <alignment horizontal="center" readingOrder="0" vertical="center"/>
    </xf>
    <xf borderId="10" fillId="3" fontId="17" numFmtId="3" xfId="0" applyAlignment="1" applyBorder="1" applyFill="1" applyFont="1" applyNumberFormat="1">
      <alignment horizontal="center" readingOrder="0" vertical="center"/>
    </xf>
    <xf borderId="10" fillId="3" fontId="17" numFmtId="1" xfId="0" applyAlignment="1" applyBorder="1" applyFill="1" applyFont="1" applyNumberFormat="1">
      <alignment horizontal="center" readingOrder="0" vertical="center"/>
    </xf>
    <xf borderId="11" fillId="3" fontId="18" numFmtId="166" xfId="0" applyAlignment="1" applyBorder="1" applyFill="1" applyFont="1" applyNumberFormat="1">
      <alignment readingOrder="0" vertical="center"/>
    </xf>
    <xf borderId="11" fillId="3" fontId="18" numFmtId="167" xfId="0" applyAlignment="1" applyBorder="1" applyFill="1" applyFont="1" applyNumberFormat="1">
      <alignment readingOrder="0" vertical="center"/>
    </xf>
    <xf borderId="12" fillId="6" fontId="18" numFmtId="166" xfId="0" applyAlignment="1" applyBorder="1" applyFill="1" applyFont="1" applyNumberFormat="1">
      <alignment vertical="center"/>
    </xf>
    <xf borderId="12" fillId="3" fontId="17" numFmtId="168" xfId="0" applyAlignment="1" applyBorder="1" applyFill="1" applyFont="1" applyNumberFormat="1">
      <alignment horizontal="center" readingOrder="0" vertical="center"/>
    </xf>
    <xf borderId="13" fillId="3" fontId="18" numFmtId="0" xfId="0" applyAlignment="1" applyBorder="1" applyFill="1" applyFont="1">
      <alignment horizontal="center" readingOrder="0" vertical="center"/>
    </xf>
    <xf borderId="14" fillId="3" fontId="18" numFmtId="0" xfId="0" applyAlignment="1" applyBorder="1" applyFill="1" applyFont="1">
      <alignment horizontal="center" readingOrder="0" vertical="center"/>
    </xf>
    <xf borderId="13" fillId="6" fontId="18" numFmtId="2" xfId="0" applyAlignment="1" applyBorder="1" applyFill="1" applyFont="1" applyNumberForma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2" numFmtId="20" xfId="0" applyAlignment="1" applyFont="1" applyNumberFormat="1">
      <alignment horizontal="right"/>
    </xf>
    <xf borderId="0" fillId="0" fontId="2" numFmtId="20" xfId="0" applyAlignment="1" applyFont="1" applyNumberFormat="1">
      <alignment horizontal="right" readingOrder="0"/>
    </xf>
    <xf borderId="0" fillId="7" fontId="2" numFmtId="169" xfId="0" applyFill="1" applyFont="1" applyNumberFormat="1"/>
    <xf borderId="15" fillId="0" fontId="2" numFmtId="3" xfId="0" applyAlignment="1" applyBorder="1" applyFont="1" applyNumberFormat="1">
      <alignment horizontal="right"/>
    </xf>
    <xf borderId="16" fillId="0" fontId="2" numFmtId="0" xfId="0" applyBorder="1" applyFont="1"/>
    <xf borderId="0" fillId="0" fontId="2" numFmtId="0" xfId="0" applyAlignment="1" applyFont="1">
      <alignment readingOrder="0" vertical="center"/>
    </xf>
    <xf borderId="0" fillId="0" fontId="2" numFmtId="20" xfId="0" applyFont="1" applyNumberFormat="1"/>
    <xf borderId="17" fillId="0" fontId="2" numFmtId="3" xfId="0" applyAlignment="1" applyBorder="1" applyFont="1" applyNumberFormat="1">
      <alignment horizontal="right" readingOrder="0"/>
    </xf>
    <xf borderId="18" fillId="0" fontId="2" numFmtId="0" xfId="0" applyBorder="1" applyFont="1"/>
    <xf borderId="10" fillId="3" fontId="17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3" fillId="6" fontId="18" numFmtId="2" xfId="0" applyAlignment="1" applyBorder="1" applyFill="1" applyFont="1" applyNumberFormat="1">
      <alignment horizontal="center" readingOrder="0" vertical="center"/>
    </xf>
    <xf borderId="10" fillId="3" fontId="17" numFmtId="0" xfId="0" applyAlignment="1" applyBorder="1" applyFill="1" applyFont="1">
      <alignment vertical="center"/>
    </xf>
    <xf borderId="10" fillId="3" fontId="17" numFmtId="3" xfId="0" applyAlignment="1" applyBorder="1" applyFill="1" applyFont="1" applyNumberFormat="1">
      <alignment horizontal="center" vertical="center"/>
    </xf>
    <xf borderId="10" fillId="3" fontId="17" numFmtId="0" xfId="0" applyAlignment="1" applyBorder="1" applyFill="1" applyFont="1">
      <alignment horizontal="center" vertical="center"/>
    </xf>
    <xf borderId="11" fillId="3" fontId="18" numFmtId="166" xfId="0" applyAlignment="1" applyBorder="1" applyFill="1" applyFont="1" applyNumberFormat="1">
      <alignment vertical="center"/>
    </xf>
    <xf borderId="11" fillId="3" fontId="18" numFmtId="167" xfId="0" applyAlignment="1" applyBorder="1" applyFill="1" applyFont="1" applyNumberFormat="1">
      <alignment vertical="center"/>
    </xf>
    <xf borderId="13" fillId="3" fontId="18" numFmtId="0" xfId="0" applyAlignment="1" applyBorder="1" applyFill="1" applyFont="1">
      <alignment horizontal="center" vertical="center"/>
    </xf>
    <xf borderId="11" fillId="3" fontId="18" numFmtId="0" xfId="0" applyAlignment="1" applyBorder="1" applyFill="1" applyFont="1">
      <alignment horizontal="center" vertical="center"/>
    </xf>
    <xf borderId="10" fillId="3" fontId="17" numFmtId="0" xfId="0" applyAlignment="1" applyBorder="1" applyFill="1" applyFont="1">
      <alignment horizontal="left" vertical="center"/>
    </xf>
    <xf borderId="11" fillId="3" fontId="17" numFmtId="166" xfId="0" applyAlignment="1" applyBorder="1" applyFill="1" applyFont="1" applyNumberFormat="1">
      <alignment horizontal="center" vertical="center"/>
    </xf>
    <xf borderId="11" fillId="3" fontId="17" numFmtId="167" xfId="0" applyAlignment="1" applyBorder="1" applyFill="1" applyFont="1" applyNumberFormat="1">
      <alignment horizontal="center" vertical="center"/>
    </xf>
    <xf borderId="19" fillId="3" fontId="19" numFmtId="0" xfId="0" applyAlignment="1" applyBorder="1" applyFill="1" applyFont="1">
      <alignment horizontal="left" vertical="center"/>
    </xf>
    <xf borderId="19" fillId="3" fontId="17" numFmtId="3" xfId="0" applyAlignment="1" applyBorder="1" applyFill="1" applyFont="1" applyNumberFormat="1">
      <alignment horizontal="center" vertical="center"/>
    </xf>
    <xf borderId="19" fillId="3" fontId="17" numFmtId="0" xfId="0" applyAlignment="1" applyBorder="1" applyFill="1" applyFont="1">
      <alignment horizontal="center" vertical="center"/>
    </xf>
    <xf borderId="19" fillId="3" fontId="19" numFmtId="166" xfId="0" applyAlignment="1" applyBorder="1" applyFill="1" applyFont="1" applyNumberFormat="1">
      <alignment horizontal="center" vertical="center"/>
    </xf>
    <xf borderId="19" fillId="3" fontId="19" numFmtId="167" xfId="0" applyAlignment="1" applyBorder="1" applyFill="1" applyFont="1" applyNumberFormat="1">
      <alignment horizontal="center" vertical="center"/>
    </xf>
    <xf borderId="0" fillId="0" fontId="2" numFmtId="168" xfId="0" applyFont="1" applyNumberFormat="1"/>
    <xf borderId="7" fillId="8" fontId="12" numFmtId="0" xfId="0" applyAlignment="1" applyBorder="1" applyFill="1" applyFont="1">
      <alignment horizontal="center" vertical="center"/>
    </xf>
    <xf borderId="7" fillId="6" fontId="19" numFmtId="0" xfId="0" applyAlignment="1" applyBorder="1" applyFill="1" applyFont="1">
      <alignment vertical="center"/>
    </xf>
    <xf borderId="7" fillId="8" fontId="14" numFmtId="3" xfId="0" applyAlignment="1" applyBorder="1" applyFill="1" applyFont="1" applyNumberFormat="1">
      <alignment horizontal="center" vertical="center"/>
    </xf>
    <xf borderId="7" fillId="8" fontId="14" numFmtId="1" xfId="0" applyAlignment="1" applyBorder="1" applyFill="1" applyFont="1" applyNumberFormat="1">
      <alignment horizontal="center" vertical="center"/>
    </xf>
    <xf borderId="7" fillId="8" fontId="14" numFmtId="166" xfId="0" applyAlignment="1" applyBorder="1" applyFill="1" applyFont="1" applyNumberFormat="1">
      <alignment horizontal="center" vertical="center"/>
    </xf>
    <xf borderId="7" fillId="8" fontId="14" numFmtId="167" xfId="0" applyAlignment="1" applyBorder="1" applyFill="1" applyFont="1" applyNumberFormat="1">
      <alignment horizontal="center" readingOrder="0" vertical="center"/>
    </xf>
    <xf borderId="7" fillId="6" fontId="14" numFmtId="166" xfId="0" applyAlignment="1" applyBorder="1" applyFill="1" applyFont="1" applyNumberFormat="1">
      <alignment horizontal="center" vertical="center"/>
    </xf>
    <xf borderId="7" fillId="8" fontId="14" numFmtId="168" xfId="0" applyAlignment="1" applyBorder="1" applyFill="1" applyFont="1" applyNumberFormat="1">
      <alignment horizontal="center" vertical="center"/>
    </xf>
    <xf borderId="7" fillId="8" fontId="18" numFmtId="0" xfId="0" applyAlignment="1" applyBorder="1" applyFill="1" applyFont="1">
      <alignment horizontal="center" vertical="center"/>
    </xf>
    <xf borderId="7" fillId="6" fontId="5" numFmtId="2" xfId="0" applyAlignment="1" applyBorder="1" applyFill="1" applyFont="1" applyNumberFormat="1">
      <alignment horizontal="center"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center" vertical="center"/>
    </xf>
    <xf borderId="20" fillId="3" fontId="17" numFmtId="167" xfId="0" applyAlignment="1" applyBorder="1" applyFill="1" applyFont="1" applyNumberFormat="1">
      <alignment horizontal="center" readingOrder="0" vertical="center"/>
    </xf>
    <xf borderId="12" fillId="6" fontId="17" numFmtId="168" xfId="0" applyAlignment="1" applyBorder="1" applyFill="1" applyFont="1" applyNumberFormat="1">
      <alignment horizontal="center" vertical="center"/>
    </xf>
    <xf borderId="21" fillId="3" fontId="17" numFmtId="168" xfId="0" applyAlignment="1" applyBorder="1" applyFill="1" applyFont="1" applyNumberFormat="1">
      <alignment horizontal="center" readingOrder="0" vertical="center"/>
    </xf>
    <xf borderId="13" fillId="6" fontId="17" numFmtId="2" xfId="0" applyAlignment="1" applyBorder="1" applyFill="1" applyFont="1" applyNumberFormat="1">
      <alignment horizontal="center" readingOrder="0" vertical="center"/>
    </xf>
    <xf borderId="12" fillId="3" fontId="17" numFmtId="167" xfId="0" applyAlignment="1" applyBorder="1" applyFill="1" applyFont="1" applyNumberFormat="1">
      <alignment horizontal="center" readingOrder="0" vertical="center"/>
    </xf>
    <xf borderId="12" fillId="3" fontId="17" numFmtId="166" xfId="0" applyAlignment="1" applyBorder="1" applyFill="1" applyFont="1" applyNumberFormat="1">
      <alignment horizontal="right" readingOrder="0" vertical="center"/>
    </xf>
    <xf borderId="13" fillId="3" fontId="17" numFmtId="0" xfId="0" applyAlignment="1" applyBorder="1" applyFill="1" applyFont="1">
      <alignment horizontal="center" readingOrder="0" vertical="center"/>
    </xf>
    <xf borderId="10" fillId="3" fontId="17" numFmtId="0" xfId="0" applyAlignment="1" applyBorder="1" applyFill="1" applyFont="1">
      <alignment horizontal="left" readingOrder="0" vertical="center"/>
    </xf>
    <xf borderId="22" fillId="3" fontId="19" numFmtId="0" xfId="0" applyAlignment="1" applyBorder="1" applyFill="1" applyFont="1">
      <alignment horizontal="left" vertical="center"/>
    </xf>
    <xf borderId="23" fillId="3" fontId="19" numFmtId="166" xfId="0" applyAlignment="1" applyBorder="1" applyFill="1" applyFont="1" applyNumberFormat="1">
      <alignment horizontal="center" vertical="center"/>
    </xf>
    <xf borderId="24" fillId="3" fontId="19" numFmtId="167" xfId="0" applyAlignment="1" applyBorder="1" applyFill="1" applyFont="1" applyNumberFormat="1">
      <alignment horizontal="center" vertical="center"/>
    </xf>
    <xf borderId="25" fillId="3" fontId="17" numFmtId="168" xfId="0" applyAlignment="1" applyBorder="1" applyFill="1" applyFont="1" applyNumberFormat="1">
      <alignment horizontal="center" vertical="center"/>
    </xf>
    <xf borderId="26" fillId="8" fontId="12" numFmtId="0" xfId="0" applyAlignment="1" applyBorder="1" applyFill="1" applyFont="1">
      <alignment horizontal="center" vertical="center"/>
    </xf>
    <xf borderId="27" fillId="8" fontId="14" numFmtId="3" xfId="0" applyAlignment="1" applyBorder="1" applyFill="1" applyFont="1" applyNumberFormat="1">
      <alignment horizontal="center" vertical="center"/>
    </xf>
    <xf borderId="27" fillId="8" fontId="14" numFmtId="1" xfId="0" applyAlignment="1" applyBorder="1" applyFill="1" applyFont="1" applyNumberFormat="1">
      <alignment horizontal="center" vertical="center"/>
    </xf>
    <xf borderId="27" fillId="8" fontId="14" numFmtId="166" xfId="0" applyAlignment="1" applyBorder="1" applyFill="1" applyFont="1" applyNumberFormat="1">
      <alignment horizontal="center" vertical="center"/>
    </xf>
    <xf borderId="27" fillId="6" fontId="14" numFmtId="166" xfId="0" applyAlignment="1" applyBorder="1" applyFill="1" applyFont="1" applyNumberFormat="1">
      <alignment horizontal="center" vertical="center"/>
    </xf>
    <xf borderId="10" fillId="3" fontId="19" numFmtId="0" xfId="0" applyAlignment="1" applyBorder="1" applyFill="1" applyFont="1">
      <alignment horizontal="left" readingOrder="0" vertical="center"/>
    </xf>
    <xf borderId="10" fillId="3" fontId="18" numFmtId="0" xfId="0" applyAlignment="1" applyBorder="1" applyFill="1" applyFont="1">
      <alignment horizontal="center" readingOrder="0" vertical="center"/>
    </xf>
    <xf borderId="10" fillId="3" fontId="19" numFmtId="170" xfId="0" applyAlignment="1" applyBorder="1" applyFill="1" applyFont="1" applyNumberFormat="1">
      <alignment horizontal="center" readingOrder="0" vertical="center"/>
    </xf>
    <xf borderId="10" fillId="3" fontId="19" numFmtId="0" xfId="0" applyAlignment="1" applyBorder="1" applyFill="1" applyFont="1">
      <alignment horizontal="center" readingOrder="0" vertical="center"/>
    </xf>
    <xf borderId="21" fillId="3" fontId="17" numFmtId="166" xfId="0" applyAlignment="1" applyBorder="1" applyFill="1" applyFont="1" applyNumberFormat="1">
      <alignment horizontal="center" readingOrder="0" vertical="center"/>
    </xf>
    <xf borderId="20" fillId="3" fontId="17" numFmtId="171" xfId="0" applyAlignment="1" applyBorder="1" applyFill="1" applyFont="1" applyNumberFormat="1">
      <alignment horizontal="center" readingOrder="0" vertical="center"/>
    </xf>
    <xf borderId="12" fillId="6" fontId="17" numFmtId="166" xfId="0" applyAlignment="1" applyBorder="1" applyFill="1" applyFont="1" applyNumberFormat="1">
      <alignment horizontal="center" readingOrder="0" vertical="center"/>
    </xf>
    <xf borderId="28" fillId="3" fontId="17" numFmtId="168" xfId="0" applyAlignment="1" applyBorder="1" applyFill="1" applyFont="1" applyNumberFormat="1">
      <alignment horizontal="center" readingOrder="0" vertical="center"/>
    </xf>
    <xf borderId="12" fillId="3" fontId="17" numFmtId="171" xfId="0" applyAlignment="1" applyBorder="1" applyFill="1" applyFont="1" applyNumberFormat="1">
      <alignment horizontal="center" readingOrder="0" vertical="center"/>
    </xf>
    <xf borderId="10" fillId="3" fontId="17" numFmtId="170" xfId="0" applyAlignment="1" applyBorder="1" applyFill="1" applyFont="1" applyNumberFormat="1">
      <alignment horizontal="center" readingOrder="0" vertical="center"/>
    </xf>
    <xf borderId="12" fillId="3" fontId="17" numFmtId="166" xfId="0" applyAlignment="1" applyBorder="1" applyFill="1" applyFont="1" applyNumberFormat="1">
      <alignment horizontal="center" readingOrder="0" vertical="center"/>
    </xf>
    <xf borderId="22" fillId="3" fontId="19" numFmtId="0" xfId="0" applyAlignment="1" applyBorder="1" applyFill="1" applyFont="1">
      <alignment horizontal="left" readingOrder="0" vertical="center"/>
    </xf>
    <xf borderId="23" fillId="3" fontId="19" numFmtId="168" xfId="0" applyAlignment="1" applyBorder="1" applyFill="1" applyFont="1" applyNumberFormat="1">
      <alignment horizontal="center" readingOrder="0" vertical="center"/>
    </xf>
    <xf borderId="24" fillId="3" fontId="19" numFmtId="171" xfId="0" applyAlignment="1" applyBorder="1" applyFill="1" applyFont="1" applyNumberFormat="1">
      <alignment horizontal="center" readingOrder="0" vertical="center"/>
    </xf>
    <xf borderId="11" fillId="3" fontId="18" numFmtId="0" xfId="0" applyAlignment="1" applyBorder="1" applyFill="1" applyFont="1">
      <alignment horizontal="center" readingOrder="0" vertical="center"/>
    </xf>
    <xf borderId="7" fillId="8" fontId="19" numFmtId="0" xfId="0" applyAlignment="1" applyBorder="1" applyFill="1" applyFont="1">
      <alignment vertical="center"/>
    </xf>
    <xf borderId="27" fillId="8" fontId="14" numFmtId="170" xfId="0" applyAlignment="1" applyBorder="1" applyFill="1" applyFont="1" applyNumberFormat="1">
      <alignment horizontal="center" vertical="center"/>
    </xf>
    <xf borderId="27" fillId="8" fontId="14" numFmtId="0" xfId="0" applyAlignment="1" applyBorder="1" applyFill="1" applyFont="1">
      <alignment horizontal="center" vertical="center"/>
    </xf>
    <xf borderId="9" fillId="8" fontId="14" numFmtId="166" xfId="0" applyAlignment="1" applyBorder="1" applyFill="1" applyFont="1" applyNumberFormat="1">
      <alignment horizontal="center" vertical="center"/>
    </xf>
    <xf borderId="4" fillId="4" fontId="12" numFmtId="0" xfId="0" applyAlignment="1" applyBorder="1" applyFill="1" applyFont="1">
      <alignment horizontal="left" readingOrder="0" vertical="center"/>
    </xf>
    <xf borderId="8" fillId="5" fontId="12" numFmtId="0" xfId="0" applyAlignment="1" applyBorder="1" applyFill="1" applyFont="1">
      <alignment horizontal="center" vertical="center"/>
    </xf>
    <xf borderId="8" fillId="5" fontId="12" numFmtId="0" xfId="0" applyAlignment="1" applyBorder="1" applyFill="1" applyFont="1">
      <alignment horizontal="center" readingOrder="0" vertical="center"/>
    </xf>
    <xf borderId="29" fillId="0" fontId="11" numFmtId="0" xfId="0" applyBorder="1" applyFont="1"/>
    <xf borderId="21" fillId="3" fontId="19" numFmtId="3" xfId="0" applyAlignment="1" applyBorder="1" applyFill="1" applyFont="1" applyNumberFormat="1">
      <alignment horizontal="center" readingOrder="0" vertical="center"/>
    </xf>
    <xf borderId="30" fillId="3" fontId="19" numFmtId="0" xfId="0" applyAlignment="1" applyBorder="1" applyFill="1" applyFont="1">
      <alignment horizontal="center" readingOrder="0" vertical="center"/>
    </xf>
    <xf borderId="31" fillId="3" fontId="17" numFmtId="3" xfId="0" applyAlignment="1" applyBorder="1" applyFill="1" applyFont="1" applyNumberFormat="1">
      <alignment horizontal="center" readingOrder="0" vertical="center"/>
    </xf>
    <xf borderId="32" fillId="0" fontId="11" numFmtId="0" xfId="0" applyBorder="1" applyFont="1"/>
    <xf borderId="21" fillId="3" fontId="17" numFmtId="3" xfId="0" applyAlignment="1" applyBorder="1" applyFill="1" applyFont="1" applyNumberFormat="1">
      <alignment horizontal="center" readingOrder="0" vertical="center"/>
    </xf>
    <xf borderId="12" fillId="3" fontId="17" numFmtId="0" xfId="0" applyAlignment="1" applyBorder="1" applyFill="1" applyFont="1">
      <alignment horizontal="center" readingOrder="0" vertical="center"/>
    </xf>
    <xf borderId="33" fillId="0" fontId="11" numFmtId="0" xfId="0" applyBorder="1" applyFont="1"/>
    <xf borderId="21" fillId="3" fontId="17" numFmtId="0" xfId="0" applyAlignment="1" applyBorder="1" applyFill="1" applyFont="1">
      <alignment horizontal="center" readingOrder="0" vertical="center"/>
    </xf>
    <xf borderId="12" fillId="3" fontId="17" numFmtId="3" xfId="0" applyAlignment="1" applyBorder="1" applyFill="1" applyFont="1" applyNumberFormat="1">
      <alignment horizontal="center" readingOrder="0" vertical="center"/>
    </xf>
    <xf borderId="19" fillId="3" fontId="19" numFmtId="0" xfId="0" applyAlignment="1" applyBorder="1" applyFill="1" applyFont="1">
      <alignment horizontal="left" readingOrder="0" vertical="center"/>
    </xf>
    <xf borderId="14" fillId="0" fontId="11" numFmtId="0" xfId="0" applyBorder="1" applyFont="1"/>
    <xf borderId="34" fillId="8" fontId="14" numFmtId="3" xfId="0" applyAlignment="1" applyBorder="1" applyFill="1" applyFont="1" applyNumberFormat="1">
      <alignment horizontal="center" vertical="center"/>
    </xf>
    <xf borderId="7" fillId="8" fontId="19" numFmtId="0" xfId="0" applyAlignment="1" applyBorder="1" applyFill="1" applyFont="1">
      <alignment horizontal="center" vertical="center"/>
    </xf>
    <xf borderId="8" fillId="8" fontId="19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vertical="center"/>
    </xf>
    <xf borderId="31" fillId="0" fontId="11" numFmtId="0" xfId="0" applyBorder="1" applyFont="1"/>
    <xf borderId="0" fillId="0" fontId="2" numFmtId="0" xfId="0" applyAlignment="1" applyFont="1">
      <alignment horizontal="left" readingOrder="0" vertical="center"/>
    </xf>
    <xf borderId="35" fillId="3" fontId="17" numFmtId="3" xfId="0" applyAlignment="1" applyBorder="1" applyFill="1" applyFont="1" applyNumberFormat="1">
      <alignment horizontal="center" readingOrder="0" vertical="center"/>
    </xf>
    <xf borderId="35" fillId="0" fontId="11" numFmtId="0" xfId="0" applyBorder="1" applyFont="1"/>
    <xf borderId="0" fillId="3" fontId="17" numFmtId="0" xfId="0" applyAlignment="1" applyFill="1" applyFont="1">
      <alignment readingOrder="0" vertical="center"/>
    </xf>
    <xf borderId="36" fillId="3" fontId="19" numFmtId="3" xfId="0" applyAlignment="1" applyBorder="1" applyFill="1" applyFont="1" applyNumberFormat="1">
      <alignment horizontal="center" readingOrder="0" vertical="center"/>
    </xf>
    <xf borderId="37" fillId="0" fontId="11" numFmtId="0" xfId="0" applyBorder="1" applyFont="1"/>
    <xf borderId="8" fillId="8" fontId="19" numFmtId="0" xfId="0" applyAlignment="1" applyBorder="1" applyFill="1" applyFont="1">
      <alignment horizontal="center" vertical="center"/>
    </xf>
    <xf borderId="7" fillId="5" fontId="14" numFmtId="0" xfId="0" applyAlignment="1" applyBorder="1" applyFill="1" applyFont="1">
      <alignment horizontal="center" readingOrder="0" vertical="center"/>
    </xf>
    <xf borderId="10" fillId="3" fontId="18" numFmtId="3" xfId="0" applyAlignment="1" applyBorder="1" applyFill="1" applyFont="1" applyNumberFormat="1">
      <alignment horizontal="center" readingOrder="0" vertical="center"/>
    </xf>
    <xf borderId="30" fillId="3" fontId="19" numFmtId="3" xfId="0" applyAlignment="1" applyBorder="1" applyFill="1" applyFont="1" applyNumberFormat="1">
      <alignment horizontal="center" readingOrder="0" vertical="center"/>
    </xf>
    <xf borderId="38" fillId="3" fontId="17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30" fillId="3" fontId="17" numFmtId="0" xfId="0" applyAlignment="1" applyBorder="1" applyFill="1" applyFont="1">
      <alignment readingOrder="0"/>
    </xf>
    <xf borderId="30" fillId="3" fontId="19" numFmtId="0" xfId="0" applyAlignment="1" applyBorder="1" applyFill="1" applyFont="1">
      <alignment horizontal="center" readingOrder="0"/>
    </xf>
    <xf borderId="21" fillId="3" fontId="19" numFmtId="3" xfId="0" applyAlignment="1" applyBorder="1" applyFill="1" applyFont="1" applyNumberFormat="1">
      <alignment horizontal="center" readingOrder="0"/>
    </xf>
    <xf borderId="30" fillId="3" fontId="19" numFmtId="3" xfId="0" applyAlignment="1" applyBorder="1" applyFill="1" applyFont="1" applyNumberFormat="1">
      <alignment horizontal="center" readingOrder="0"/>
    </xf>
    <xf borderId="30" fillId="3" fontId="17" numFmtId="0" xfId="0" applyAlignment="1" applyBorder="1" applyFill="1" applyFont="1">
      <alignment readingOrder="0" vertical="center"/>
    </xf>
    <xf borderId="30" fillId="3" fontId="19" numFmtId="3" xfId="0" applyAlignment="1" applyBorder="1" applyFill="1" applyFont="1" applyNumberFormat="1">
      <alignment horizontal="center"/>
    </xf>
    <xf borderId="29" fillId="8" fontId="14" numFmtId="3" xfId="0" applyAlignment="1" applyBorder="1" applyFill="1" applyFont="1" applyNumberFormat="1">
      <alignment horizontal="center" vertical="center"/>
    </xf>
    <xf borderId="8" fillId="8" fontId="14" numFmtId="3" xfId="0" applyAlignment="1" applyBorder="1" applyFill="1" applyFont="1" applyNumberFormat="1">
      <alignment horizontal="center" vertical="center"/>
    </xf>
    <xf borderId="6" fillId="4" fontId="12" numFmtId="0" xfId="0" applyAlignment="1" applyBorder="1" applyFill="1" applyFont="1">
      <alignment horizontal="left" vertical="center"/>
    </xf>
    <xf borderId="5" fillId="0" fontId="11" numFmtId="0" xfId="0" applyBorder="1" applyFont="1"/>
    <xf borderId="0" fillId="0" fontId="2" numFmtId="0" xfId="0" applyAlignment="1" applyFont="1">
      <alignment horizontal="center" readingOrder="0" vertical="bottom"/>
    </xf>
    <xf borderId="39" fillId="3" fontId="19" numFmtId="0" xfId="0" applyAlignment="1" applyBorder="1" applyFill="1" applyFont="1">
      <alignment horizontal="left" readingOrder="0" vertical="center"/>
    </xf>
    <xf borderId="40" fillId="3" fontId="17" numFmtId="0" xfId="0" applyAlignment="1" applyBorder="1" applyFill="1" applyFont="1">
      <alignment horizontal="center" vertical="center"/>
    </xf>
    <xf borderId="10" fillId="3" fontId="8" numFmtId="172" xfId="0" applyAlignment="1" applyBorder="1" applyFill="1" applyFont="1" applyNumberFormat="1">
      <alignment horizontal="center" readingOrder="0" vertical="center"/>
    </xf>
    <xf borderId="21" fillId="3" fontId="19" numFmtId="0" xfId="0" applyAlignment="1" applyBorder="1" applyFill="1" applyFont="1">
      <alignment horizontal="center" vertical="center"/>
    </xf>
    <xf borderId="39" fillId="3" fontId="19" numFmtId="0" xfId="0" applyAlignment="1" applyBorder="1" applyFill="1" applyFont="1">
      <alignment readingOrder="0" vertical="center"/>
    </xf>
    <xf borderId="10" fillId="3" fontId="17" numFmtId="172" xfId="0" applyAlignment="1" applyBorder="1" applyFill="1" applyFont="1" applyNumberFormat="1">
      <alignment horizontal="center" readingOrder="0" vertical="center"/>
    </xf>
    <xf borderId="12" fillId="3" fontId="17" numFmtId="0" xfId="0" applyAlignment="1" applyBorder="1" applyFill="1" applyFont="1">
      <alignment horizontal="center" vertical="center"/>
    </xf>
    <xf borderId="41" fillId="3" fontId="2" numFmtId="0" xfId="0" applyAlignment="1" applyBorder="1" applyFill="1" applyFont="1">
      <alignment vertical="center"/>
    </xf>
    <xf borderId="41" fillId="3" fontId="2" numFmtId="172" xfId="0" applyAlignment="1" applyBorder="1" applyFill="1" applyFont="1" applyNumberFormat="1">
      <alignment vertical="center"/>
    </xf>
    <xf borderId="41" fillId="3" fontId="19" numFmtId="0" xfId="0" applyAlignment="1" applyBorder="1" applyFill="1" applyFont="1">
      <alignment horizontal="center" vertical="center"/>
    </xf>
    <xf borderId="23" fillId="3" fontId="19" numFmtId="0" xfId="0" applyAlignment="1" applyBorder="1" applyFill="1" applyFont="1">
      <alignment horizontal="center" vertical="center"/>
    </xf>
    <xf borderId="22" fillId="3" fontId="2" numFmtId="0" xfId="0" applyAlignment="1" applyBorder="1" applyFill="1" applyFont="1">
      <alignment vertical="center"/>
    </xf>
    <xf borderId="42" fillId="3" fontId="2" numFmtId="172" xfId="0" applyAlignment="1" applyBorder="1" applyFill="1" applyFont="1" applyNumberFormat="1">
      <alignment vertical="center"/>
    </xf>
    <xf borderId="42" fillId="3" fontId="19" numFmtId="0" xfId="0" applyAlignment="1" applyBorder="1" applyFill="1" applyFont="1">
      <alignment horizontal="center" vertical="center"/>
    </xf>
    <xf borderId="43" fillId="3" fontId="19" numFmtId="0" xfId="0" applyAlignment="1" applyBorder="1" applyFill="1" applyFont="1">
      <alignment horizontal="center" vertical="center"/>
    </xf>
    <xf borderId="26" fillId="8" fontId="14" numFmtId="172" xfId="0" applyAlignment="1" applyBorder="1" applyFill="1" applyFont="1" applyNumberFormat="1">
      <alignment horizontal="center" vertical="center"/>
    </xf>
    <xf borderId="0" fillId="0" fontId="19" numFmtId="0" xfId="0" applyAlignment="1" applyFont="1">
      <alignment vertical="bottom"/>
    </xf>
    <xf borderId="0" fillId="0" fontId="19" numFmtId="0" xfId="0" applyAlignment="1" applyFont="1">
      <alignment horizontal="center" vertical="bottom"/>
    </xf>
    <xf borderId="44" fillId="3" fontId="17" numFmtId="0" xfId="0" applyBorder="1" applyFill="1" applyFont="1"/>
    <xf borderId="45" fillId="3" fontId="2" numFmtId="0" xfId="0" applyBorder="1" applyFill="1" applyFont="1"/>
    <xf borderId="45" fillId="3" fontId="2" numFmtId="3" xfId="0" applyBorder="1" applyFill="1" applyFont="1" applyNumberFormat="1"/>
    <xf borderId="45" fillId="3" fontId="18" numFmtId="166" xfId="0" applyAlignment="1" applyBorder="1" applyFill="1" applyFont="1" applyNumberFormat="1">
      <alignment horizontal="right" readingOrder="0" vertical="center"/>
    </xf>
    <xf borderId="45" fillId="3" fontId="17" numFmtId="167" xfId="0" applyAlignment="1" applyBorder="1" applyFill="1" applyFont="1" applyNumberFormat="1">
      <alignment horizontal="center" readingOrder="0" vertical="center"/>
    </xf>
    <xf borderId="45" fillId="6" fontId="18" numFmtId="166" xfId="0" applyAlignment="1" applyBorder="1" applyFill="1" applyFont="1" applyNumberFormat="1">
      <alignment vertical="center"/>
    </xf>
    <xf borderId="46" fillId="3" fontId="17" numFmtId="0" xfId="0" applyAlignment="1" applyBorder="1" applyFill="1" applyFont="1">
      <alignment horizontal="center" readingOrder="0" vertical="center"/>
    </xf>
    <xf borderId="47" fillId="0" fontId="11" numFmtId="0" xfId="0" applyBorder="1" applyFont="1"/>
    <xf borderId="48" fillId="0" fontId="11" numFmtId="0" xfId="0" applyBorder="1" applyFont="1"/>
    <xf borderId="49" fillId="6" fontId="18" numFmtId="2" xfId="0" applyAlignment="1" applyBorder="1" applyFill="1" applyFont="1" applyNumberFormat="1">
      <alignment horizontal="center" vertical="center"/>
    </xf>
    <xf borderId="50" fillId="3" fontId="17" numFmtId="0" xfId="0" applyBorder="1" applyFill="1" applyFont="1"/>
    <xf borderId="51" fillId="3" fontId="2" numFmtId="0" xfId="0" applyBorder="1" applyFill="1" applyFont="1"/>
    <xf borderId="51" fillId="3" fontId="2" numFmtId="3" xfId="0" applyBorder="1" applyFill="1" applyFont="1" applyNumberFormat="1"/>
    <xf borderId="51" fillId="3" fontId="18" numFmtId="166" xfId="0" applyAlignment="1" applyBorder="1" applyFill="1" applyFont="1" applyNumberFormat="1">
      <alignment horizontal="right" readingOrder="0"/>
    </xf>
    <xf borderId="51" fillId="3" fontId="17" numFmtId="167" xfId="0" applyAlignment="1" applyBorder="1" applyFill="1" applyFont="1" applyNumberFormat="1">
      <alignment horizontal="center" readingOrder="0"/>
    </xf>
    <xf borderId="51" fillId="6" fontId="18" numFmtId="166" xfId="0" applyAlignment="1" applyBorder="1" applyFill="1" applyFont="1" applyNumberFormat="1">
      <alignment vertical="center"/>
    </xf>
    <xf borderId="52" fillId="6" fontId="18" numFmtId="2" xfId="0" applyAlignment="1" applyBorder="1" applyFill="1" applyFont="1" applyNumberFormat="1">
      <alignment horizontal="center" vertical="center"/>
    </xf>
    <xf borderId="52" fillId="6" fontId="18" numFmtId="2" xfId="0" applyAlignment="1" applyBorder="1" applyFill="1" applyFont="1" applyNumberFormat="1">
      <alignment horizontal="center" readingOrder="0" vertical="center"/>
    </xf>
    <xf borderId="50" fillId="3" fontId="17" numFmtId="0" xfId="0" applyAlignment="1" applyBorder="1" applyFill="1" applyFont="1">
      <alignment readingOrder="0" vertical="center"/>
    </xf>
    <xf borderId="51" fillId="3" fontId="19" numFmtId="0" xfId="0" applyAlignment="1" applyBorder="1" applyFill="1" applyFont="1">
      <alignment horizontal="center" readingOrder="0" vertical="center"/>
    </xf>
    <xf borderId="51" fillId="3" fontId="19" numFmtId="3" xfId="0" applyAlignment="1" applyBorder="1" applyFill="1" applyFont="1" applyNumberFormat="1">
      <alignment horizontal="center" readingOrder="0" vertical="center"/>
    </xf>
    <xf borderId="51" fillId="3" fontId="18" numFmtId="166" xfId="0" applyAlignment="1" applyBorder="1" applyFill="1" applyFont="1" applyNumberFormat="1">
      <alignment readingOrder="0" vertical="center"/>
    </xf>
    <xf borderId="51" fillId="3" fontId="17" numFmtId="167" xfId="0" applyAlignment="1" applyBorder="1" applyFill="1" applyFont="1" applyNumberFormat="1">
      <alignment horizontal="center" readingOrder="0" vertical="center"/>
    </xf>
    <xf borderId="51" fillId="3" fontId="19" numFmtId="0" xfId="0" applyAlignment="1" applyBorder="1" applyFill="1" applyFont="1">
      <alignment horizontal="center" vertical="center"/>
    </xf>
    <xf borderId="51" fillId="3" fontId="19" numFmtId="3" xfId="0" applyAlignment="1" applyBorder="1" applyFill="1" applyFont="1" applyNumberFormat="1">
      <alignment horizontal="center" vertical="center"/>
    </xf>
    <xf borderId="53" fillId="3" fontId="19" numFmtId="0" xfId="0" applyAlignment="1" applyBorder="1" applyFill="1" applyFont="1">
      <alignment horizontal="center" vertical="center"/>
    </xf>
    <xf borderId="53" fillId="3" fontId="19" numFmtId="3" xfId="0" applyAlignment="1" applyBorder="1" applyFill="1" applyFont="1" applyNumberFormat="1">
      <alignment horizontal="center" vertical="center"/>
    </xf>
    <xf borderId="53" fillId="3" fontId="18" numFmtId="166" xfId="0" applyAlignment="1" applyBorder="1" applyFill="1" applyFont="1" applyNumberFormat="1">
      <alignment readingOrder="0" vertical="center"/>
    </xf>
    <xf borderId="53" fillId="3" fontId="17" numFmtId="167" xfId="0" applyAlignment="1" applyBorder="1" applyFill="1" applyFont="1" applyNumberFormat="1">
      <alignment horizontal="center" readingOrder="0" vertical="center"/>
    </xf>
    <xf borderId="53" fillId="3" fontId="19" numFmtId="0" xfId="0" applyAlignment="1" applyBorder="1" applyFill="1" applyFont="1">
      <alignment horizontal="center" readingOrder="0" vertical="center"/>
    </xf>
    <xf borderId="53" fillId="6" fontId="18" numFmtId="166" xfId="0" applyAlignment="1" applyBorder="1" applyFill="1" applyFont="1" applyNumberFormat="1">
      <alignment vertical="center"/>
    </xf>
    <xf borderId="54" fillId="6" fontId="18" numFmtId="2" xfId="0" applyAlignment="1" applyBorder="1" applyFill="1" applyFont="1" applyNumberFormat="1">
      <alignment horizontal="center" readingOrder="0" vertical="center"/>
    </xf>
    <xf borderId="0" fillId="0" fontId="2" numFmtId="0" xfId="0" applyAlignment="1" applyFont="1">
      <alignment horizontal="center"/>
    </xf>
    <xf borderId="36" fillId="3" fontId="17" numFmtId="0" xfId="0" applyAlignment="1" applyBorder="1" applyFill="1" applyFont="1">
      <alignment horizontal="center" readingOrder="0" vertical="center"/>
    </xf>
    <xf borderId="55" fillId="0" fontId="11" numFmtId="0" xfId="0" applyBorder="1" applyFont="1"/>
    <xf borderId="36" fillId="0" fontId="11" numFmtId="0" xfId="0" applyBorder="1" applyFont="1"/>
    <xf borderId="30" fillId="3" fontId="2" numFmtId="3" xfId="0" applyAlignment="1" applyBorder="1" applyFill="1" applyFont="1" applyNumberFormat="1">
      <alignment horizontal="center" readingOrder="0" vertical="center"/>
    </xf>
    <xf borderId="44" fillId="3" fontId="17" numFmtId="0" xfId="0" applyAlignment="1" applyBorder="1" applyFill="1" applyFont="1">
      <alignment readingOrder="0" vertical="center"/>
    </xf>
    <xf borderId="44" fillId="3" fontId="17" numFmtId="0" xfId="0" applyAlignment="1" applyBorder="1" applyFill="1" applyFont="1">
      <alignment readingOrder="0"/>
    </xf>
    <xf borderId="45" fillId="3" fontId="18" numFmtId="166" xfId="0" applyAlignment="1" applyBorder="1" applyFill="1" applyFont="1" applyNumberFormat="1">
      <alignment horizontal="right" readingOrder="0"/>
    </xf>
    <xf borderId="45" fillId="3" fontId="17" numFmtId="167" xfId="0" applyAlignment="1" applyBorder="1" applyFill="1" applyFont="1" applyNumberFormat="1">
      <alignment horizontal="center" readingOrder="0"/>
    </xf>
    <xf borderId="50" fillId="3" fontId="17" numFmtId="0" xfId="0" applyAlignment="1" applyBorder="1" applyFill="1" applyFont="1">
      <alignment readingOrder="0"/>
    </xf>
    <xf borderId="51" fillId="3" fontId="18" numFmtId="166" xfId="0" applyAlignment="1" applyBorder="1" applyFill="1" applyFont="1" applyNumberFormat="1">
      <alignment horizontal="right"/>
    </xf>
    <xf borderId="51" fillId="3" fontId="17" numFmtId="167" xfId="0" applyAlignment="1" applyBorder="1" applyFill="1" applyFont="1" applyNumberFormat="1">
      <alignment horizontal="center"/>
    </xf>
    <xf borderId="21" fillId="0" fontId="11" numFmtId="0" xfId="0" applyBorder="1" applyFont="1"/>
    <xf borderId="45" fillId="3" fontId="18" numFmtId="166" xfId="0" applyAlignment="1" applyBorder="1" applyFill="1" applyFont="1" applyNumberFormat="1">
      <alignment horizontal="right"/>
    </xf>
    <xf borderId="45" fillId="3" fontId="17" numFmtId="167" xfId="0" applyAlignment="1" applyBorder="1" applyFill="1" applyFont="1" applyNumberFormat="1">
      <alignment horizontal="center"/>
    </xf>
    <xf borderId="10" fillId="9" fontId="17" numFmtId="0" xfId="0" applyAlignment="1" applyBorder="1" applyFill="1" applyFont="1">
      <alignment readingOrder="0" vertical="center"/>
    </xf>
    <xf borderId="30" fillId="9" fontId="19" numFmtId="3" xfId="0" applyAlignment="1" applyBorder="1" applyFill="1" applyFont="1" applyNumberFormat="1">
      <alignment horizontal="center" readingOrder="0" vertical="center"/>
    </xf>
    <xf borderId="30" fillId="9" fontId="19" numFmtId="0" xfId="0" applyAlignment="1" applyBorder="1" applyFill="1" applyFont="1">
      <alignment horizontal="center" readingOrder="0" vertical="center"/>
    </xf>
    <xf borderId="21" fillId="9" fontId="17" numFmtId="0" xfId="0" applyAlignment="1" applyBorder="1" applyFill="1" applyFont="1">
      <alignment horizontal="center" readingOrder="0" vertical="center"/>
    </xf>
    <xf borderId="38" fillId="9" fontId="17" numFmtId="0" xfId="0" applyAlignment="1" applyBorder="1" applyFill="1" applyFont="1">
      <alignment horizontal="center" readingOrder="0" vertical="center"/>
    </xf>
    <xf borderId="30" fillId="9" fontId="17" numFmtId="0" xfId="0" applyAlignment="1" applyBorder="1" applyFill="1" applyFont="1">
      <alignment readingOrder="0"/>
    </xf>
    <xf borderId="0" fillId="10" fontId="20" numFmtId="0" xfId="0" applyAlignment="1" applyFill="1" applyFont="1">
      <alignment horizontal="center" readingOrder="0" vertical="center"/>
    </xf>
    <xf borderId="0" fillId="0" fontId="21" numFmtId="0" xfId="0" applyFont="1"/>
    <xf borderId="0" fillId="0" fontId="22" numFmtId="0" xfId="0" applyAlignment="1" applyFont="1">
      <alignment horizontal="center"/>
    </xf>
    <xf borderId="0" fillId="0" fontId="22" numFmtId="173" xfId="0" applyFont="1" applyNumberFormat="1"/>
    <xf borderId="56" fillId="11" fontId="23" numFmtId="3" xfId="0" applyAlignment="1" applyBorder="1" applyFill="1" applyFont="1" applyNumberFormat="1">
      <alignment horizontal="center" readingOrder="0" vertical="center"/>
    </xf>
    <xf borderId="57" fillId="0" fontId="11" numFmtId="0" xfId="0" applyBorder="1" applyFont="1"/>
    <xf borderId="56" fillId="11" fontId="23" numFmtId="0" xfId="0" applyAlignment="1" applyBorder="1" applyFill="1" applyFont="1">
      <alignment horizontal="center" readingOrder="0" vertical="center"/>
    </xf>
    <xf borderId="58" fillId="0" fontId="11" numFmtId="0" xfId="0" applyBorder="1" applyFont="1"/>
    <xf borderId="59" fillId="12" fontId="24" numFmtId="174" xfId="0" applyAlignment="1" applyBorder="1" applyFill="1" applyFont="1" applyNumberFormat="1">
      <alignment horizontal="center" vertical="center"/>
    </xf>
    <xf borderId="59" fillId="12" fontId="24" numFmtId="170" xfId="0" applyAlignment="1" applyBorder="1" applyFill="1" applyFont="1" applyNumberFormat="1">
      <alignment horizontal="center" vertical="center"/>
    </xf>
    <xf borderId="56" fillId="12" fontId="24" numFmtId="172" xfId="0" applyAlignment="1" applyBorder="1" applyFill="1" applyFont="1" applyNumberFormat="1">
      <alignment horizontal="center" readingOrder="0" vertical="center"/>
    </xf>
    <xf borderId="56" fillId="12" fontId="24" numFmtId="172" xfId="0" applyAlignment="1" applyBorder="1" applyFill="1" applyFont="1" applyNumberFormat="1">
      <alignment horizontal="center" vertical="center"/>
    </xf>
    <xf borderId="56" fillId="11" fontId="25" numFmtId="0" xfId="0" applyAlignment="1" applyBorder="1" applyFill="1" applyFont="1">
      <alignment horizontal="center" readingOrder="0" vertical="center"/>
    </xf>
    <xf borderId="0" fillId="2" fontId="26" numFmtId="0" xfId="0" applyFill="1" applyFont="1"/>
    <xf borderId="0" fillId="2" fontId="2" numFmtId="0" xfId="0" applyAlignment="1" applyFill="1" applyFont="1">
      <alignment vertical="center"/>
    </xf>
    <xf borderId="59" fillId="11" fontId="27" numFmtId="3" xfId="0" applyAlignment="1" applyBorder="1" applyFill="1" applyFont="1" applyNumberFormat="1">
      <alignment horizontal="center" vertical="center"/>
    </xf>
    <xf borderId="56" fillId="11" fontId="27" numFmtId="0" xfId="0" applyAlignment="1" applyBorder="1" applyFill="1" applyFont="1">
      <alignment horizontal="center" vertical="center"/>
    </xf>
    <xf borderId="59" fillId="11" fontId="27" numFmtId="0" xfId="0" applyAlignment="1" applyBorder="1" applyFill="1" applyFont="1">
      <alignment horizontal="center" vertical="center"/>
    </xf>
    <xf borderId="60" fillId="2" fontId="10" numFmtId="0" xfId="0" applyAlignment="1" applyBorder="1" applyFill="1" applyFont="1">
      <alignment horizontal="left" shrinkToFit="1" vertical="center" wrapText="0"/>
    </xf>
    <xf borderId="60" fillId="2" fontId="10" numFmtId="0" xfId="0" applyAlignment="1" applyBorder="1" applyFill="1" applyFont="1">
      <alignment horizontal="left" shrinkToFit="1" vertical="center" wrapText="0"/>
    </xf>
    <xf borderId="60" fillId="0" fontId="11" numFmtId="0" xfId="0" applyBorder="1" applyFont="1"/>
    <xf borderId="60" fillId="2" fontId="10" numFmtId="0" xfId="0" applyAlignment="1" applyBorder="1" applyFill="1" applyFont="1">
      <alignment horizontal="center" shrinkToFit="1" vertical="center" wrapText="0"/>
    </xf>
    <xf borderId="60" fillId="2" fontId="10" numFmtId="174" xfId="0" applyAlignment="1" applyBorder="1" applyFill="1" applyFont="1" applyNumberFormat="1">
      <alignment horizontal="right" shrinkToFit="1" vertical="center" wrapText="0"/>
    </xf>
    <xf borderId="0" fillId="2" fontId="25" numFmtId="0" xfId="0" applyAlignment="1" applyFill="1" applyFont="1">
      <alignment horizontal="center" vertical="center"/>
    </xf>
    <xf borderId="61" fillId="13" fontId="28" numFmtId="0" xfId="0" applyAlignment="1" applyBorder="1" applyFill="1" applyFont="1">
      <alignment horizontal="center" vertical="center"/>
    </xf>
    <xf borderId="61" fillId="13" fontId="28" numFmtId="0" xfId="0" applyAlignment="1" applyBorder="1" applyFill="1" applyFont="1">
      <alignment horizontal="center" readingOrder="0" vertical="center"/>
    </xf>
    <xf borderId="61" fillId="13" fontId="28" numFmtId="3" xfId="0" applyAlignment="1" applyBorder="1" applyFill="1" applyFont="1" applyNumberFormat="1">
      <alignment horizontal="center" vertical="center"/>
    </xf>
    <xf borderId="61" fillId="13" fontId="28" numFmtId="0" xfId="0" applyAlignment="1" applyBorder="1" applyFill="1" applyFont="1">
      <alignment horizontal="center" vertical="center"/>
    </xf>
    <xf borderId="61" fillId="13" fontId="29" numFmtId="0" xfId="0" applyAlignment="1" applyBorder="1" applyFill="1" applyFont="1">
      <alignment horizontal="center" vertical="center"/>
    </xf>
    <xf borderId="61" fillId="13" fontId="29" numFmtId="0" xfId="0" applyAlignment="1" applyBorder="1" applyFill="1" applyFont="1">
      <alignment horizontal="center" readingOrder="0" vertical="center"/>
    </xf>
    <xf borderId="0" fillId="2" fontId="29" numFmtId="0" xfId="0" applyAlignment="1" applyFill="1" applyFont="1">
      <alignment horizontal="center" vertical="center"/>
    </xf>
    <xf borderId="60" fillId="0" fontId="30" numFmtId="3" xfId="0" applyAlignment="1" applyBorder="1" applyFont="1" applyNumberFormat="1">
      <alignment horizontal="center" vertical="center"/>
    </xf>
    <xf borderId="0" fillId="2" fontId="30" numFmtId="3" xfId="0" applyAlignment="1" applyFill="1" applyFont="1" applyNumberFormat="1">
      <alignment horizontal="center" vertical="center"/>
    </xf>
    <xf borderId="0" fillId="2" fontId="26" numFmtId="0" xfId="0" applyAlignment="1" applyFill="1" applyFont="1">
      <alignment readingOrder="0"/>
    </xf>
    <xf borderId="62" fillId="11" fontId="31" numFmtId="0" xfId="0" applyAlignment="1" applyBorder="1" applyFill="1" applyFont="1">
      <alignment horizontal="center" vertical="center"/>
    </xf>
    <xf borderId="63" fillId="0" fontId="11" numFmtId="0" xfId="0" applyBorder="1" applyFont="1"/>
    <xf borderId="64" fillId="0" fontId="11" numFmtId="0" xfId="0" applyBorder="1" applyFont="1"/>
    <xf borderId="0" fillId="2" fontId="31" numFmtId="0" xfId="0" applyAlignment="1" applyFill="1" applyFont="1">
      <alignment horizontal="center" vertical="center"/>
    </xf>
    <xf borderId="10" fillId="3" fontId="2" numFmtId="172" xfId="0" applyAlignment="1" applyBorder="1" applyFill="1" applyFont="1" applyNumberFormat="1">
      <alignment horizontal="center" readingOrder="0" vertical="center"/>
    </xf>
    <xf borderId="62" fillId="11" fontId="32" numFmtId="0" xfId="0" applyAlignment="1" applyBorder="1" applyFill="1" applyFont="1">
      <alignment horizontal="center" vertical="center"/>
    </xf>
    <xf borderId="0" fillId="0" fontId="26" numFmtId="0" xfId="0" applyAlignment="1" applyFont="1">
      <alignment vertical="center"/>
    </xf>
    <xf borderId="65" fillId="11" fontId="33" numFmtId="0" xfId="0" applyAlignment="1" applyBorder="1" applyFill="1" applyFont="1">
      <alignment horizontal="center" readingOrder="0" vertical="center"/>
    </xf>
    <xf borderId="62" fillId="11" fontId="33" numFmtId="0" xfId="0" applyAlignment="1" applyBorder="1" applyFill="1" applyFont="1">
      <alignment horizontal="center" readingOrder="0" vertical="center"/>
    </xf>
    <xf borderId="0" fillId="2" fontId="33" numFmtId="0" xfId="0" applyAlignment="1" applyFill="1" applyFont="1">
      <alignment horizontal="center" readingOrder="0" vertical="center"/>
    </xf>
    <xf borderId="65" fillId="11" fontId="34" numFmtId="0" xfId="0" applyAlignment="1" applyBorder="1" applyFill="1" applyFont="1">
      <alignment horizontal="center" vertical="center"/>
    </xf>
    <xf borderId="66" fillId="12" fontId="19" numFmtId="0" xfId="0" applyAlignment="1" applyBorder="1" applyFill="1" applyFont="1">
      <alignment horizontal="center" shrinkToFit="0" vertical="center" wrapText="1"/>
    </xf>
    <xf borderId="66" fillId="12" fontId="19" numFmtId="0" xfId="0" applyAlignment="1" applyBorder="1" applyFill="1" applyFont="1">
      <alignment horizontal="left" shrinkToFit="0" vertical="center" wrapText="1"/>
    </xf>
    <xf borderId="66" fillId="0" fontId="11" numFmtId="0" xfId="0" applyBorder="1" applyFont="1"/>
    <xf borderId="66" fillId="12" fontId="19" numFmtId="3" xfId="0" applyAlignment="1" applyBorder="1" applyFill="1" applyFont="1" applyNumberFormat="1">
      <alignment horizontal="center" shrinkToFit="0" vertical="center" wrapText="1"/>
    </xf>
    <xf borderId="66" fillId="12" fontId="19" numFmtId="2" xfId="0" applyAlignment="1" applyBorder="1" applyFill="1" applyFont="1" applyNumberFormat="1">
      <alignment horizontal="center" shrinkToFit="0" vertical="center" wrapText="1"/>
    </xf>
    <xf borderId="0" fillId="2" fontId="19" numFmtId="0" xfId="0" applyAlignment="1" applyFill="1" applyFont="1">
      <alignment horizontal="center" shrinkToFit="0" vertical="center" wrapText="1"/>
    </xf>
    <xf borderId="66" fillId="12" fontId="19" numFmtId="0" xfId="0" applyAlignment="1" applyBorder="1" applyFill="1" applyFont="1">
      <alignment shrinkToFit="0" vertical="center" wrapText="1"/>
    </xf>
    <xf borderId="0" fillId="2" fontId="26" numFmtId="2" xfId="0" applyAlignment="1" applyFill="1" applyFont="1" applyNumberFormat="1">
      <alignment horizontal="center" shrinkToFit="0" vertical="center" wrapText="1"/>
    </xf>
    <xf borderId="0" fillId="2" fontId="26" numFmtId="0" xfId="0" applyAlignment="1" applyFill="1" applyFont="1">
      <alignment horizontal="center" shrinkToFit="0" vertical="center" wrapText="1"/>
    </xf>
    <xf borderId="0" fillId="0" fontId="26" numFmtId="0" xfId="0" applyFont="1"/>
    <xf borderId="2" fillId="14" fontId="35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67" fillId="15" fontId="3" numFmtId="0" xfId="0" applyAlignment="1" applyBorder="1" applyFill="1" applyFont="1">
      <alignment vertical="center"/>
    </xf>
    <xf borderId="67" fillId="15" fontId="8" numFmtId="49" xfId="0" applyAlignment="1" applyBorder="1" applyFill="1" applyFont="1" applyNumberFormat="1">
      <alignment horizontal="left" vertical="center"/>
    </xf>
    <xf borderId="0" fillId="15" fontId="1" numFmtId="0" xfId="0" applyAlignment="1" applyFill="1" applyFont="1">
      <alignment vertical="center"/>
    </xf>
    <xf borderId="68" fillId="2" fontId="1" numFmtId="0" xfId="0" applyAlignment="1" applyBorder="1" applyFill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49" xfId="0" applyAlignment="1" applyFont="1" applyNumberFormat="1">
      <alignment horizontal="center" vertical="center"/>
    </xf>
    <xf borderId="7" fillId="5" fontId="5" numFmtId="0" xfId="0" applyAlignment="1" applyBorder="1" applyFill="1" applyFont="1">
      <alignment horizontal="center" vertical="center"/>
    </xf>
    <xf borderId="7" fillId="5" fontId="3" numFmtId="49" xfId="0" applyAlignment="1" applyBorder="1" applyFill="1" applyFont="1" applyNumberFormat="1">
      <alignment horizontal="center" vertical="center"/>
    </xf>
    <xf borderId="7" fillId="5" fontId="3" numFmtId="0" xfId="0" applyAlignment="1" applyBorder="1" applyFill="1" applyFont="1">
      <alignment horizontal="center" vertical="center"/>
    </xf>
    <xf borderId="7" fillId="14" fontId="3" numFmtId="0" xfId="0" applyAlignment="1" applyBorder="1" applyFill="1" applyFont="1">
      <alignment vertical="center"/>
    </xf>
    <xf borderId="7" fillId="0" fontId="36" numFmtId="0" xfId="0" applyAlignment="1" applyBorder="1" applyFont="1">
      <alignment horizontal="right" vertical="center"/>
    </xf>
    <xf borderId="0" fillId="16" fontId="28" numFmtId="0" xfId="0" applyAlignment="1" applyFill="1" applyFont="1">
      <alignment horizontal="center" vertical="center"/>
    </xf>
    <xf borderId="10" fillId="0" fontId="36" numFmtId="0" xfId="0" applyAlignment="1" applyBorder="1" applyFont="1">
      <alignment vertical="center"/>
    </xf>
    <xf borderId="10" fillId="0" fontId="37" numFmtId="49" xfId="0" applyAlignment="1" applyBorder="1" applyFont="1" applyNumberFormat="1">
      <alignment horizontal="center" readingOrder="0" vertical="center"/>
    </xf>
    <xf borderId="10" fillId="0" fontId="1" numFmtId="175" xfId="0" applyAlignment="1" applyBorder="1" applyFont="1" applyNumberFormat="1">
      <alignment vertical="center"/>
    </xf>
    <xf borderId="10" fillId="0" fontId="1" numFmtId="3" xfId="0" applyAlignment="1" applyBorder="1" applyFont="1" applyNumberFormat="1">
      <alignment vertical="center"/>
    </xf>
    <xf borderId="0" fillId="0" fontId="5" numFmtId="0" xfId="0" applyAlignment="1" applyFont="1">
      <alignment vertical="bottom"/>
    </xf>
    <xf borderId="0" fillId="17" fontId="5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17" fontId="2" numFmtId="0" xfId="0" applyAlignment="1" applyFill="1" applyFont="1">
      <alignment vertical="bottom"/>
    </xf>
    <xf borderId="10" fillId="5" fontId="3" numFmtId="0" xfId="0" applyAlignment="1" applyBorder="1" applyFill="1" applyFont="1">
      <alignment vertical="center"/>
    </xf>
    <xf borderId="0" fillId="0" fontId="38" numFmtId="0" xfId="0" applyAlignment="1" applyFont="1">
      <alignment vertical="center"/>
    </xf>
    <xf borderId="0" fillId="0" fontId="38" numFmtId="0" xfId="0" applyAlignment="1" applyFont="1">
      <alignment readingOrder="0" vertical="center"/>
    </xf>
    <xf borderId="10" fillId="0" fontId="37" numFmtId="49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vertical="center"/>
    </xf>
    <xf borderId="10" fillId="0" fontId="39" numFmtId="49" xfId="0" applyAlignment="1" applyBorder="1" applyFont="1" applyNumberFormat="1">
      <alignment horizontal="center" vertical="center"/>
    </xf>
    <xf borderId="10" fillId="0" fontId="22" numFmtId="175" xfId="0" applyAlignment="1" applyBorder="1" applyFont="1" applyNumberFormat="1">
      <alignment vertical="center"/>
    </xf>
    <xf borderId="10" fillId="0" fontId="22" numFmtId="3" xfId="0" applyAlignment="1" applyBorder="1" applyFont="1" applyNumberFormat="1">
      <alignment vertical="center"/>
    </xf>
    <xf borderId="0" fillId="0" fontId="2" numFmtId="0" xfId="0" applyAlignment="1" applyFont="1">
      <alignment horizontal="right" vertical="bottom"/>
    </xf>
    <xf borderId="0" fillId="0" fontId="16" numFmtId="0" xfId="0" applyFont="1"/>
    <xf borderId="0" fillId="0" fontId="15" numFmtId="0" xfId="0" applyFont="1"/>
    <xf borderId="0" fillId="0" fontId="2" numFmtId="0" xfId="0" applyAlignment="1" applyFont="1">
      <alignment readingOrder="0"/>
    </xf>
    <xf borderId="0" fillId="0" fontId="15" numFmtId="0" xfId="0" applyAlignment="1" applyFont="1">
      <alignment readingOrder="0"/>
    </xf>
    <xf borderId="1" fillId="5" fontId="40" numFmtId="0" xfId="0" applyAlignment="1" applyBorder="1" applyFill="1" applyFont="1">
      <alignment horizontal="center"/>
    </xf>
    <xf borderId="1" fillId="5" fontId="40" numFmtId="4" xfId="0" applyAlignment="1" applyBorder="1" applyFill="1" applyFont="1" applyNumberFormat="1">
      <alignment horizontal="center"/>
    </xf>
    <xf borderId="1" fillId="5" fontId="41" numFmtId="4" xfId="0" applyAlignment="1" applyBorder="1" applyFill="1" applyFont="1" applyNumberFormat="1">
      <alignment horizontal="center"/>
    </xf>
    <xf borderId="1" fillId="5" fontId="40" numFmtId="0" xfId="0" applyAlignment="1" applyBorder="1" applyFill="1" applyFont="1">
      <alignment horizontal="center" readingOrder="0"/>
    </xf>
    <xf borderId="0" fillId="0" fontId="42" numFmtId="0" xfId="0" applyAlignment="1" applyFont="1">
      <alignment vertical="bottom"/>
    </xf>
    <xf borderId="0" fillId="0" fontId="43" numFmtId="0" xfId="0" applyAlignment="1" applyFont="1">
      <alignment readingOrder="0"/>
    </xf>
    <xf borderId="10" fillId="0" fontId="44" numFmtId="176" xfId="0" applyAlignment="1" applyBorder="1" applyFont="1" applyNumberFormat="1">
      <alignment horizontal="center"/>
    </xf>
    <xf borderId="10" fillId="0" fontId="45" numFmtId="3" xfId="0" applyAlignment="1" applyBorder="1" applyFont="1" applyNumberFormat="1">
      <alignment horizontal="center"/>
    </xf>
    <xf borderId="10" fillId="0" fontId="44" numFmtId="3" xfId="0" applyAlignment="1" applyBorder="1" applyFont="1" applyNumberFormat="1">
      <alignment horizontal="left"/>
    </xf>
    <xf borderId="10" fillId="0" fontId="44" numFmtId="4" xfId="0" applyAlignment="1" applyBorder="1" applyFont="1" applyNumberFormat="1">
      <alignment horizontal="center"/>
    </xf>
    <xf borderId="10" fillId="0" fontId="45" numFmtId="4" xfId="0" applyAlignment="1" applyBorder="1" applyFont="1" applyNumberFormat="1">
      <alignment horizontal="center"/>
    </xf>
    <xf borderId="0" fillId="0" fontId="4" numFmtId="0" xfId="0" applyAlignment="1" applyFont="1">
      <alignment readingOrder="0"/>
    </xf>
    <xf borderId="10" fillId="0" fontId="44" numFmtId="49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월 생산수량(ODM)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FF9900"/>
            </a:solidFill>
            <a:ln cmpd="sng">
              <a:noFill/>
            </a:ln>
          </c:spPr>
          <c:cat>
            <c:strRef>
              <c:f>'대시보드'!$M$16:$W$16</c:f>
            </c:strRef>
          </c:cat>
          <c:val>
            <c:numRef>
              <c:f>'대시보드'!$M$17:$W$17</c:f>
              <c:numCache/>
            </c:numRef>
          </c:val>
        </c:ser>
        <c:axId val="200752001"/>
        <c:axId val="1369301969"/>
      </c:barChart>
      <c:catAx>
        <c:axId val="2007520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카테고리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69301969"/>
      </c:catAx>
      <c:valAx>
        <c:axId val="13693019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52001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월 생산수량(자사)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4A86E8"/>
            </a:solidFill>
            <a:ln cmpd="sng">
              <a:noFill/>
            </a:ln>
          </c:spPr>
          <c:cat>
            <c:strRef>
              <c:f>'대시보드'!$A$16:$K$16</c:f>
            </c:strRef>
          </c:cat>
          <c:val>
            <c:numRef>
              <c:f>'대시보드'!$A$17:$K$17</c:f>
              <c:numCache/>
            </c:numRef>
          </c:val>
        </c:ser>
        <c:axId val="731441580"/>
        <c:axId val="192164451"/>
      </c:barChart>
      <c:catAx>
        <c:axId val="7314415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카테고리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2164451"/>
      </c:catAx>
      <c:valAx>
        <c:axId val="192164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1441580"/>
        <c:crosses val="max"/>
      </c:valAx>
    </c:plotArea>
    <c:plotVisOnly val="1"/>
  </c:chart>
</c:chartSpace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</xdr:colOff>
      <xdr:row>17</xdr:row>
      <xdr:rowOff>57150</xdr:rowOff>
    </xdr:from>
    <xdr:ext cx="9448800" cy="3629025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57150</xdr:rowOff>
    </xdr:from>
    <xdr:ext cx="9448800" cy="3629025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5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6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46287.0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/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28</v>
      </c>
      <c r="B8" s="42" t="str">
        <f>IFERROR(__xludf.DUMMYFUNCTION("IFERROR(REGEXEXTRACT(A8,""\| (.+)$""),"""")
"),"1L")</f>
        <v>1L</v>
      </c>
      <c r="C8" s="43">
        <v>1200.0</v>
      </c>
      <c r="D8" s="44">
        <v>100.0</v>
      </c>
      <c r="E8" s="45">
        <v>2.5</v>
      </c>
      <c r="F8" s="46">
        <v>4.0</v>
      </c>
      <c r="G8" s="47">
        <f t="shared" ref="G8:G17" si="1">IF(OR(E8="",F8=""),"",E8*F8)</f>
        <v>10</v>
      </c>
      <c r="H8" s="48" t="s">
        <v>24</v>
      </c>
      <c r="I8" s="49">
        <v>260723.0</v>
      </c>
      <c r="J8" s="50" t="s">
        <v>25</v>
      </c>
      <c r="K8" s="51">
        <f t="shared" ref="K8:K17" si="2">IF(OR(E8="",F8=""),"",(E8*F8)/7.5)</f>
        <v>1.333333333</v>
      </c>
      <c r="L8" s="52"/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/>
      <c r="Q8" s="57"/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33</v>
      </c>
      <c r="B9" s="42" t="str">
        <f>IFERROR(__xludf.DUMMYFUNCTION("IFERROR(REGEXEXTRACT(A9,""\| (.+)$""),"""")
"),"4L")</f>
        <v>4L</v>
      </c>
      <c r="C9" s="43">
        <v>152.0</v>
      </c>
      <c r="D9" s="44">
        <v>38.0</v>
      </c>
      <c r="E9" s="45">
        <v>1.5</v>
      </c>
      <c r="F9" s="46">
        <v>4.0</v>
      </c>
      <c r="G9" s="47">
        <f t="shared" si="1"/>
        <v>6</v>
      </c>
      <c r="H9" s="48" t="s">
        <v>35</v>
      </c>
      <c r="I9" s="49">
        <v>260922.0</v>
      </c>
      <c r="J9" s="50" t="s">
        <v>36</v>
      </c>
      <c r="K9" s="51">
        <f t="shared" si="2"/>
        <v>0.8</v>
      </c>
      <c r="L9" s="52"/>
      <c r="M9" s="59"/>
      <c r="N9" s="59"/>
      <c r="O9" s="55" t="str">
        <f t="shared" si="3"/>
        <v/>
      </c>
      <c r="P9" s="60"/>
      <c r="Q9" s="61"/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33</v>
      </c>
      <c r="B10" s="42" t="str">
        <f>IFERROR(__xludf.DUMMYFUNCTION("IFERROR(REGEXEXTRACT(A10,""\| (.+)$""),"""")
"),"4L")</f>
        <v>4L</v>
      </c>
      <c r="C10" s="43">
        <v>408.0</v>
      </c>
      <c r="D10" s="44">
        <v>102.0</v>
      </c>
      <c r="E10" s="45">
        <v>3.0</v>
      </c>
      <c r="F10" s="46">
        <v>3.0</v>
      </c>
      <c r="G10" s="47">
        <f t="shared" si="1"/>
        <v>9</v>
      </c>
      <c r="H10" s="48" t="s">
        <v>35</v>
      </c>
      <c r="I10" s="49">
        <v>260922.0</v>
      </c>
      <c r="J10" s="50" t="s">
        <v>36</v>
      </c>
      <c r="K10" s="51">
        <f t="shared" si="2"/>
        <v>1.2</v>
      </c>
      <c r="L10" s="52"/>
      <c r="M10" s="59"/>
      <c r="N10" s="59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52"/>
      <c r="M11" s="59"/>
      <c r="N11" s="59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 t="str">
        <f>IFERROR(__xludf.DUMMYFUNCTION("IFERROR(REGEXEXTRACT(A12,""\| (.+)$""),"""")
"),"")</f>
        <v/>
      </c>
      <c r="C12" s="43"/>
      <c r="D12" s="62"/>
      <c r="E12" s="45"/>
      <c r="F12" s="46"/>
      <c r="G12" s="47" t="str">
        <f t="shared" si="1"/>
        <v/>
      </c>
      <c r="H12" s="48"/>
      <c r="I12" s="49"/>
      <c r="J12" s="50"/>
      <c r="K12" s="51" t="str">
        <f t="shared" si="2"/>
        <v/>
      </c>
      <c r="L12" s="63"/>
      <c r="M12" s="59"/>
      <c r="N12" s="59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2"/>
      <c r="E13" s="45"/>
      <c r="F13" s="46"/>
      <c r="G13" s="47" t="str">
        <f t="shared" si="1"/>
        <v/>
      </c>
      <c r="H13" s="48"/>
      <c r="I13" s="49"/>
      <c r="J13" s="50"/>
      <c r="K13" s="64" t="str">
        <f t="shared" si="2"/>
        <v/>
      </c>
      <c r="L13" s="63"/>
      <c r="M13" s="59"/>
      <c r="N13" s="59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5"/>
      <c r="B14" s="42" t="str">
        <f>IFERROR(__xludf.DUMMYFUNCTION("IFERROR(REGEXEXTRACT(A14,""\| (.+)$""),"""")
"),"")</f>
        <v/>
      </c>
      <c r="C14" s="66"/>
      <c r="D14" s="67"/>
      <c r="E14" s="68"/>
      <c r="F14" s="69"/>
      <c r="G14" s="47" t="str">
        <f t="shared" si="1"/>
        <v/>
      </c>
      <c r="H14" s="48"/>
      <c r="I14" s="70"/>
      <c r="J14" s="71"/>
      <c r="K14" s="51" t="str">
        <f t="shared" si="2"/>
        <v/>
      </c>
      <c r="L14" s="63"/>
      <c r="M14" s="59"/>
      <c r="N14" s="59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2"/>
      <c r="B15" s="42" t="str">
        <f>IFERROR(__xludf.DUMMYFUNCTION("IFERROR(REGEXEXTRACT(A15,""\| (.+)$""),"""")
"),"")</f>
        <v/>
      </c>
      <c r="C15" s="66"/>
      <c r="D15" s="67"/>
      <c r="E15" s="73"/>
      <c r="F15" s="74"/>
      <c r="G15" s="47" t="str">
        <f t="shared" si="1"/>
        <v/>
      </c>
      <c r="H15" s="48"/>
      <c r="I15" s="70"/>
      <c r="J15" s="71"/>
      <c r="K15" s="51" t="str">
        <f t="shared" si="2"/>
        <v/>
      </c>
      <c r="L15" s="63"/>
      <c r="M15" s="59"/>
      <c r="N15" s="59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5"/>
      <c r="B16" s="42" t="str">
        <f>IFERROR(__xludf.DUMMYFUNCTION("IFERROR(REGEXEXTRACT(A16,""\| (.+)$""),"""")
"),"")</f>
        <v/>
      </c>
      <c r="C16" s="76"/>
      <c r="D16" s="77"/>
      <c r="E16" s="78"/>
      <c r="F16" s="79"/>
      <c r="G16" s="47" t="str">
        <f t="shared" si="1"/>
        <v/>
      </c>
      <c r="H16" s="48"/>
      <c r="I16" s="70"/>
      <c r="J16" s="71"/>
      <c r="K16" s="51" t="str">
        <f t="shared" si="2"/>
        <v/>
      </c>
      <c r="L16" s="63"/>
      <c r="M16" s="80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5"/>
      <c r="B17" s="42" t="str">
        <f>IFERROR(__xludf.DUMMYFUNCTION("IFERROR(REGEXEXTRACT(A17,""\| (.+)$""),"""")
"),"")</f>
        <v/>
      </c>
      <c r="C17" s="76"/>
      <c r="D17" s="77"/>
      <c r="E17" s="78"/>
      <c r="F17" s="79"/>
      <c r="G17" s="47" t="str">
        <f t="shared" si="1"/>
        <v/>
      </c>
      <c r="H17" s="48"/>
      <c r="I17" s="70"/>
      <c r="J17" s="71"/>
      <c r="K17" s="51" t="str">
        <f t="shared" si="2"/>
        <v/>
      </c>
      <c r="L17" s="63"/>
      <c r="M17" s="80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1" t="s">
        <v>37</v>
      </c>
      <c r="B18" s="82"/>
      <c r="C18" s="83">
        <f t="shared" ref="C18:E18" si="4">SUM(C8:C17)</f>
        <v>1760</v>
      </c>
      <c r="D18" s="84">
        <f t="shared" si="4"/>
        <v>240</v>
      </c>
      <c r="E18" s="85">
        <f t="shared" si="4"/>
        <v>7</v>
      </c>
      <c r="F18" s="86">
        <f>IFERROR(G18/E18, 0)</f>
        <v>3.571428571</v>
      </c>
      <c r="G18" s="87">
        <f>SUM(G8:G17)</f>
        <v>25</v>
      </c>
      <c r="H18" s="88"/>
      <c r="I18" s="88"/>
      <c r="J18" s="89"/>
      <c r="K18" s="90">
        <f>SUM(K8:K14)</f>
        <v>3.333333333</v>
      </c>
      <c r="L18" s="63"/>
      <c r="M18" s="80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1"/>
      <c r="B19" s="91"/>
      <c r="C19" s="91"/>
      <c r="D19" s="91"/>
      <c r="E19" s="92"/>
      <c r="F19" s="92"/>
      <c r="G19" s="92"/>
      <c r="H19" s="92"/>
      <c r="I19" s="92"/>
      <c r="J19" s="63"/>
      <c r="K19" s="63"/>
      <c r="L19" s="63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38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3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3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/>
      <c r="B22" s="42" t="str">
        <f>IFERROR(__xludf.DUMMYFUNCTION("IFERROR(REGEXEXTRACT(A22,""\| (.+)$""),"""")
"),"")</f>
        <v/>
      </c>
      <c r="C22" s="43"/>
      <c r="D22" s="44"/>
      <c r="E22" s="45"/>
      <c r="F22" s="93"/>
      <c r="G22" s="94" t="str">
        <f t="shared" ref="G22:G26" si="5">IF(OR(E22="",F22=""),"",E22*F22)</f>
        <v/>
      </c>
      <c r="H22" s="95"/>
      <c r="I22" s="49"/>
      <c r="J22" s="50"/>
      <c r="K22" s="96" t="str">
        <f t="shared" ref="K22:K26" si="6">IF(OR(E22="",F22=""),"",(E22*F22)/7.5)</f>
        <v/>
      </c>
      <c r="L22" s="52"/>
      <c r="M22" s="59"/>
      <c r="N22" s="59"/>
      <c r="O22" s="55" t="str">
        <f t="shared" ref="O22:O26" si="7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7"/>
      <c r="G23" s="94" t="str">
        <f t="shared" si="5"/>
        <v/>
      </c>
      <c r="H23" s="95"/>
      <c r="I23" s="49"/>
      <c r="J23" s="50"/>
      <c r="K23" s="96" t="str">
        <f t="shared" si="6"/>
        <v/>
      </c>
      <c r="L23" s="52"/>
      <c r="M23" s="59"/>
      <c r="N23" s="59"/>
      <c r="O23" s="55" t="str">
        <f t="shared" si="7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2"/>
      <c r="E24" s="98"/>
      <c r="F24" s="97"/>
      <c r="G24" s="94" t="str">
        <f t="shared" si="5"/>
        <v/>
      </c>
      <c r="H24" s="95"/>
      <c r="I24" s="99"/>
      <c r="J24" s="50"/>
      <c r="K24" s="96" t="str">
        <f t="shared" si="6"/>
        <v/>
      </c>
      <c r="L24" s="39"/>
      <c r="M24" s="59"/>
      <c r="N24" s="59"/>
      <c r="O24" s="55" t="str">
        <f t="shared" si="7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0"/>
      <c r="B25" s="42" t="str">
        <f>IFERROR(__xludf.DUMMYFUNCTION("IFERROR(REGEXEXTRACT(A25,""\| (.+)$""),"""")
"),"")</f>
        <v/>
      </c>
      <c r="C25" s="43"/>
      <c r="D25" s="67"/>
      <c r="E25" s="98"/>
      <c r="F25" s="97"/>
      <c r="G25" s="94" t="str">
        <f t="shared" si="5"/>
        <v/>
      </c>
      <c r="H25" s="95"/>
      <c r="I25" s="99"/>
      <c r="J25" s="50"/>
      <c r="K25" s="96" t="str">
        <f t="shared" si="6"/>
        <v/>
      </c>
      <c r="L25" s="58"/>
      <c r="M25" s="59"/>
      <c r="N25" s="59"/>
      <c r="O25" s="55" t="str">
        <f t="shared" si="7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1"/>
      <c r="B26" s="42" t="str">
        <f>IFERROR(__xludf.DUMMYFUNCTION("IFERROR(REGEXEXTRACT(A26,""\| (.+)$""),"""")
"),"")</f>
        <v/>
      </c>
      <c r="C26" s="66"/>
      <c r="D26" s="67"/>
      <c r="E26" s="102"/>
      <c r="F26" s="103"/>
      <c r="G26" s="94" t="str">
        <f t="shared" si="5"/>
        <v/>
      </c>
      <c r="H26" s="95"/>
      <c r="I26" s="104"/>
      <c r="J26" s="50"/>
      <c r="K26" s="96" t="str">
        <f t="shared" si="6"/>
        <v/>
      </c>
      <c r="L26" s="39"/>
      <c r="M26" s="2"/>
      <c r="N26" s="2"/>
      <c r="O26" s="55" t="str">
        <f t="shared" si="7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5" t="s">
        <v>37</v>
      </c>
      <c r="B27" s="82"/>
      <c r="C27" s="106">
        <f t="shared" ref="C27:E27" si="8">SUM(C22:C26)</f>
        <v>0</v>
      </c>
      <c r="D27" s="107">
        <f t="shared" si="8"/>
        <v>0</v>
      </c>
      <c r="E27" s="108">
        <f t="shared" si="8"/>
        <v>0</v>
      </c>
      <c r="F27" s="86">
        <f>IFERROR(G27/E27, 0)</f>
        <v>0</v>
      </c>
      <c r="G27" s="109">
        <f>SUM(G22:G26)</f>
        <v>0</v>
      </c>
      <c r="H27" s="88"/>
      <c r="I27" s="88"/>
      <c r="J27" s="89"/>
      <c r="K27" s="90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1"/>
      <c r="B28" s="91"/>
      <c r="C28" s="91"/>
      <c r="D28" s="91"/>
      <c r="E28" s="92"/>
      <c r="F28" s="92"/>
      <c r="G28" s="92"/>
      <c r="H28" s="92"/>
      <c r="I28" s="92"/>
      <c r="J28" s="63"/>
      <c r="K28" s="63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47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48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0" t="s">
        <v>62</v>
      </c>
      <c r="B31" s="111" t="s">
        <v>50</v>
      </c>
      <c r="C31" s="112">
        <v>1694.0</v>
      </c>
      <c r="D31" s="113" t="s">
        <v>51</v>
      </c>
      <c r="E31" s="114">
        <v>2.0</v>
      </c>
      <c r="F31" s="115">
        <v>1.0</v>
      </c>
      <c r="G31" s="116">
        <f t="shared" ref="G31:G35" si="9">IF(OR(E31="",F31=""),"",E31*F31)</f>
        <v>2</v>
      </c>
      <c r="H31" s="95" t="s">
        <v>52</v>
      </c>
      <c r="I31" s="117" t="s">
        <v>64</v>
      </c>
      <c r="J31" s="50" t="s">
        <v>25</v>
      </c>
      <c r="K31" s="51">
        <f t="shared" ref="K31:K35" si="10">IF(OR(E31="",F31=""),"",(E31*F31)/7.5)</f>
        <v>0.2666666667</v>
      </c>
      <c r="L31" s="52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0"/>
      <c r="B32" s="111"/>
      <c r="C32" s="112"/>
      <c r="D32" s="113"/>
      <c r="E32" s="114"/>
      <c r="F32" s="118"/>
      <c r="G32" s="116" t="str">
        <f t="shared" si="9"/>
        <v/>
      </c>
      <c r="H32" s="95"/>
      <c r="I32" s="117"/>
      <c r="J32" s="50"/>
      <c r="K32" s="51" t="str">
        <f t="shared" si="10"/>
        <v/>
      </c>
      <c r="L32" s="52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0"/>
      <c r="B33" s="111"/>
      <c r="C33" s="119"/>
      <c r="D33" s="113"/>
      <c r="E33" s="120"/>
      <c r="F33" s="118"/>
      <c r="G33" s="116" t="str">
        <f t="shared" si="9"/>
        <v/>
      </c>
      <c r="H33" s="95"/>
      <c r="I33" s="117"/>
      <c r="J33" s="50"/>
      <c r="K33" s="51" t="str">
        <f t="shared" si="10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0"/>
      <c r="B34" s="111"/>
      <c r="C34" s="119"/>
      <c r="D34" s="113"/>
      <c r="E34" s="120"/>
      <c r="F34" s="118"/>
      <c r="G34" s="116" t="str">
        <f t="shared" si="9"/>
        <v/>
      </c>
      <c r="H34" s="95"/>
      <c r="I34" s="117"/>
      <c r="J34" s="50"/>
      <c r="K34" s="51" t="str">
        <f t="shared" si="10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1"/>
      <c r="B35" s="111"/>
      <c r="C35" s="119"/>
      <c r="D35" s="113"/>
      <c r="E35" s="122"/>
      <c r="F35" s="123"/>
      <c r="G35" s="116" t="str">
        <f t="shared" si="9"/>
        <v/>
      </c>
      <c r="H35" s="95"/>
      <c r="I35" s="117"/>
      <c r="J35" s="124"/>
      <c r="K35" s="51" t="str">
        <f t="shared" si="10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5" t="s">
        <v>37</v>
      </c>
      <c r="B36" s="125"/>
      <c r="C36" s="126">
        <f>SUM(C31:C35)</f>
        <v>1694</v>
      </c>
      <c r="D36" s="127"/>
      <c r="E36" s="128">
        <f>SUM(E28:E35)</f>
        <v>2</v>
      </c>
      <c r="F36" s="86">
        <f>IFERROR(G36/E36, 0)</f>
        <v>1</v>
      </c>
      <c r="G36" s="87">
        <f>SUM(G26:G35)</f>
        <v>2</v>
      </c>
      <c r="H36" s="88"/>
      <c r="I36" s="88"/>
      <c r="J36" s="89"/>
      <c r="K36" s="90">
        <f>SUM(K31:K35)</f>
        <v>0.2666666667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1"/>
      <c r="B37" s="91"/>
      <c r="C37" s="91"/>
      <c r="D37" s="91"/>
      <c r="E37" s="92"/>
      <c r="F37" s="92"/>
      <c r="G37" s="92"/>
      <c r="H37" s="92"/>
      <c r="I37" s="92"/>
      <c r="J37" s="63"/>
      <c r="K37" s="63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68</v>
      </c>
      <c r="B38" s="23"/>
      <c r="C38" s="23"/>
      <c r="D38" s="23"/>
      <c r="E38" s="23"/>
      <c r="F38" s="23"/>
      <c r="G38" s="24"/>
      <c r="H38" s="24"/>
      <c r="I38" s="25"/>
      <c r="J38" s="26"/>
      <c r="K38" s="63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70</v>
      </c>
      <c r="F39" s="132"/>
      <c r="G39" s="131" t="s">
        <v>71</v>
      </c>
      <c r="H39" s="131" t="s">
        <v>72</v>
      </c>
      <c r="I39" s="131" t="s">
        <v>73</v>
      </c>
      <c r="J39" s="38"/>
      <c r="K39" s="63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 t="s">
        <v>74</v>
      </c>
      <c r="B40" s="42" t="str">
        <f>IFERROR(__xludf.DUMMYFUNCTION("IFERROR(REGEXEXTRACT(A40,""\| (.+)$""),"""")
"),"1L")</f>
        <v>1L</v>
      </c>
      <c r="C40" s="133">
        <v>1440.0</v>
      </c>
      <c r="D40" s="134">
        <v>120.0</v>
      </c>
      <c r="E40" s="135" t="s">
        <v>75</v>
      </c>
      <c r="F40" s="136"/>
      <c r="G40" s="135" t="s">
        <v>5</v>
      </c>
      <c r="H40" s="137" t="s">
        <v>76</v>
      </c>
      <c r="I40" s="138" t="s">
        <v>77</v>
      </c>
      <c r="J40" s="139"/>
      <c r="K40" s="63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40"/>
      <c r="J41" s="136"/>
      <c r="K41" s="63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38"/>
      <c r="J42" s="139"/>
      <c r="K42" s="63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1"/>
      <c r="D43" s="134"/>
      <c r="E43" s="135"/>
      <c r="F43" s="136"/>
      <c r="G43" s="135"/>
      <c r="H43" s="137"/>
      <c r="I43" s="140"/>
      <c r="J43" s="136"/>
      <c r="K43" s="63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1"/>
      <c r="D44" s="134"/>
      <c r="E44" s="135"/>
      <c r="F44" s="136"/>
      <c r="G44" s="135"/>
      <c r="H44" s="137"/>
      <c r="I44" s="138"/>
      <c r="J44" s="139"/>
      <c r="K44" s="63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2"/>
      <c r="B45" s="42"/>
      <c r="C45" s="141"/>
      <c r="D45" s="134"/>
      <c r="E45" s="133"/>
      <c r="F45" s="143"/>
      <c r="G45" s="135"/>
      <c r="H45" s="137"/>
      <c r="I45" s="138"/>
      <c r="J45" s="139"/>
      <c r="K45" s="63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2"/>
      <c r="B46" s="42"/>
      <c r="C46" s="141"/>
      <c r="D46" s="134"/>
      <c r="E46" s="133"/>
      <c r="F46" s="143"/>
      <c r="G46" s="135"/>
      <c r="H46" s="137"/>
      <c r="I46" s="138"/>
      <c r="J46" s="139"/>
      <c r="K46" s="63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5"/>
      <c r="B47" s="42" t="str">
        <f>IFERROR(__xludf.DUMMYFUNCTION("IFERROR(REGEXEXTRACT(A47,""\| (.+)$""),"""")
"),"")</f>
        <v/>
      </c>
      <c r="C47" s="141"/>
      <c r="D47" s="134"/>
      <c r="E47" s="133"/>
      <c r="F47" s="143"/>
      <c r="G47" s="135"/>
      <c r="H47" s="137"/>
      <c r="I47" s="138"/>
      <c r="J47" s="139"/>
      <c r="K47" s="63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5" t="s">
        <v>37</v>
      </c>
      <c r="B48" s="82"/>
      <c r="C48" s="144">
        <f>SUM(C40:C47)</f>
        <v>1440</v>
      </c>
      <c r="D48" s="125"/>
      <c r="E48" s="144"/>
      <c r="F48" s="38"/>
      <c r="G48" s="144"/>
      <c r="H48" s="145"/>
      <c r="I48" s="146"/>
      <c r="J48" s="38"/>
      <c r="K48" s="147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1"/>
      <c r="B49" s="91"/>
      <c r="C49" s="91"/>
      <c r="D49" s="91"/>
      <c r="E49" s="92"/>
      <c r="F49" s="92"/>
      <c r="G49" s="92"/>
      <c r="H49" s="92"/>
      <c r="I49" s="92"/>
      <c r="J49" s="63"/>
      <c r="K49" s="63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81</v>
      </c>
      <c r="B50" s="23"/>
      <c r="C50" s="23"/>
      <c r="D50" s="23"/>
      <c r="E50" s="23"/>
      <c r="F50" s="23"/>
      <c r="G50" s="24"/>
      <c r="H50" s="24"/>
      <c r="I50" s="25"/>
      <c r="J50" s="26"/>
      <c r="K50" s="63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70</v>
      </c>
      <c r="F51" s="132"/>
      <c r="G51" s="131" t="s">
        <v>71</v>
      </c>
      <c r="H51" s="131" t="s">
        <v>73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93</v>
      </c>
      <c r="B52" s="134" t="s">
        <v>94</v>
      </c>
      <c r="C52" s="133">
        <v>3000.0</v>
      </c>
      <c r="D52" s="134"/>
      <c r="E52" s="133" t="s">
        <v>95</v>
      </c>
      <c r="F52" s="143"/>
      <c r="G52" s="134" t="s">
        <v>4</v>
      </c>
      <c r="H52" s="135"/>
      <c r="I52" s="148"/>
      <c r="J52" s="136"/>
      <c r="K52" s="149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 t="s">
        <v>98</v>
      </c>
      <c r="B53" s="134" t="s">
        <v>94</v>
      </c>
      <c r="C53" s="133">
        <v>3055.0</v>
      </c>
      <c r="D53" s="134"/>
      <c r="E53" s="133" t="s">
        <v>99</v>
      </c>
      <c r="F53" s="143"/>
      <c r="G53" s="134" t="s">
        <v>4</v>
      </c>
      <c r="H53" s="135"/>
      <c r="I53" s="148"/>
      <c r="J53" s="136"/>
      <c r="K53" s="14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 t="s">
        <v>101</v>
      </c>
      <c r="B54" s="111" t="s">
        <v>94</v>
      </c>
      <c r="C54" s="133">
        <v>3785.0</v>
      </c>
      <c r="D54" s="134"/>
      <c r="E54" s="133" t="s">
        <v>99</v>
      </c>
      <c r="F54" s="143"/>
      <c r="G54" s="134" t="s">
        <v>4</v>
      </c>
      <c r="H54" s="135"/>
      <c r="I54" s="148"/>
      <c r="J54" s="136"/>
      <c r="K54" s="63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 t="s">
        <v>103</v>
      </c>
      <c r="B55" s="134" t="s">
        <v>105</v>
      </c>
      <c r="C55" s="133">
        <v>1030.0</v>
      </c>
      <c r="D55" s="134"/>
      <c r="E55" s="133" t="s">
        <v>99</v>
      </c>
      <c r="F55" s="143"/>
      <c r="G55" s="134" t="s">
        <v>4</v>
      </c>
      <c r="H55" s="135"/>
      <c r="I55" s="148"/>
      <c r="J55" s="136"/>
      <c r="K55" s="63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 t="s">
        <v>106</v>
      </c>
      <c r="B56" s="134"/>
      <c r="C56" s="133">
        <v>7000.0</v>
      </c>
      <c r="D56" s="134"/>
      <c r="E56" s="133" t="s">
        <v>99</v>
      </c>
      <c r="F56" s="143"/>
      <c r="G56" s="134" t="s">
        <v>4</v>
      </c>
      <c r="H56" s="135"/>
      <c r="I56" s="148"/>
      <c r="J56" s="136"/>
      <c r="K56" s="63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 t="s">
        <v>110</v>
      </c>
      <c r="B57" s="134"/>
      <c r="C57" s="133">
        <v>1030.0</v>
      </c>
      <c r="D57" s="134"/>
      <c r="E57" s="133" t="s">
        <v>99</v>
      </c>
      <c r="F57" s="143"/>
      <c r="G57" s="134" t="s">
        <v>4</v>
      </c>
      <c r="H57" s="135"/>
      <c r="I57" s="148"/>
      <c r="J57" s="136"/>
      <c r="K57" s="63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34"/>
      <c r="C58" s="133"/>
      <c r="D58" s="134"/>
      <c r="E58" s="133"/>
      <c r="F58" s="143"/>
      <c r="G58" s="134"/>
      <c r="H58" s="135"/>
      <c r="I58" s="148"/>
      <c r="J58" s="136"/>
      <c r="K58" s="63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1"/>
      <c r="C59" s="141"/>
      <c r="D59" s="134"/>
      <c r="E59" s="133"/>
      <c r="F59" s="143"/>
      <c r="G59" s="134"/>
      <c r="H59" s="150"/>
      <c r="I59" s="151"/>
      <c r="J59" s="139"/>
      <c r="K59" s="63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34"/>
      <c r="C60" s="141"/>
      <c r="D60" s="134"/>
      <c r="E60" s="133"/>
      <c r="F60" s="143"/>
      <c r="G60" s="134"/>
      <c r="H60" s="150"/>
      <c r="I60" s="151"/>
      <c r="J60" s="139"/>
      <c r="K60" s="63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1"/>
      <c r="C61" s="141"/>
      <c r="D61" s="134"/>
      <c r="E61" s="133"/>
      <c r="F61" s="143"/>
      <c r="G61" s="134"/>
      <c r="H61" s="150"/>
      <c r="I61" s="151"/>
      <c r="J61" s="139"/>
      <c r="K61" s="63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1"/>
      <c r="C62" s="141"/>
      <c r="D62" s="134"/>
      <c r="E62" s="133"/>
      <c r="F62" s="143"/>
      <c r="G62" s="134"/>
      <c r="H62" s="150"/>
      <c r="I62" s="151"/>
      <c r="J62" s="139"/>
      <c r="K62" s="63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1"/>
      <c r="C63" s="141"/>
      <c r="D63" s="134"/>
      <c r="E63" s="133"/>
      <c r="F63" s="143"/>
      <c r="G63" s="134"/>
      <c r="H63" s="150"/>
      <c r="I63" s="151"/>
      <c r="J63" s="139"/>
      <c r="K63" s="63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2"/>
      <c r="B64" s="111"/>
      <c r="C64" s="141"/>
      <c r="D64" s="134"/>
      <c r="E64" s="153"/>
      <c r="F64" s="154"/>
      <c r="G64" s="134"/>
      <c r="H64" s="150"/>
      <c r="I64" s="151"/>
      <c r="J64" s="139"/>
      <c r="K64" s="63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5" t="s">
        <v>37</v>
      </c>
      <c r="B65" s="125"/>
      <c r="C65" s="144">
        <f>SUM(C52:C64)</f>
        <v>18900</v>
      </c>
      <c r="D65" s="125"/>
      <c r="E65" s="144"/>
      <c r="F65" s="38"/>
      <c r="G65" s="144"/>
      <c r="H65" s="155"/>
      <c r="I65" s="132"/>
      <c r="J65" s="38"/>
      <c r="K65" s="147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1"/>
      <c r="B66" s="91"/>
      <c r="C66" s="91"/>
      <c r="D66" s="91"/>
      <c r="E66" s="92"/>
      <c r="F66" s="92"/>
      <c r="G66" s="92"/>
      <c r="H66" s="92"/>
      <c r="I66" s="92"/>
      <c r="J66" s="63"/>
      <c r="K66" s="63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111</v>
      </c>
      <c r="B67" s="23"/>
      <c r="C67" s="23"/>
      <c r="D67" s="23"/>
      <c r="E67" s="23"/>
      <c r="F67" s="23"/>
      <c r="G67" s="24"/>
      <c r="H67" s="24"/>
      <c r="I67" s="25"/>
      <c r="J67" s="26"/>
      <c r="K67" s="63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112</v>
      </c>
      <c r="D68" s="130" t="s">
        <v>11</v>
      </c>
      <c r="E68" s="30" t="s">
        <v>12</v>
      </c>
      <c r="F68" s="30" t="s">
        <v>113</v>
      </c>
      <c r="G68" s="156" t="s">
        <v>114</v>
      </c>
      <c r="H68" s="131" t="s">
        <v>73</v>
      </c>
      <c r="I68" s="132"/>
      <c r="J68" s="38"/>
      <c r="K68" s="63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117</v>
      </c>
      <c r="B69" s="157"/>
      <c r="C69" s="158" t="s">
        <v>116</v>
      </c>
      <c r="D69" s="158">
        <v>12.0</v>
      </c>
      <c r="E69" s="134"/>
      <c r="F69" s="140" t="s">
        <v>121</v>
      </c>
      <c r="G69" s="140"/>
      <c r="H69" s="159" t="s">
        <v>122</v>
      </c>
      <c r="I69" s="148"/>
      <c r="J69" s="143"/>
      <c r="K69" s="63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124</v>
      </c>
      <c r="B70" s="157"/>
      <c r="C70" s="158" t="s">
        <v>116</v>
      </c>
      <c r="D70" s="158">
        <v>2.0</v>
      </c>
      <c r="E70" s="134"/>
      <c r="F70" s="140" t="s">
        <v>121</v>
      </c>
      <c r="G70" s="140"/>
      <c r="H70" s="159" t="s">
        <v>122</v>
      </c>
      <c r="I70" s="148"/>
      <c r="J70" s="143"/>
      <c r="K70" s="14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/>
      <c r="B71" s="157"/>
      <c r="C71" s="158"/>
      <c r="D71" s="158"/>
      <c r="E71" s="134"/>
      <c r="F71" s="140"/>
      <c r="G71" s="140"/>
      <c r="H71" s="159"/>
      <c r="I71" s="148"/>
      <c r="J71" s="143"/>
      <c r="K71" s="14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/>
      <c r="B72" s="111"/>
      <c r="C72" s="158"/>
      <c r="D72" s="158"/>
      <c r="E72" s="158"/>
      <c r="F72" s="140"/>
      <c r="G72" s="140"/>
      <c r="H72" s="159"/>
      <c r="I72" s="148"/>
      <c r="J72" s="143"/>
      <c r="K72" s="14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/>
      <c r="B73" s="111"/>
      <c r="C73" s="158"/>
      <c r="D73" s="158"/>
      <c r="E73" s="134"/>
      <c r="F73" s="140"/>
      <c r="G73" s="140"/>
      <c r="H73" s="159"/>
      <c r="I73" s="148"/>
      <c r="J73" s="143"/>
      <c r="K73" s="63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/>
      <c r="B74" s="111"/>
      <c r="C74" s="158"/>
      <c r="D74" s="158"/>
      <c r="E74" s="158"/>
      <c r="F74" s="140"/>
      <c r="G74" s="140"/>
      <c r="H74" s="159"/>
      <c r="I74" s="148"/>
      <c r="J74" s="143"/>
      <c r="K74" s="63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/>
      <c r="B75" s="111"/>
      <c r="C75" s="158"/>
      <c r="D75" s="134"/>
      <c r="E75" s="134"/>
      <c r="F75" s="140"/>
      <c r="G75" s="140"/>
      <c r="H75" s="159"/>
      <c r="I75" s="148"/>
      <c r="J75" s="143"/>
      <c r="K75" s="160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/>
      <c r="B76" s="158"/>
      <c r="C76" s="158"/>
      <c r="D76" s="158"/>
      <c r="E76" s="134"/>
      <c r="F76" s="140"/>
      <c r="G76" s="140"/>
      <c r="H76" s="159"/>
      <c r="I76" s="148"/>
      <c r="J76" s="143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1"/>
      <c r="B77" s="134"/>
      <c r="C77" s="158"/>
      <c r="D77" s="158"/>
      <c r="E77" s="134"/>
      <c r="F77" s="140"/>
      <c r="G77" s="140"/>
      <c r="H77" s="159"/>
      <c r="I77" s="148"/>
      <c r="J77" s="143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1"/>
      <c r="B78" s="134"/>
      <c r="C78" s="158"/>
      <c r="D78" s="158"/>
      <c r="E78" s="134"/>
      <c r="F78" s="140"/>
      <c r="G78" s="140"/>
      <c r="H78" s="159"/>
      <c r="I78" s="148"/>
      <c r="J78" s="143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1"/>
      <c r="B79" s="134"/>
      <c r="C79" s="158"/>
      <c r="D79" s="158"/>
      <c r="E79" s="134"/>
      <c r="F79" s="140"/>
      <c r="G79" s="140"/>
      <c r="H79" s="159"/>
      <c r="I79" s="148"/>
      <c r="J79" s="143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1"/>
      <c r="B80" s="162"/>
      <c r="C80" s="158"/>
      <c r="D80" s="134"/>
      <c r="E80" s="163"/>
      <c r="F80" s="140"/>
      <c r="G80" s="140"/>
      <c r="H80" s="159"/>
      <c r="I80" s="148"/>
      <c r="J80" s="143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1"/>
      <c r="B81" s="162"/>
      <c r="C81" s="158"/>
      <c r="D81" s="134"/>
      <c r="E81" s="164"/>
      <c r="F81" s="140"/>
      <c r="G81" s="140"/>
      <c r="H81" s="159"/>
      <c r="I81" s="148"/>
      <c r="J81" s="143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/>
      <c r="B82" s="162"/>
      <c r="C82" s="158"/>
      <c r="D82" s="134"/>
      <c r="E82" s="164"/>
      <c r="F82" s="140"/>
      <c r="G82" s="140"/>
      <c r="H82" s="159"/>
      <c r="I82" s="148"/>
      <c r="J82" s="143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1"/>
      <c r="B83" s="162"/>
      <c r="C83" s="158"/>
      <c r="D83" s="134"/>
      <c r="E83" s="164"/>
      <c r="F83" s="140"/>
      <c r="G83" s="140"/>
      <c r="H83" s="159"/>
      <c r="I83" s="148"/>
      <c r="J83" s="143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1"/>
      <c r="B84" s="162"/>
      <c r="C84" s="158"/>
      <c r="D84" s="134"/>
      <c r="E84" s="164"/>
      <c r="F84" s="140"/>
      <c r="G84" s="140"/>
      <c r="H84" s="159"/>
      <c r="I84" s="148"/>
      <c r="J84" s="143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65"/>
      <c r="B85" s="162"/>
      <c r="C85" s="158"/>
      <c r="D85" s="158"/>
      <c r="E85" s="166"/>
      <c r="F85" s="140"/>
      <c r="G85" s="140"/>
      <c r="H85" s="159"/>
      <c r="I85" s="148"/>
      <c r="J85" s="143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5"/>
      <c r="B86" s="162"/>
      <c r="C86" s="158"/>
      <c r="D86" s="158"/>
      <c r="E86" s="166"/>
      <c r="F86" s="140"/>
      <c r="G86" s="140"/>
      <c r="H86" s="159"/>
      <c r="I86" s="148"/>
      <c r="J86" s="143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5"/>
      <c r="B87" s="162"/>
      <c r="C87" s="158"/>
      <c r="D87" s="158"/>
      <c r="E87" s="166"/>
      <c r="F87" s="140"/>
      <c r="G87" s="140"/>
      <c r="H87" s="159"/>
      <c r="I87" s="148"/>
      <c r="J87" s="143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1"/>
      <c r="B88" s="162"/>
      <c r="C88" s="164"/>
      <c r="D88" s="158"/>
      <c r="E88" s="166"/>
      <c r="F88" s="140"/>
      <c r="G88" s="140"/>
      <c r="H88" s="159"/>
      <c r="I88" s="148"/>
      <c r="J88" s="143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05" t="s">
        <v>37</v>
      </c>
      <c r="B89" s="125"/>
      <c r="C89" s="106">
        <f t="shared" ref="C89:D89" si="11">SUM(C69:C80)</f>
        <v>0</v>
      </c>
      <c r="D89" s="106">
        <f t="shared" si="11"/>
        <v>14</v>
      </c>
      <c r="E89" s="167"/>
      <c r="F89" s="168"/>
      <c r="G89" s="145"/>
      <c r="H89" s="155"/>
      <c r="I89" s="132"/>
      <c r="J89" s="38"/>
      <c r="K89" s="21"/>
      <c r="L89" s="39"/>
      <c r="M89" s="8"/>
      <c r="N89" s="8"/>
      <c r="O89" s="8"/>
      <c r="P89" s="39"/>
      <c r="Q89" s="39"/>
      <c r="R89" s="39"/>
      <c r="S89" s="39"/>
      <c r="T89" s="39"/>
      <c r="U89" s="39"/>
      <c r="V89" s="39"/>
      <c r="W89" s="39"/>
      <c r="X89" s="39"/>
      <c r="Y89" s="40"/>
      <c r="Z89" s="40"/>
      <c r="AA89" s="40"/>
    </row>
    <row r="90" ht="13.5" customHeight="1">
      <c r="A90" s="91"/>
      <c r="B90" s="91"/>
      <c r="C90" s="91"/>
      <c r="D90" s="91"/>
      <c r="E90" s="92"/>
      <c r="F90" s="92"/>
      <c r="G90" s="92"/>
      <c r="H90" s="92"/>
      <c r="I90" s="92"/>
      <c r="J90" s="63"/>
      <c r="K90" s="21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5.75" customHeight="1">
      <c r="A91" s="22" t="s">
        <v>138</v>
      </c>
      <c r="B91" s="23"/>
      <c r="C91" s="169"/>
      <c r="D91" s="169"/>
      <c r="E91" s="22" t="s">
        <v>140</v>
      </c>
      <c r="F91" s="170"/>
      <c r="G91" s="170"/>
      <c r="H91" s="170"/>
      <c r="I91" s="170"/>
      <c r="J91" s="170"/>
      <c r="K91" s="17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28" t="s">
        <v>143</v>
      </c>
      <c r="B92" s="28" t="s">
        <v>144</v>
      </c>
      <c r="C92" s="28" t="s">
        <v>73</v>
      </c>
      <c r="D92" s="130"/>
      <c r="E92" s="172" t="s">
        <v>145</v>
      </c>
      <c r="F92" s="151"/>
      <c r="G92" s="151"/>
      <c r="H92" s="151"/>
      <c r="I92" s="151"/>
      <c r="J92" s="151"/>
      <c r="K92" s="21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173" t="s">
        <v>146</v>
      </c>
      <c r="B93" s="174"/>
      <c r="C93" s="134"/>
      <c r="D93" s="175"/>
      <c r="E93" s="176"/>
      <c r="F93" s="151"/>
      <c r="G93" s="151"/>
      <c r="H93" s="151"/>
      <c r="I93" s="151"/>
      <c r="J93" s="151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67" t="s">
        <v>76</v>
      </c>
      <c r="B94" s="177">
        <v>1.0</v>
      </c>
      <c r="C94" s="62"/>
      <c r="D94" s="178"/>
      <c r="E94" s="172"/>
      <c r="F94" s="151"/>
      <c r="G94" s="151"/>
      <c r="H94" s="151"/>
      <c r="I94" s="151"/>
      <c r="J94" s="151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67" t="s">
        <v>147</v>
      </c>
      <c r="B95" s="177"/>
      <c r="C95" s="67"/>
      <c r="D95" s="178"/>
      <c r="E95" s="172"/>
      <c r="F95" s="151"/>
      <c r="G95" s="151"/>
      <c r="H95" s="151"/>
      <c r="I95" s="151"/>
      <c r="J95" s="151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179"/>
      <c r="B96" s="180"/>
      <c r="C96" s="181"/>
      <c r="D96" s="182"/>
      <c r="E96" s="172"/>
      <c r="F96" s="151"/>
      <c r="G96" s="151"/>
      <c r="H96" s="151"/>
      <c r="I96" s="151"/>
      <c r="J96" s="151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83"/>
      <c r="B97" s="184"/>
      <c r="C97" s="185"/>
      <c r="D97" s="186"/>
      <c r="E97" s="172"/>
      <c r="F97" s="151"/>
      <c r="G97" s="151"/>
      <c r="H97" s="151"/>
      <c r="I97" s="151"/>
      <c r="J97" s="151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05" t="s">
        <v>37</v>
      </c>
      <c r="B98" s="187">
        <f>SUM(B93:B97)</f>
        <v>1</v>
      </c>
      <c r="C98" s="83"/>
      <c r="D98" s="168"/>
      <c r="E98" s="172"/>
      <c r="F98" s="151"/>
      <c r="G98" s="151"/>
      <c r="H98" s="151"/>
      <c r="I98" s="151"/>
      <c r="J98" s="151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188"/>
      <c r="B99" s="188"/>
      <c r="C99" s="188"/>
      <c r="D99" s="2"/>
      <c r="E99" s="189"/>
      <c r="F99" s="189"/>
      <c r="G99" s="189"/>
      <c r="H99" s="189"/>
      <c r="I99" s="189"/>
      <c r="J99" s="21"/>
      <c r="K99" s="21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129" t="s">
        <v>148</v>
      </c>
      <c r="B100" s="23"/>
      <c r="C100" s="23"/>
      <c r="D100" s="23"/>
      <c r="E100" s="23"/>
      <c r="F100" s="23"/>
      <c r="G100" s="24"/>
      <c r="H100" s="24"/>
      <c r="I100" s="25"/>
      <c r="J100" s="26"/>
      <c r="K100" s="160"/>
      <c r="L100" s="160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30" t="s">
        <v>149</v>
      </c>
      <c r="B101" s="30" t="s">
        <v>10</v>
      </c>
      <c r="C101" s="30" t="s">
        <v>11</v>
      </c>
      <c r="D101" s="30" t="s">
        <v>112</v>
      </c>
      <c r="E101" s="28" t="s">
        <v>13</v>
      </c>
      <c r="F101" s="30" t="s">
        <v>14</v>
      </c>
      <c r="G101" s="31" t="s">
        <v>15</v>
      </c>
      <c r="H101" s="131" t="s">
        <v>73</v>
      </c>
      <c r="I101" s="132"/>
      <c r="J101" s="38"/>
      <c r="K101" s="29" t="s">
        <v>19</v>
      </c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190" t="s">
        <v>150</v>
      </c>
      <c r="B102" s="191"/>
      <c r="C102" s="192"/>
      <c r="D102" s="192"/>
      <c r="E102" s="193">
        <v>0.5</v>
      </c>
      <c r="F102" s="194">
        <v>1.0</v>
      </c>
      <c r="G102" s="195">
        <f t="shared" ref="G102:G122" si="12">IF(OR(E102="",F102=""),"",E102*F102)</f>
        <v>0.5</v>
      </c>
      <c r="H102" s="196" t="s">
        <v>4</v>
      </c>
      <c r="I102" s="197"/>
      <c r="J102" s="198"/>
      <c r="K102" s="199">
        <f t="shared" ref="K102:K122" si="13">IF(OR(E102="",F102=""),"",(E102*F102)/7.5)</f>
        <v>0.06666666667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200" t="s">
        <v>151</v>
      </c>
      <c r="B103" s="201"/>
      <c r="C103" s="202"/>
      <c r="D103" s="202"/>
      <c r="E103" s="203">
        <v>0.5</v>
      </c>
      <c r="F103" s="204">
        <v>1.0</v>
      </c>
      <c r="G103" s="205">
        <f t="shared" si="12"/>
        <v>0.5</v>
      </c>
      <c r="H103" s="196" t="s">
        <v>4</v>
      </c>
      <c r="I103" s="197"/>
      <c r="J103" s="198"/>
      <c r="K103" s="206">
        <f t="shared" si="13"/>
        <v>0.06666666667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0" t="s">
        <v>152</v>
      </c>
      <c r="B104" s="201"/>
      <c r="C104" s="202"/>
      <c r="D104" s="202"/>
      <c r="E104" s="203">
        <v>0.5</v>
      </c>
      <c r="F104" s="204">
        <v>1.0</v>
      </c>
      <c r="G104" s="205">
        <f t="shared" si="12"/>
        <v>0.5</v>
      </c>
      <c r="H104" s="196" t="s">
        <v>4</v>
      </c>
      <c r="I104" s="197"/>
      <c r="J104" s="198"/>
      <c r="K104" s="206">
        <f t="shared" si="13"/>
        <v>0.06666666667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0" t="s">
        <v>153</v>
      </c>
      <c r="B105" s="201"/>
      <c r="C105" s="202"/>
      <c r="D105" s="202"/>
      <c r="E105" s="203">
        <v>0.5</v>
      </c>
      <c r="F105" s="204">
        <v>1.0</v>
      </c>
      <c r="G105" s="205">
        <f t="shared" si="12"/>
        <v>0.5</v>
      </c>
      <c r="H105" s="196" t="s">
        <v>4</v>
      </c>
      <c r="I105" s="197"/>
      <c r="J105" s="198"/>
      <c r="K105" s="207">
        <f t="shared" si="13"/>
        <v>0.06666666667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8" t="s">
        <v>166</v>
      </c>
      <c r="B106" s="209"/>
      <c r="C106" s="210"/>
      <c r="D106" s="210"/>
      <c r="E106" s="211">
        <v>0.5</v>
      </c>
      <c r="F106" s="212">
        <v>1.0</v>
      </c>
      <c r="G106" s="205">
        <f t="shared" si="12"/>
        <v>0.5</v>
      </c>
      <c r="H106" s="196" t="s">
        <v>4</v>
      </c>
      <c r="I106" s="197"/>
      <c r="J106" s="198"/>
      <c r="K106" s="207">
        <f t="shared" si="13"/>
        <v>0.06666666667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8" t="s">
        <v>169</v>
      </c>
      <c r="B107" s="209"/>
      <c r="C107" s="210"/>
      <c r="D107" s="210"/>
      <c r="E107" s="211">
        <v>0.7</v>
      </c>
      <c r="F107" s="212">
        <v>1.0</v>
      </c>
      <c r="G107" s="205">
        <f t="shared" si="12"/>
        <v>0.7</v>
      </c>
      <c r="H107" s="196" t="s">
        <v>170</v>
      </c>
      <c r="I107" s="197"/>
      <c r="J107" s="198"/>
      <c r="K107" s="207">
        <f t="shared" si="13"/>
        <v>0.09333333333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8" t="s">
        <v>171</v>
      </c>
      <c r="B108" s="213"/>
      <c r="C108" s="214"/>
      <c r="D108" s="214"/>
      <c r="E108" s="211">
        <v>0.5</v>
      </c>
      <c r="F108" s="212">
        <v>1.0</v>
      </c>
      <c r="G108" s="205">
        <f t="shared" si="12"/>
        <v>0.5</v>
      </c>
      <c r="H108" s="196" t="s">
        <v>4</v>
      </c>
      <c r="I108" s="197"/>
      <c r="J108" s="198"/>
      <c r="K108" s="207">
        <f t="shared" si="13"/>
        <v>0.06666666667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8" t="s">
        <v>172</v>
      </c>
      <c r="B109" s="213"/>
      <c r="C109" s="214"/>
      <c r="D109" s="214"/>
      <c r="E109" s="211">
        <v>1.0</v>
      </c>
      <c r="F109" s="212">
        <v>1.0</v>
      </c>
      <c r="G109" s="205">
        <f t="shared" si="12"/>
        <v>1</v>
      </c>
      <c r="H109" s="196" t="s">
        <v>4</v>
      </c>
      <c r="I109" s="197"/>
      <c r="J109" s="198"/>
      <c r="K109" s="207">
        <f t="shared" si="13"/>
        <v>0.1333333333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8" t="s">
        <v>173</v>
      </c>
      <c r="B110" s="213"/>
      <c r="C110" s="214"/>
      <c r="D110" s="214"/>
      <c r="E110" s="211">
        <v>0.5</v>
      </c>
      <c r="F110" s="212">
        <v>1.0</v>
      </c>
      <c r="G110" s="205">
        <f t="shared" si="12"/>
        <v>0.5</v>
      </c>
      <c r="H110" s="196" t="s">
        <v>5</v>
      </c>
      <c r="I110" s="197"/>
      <c r="J110" s="198"/>
      <c r="K110" s="207">
        <f t="shared" si="13"/>
        <v>0.06666666667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8" t="s">
        <v>174</v>
      </c>
      <c r="B111" s="213"/>
      <c r="C111" s="214"/>
      <c r="D111" s="214"/>
      <c r="E111" s="211">
        <v>0.5</v>
      </c>
      <c r="F111" s="212">
        <v>1.0</v>
      </c>
      <c r="G111" s="205">
        <f t="shared" si="12"/>
        <v>0.5</v>
      </c>
      <c r="H111" s="196" t="s">
        <v>4</v>
      </c>
      <c r="I111" s="197"/>
      <c r="J111" s="198"/>
      <c r="K111" s="207">
        <f t="shared" si="13"/>
        <v>0.06666666667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8" t="s">
        <v>175</v>
      </c>
      <c r="B112" s="213"/>
      <c r="C112" s="210"/>
      <c r="D112" s="210"/>
      <c r="E112" s="211">
        <v>0.3</v>
      </c>
      <c r="F112" s="212">
        <v>1.0</v>
      </c>
      <c r="G112" s="205">
        <f t="shared" si="12"/>
        <v>0.3</v>
      </c>
      <c r="H112" s="196" t="s">
        <v>4</v>
      </c>
      <c r="I112" s="197"/>
      <c r="J112" s="198"/>
      <c r="K112" s="207">
        <f t="shared" si="13"/>
        <v>0.04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8"/>
      <c r="B113" s="213"/>
      <c r="C113" s="210"/>
      <c r="D113" s="210"/>
      <c r="E113" s="211"/>
      <c r="F113" s="212"/>
      <c r="G113" s="205" t="str">
        <f t="shared" si="12"/>
        <v/>
      </c>
      <c r="H113" s="196"/>
      <c r="I113" s="197"/>
      <c r="J113" s="198"/>
      <c r="K113" s="207" t="str">
        <f t="shared" si="13"/>
        <v/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8"/>
      <c r="B114" s="213"/>
      <c r="C114" s="214"/>
      <c r="D114" s="214"/>
      <c r="E114" s="211"/>
      <c r="F114" s="212"/>
      <c r="G114" s="205" t="str">
        <f t="shared" si="12"/>
        <v/>
      </c>
      <c r="H114" s="196"/>
      <c r="I114" s="197"/>
      <c r="J114" s="198"/>
      <c r="K114" s="207" t="str">
        <f t="shared" si="13"/>
        <v/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8"/>
      <c r="B115" s="213"/>
      <c r="C115" s="214"/>
      <c r="D115" s="214"/>
      <c r="E115" s="211"/>
      <c r="F115" s="212"/>
      <c r="G115" s="205" t="str">
        <f t="shared" si="12"/>
        <v/>
      </c>
      <c r="H115" s="196"/>
      <c r="I115" s="197"/>
      <c r="J115" s="198"/>
      <c r="K115" s="207" t="str">
        <f t="shared" si="13"/>
        <v/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8"/>
      <c r="B116" s="215"/>
      <c r="C116" s="216"/>
      <c r="D116" s="216"/>
      <c r="E116" s="217"/>
      <c r="F116" s="212"/>
      <c r="G116" s="205" t="str">
        <f t="shared" si="12"/>
        <v/>
      </c>
      <c r="H116" s="196"/>
      <c r="I116" s="197"/>
      <c r="J116" s="198"/>
      <c r="K116" s="207" t="str">
        <f t="shared" si="13"/>
        <v/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8"/>
      <c r="B117" s="215"/>
      <c r="C117" s="216"/>
      <c r="D117" s="216"/>
      <c r="E117" s="217"/>
      <c r="F117" s="218"/>
      <c r="G117" s="205" t="str">
        <f t="shared" si="12"/>
        <v/>
      </c>
      <c r="H117" s="196"/>
      <c r="I117" s="197"/>
      <c r="J117" s="198"/>
      <c r="K117" s="207" t="str">
        <f t="shared" si="13"/>
        <v/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8"/>
      <c r="B118" s="215"/>
      <c r="C118" s="216"/>
      <c r="D118" s="216"/>
      <c r="E118" s="217"/>
      <c r="F118" s="218"/>
      <c r="G118" s="205" t="str">
        <f t="shared" si="12"/>
        <v/>
      </c>
      <c r="H118" s="196"/>
      <c r="I118" s="197"/>
      <c r="J118" s="198"/>
      <c r="K118" s="207" t="str">
        <f t="shared" si="13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8"/>
      <c r="B119" s="215"/>
      <c r="C119" s="216"/>
      <c r="D119" s="216"/>
      <c r="E119" s="217"/>
      <c r="F119" s="218"/>
      <c r="G119" s="205" t="str">
        <f t="shared" si="12"/>
        <v/>
      </c>
      <c r="H119" s="196"/>
      <c r="I119" s="197"/>
      <c r="J119" s="198"/>
      <c r="K119" s="207" t="str">
        <f t="shared" si="13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8"/>
      <c r="B120" s="215"/>
      <c r="C120" s="216"/>
      <c r="D120" s="216"/>
      <c r="E120" s="217"/>
      <c r="F120" s="218"/>
      <c r="G120" s="205" t="str">
        <f t="shared" si="12"/>
        <v/>
      </c>
      <c r="H120" s="196"/>
      <c r="I120" s="197"/>
      <c r="J120" s="198"/>
      <c r="K120" s="207" t="str">
        <f t="shared" si="13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8"/>
      <c r="B121" s="219"/>
      <c r="C121" s="216"/>
      <c r="D121" s="216"/>
      <c r="E121" s="217"/>
      <c r="F121" s="218"/>
      <c r="G121" s="205" t="str">
        <f t="shared" si="12"/>
        <v/>
      </c>
      <c r="H121" s="196"/>
      <c r="I121" s="197"/>
      <c r="J121" s="198"/>
      <c r="K121" s="207" t="str">
        <f t="shared" si="13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208"/>
      <c r="B122" s="219"/>
      <c r="C122" s="216"/>
      <c r="D122" s="216"/>
      <c r="E122" s="217"/>
      <c r="F122" s="218"/>
      <c r="G122" s="220" t="str">
        <f t="shared" si="12"/>
        <v/>
      </c>
      <c r="H122" s="196"/>
      <c r="I122" s="197"/>
      <c r="J122" s="198"/>
      <c r="K122" s="221" t="str">
        <f t="shared" si="13"/>
        <v/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05" t="s">
        <v>37</v>
      </c>
      <c r="B123" s="125"/>
      <c r="C123" s="106">
        <f t="shared" ref="C123:D123" si="14">SUM(C102:C105)</f>
        <v>0</v>
      </c>
      <c r="D123" s="106">
        <f t="shared" si="14"/>
        <v>0</v>
      </c>
      <c r="E123" s="108">
        <f>SUM(E102:E122)</f>
        <v>6</v>
      </c>
      <c r="F123" s="86">
        <f>IFERROR(G123/E123, 0)</f>
        <v>1</v>
      </c>
      <c r="G123" s="87">
        <f>SUM(G102:G122)</f>
        <v>6</v>
      </c>
      <c r="H123" s="155"/>
      <c r="I123" s="132"/>
      <c r="J123" s="38"/>
      <c r="K123" s="90">
        <f>SUM(K102:K122)</f>
        <v>0.8</v>
      </c>
      <c r="L123" s="39"/>
      <c r="M123" s="8"/>
      <c r="N123" s="8"/>
      <c r="O123" s="8"/>
      <c r="P123" s="39"/>
      <c r="Q123" s="39"/>
      <c r="R123" s="39"/>
      <c r="S123" s="39"/>
      <c r="T123" s="39"/>
      <c r="U123" s="39"/>
      <c r="V123" s="39"/>
      <c r="W123" s="39"/>
      <c r="X123" s="39"/>
      <c r="Y123" s="40"/>
      <c r="Z123" s="40"/>
      <c r="AA123" s="40"/>
    </row>
    <row r="124" ht="15.75" customHeight="1">
      <c r="A124" s="188"/>
      <c r="B124" s="188"/>
      <c r="C124" s="188"/>
      <c r="D124" s="2"/>
      <c r="E124" s="189"/>
      <c r="F124" s="189"/>
      <c r="G124" s="189"/>
      <c r="H124" s="189"/>
      <c r="I124" s="189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8"/>
      <c r="B125" s="188"/>
      <c r="C125" s="188"/>
      <c r="D125" s="2"/>
      <c r="E125" s="189"/>
      <c r="F125" s="189"/>
      <c r="G125" s="189"/>
      <c r="H125" s="189"/>
      <c r="I125" s="189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8"/>
      <c r="B126" s="188"/>
      <c r="C126" s="188"/>
      <c r="D126" s="2"/>
      <c r="E126" s="189"/>
      <c r="F126" s="189"/>
      <c r="G126" s="189"/>
      <c r="H126" s="189"/>
      <c r="I126" s="189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8"/>
      <c r="B127" s="188"/>
      <c r="C127" s="188"/>
      <c r="D127" s="2"/>
      <c r="E127" s="189"/>
      <c r="F127" s="189"/>
      <c r="G127" s="189"/>
      <c r="H127" s="189"/>
      <c r="I127" s="189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B128" s="188"/>
      <c r="C128" s="188"/>
      <c r="D128" s="2"/>
      <c r="E128" s="189"/>
      <c r="F128" s="189"/>
      <c r="G128" s="189"/>
      <c r="H128" s="189"/>
      <c r="I128" s="189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8"/>
      <c r="B129" s="188"/>
      <c r="C129" s="188"/>
      <c r="D129" s="2"/>
      <c r="E129" s="189"/>
      <c r="F129" s="189"/>
      <c r="G129" s="189"/>
      <c r="H129" s="189"/>
      <c r="I129" s="189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8"/>
      <c r="B130" s="188"/>
      <c r="C130" s="188"/>
      <c r="D130" s="2"/>
      <c r="E130" s="189"/>
      <c r="F130" s="189"/>
      <c r="G130" s="189"/>
      <c r="H130" s="189"/>
      <c r="I130" s="189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8"/>
      <c r="B131" s="188"/>
      <c r="C131" s="188"/>
      <c r="D131" s="2"/>
      <c r="E131" s="189"/>
      <c r="F131" s="189"/>
      <c r="G131" s="189"/>
      <c r="H131" s="189"/>
      <c r="I131" s="189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8"/>
      <c r="B132" s="188"/>
      <c r="C132" s="188"/>
      <c r="D132" s="2"/>
      <c r="E132" s="189"/>
      <c r="F132" s="189"/>
      <c r="G132" s="189"/>
      <c r="H132" s="189"/>
      <c r="I132" s="189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8"/>
      <c r="B133" s="188"/>
      <c r="C133" s="188"/>
      <c r="D133" s="2"/>
      <c r="E133" s="189"/>
      <c r="F133" s="189"/>
      <c r="G133" s="189"/>
      <c r="H133" s="189"/>
      <c r="I133" s="189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8"/>
      <c r="B134" s="188"/>
      <c r="C134" s="188"/>
      <c r="D134" s="2"/>
      <c r="E134" s="189"/>
      <c r="F134" s="189"/>
      <c r="G134" s="189"/>
      <c r="H134" s="189"/>
      <c r="I134" s="189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8"/>
      <c r="B135" s="188"/>
      <c r="C135" s="188"/>
      <c r="D135" s="2"/>
      <c r="E135" s="189"/>
      <c r="F135" s="189"/>
      <c r="G135" s="189"/>
      <c r="H135" s="189"/>
      <c r="I135" s="189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8"/>
      <c r="B136" s="188"/>
      <c r="C136" s="188"/>
      <c r="D136" s="2"/>
      <c r="E136" s="189"/>
      <c r="F136" s="189"/>
      <c r="G136" s="189"/>
      <c r="H136" s="189"/>
      <c r="I136" s="189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8"/>
      <c r="B137" s="188"/>
      <c r="C137" s="188"/>
      <c r="D137" s="2"/>
      <c r="E137" s="189"/>
      <c r="F137" s="189"/>
      <c r="G137" s="189"/>
      <c r="H137" s="189"/>
      <c r="I137" s="189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8"/>
      <c r="B138" s="188"/>
      <c r="C138" s="188"/>
      <c r="D138" s="2"/>
      <c r="E138" s="189"/>
      <c r="F138" s="189"/>
      <c r="G138" s="189"/>
      <c r="H138" s="189"/>
      <c r="I138" s="189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8"/>
      <c r="B139" s="188"/>
      <c r="C139" s="188"/>
      <c r="D139" s="2"/>
      <c r="E139" s="189"/>
      <c r="F139" s="189"/>
      <c r="G139" s="189"/>
      <c r="H139" s="189"/>
      <c r="I139" s="189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8"/>
      <c r="B140" s="188"/>
      <c r="C140" s="188"/>
      <c r="D140" s="2"/>
      <c r="E140" s="189"/>
      <c r="F140" s="189"/>
      <c r="G140" s="189"/>
      <c r="H140" s="189"/>
      <c r="I140" s="189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8"/>
      <c r="B141" s="188"/>
      <c r="C141" s="188"/>
      <c r="D141" s="2"/>
      <c r="E141" s="189"/>
      <c r="F141" s="189"/>
      <c r="G141" s="189"/>
      <c r="H141" s="189"/>
      <c r="I141" s="189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8"/>
      <c r="B142" s="188"/>
      <c r="C142" s="188"/>
      <c r="D142" s="2"/>
      <c r="E142" s="189"/>
      <c r="F142" s="189"/>
      <c r="G142" s="189"/>
      <c r="H142" s="189"/>
      <c r="I142" s="189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8"/>
      <c r="B143" s="188"/>
      <c r="C143" s="188"/>
      <c r="D143" s="2"/>
      <c r="E143" s="189"/>
      <c r="F143" s="189"/>
      <c r="G143" s="189"/>
      <c r="H143" s="189"/>
      <c r="I143" s="189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8"/>
      <c r="B144" s="188"/>
      <c r="C144" s="188"/>
      <c r="D144" s="2"/>
      <c r="E144" s="189"/>
      <c r="F144" s="189"/>
      <c r="G144" s="189"/>
      <c r="H144" s="189"/>
      <c r="I144" s="189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8"/>
      <c r="B145" s="188"/>
      <c r="C145" s="188"/>
      <c r="D145" s="2"/>
      <c r="E145" s="189"/>
      <c r="F145" s="189"/>
      <c r="G145" s="189"/>
      <c r="H145" s="189"/>
      <c r="I145" s="189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8"/>
      <c r="B146" s="188"/>
      <c r="C146" s="188"/>
      <c r="D146" s="2"/>
      <c r="E146" s="189"/>
      <c r="F146" s="189"/>
      <c r="G146" s="189"/>
      <c r="H146" s="189"/>
      <c r="I146" s="189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8"/>
      <c r="B147" s="188"/>
      <c r="C147" s="188"/>
      <c r="D147" s="2"/>
      <c r="E147" s="189"/>
      <c r="F147" s="189"/>
      <c r="G147" s="189"/>
      <c r="H147" s="189"/>
      <c r="I147" s="189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8"/>
      <c r="B148" s="188"/>
      <c r="C148" s="188"/>
      <c r="D148" s="2"/>
      <c r="E148" s="189"/>
      <c r="F148" s="189"/>
      <c r="G148" s="189"/>
      <c r="H148" s="189"/>
      <c r="I148" s="189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8"/>
      <c r="B149" s="188"/>
      <c r="C149" s="188"/>
      <c r="D149" s="2"/>
      <c r="E149" s="189"/>
      <c r="F149" s="189"/>
      <c r="G149" s="189"/>
      <c r="H149" s="189"/>
      <c r="I149" s="189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8"/>
      <c r="B150" s="188"/>
      <c r="C150" s="188"/>
      <c r="D150" s="2"/>
      <c r="E150" s="189"/>
      <c r="F150" s="189"/>
      <c r="G150" s="189"/>
      <c r="H150" s="189"/>
      <c r="I150" s="189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8"/>
      <c r="B151" s="188"/>
      <c r="C151" s="188"/>
      <c r="D151" s="2"/>
      <c r="E151" s="189"/>
      <c r="F151" s="189"/>
      <c r="G151" s="189"/>
      <c r="H151" s="189"/>
      <c r="I151" s="189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8"/>
      <c r="B152" s="188"/>
      <c r="C152" s="188"/>
      <c r="D152" s="2"/>
      <c r="E152" s="189"/>
      <c r="F152" s="189"/>
      <c r="G152" s="189"/>
      <c r="H152" s="189"/>
      <c r="I152" s="189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8"/>
      <c r="B153" s="188"/>
      <c r="C153" s="188"/>
      <c r="D153" s="2"/>
      <c r="E153" s="189"/>
      <c r="F153" s="189"/>
      <c r="G153" s="189"/>
      <c r="H153" s="189"/>
      <c r="I153" s="189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8"/>
      <c r="B154" s="188"/>
      <c r="C154" s="188"/>
      <c r="D154" s="2"/>
      <c r="E154" s="189"/>
      <c r="F154" s="189"/>
      <c r="G154" s="189"/>
      <c r="H154" s="189"/>
      <c r="I154" s="189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8"/>
      <c r="B155" s="188"/>
      <c r="C155" s="188"/>
      <c r="D155" s="2"/>
      <c r="E155" s="189"/>
      <c r="F155" s="189"/>
      <c r="G155" s="189"/>
      <c r="H155" s="189"/>
      <c r="I155" s="189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8"/>
      <c r="B156" s="188"/>
      <c r="C156" s="188"/>
      <c r="D156" s="2"/>
      <c r="E156" s="189"/>
      <c r="F156" s="189"/>
      <c r="G156" s="189"/>
      <c r="H156" s="189"/>
      <c r="I156" s="189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8"/>
      <c r="B157" s="188"/>
      <c r="C157" s="188"/>
      <c r="D157" s="2"/>
      <c r="E157" s="189"/>
      <c r="F157" s="189"/>
      <c r="G157" s="189"/>
      <c r="H157" s="189"/>
      <c r="I157" s="189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8"/>
      <c r="B158" s="188"/>
      <c r="C158" s="188"/>
      <c r="D158" s="2"/>
      <c r="E158" s="189"/>
      <c r="F158" s="189"/>
      <c r="G158" s="189"/>
      <c r="H158" s="189"/>
      <c r="I158" s="189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8"/>
      <c r="B159" s="188"/>
      <c r="C159" s="188"/>
      <c r="D159" s="2"/>
      <c r="E159" s="189"/>
      <c r="F159" s="189"/>
      <c r="G159" s="189"/>
      <c r="H159" s="189"/>
      <c r="I159" s="189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188"/>
      <c r="B160" s="188"/>
      <c r="C160" s="188"/>
      <c r="D160" s="2"/>
      <c r="E160" s="189"/>
      <c r="F160" s="189"/>
      <c r="G160" s="189"/>
      <c r="H160" s="189"/>
      <c r="I160" s="189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8"/>
      <c r="B161" s="188"/>
      <c r="C161" s="188"/>
      <c r="D161" s="2"/>
      <c r="E161" s="189"/>
      <c r="F161" s="189"/>
      <c r="G161" s="189"/>
      <c r="H161" s="189"/>
      <c r="I161" s="189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8"/>
      <c r="B162" s="188"/>
      <c r="C162" s="188"/>
      <c r="D162" s="2"/>
      <c r="E162" s="189"/>
      <c r="F162" s="189"/>
      <c r="G162" s="189"/>
      <c r="H162" s="189"/>
      <c r="I162" s="189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8"/>
      <c r="B163" s="188"/>
      <c r="C163" s="188"/>
      <c r="D163" s="2"/>
      <c r="E163" s="189"/>
      <c r="F163" s="189"/>
      <c r="G163" s="189"/>
      <c r="H163" s="189"/>
      <c r="I163" s="189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8"/>
      <c r="B164" s="188"/>
      <c r="C164" s="188"/>
      <c r="D164" s="2"/>
      <c r="E164" s="189"/>
      <c r="F164" s="189"/>
      <c r="G164" s="189"/>
      <c r="H164" s="189"/>
      <c r="I164" s="189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8"/>
      <c r="B165" s="188"/>
      <c r="C165" s="188"/>
      <c r="D165" s="2"/>
      <c r="E165" s="189"/>
      <c r="F165" s="189"/>
      <c r="G165" s="189"/>
      <c r="H165" s="189"/>
      <c r="I165" s="189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8"/>
      <c r="B166" s="188"/>
      <c r="C166" s="188"/>
      <c r="D166" s="2"/>
      <c r="E166" s="189"/>
      <c r="F166" s="189"/>
      <c r="G166" s="189"/>
      <c r="H166" s="189"/>
      <c r="I166" s="189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8"/>
      <c r="B167" s="188"/>
      <c r="C167" s="188"/>
      <c r="D167" s="2"/>
      <c r="E167" s="189"/>
      <c r="F167" s="189"/>
      <c r="G167" s="189"/>
      <c r="H167" s="189"/>
      <c r="I167" s="189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8"/>
      <c r="B168" s="188"/>
      <c r="C168" s="188"/>
      <c r="D168" s="2"/>
      <c r="E168" s="189"/>
      <c r="F168" s="189"/>
      <c r="G168" s="189"/>
      <c r="H168" s="189"/>
      <c r="I168" s="189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8"/>
      <c r="B169" s="188"/>
      <c r="C169" s="188"/>
      <c r="D169" s="2"/>
      <c r="E169" s="189"/>
      <c r="F169" s="189"/>
      <c r="G169" s="189"/>
      <c r="H169" s="189"/>
      <c r="I169" s="189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8"/>
      <c r="B170" s="188"/>
      <c r="C170" s="188"/>
      <c r="D170" s="2"/>
      <c r="E170" s="189"/>
      <c r="F170" s="189"/>
      <c r="G170" s="189"/>
      <c r="H170" s="189"/>
      <c r="I170" s="189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8"/>
      <c r="B171" s="188"/>
      <c r="C171" s="188"/>
      <c r="D171" s="2"/>
      <c r="E171" s="189"/>
      <c r="F171" s="189"/>
      <c r="G171" s="189"/>
      <c r="H171" s="189"/>
      <c r="I171" s="189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8"/>
      <c r="B172" s="188"/>
      <c r="C172" s="188"/>
      <c r="D172" s="2"/>
      <c r="E172" s="189"/>
      <c r="F172" s="189"/>
      <c r="G172" s="189"/>
      <c r="H172" s="189"/>
      <c r="I172" s="189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8"/>
      <c r="B173" s="188"/>
      <c r="C173" s="188"/>
      <c r="D173" s="2"/>
      <c r="E173" s="189"/>
      <c r="F173" s="189"/>
      <c r="G173" s="189"/>
      <c r="H173" s="189"/>
      <c r="I173" s="189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8"/>
      <c r="B174" s="188"/>
      <c r="C174" s="188"/>
      <c r="D174" s="2"/>
      <c r="E174" s="189"/>
      <c r="F174" s="189"/>
      <c r="G174" s="189"/>
      <c r="H174" s="189"/>
      <c r="I174" s="189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8"/>
      <c r="B175" s="188"/>
      <c r="C175" s="188"/>
      <c r="D175" s="2"/>
      <c r="E175" s="189"/>
      <c r="F175" s="189"/>
      <c r="G175" s="189"/>
      <c r="H175" s="189"/>
      <c r="I175" s="189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8"/>
      <c r="B176" s="188"/>
      <c r="C176" s="188"/>
      <c r="D176" s="2"/>
      <c r="E176" s="189"/>
      <c r="F176" s="189"/>
      <c r="G176" s="189"/>
      <c r="H176" s="189"/>
      <c r="I176" s="189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8"/>
      <c r="B177" s="188"/>
      <c r="C177" s="188"/>
      <c r="D177" s="2"/>
      <c r="E177" s="189"/>
      <c r="F177" s="189"/>
      <c r="G177" s="189"/>
      <c r="H177" s="189"/>
      <c r="I177" s="189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8"/>
      <c r="B178" s="188"/>
      <c r="C178" s="188"/>
      <c r="D178" s="2"/>
      <c r="E178" s="189"/>
      <c r="F178" s="189"/>
      <c r="G178" s="189"/>
      <c r="H178" s="189"/>
      <c r="I178" s="189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8"/>
      <c r="B179" s="188"/>
      <c r="C179" s="188"/>
      <c r="D179" s="2"/>
      <c r="E179" s="189"/>
      <c r="F179" s="189"/>
      <c r="G179" s="189"/>
      <c r="H179" s="189"/>
      <c r="I179" s="189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8"/>
      <c r="B180" s="188"/>
      <c r="C180" s="188"/>
      <c r="D180" s="2"/>
      <c r="E180" s="189"/>
      <c r="F180" s="189"/>
      <c r="G180" s="189"/>
      <c r="H180" s="189"/>
      <c r="I180" s="189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8"/>
      <c r="B181" s="188"/>
      <c r="C181" s="188"/>
      <c r="D181" s="2"/>
      <c r="E181" s="189"/>
      <c r="F181" s="189"/>
      <c r="G181" s="189"/>
      <c r="H181" s="189"/>
      <c r="I181" s="189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8"/>
      <c r="B182" s="188"/>
      <c r="C182" s="188"/>
      <c r="D182" s="2"/>
      <c r="E182" s="189"/>
      <c r="F182" s="189"/>
      <c r="G182" s="189"/>
      <c r="H182" s="189"/>
      <c r="I182" s="189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8"/>
      <c r="B183" s="188"/>
      <c r="C183" s="188"/>
      <c r="D183" s="2"/>
      <c r="E183" s="189"/>
      <c r="F183" s="189"/>
      <c r="G183" s="189"/>
      <c r="H183" s="189"/>
      <c r="I183" s="189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8"/>
      <c r="B184" s="188"/>
      <c r="C184" s="188"/>
      <c r="D184" s="2"/>
      <c r="E184" s="189"/>
      <c r="F184" s="189"/>
      <c r="G184" s="189"/>
      <c r="H184" s="189"/>
      <c r="I184" s="189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8"/>
      <c r="B185" s="188"/>
      <c r="C185" s="188"/>
      <c r="D185" s="2"/>
      <c r="E185" s="189"/>
      <c r="F185" s="189"/>
      <c r="G185" s="189"/>
      <c r="H185" s="189"/>
      <c r="I185" s="189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8"/>
      <c r="B186" s="188"/>
      <c r="C186" s="188"/>
      <c r="D186" s="2"/>
      <c r="E186" s="189"/>
      <c r="F186" s="189"/>
      <c r="G186" s="189"/>
      <c r="H186" s="189"/>
      <c r="I186" s="189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8"/>
      <c r="B187" s="188"/>
      <c r="C187" s="188"/>
      <c r="D187" s="2"/>
      <c r="E187" s="189"/>
      <c r="F187" s="189"/>
      <c r="G187" s="189"/>
      <c r="H187" s="189"/>
      <c r="I187" s="189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8"/>
      <c r="B188" s="188"/>
      <c r="C188" s="188"/>
      <c r="D188" s="2"/>
      <c r="E188" s="189"/>
      <c r="F188" s="189"/>
      <c r="G188" s="189"/>
      <c r="H188" s="189"/>
      <c r="I188" s="189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8"/>
      <c r="B189" s="188"/>
      <c r="C189" s="188"/>
      <c r="D189" s="2"/>
      <c r="E189" s="189"/>
      <c r="F189" s="189"/>
      <c r="G189" s="189"/>
      <c r="H189" s="189"/>
      <c r="I189" s="189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8"/>
      <c r="B190" s="188"/>
      <c r="C190" s="188"/>
      <c r="D190" s="2"/>
      <c r="E190" s="189"/>
      <c r="F190" s="189"/>
      <c r="G190" s="189"/>
      <c r="H190" s="189"/>
      <c r="I190" s="189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8"/>
      <c r="B191" s="188"/>
      <c r="C191" s="188"/>
      <c r="D191" s="2"/>
      <c r="E191" s="189"/>
      <c r="F191" s="189"/>
      <c r="G191" s="189"/>
      <c r="H191" s="189"/>
      <c r="I191" s="189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88"/>
      <c r="B192" s="188"/>
      <c r="C192" s="188"/>
      <c r="D192" s="2"/>
      <c r="E192" s="189"/>
      <c r="F192" s="189"/>
      <c r="G192" s="189"/>
      <c r="H192" s="189"/>
      <c r="I192" s="189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21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7.25" customHeight="1">
      <c r="A309" s="1"/>
      <c r="B309" s="1"/>
      <c r="C309" s="1"/>
      <c r="D309" s="2"/>
      <c r="E309" s="3"/>
      <c r="F309" s="3"/>
      <c r="G309" s="3"/>
      <c r="H309" s="3"/>
      <c r="I309" s="3"/>
      <c r="J309" s="21"/>
      <c r="K309" s="5"/>
      <c r="L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2"/>
      <c r="B310" s="2"/>
      <c r="C310" s="2"/>
      <c r="D310" s="2"/>
      <c r="E310" s="2"/>
      <c r="F310" s="2"/>
      <c r="G310" s="222"/>
      <c r="H310" s="222"/>
      <c r="I310" s="222"/>
      <c r="J310" s="222"/>
      <c r="K310" s="5"/>
    </row>
    <row r="311" ht="15.75" customHeight="1">
      <c r="A311" s="2"/>
      <c r="B311" s="2"/>
      <c r="C311" s="2"/>
      <c r="D311" s="2"/>
      <c r="E311" s="2"/>
      <c r="F311" s="2"/>
      <c r="G311" s="222"/>
      <c r="H311" s="222"/>
      <c r="I311" s="222"/>
      <c r="J311" s="222"/>
      <c r="K311" s="5"/>
    </row>
    <row r="312" ht="15.75" customHeight="1">
      <c r="A312" s="2"/>
      <c r="B312" s="2"/>
      <c r="C312" s="2"/>
      <c r="D312" s="2"/>
      <c r="E312" s="2"/>
      <c r="F312" s="2"/>
      <c r="G312" s="222"/>
      <c r="H312" s="222"/>
      <c r="I312" s="222"/>
      <c r="J312" s="222"/>
      <c r="K312" s="5"/>
    </row>
    <row r="313" ht="15.75" customHeight="1">
      <c r="A313" s="2"/>
      <c r="B313" s="2"/>
      <c r="C313" s="2"/>
      <c r="D313" s="2"/>
      <c r="E313" s="2"/>
      <c r="F313" s="2"/>
      <c r="G313" s="222"/>
      <c r="H313" s="222"/>
      <c r="I313" s="222"/>
      <c r="J313" s="222"/>
      <c r="K313" s="5"/>
    </row>
    <row r="314" ht="15.75" customHeight="1">
      <c r="A314" s="2"/>
      <c r="B314" s="2"/>
      <c r="C314" s="2"/>
      <c r="D314" s="2"/>
      <c r="E314" s="2"/>
      <c r="F314" s="2"/>
      <c r="G314" s="222"/>
      <c r="H314" s="222"/>
      <c r="I314" s="222"/>
      <c r="J314" s="222"/>
      <c r="K314" s="5"/>
    </row>
    <row r="315" ht="15.75" customHeight="1">
      <c r="A315" s="2"/>
      <c r="B315" s="2"/>
      <c r="C315" s="2"/>
      <c r="D315" s="2"/>
      <c r="E315" s="2"/>
      <c r="F315" s="2"/>
      <c r="G315" s="222"/>
      <c r="H315" s="222"/>
      <c r="I315" s="222"/>
      <c r="J315" s="222"/>
      <c r="K315" s="5"/>
    </row>
    <row r="316" ht="15.75" customHeight="1">
      <c r="A316" s="2"/>
      <c r="B316" s="2"/>
      <c r="C316" s="2"/>
      <c r="D316" s="2"/>
      <c r="E316" s="2"/>
      <c r="F316" s="2"/>
      <c r="G316" s="222"/>
      <c r="H316" s="222"/>
      <c r="I316" s="222"/>
      <c r="J316" s="222"/>
      <c r="K316" s="5"/>
    </row>
    <row r="317" ht="15.75" customHeight="1">
      <c r="A317" s="2"/>
      <c r="B317" s="2"/>
      <c r="C317" s="2"/>
      <c r="D317" s="2"/>
      <c r="E317" s="2"/>
      <c r="F317" s="2"/>
      <c r="G317" s="222"/>
      <c r="H317" s="222"/>
      <c r="I317" s="222"/>
      <c r="J317" s="222"/>
      <c r="K317" s="5"/>
    </row>
    <row r="318" ht="15.75" customHeight="1">
      <c r="A318" s="2"/>
      <c r="B318" s="2"/>
      <c r="C318" s="2"/>
      <c r="D318" s="2"/>
      <c r="E318" s="2"/>
      <c r="F318" s="2"/>
      <c r="G318" s="222"/>
      <c r="H318" s="222"/>
      <c r="I318" s="222"/>
      <c r="J318" s="222"/>
      <c r="K318" s="5"/>
    </row>
    <row r="319" ht="15.75" customHeight="1">
      <c r="A319" s="2"/>
      <c r="B319" s="2"/>
      <c r="C319" s="2"/>
      <c r="D319" s="2"/>
      <c r="E319" s="2"/>
      <c r="F319" s="2"/>
      <c r="G319" s="222"/>
      <c r="H319" s="222"/>
      <c r="I319" s="222"/>
      <c r="J319" s="222"/>
      <c r="K319" s="5"/>
    </row>
    <row r="320" ht="15.75" customHeight="1">
      <c r="A320" s="2"/>
      <c r="B320" s="2"/>
      <c r="C320" s="2"/>
      <c r="D320" s="2"/>
      <c r="E320" s="2"/>
      <c r="F320" s="2"/>
      <c r="G320" s="222"/>
      <c r="H320" s="222"/>
      <c r="I320" s="222"/>
      <c r="J320" s="222"/>
      <c r="K320" s="5"/>
    </row>
    <row r="321" ht="15.75" customHeight="1">
      <c r="A321" s="2"/>
      <c r="B321" s="2"/>
      <c r="C321" s="2"/>
      <c r="D321" s="2"/>
      <c r="E321" s="2"/>
      <c r="F321" s="2"/>
      <c r="G321" s="222"/>
      <c r="H321" s="222"/>
      <c r="I321" s="222"/>
      <c r="J321" s="222"/>
      <c r="K321" s="5"/>
    </row>
    <row r="322" ht="15.75" customHeight="1">
      <c r="A322" s="2"/>
      <c r="B322" s="2"/>
      <c r="C322" s="2"/>
      <c r="D322" s="2"/>
      <c r="E322" s="2"/>
      <c r="F322" s="2"/>
      <c r="G322" s="222"/>
      <c r="H322" s="222"/>
      <c r="I322" s="222"/>
      <c r="J322" s="222"/>
      <c r="K322" s="5"/>
    </row>
    <row r="323" ht="15.75" customHeight="1">
      <c r="A323" s="2"/>
      <c r="B323" s="2"/>
      <c r="C323" s="2"/>
      <c r="D323" s="2"/>
      <c r="E323" s="2"/>
      <c r="F323" s="2"/>
      <c r="G323" s="222"/>
      <c r="H323" s="222"/>
      <c r="I323" s="222"/>
      <c r="J323" s="222"/>
      <c r="K323" s="5"/>
    </row>
    <row r="324" ht="15.75" customHeight="1">
      <c r="A324" s="2"/>
      <c r="B324" s="2"/>
      <c r="C324" s="2"/>
      <c r="D324" s="2"/>
      <c r="E324" s="2"/>
      <c r="F324" s="2"/>
      <c r="G324" s="222"/>
      <c r="H324" s="222"/>
      <c r="I324" s="222"/>
      <c r="J324" s="222"/>
      <c r="K324" s="5"/>
    </row>
    <row r="325" ht="15.75" customHeight="1">
      <c r="A325" s="2"/>
      <c r="B325" s="2"/>
      <c r="C325" s="2"/>
      <c r="D325" s="2"/>
      <c r="E325" s="2"/>
      <c r="F325" s="2"/>
      <c r="G325" s="222"/>
      <c r="H325" s="222"/>
      <c r="I325" s="222"/>
      <c r="J325" s="222"/>
      <c r="K325" s="5"/>
    </row>
    <row r="326" ht="15.75" customHeight="1">
      <c r="A326" s="2"/>
      <c r="B326" s="2"/>
      <c r="C326" s="2"/>
      <c r="D326" s="2"/>
      <c r="E326" s="2"/>
      <c r="F326" s="2"/>
      <c r="G326" s="222"/>
      <c r="H326" s="222"/>
      <c r="I326" s="222"/>
      <c r="J326" s="222"/>
      <c r="K326" s="5"/>
    </row>
    <row r="327" ht="15.75" customHeight="1">
      <c r="A327" s="2"/>
      <c r="B327" s="2"/>
      <c r="C327" s="2"/>
      <c r="D327" s="2"/>
      <c r="E327" s="2"/>
      <c r="F327" s="2"/>
      <c r="G327" s="222"/>
      <c r="H327" s="222"/>
      <c r="I327" s="222"/>
      <c r="J327" s="222"/>
      <c r="K327" s="5"/>
    </row>
    <row r="328" ht="15.75" customHeight="1">
      <c r="A328" s="2"/>
      <c r="B328" s="2"/>
      <c r="C328" s="2"/>
      <c r="D328" s="2"/>
      <c r="E328" s="2"/>
      <c r="F328" s="2"/>
      <c r="G328" s="222"/>
      <c r="H328" s="222"/>
      <c r="I328" s="222"/>
      <c r="J328" s="222"/>
      <c r="K328" s="5"/>
    </row>
    <row r="329" ht="15.75" customHeight="1">
      <c r="A329" s="2"/>
      <c r="B329" s="2"/>
      <c r="C329" s="2"/>
      <c r="D329" s="2"/>
      <c r="E329" s="2"/>
      <c r="F329" s="2"/>
      <c r="G329" s="222"/>
      <c r="H329" s="222"/>
      <c r="I329" s="222"/>
      <c r="J329" s="222"/>
      <c r="K329" s="5"/>
    </row>
    <row r="330" ht="15.75" customHeight="1">
      <c r="A330" s="2"/>
      <c r="B330" s="2"/>
      <c r="C330" s="2"/>
      <c r="D330" s="2"/>
      <c r="E330" s="2"/>
      <c r="F330" s="2"/>
      <c r="G330" s="222"/>
      <c r="H330" s="222"/>
      <c r="I330" s="222"/>
      <c r="J330" s="222"/>
      <c r="K330" s="5"/>
    </row>
    <row r="331" ht="15.75" customHeight="1">
      <c r="A331" s="2"/>
      <c r="B331" s="2"/>
      <c r="C331" s="2"/>
      <c r="D331" s="2"/>
      <c r="E331" s="2"/>
      <c r="F331" s="2"/>
      <c r="G331" s="222"/>
      <c r="H331" s="222"/>
      <c r="I331" s="222"/>
      <c r="J331" s="222"/>
      <c r="K331" s="5"/>
    </row>
    <row r="332" ht="15.75" customHeight="1">
      <c r="A332" s="2"/>
      <c r="B332" s="2"/>
      <c r="C332" s="2"/>
      <c r="D332" s="2"/>
      <c r="E332" s="2"/>
      <c r="F332" s="2"/>
      <c r="G332" s="222"/>
      <c r="H332" s="222"/>
      <c r="I332" s="222"/>
      <c r="J332" s="222"/>
      <c r="K332" s="5"/>
    </row>
    <row r="333" ht="15.75" customHeight="1">
      <c r="A333" s="2"/>
      <c r="B333" s="2"/>
      <c r="C333" s="2"/>
      <c r="D333" s="2"/>
      <c r="E333" s="2"/>
      <c r="F333" s="2"/>
      <c r="G333" s="222"/>
      <c r="H333" s="222"/>
      <c r="I333" s="222"/>
      <c r="J333" s="222"/>
      <c r="K333" s="5"/>
    </row>
    <row r="334" ht="15.75" customHeight="1">
      <c r="A334" s="2"/>
      <c r="B334" s="2"/>
      <c r="C334" s="2"/>
      <c r="D334" s="2"/>
      <c r="E334" s="2"/>
      <c r="F334" s="2"/>
      <c r="G334" s="222"/>
      <c r="H334" s="222"/>
      <c r="I334" s="222"/>
      <c r="J334" s="222"/>
      <c r="K334" s="5"/>
    </row>
    <row r="335" ht="15.75" customHeight="1">
      <c r="A335" s="2"/>
      <c r="B335" s="2"/>
      <c r="C335" s="2"/>
      <c r="D335" s="2"/>
      <c r="E335" s="2"/>
      <c r="F335" s="2"/>
      <c r="G335" s="222"/>
      <c r="H335" s="222"/>
      <c r="I335" s="222"/>
      <c r="J335" s="222"/>
      <c r="K335" s="5"/>
    </row>
    <row r="336" ht="15.75" customHeight="1">
      <c r="A336" s="2"/>
      <c r="B336" s="2"/>
      <c r="C336" s="2"/>
      <c r="D336" s="2"/>
      <c r="E336" s="2"/>
      <c r="F336" s="2"/>
      <c r="G336" s="222"/>
      <c r="H336" s="222"/>
      <c r="I336" s="222"/>
      <c r="J336" s="222"/>
      <c r="K336" s="5"/>
    </row>
    <row r="337" ht="15.75" customHeight="1">
      <c r="A337" s="2"/>
      <c r="B337" s="2"/>
      <c r="C337" s="2"/>
      <c r="D337" s="2"/>
      <c r="E337" s="2"/>
      <c r="F337" s="2"/>
      <c r="G337" s="222"/>
      <c r="H337" s="222"/>
      <c r="I337" s="222"/>
      <c r="J337" s="222"/>
      <c r="K337" s="5"/>
    </row>
    <row r="338" ht="15.75" customHeight="1">
      <c r="A338" s="2"/>
      <c r="B338" s="2"/>
      <c r="C338" s="2"/>
      <c r="D338" s="2"/>
      <c r="E338" s="2"/>
      <c r="F338" s="2"/>
      <c r="G338" s="222"/>
      <c r="H338" s="222"/>
      <c r="I338" s="222"/>
      <c r="J338" s="222"/>
      <c r="K338" s="5"/>
    </row>
    <row r="339" ht="15.75" customHeight="1">
      <c r="A339" s="2"/>
      <c r="B339" s="2"/>
      <c r="C339" s="2"/>
      <c r="D339" s="2"/>
      <c r="E339" s="2"/>
      <c r="F339" s="2"/>
      <c r="G339" s="222"/>
      <c r="H339" s="222"/>
      <c r="I339" s="222"/>
      <c r="J339" s="222"/>
      <c r="K339" s="5"/>
    </row>
    <row r="340" ht="15.75" customHeight="1">
      <c r="A340" s="2"/>
      <c r="B340" s="2"/>
      <c r="C340" s="2"/>
      <c r="D340" s="2"/>
      <c r="E340" s="2"/>
      <c r="F340" s="2"/>
      <c r="G340" s="222"/>
      <c r="H340" s="222"/>
      <c r="I340" s="222"/>
      <c r="J340" s="222"/>
      <c r="K340" s="5"/>
    </row>
    <row r="341" ht="15.75" customHeight="1">
      <c r="A341" s="2"/>
      <c r="B341" s="2"/>
      <c r="C341" s="2"/>
      <c r="D341" s="2"/>
      <c r="E341" s="2"/>
      <c r="F341" s="2"/>
      <c r="G341" s="222"/>
      <c r="H341" s="222"/>
      <c r="I341" s="222"/>
      <c r="J341" s="222"/>
      <c r="K341" s="5"/>
    </row>
    <row r="342" ht="15.75" customHeight="1">
      <c r="A342" s="2"/>
      <c r="B342" s="2"/>
      <c r="C342" s="2"/>
      <c r="D342" s="2"/>
      <c r="E342" s="2"/>
      <c r="F342" s="2"/>
      <c r="G342" s="222"/>
      <c r="H342" s="222"/>
      <c r="I342" s="222"/>
      <c r="J342" s="222"/>
      <c r="K342" s="5"/>
    </row>
    <row r="343" ht="15.75" customHeight="1">
      <c r="A343" s="2"/>
      <c r="B343" s="2"/>
      <c r="C343" s="2"/>
      <c r="D343" s="2"/>
      <c r="E343" s="2"/>
      <c r="F343" s="2"/>
      <c r="G343" s="222"/>
      <c r="H343" s="222"/>
      <c r="I343" s="222"/>
      <c r="J343" s="222"/>
      <c r="K343" s="5"/>
    </row>
    <row r="344" ht="15.75" customHeight="1">
      <c r="A344" s="2"/>
      <c r="B344" s="2"/>
      <c r="C344" s="2"/>
      <c r="D344" s="2"/>
      <c r="E344" s="2"/>
      <c r="F344" s="2"/>
      <c r="G344" s="222"/>
      <c r="H344" s="222"/>
      <c r="I344" s="222"/>
      <c r="J344" s="222"/>
      <c r="K344" s="5"/>
    </row>
    <row r="345" ht="15.75" customHeight="1">
      <c r="A345" s="2"/>
      <c r="B345" s="2"/>
      <c r="C345" s="2"/>
      <c r="D345" s="2"/>
      <c r="E345" s="2"/>
      <c r="F345" s="2"/>
      <c r="G345" s="222"/>
      <c r="H345" s="222"/>
      <c r="I345" s="222"/>
      <c r="J345" s="222"/>
      <c r="K345" s="5"/>
    </row>
    <row r="346" ht="15.75" customHeight="1">
      <c r="A346" s="2"/>
      <c r="B346" s="2"/>
      <c r="C346" s="2"/>
      <c r="D346" s="2"/>
      <c r="E346" s="2"/>
      <c r="F346" s="2"/>
      <c r="G346" s="222"/>
      <c r="H346" s="222"/>
      <c r="I346" s="222"/>
      <c r="J346" s="222"/>
      <c r="K346" s="5"/>
    </row>
    <row r="347" ht="15.75" customHeight="1">
      <c r="A347" s="2"/>
      <c r="B347" s="2"/>
      <c r="C347" s="2"/>
      <c r="D347" s="2"/>
      <c r="E347" s="2"/>
      <c r="F347" s="2"/>
      <c r="G347" s="222"/>
      <c r="H347" s="222"/>
      <c r="I347" s="222"/>
      <c r="J347" s="222"/>
      <c r="K347" s="5"/>
    </row>
    <row r="348" ht="15.75" customHeight="1">
      <c r="A348" s="2"/>
      <c r="B348" s="2"/>
      <c r="C348" s="2"/>
      <c r="D348" s="2"/>
      <c r="E348" s="2"/>
      <c r="F348" s="2"/>
      <c r="G348" s="222"/>
      <c r="H348" s="222"/>
      <c r="I348" s="222"/>
      <c r="J348" s="222"/>
      <c r="K348" s="5"/>
    </row>
    <row r="349" ht="15.75" customHeight="1">
      <c r="A349" s="2"/>
      <c r="B349" s="2"/>
      <c r="C349" s="2"/>
      <c r="D349" s="2"/>
      <c r="E349" s="2"/>
      <c r="F349" s="2"/>
      <c r="G349" s="222"/>
      <c r="H349" s="222"/>
      <c r="I349" s="222"/>
      <c r="J349" s="222"/>
      <c r="K349" s="5"/>
    </row>
    <row r="350" ht="15.75" customHeight="1">
      <c r="A350" s="2"/>
      <c r="B350" s="2"/>
      <c r="C350" s="2"/>
      <c r="D350" s="2"/>
      <c r="E350" s="2"/>
      <c r="F350" s="2"/>
      <c r="G350" s="222"/>
      <c r="H350" s="222"/>
      <c r="I350" s="222"/>
      <c r="J350" s="222"/>
      <c r="K350" s="5"/>
    </row>
    <row r="351" ht="15.75" customHeight="1">
      <c r="A351" s="2"/>
      <c r="B351" s="2"/>
      <c r="C351" s="2"/>
      <c r="D351" s="2"/>
      <c r="E351" s="2"/>
      <c r="F351" s="2"/>
      <c r="G351" s="222"/>
      <c r="H351" s="222"/>
      <c r="I351" s="222"/>
      <c r="J351" s="222"/>
      <c r="K351" s="5"/>
    </row>
    <row r="352" ht="15.75" customHeight="1">
      <c r="A352" s="2"/>
      <c r="B352" s="2"/>
      <c r="C352" s="2"/>
      <c r="D352" s="2"/>
      <c r="E352" s="2"/>
      <c r="F352" s="2"/>
      <c r="G352" s="222"/>
      <c r="H352" s="222"/>
      <c r="I352" s="222"/>
      <c r="J352" s="222"/>
      <c r="K352" s="5"/>
    </row>
    <row r="353" ht="15.75" customHeight="1">
      <c r="A353" s="2"/>
      <c r="B353" s="2"/>
      <c r="C353" s="2"/>
      <c r="D353" s="2"/>
      <c r="E353" s="2"/>
      <c r="F353" s="2"/>
      <c r="G353" s="222"/>
      <c r="H353" s="222"/>
      <c r="I353" s="222"/>
      <c r="J353" s="222"/>
      <c r="K353" s="5"/>
    </row>
    <row r="354" ht="15.75" customHeight="1">
      <c r="A354" s="2"/>
      <c r="B354" s="2"/>
      <c r="C354" s="2"/>
      <c r="D354" s="2"/>
      <c r="E354" s="2"/>
      <c r="F354" s="2"/>
      <c r="G354" s="222"/>
      <c r="H354" s="222"/>
      <c r="I354" s="222"/>
      <c r="J354" s="222"/>
      <c r="K354" s="5"/>
    </row>
    <row r="355" ht="15.75" customHeight="1">
      <c r="A355" s="2"/>
      <c r="B355" s="2"/>
      <c r="C355" s="2"/>
      <c r="D355" s="2"/>
      <c r="E355" s="2"/>
      <c r="F355" s="2"/>
      <c r="G355" s="222"/>
      <c r="H355" s="222"/>
      <c r="I355" s="222"/>
      <c r="J355" s="222"/>
      <c r="K355" s="5"/>
    </row>
    <row r="356" ht="15.75" customHeight="1">
      <c r="A356" s="2"/>
      <c r="B356" s="2"/>
      <c r="C356" s="2"/>
      <c r="D356" s="2"/>
      <c r="E356" s="2"/>
      <c r="F356" s="2"/>
      <c r="G356" s="222"/>
      <c r="H356" s="222"/>
      <c r="I356" s="222"/>
      <c r="J356" s="222"/>
      <c r="K356" s="5"/>
    </row>
    <row r="357" ht="15.75" customHeight="1">
      <c r="A357" s="2"/>
      <c r="B357" s="2"/>
      <c r="C357" s="2"/>
      <c r="D357" s="2"/>
      <c r="E357" s="2"/>
      <c r="F357" s="2"/>
      <c r="G357" s="222"/>
      <c r="H357" s="222"/>
      <c r="I357" s="222"/>
      <c r="J357" s="222"/>
      <c r="K357" s="5"/>
    </row>
    <row r="358" ht="15.75" customHeight="1">
      <c r="A358" s="2"/>
      <c r="B358" s="2"/>
      <c r="C358" s="2"/>
      <c r="D358" s="2"/>
      <c r="E358" s="2"/>
      <c r="F358" s="2"/>
      <c r="G358" s="222"/>
      <c r="H358" s="222"/>
      <c r="I358" s="222"/>
      <c r="J358" s="222"/>
      <c r="K358" s="5"/>
    </row>
    <row r="359" ht="15.75" customHeight="1">
      <c r="A359" s="2"/>
      <c r="B359" s="2"/>
      <c r="C359" s="2"/>
      <c r="D359" s="2"/>
      <c r="E359" s="2"/>
      <c r="F359" s="2"/>
      <c r="G359" s="222"/>
      <c r="H359" s="222"/>
      <c r="I359" s="222"/>
      <c r="J359" s="222"/>
      <c r="K359" s="5"/>
    </row>
    <row r="360" ht="15.75" customHeight="1">
      <c r="A360" s="2"/>
      <c r="B360" s="2"/>
      <c r="C360" s="2"/>
      <c r="D360" s="2"/>
      <c r="E360" s="2"/>
      <c r="F360" s="2"/>
      <c r="G360" s="222"/>
      <c r="H360" s="222"/>
      <c r="I360" s="222"/>
      <c r="J360" s="222"/>
      <c r="K360" s="5"/>
    </row>
    <row r="361" ht="15.75" customHeight="1">
      <c r="A361" s="2"/>
      <c r="B361" s="2"/>
      <c r="C361" s="2"/>
      <c r="D361" s="2"/>
      <c r="E361" s="2"/>
      <c r="F361" s="2"/>
      <c r="G361" s="222"/>
      <c r="H361" s="222"/>
      <c r="I361" s="222"/>
      <c r="J361" s="222"/>
      <c r="K361" s="5"/>
    </row>
    <row r="362" ht="15.75" customHeight="1">
      <c r="A362" s="2"/>
      <c r="B362" s="2"/>
      <c r="C362" s="2"/>
      <c r="D362" s="2"/>
      <c r="E362" s="2"/>
      <c r="F362" s="2"/>
      <c r="G362" s="222"/>
      <c r="H362" s="222"/>
      <c r="I362" s="222"/>
      <c r="J362" s="222"/>
      <c r="K362" s="5"/>
    </row>
    <row r="363" ht="15.75" customHeight="1">
      <c r="A363" s="2"/>
      <c r="B363" s="2"/>
      <c r="C363" s="2"/>
      <c r="D363" s="2"/>
      <c r="E363" s="2"/>
      <c r="F363" s="2"/>
      <c r="G363" s="222"/>
      <c r="H363" s="222"/>
      <c r="I363" s="222"/>
      <c r="J363" s="222"/>
      <c r="K363" s="5"/>
    </row>
    <row r="364" ht="15.75" customHeight="1">
      <c r="A364" s="2"/>
      <c r="B364" s="2"/>
      <c r="C364" s="2"/>
      <c r="D364" s="2"/>
      <c r="E364" s="2"/>
      <c r="F364" s="2"/>
      <c r="G364" s="222"/>
      <c r="H364" s="222"/>
      <c r="I364" s="222"/>
      <c r="J364" s="222"/>
      <c r="K364" s="5"/>
    </row>
    <row r="365" ht="15.75" customHeight="1">
      <c r="A365" s="2"/>
      <c r="B365" s="2"/>
      <c r="C365" s="2"/>
      <c r="D365" s="2"/>
      <c r="E365" s="2"/>
      <c r="F365" s="2"/>
      <c r="G365" s="222"/>
      <c r="H365" s="222"/>
      <c r="I365" s="222"/>
      <c r="J365" s="222"/>
      <c r="K365" s="5"/>
    </row>
    <row r="366" ht="15.75" customHeight="1">
      <c r="A366" s="2"/>
      <c r="B366" s="2"/>
      <c r="C366" s="2"/>
      <c r="D366" s="2"/>
      <c r="E366" s="2"/>
      <c r="F366" s="2"/>
      <c r="G366" s="222"/>
      <c r="H366" s="222"/>
      <c r="I366" s="222"/>
      <c r="J366" s="222"/>
      <c r="K366" s="5"/>
    </row>
    <row r="367" ht="15.75" customHeight="1">
      <c r="A367" s="2"/>
      <c r="B367" s="2"/>
      <c r="C367" s="2"/>
      <c r="D367" s="2"/>
      <c r="E367" s="2"/>
      <c r="F367" s="2"/>
      <c r="G367" s="222"/>
      <c r="H367" s="222"/>
      <c r="I367" s="222"/>
      <c r="J367" s="222"/>
      <c r="K367" s="5"/>
    </row>
    <row r="368" ht="15.75" customHeight="1">
      <c r="A368" s="2"/>
      <c r="B368" s="2"/>
      <c r="C368" s="2"/>
      <c r="D368" s="2"/>
      <c r="E368" s="2"/>
      <c r="F368" s="2"/>
      <c r="G368" s="222"/>
      <c r="H368" s="222"/>
      <c r="I368" s="222"/>
      <c r="J368" s="222"/>
      <c r="K368" s="5"/>
    </row>
    <row r="369" ht="15.75" customHeight="1">
      <c r="A369" s="2"/>
      <c r="B369" s="2"/>
      <c r="C369" s="2"/>
      <c r="D369" s="2"/>
      <c r="E369" s="2"/>
      <c r="F369" s="2"/>
      <c r="G369" s="222"/>
      <c r="H369" s="222"/>
      <c r="I369" s="222"/>
      <c r="J369" s="222"/>
      <c r="K369" s="5"/>
    </row>
    <row r="370" ht="15.75" customHeight="1">
      <c r="A370" s="2"/>
      <c r="B370" s="2"/>
      <c r="C370" s="2"/>
      <c r="D370" s="2"/>
      <c r="E370" s="2"/>
      <c r="F370" s="2"/>
      <c r="G370" s="222"/>
      <c r="H370" s="222"/>
      <c r="I370" s="222"/>
      <c r="J370" s="222"/>
      <c r="K370" s="5"/>
    </row>
    <row r="371" ht="15.75" customHeight="1">
      <c r="A371" s="2"/>
      <c r="B371" s="2"/>
      <c r="C371" s="2"/>
      <c r="D371" s="2"/>
      <c r="E371" s="2"/>
      <c r="F371" s="2"/>
      <c r="G371" s="222"/>
      <c r="H371" s="222"/>
      <c r="I371" s="222"/>
      <c r="J371" s="222"/>
      <c r="K371" s="5"/>
    </row>
    <row r="372" ht="15.75" customHeight="1">
      <c r="A372" s="2"/>
      <c r="B372" s="2"/>
      <c r="C372" s="2"/>
      <c r="D372" s="2"/>
      <c r="E372" s="2"/>
      <c r="F372" s="2"/>
      <c r="G372" s="222"/>
      <c r="H372" s="222"/>
      <c r="I372" s="222"/>
      <c r="J372" s="222"/>
      <c r="K372" s="5"/>
    </row>
    <row r="373" ht="15.75" customHeight="1">
      <c r="A373" s="2"/>
      <c r="B373" s="2"/>
      <c r="C373" s="2"/>
      <c r="D373" s="2"/>
      <c r="E373" s="2"/>
      <c r="F373" s="2"/>
      <c r="G373" s="222"/>
      <c r="H373" s="222"/>
      <c r="I373" s="222"/>
      <c r="J373" s="222"/>
      <c r="K373" s="5"/>
    </row>
    <row r="374" ht="15.75" customHeight="1">
      <c r="A374" s="2"/>
      <c r="B374" s="2"/>
      <c r="C374" s="2"/>
      <c r="D374" s="2"/>
      <c r="E374" s="2"/>
      <c r="F374" s="2"/>
      <c r="G374" s="222"/>
      <c r="H374" s="222"/>
      <c r="I374" s="222"/>
      <c r="J374" s="222"/>
      <c r="K374" s="5"/>
    </row>
    <row r="375" ht="15.75" customHeight="1">
      <c r="A375" s="2"/>
      <c r="B375" s="2"/>
      <c r="C375" s="2"/>
      <c r="D375" s="2"/>
      <c r="E375" s="2"/>
      <c r="F375" s="2"/>
      <c r="G375" s="222"/>
      <c r="H375" s="222"/>
      <c r="I375" s="222"/>
      <c r="J375" s="222"/>
      <c r="K375" s="5"/>
    </row>
    <row r="376" ht="15.75" customHeight="1">
      <c r="A376" s="2"/>
      <c r="B376" s="2"/>
      <c r="C376" s="2"/>
      <c r="D376" s="2"/>
      <c r="E376" s="2"/>
      <c r="F376" s="2"/>
      <c r="G376" s="222"/>
      <c r="H376" s="222"/>
      <c r="I376" s="222"/>
      <c r="J376" s="222"/>
      <c r="K376" s="5"/>
    </row>
    <row r="377" ht="15.75" customHeight="1">
      <c r="A377" s="2"/>
      <c r="B377" s="2"/>
      <c r="C377" s="2"/>
      <c r="D377" s="2"/>
      <c r="E377" s="2"/>
      <c r="F377" s="2"/>
      <c r="G377" s="222"/>
      <c r="H377" s="222"/>
      <c r="I377" s="222"/>
      <c r="J377" s="222"/>
      <c r="K377" s="5"/>
    </row>
    <row r="378" ht="15.75" customHeight="1">
      <c r="A378" s="2"/>
      <c r="B378" s="2"/>
      <c r="C378" s="2"/>
      <c r="D378" s="2"/>
      <c r="E378" s="2"/>
      <c r="F378" s="2"/>
      <c r="G378" s="222"/>
      <c r="H378" s="222"/>
      <c r="I378" s="222"/>
      <c r="J378" s="222"/>
      <c r="K378" s="5"/>
    </row>
    <row r="379" ht="15.75" customHeight="1">
      <c r="A379" s="2"/>
      <c r="B379" s="2"/>
      <c r="C379" s="2"/>
      <c r="D379" s="2"/>
      <c r="E379" s="2"/>
      <c r="F379" s="2"/>
      <c r="G379" s="222"/>
      <c r="H379" s="222"/>
      <c r="I379" s="222"/>
      <c r="J379" s="222"/>
      <c r="K379" s="5"/>
    </row>
    <row r="380" ht="15.75" customHeight="1">
      <c r="A380" s="2"/>
      <c r="B380" s="2"/>
      <c r="C380" s="2"/>
      <c r="D380" s="2"/>
      <c r="E380" s="2"/>
      <c r="F380" s="2"/>
      <c r="G380" s="222"/>
      <c r="H380" s="222"/>
      <c r="I380" s="222"/>
      <c r="J380" s="222"/>
      <c r="K380" s="5"/>
    </row>
    <row r="381" ht="15.75" customHeight="1">
      <c r="A381" s="2"/>
      <c r="B381" s="2"/>
      <c r="C381" s="2"/>
      <c r="D381" s="2"/>
      <c r="E381" s="2"/>
      <c r="F381" s="2"/>
      <c r="G381" s="222"/>
      <c r="H381" s="222"/>
      <c r="I381" s="222"/>
      <c r="J381" s="222"/>
      <c r="K381" s="5"/>
    </row>
    <row r="382" ht="15.75" customHeight="1">
      <c r="A382" s="2"/>
      <c r="B382" s="2"/>
      <c r="C382" s="2"/>
      <c r="D382" s="2"/>
      <c r="E382" s="2"/>
      <c r="F382" s="2"/>
      <c r="G382" s="222"/>
      <c r="H382" s="222"/>
      <c r="I382" s="222"/>
      <c r="J382" s="222"/>
      <c r="K382" s="5"/>
    </row>
    <row r="383" ht="15.75" customHeight="1">
      <c r="A383" s="2"/>
      <c r="B383" s="2"/>
      <c r="C383" s="2"/>
      <c r="D383" s="2"/>
      <c r="E383" s="2"/>
      <c r="F383" s="2"/>
      <c r="G383" s="222"/>
      <c r="H383" s="222"/>
      <c r="I383" s="222"/>
      <c r="J383" s="222"/>
      <c r="K383" s="5"/>
    </row>
    <row r="384" ht="15.75" customHeight="1">
      <c r="A384" s="2"/>
      <c r="B384" s="2"/>
      <c r="C384" s="2"/>
      <c r="D384" s="2"/>
      <c r="E384" s="2"/>
      <c r="F384" s="2"/>
      <c r="G384" s="222"/>
      <c r="H384" s="222"/>
      <c r="I384" s="222"/>
      <c r="J384" s="222"/>
      <c r="K384" s="5"/>
    </row>
    <row r="385" ht="15.75" customHeight="1">
      <c r="A385" s="2"/>
      <c r="B385" s="2"/>
      <c r="C385" s="2"/>
      <c r="D385" s="2"/>
      <c r="E385" s="2"/>
      <c r="F385" s="2"/>
      <c r="G385" s="222"/>
      <c r="H385" s="222"/>
      <c r="I385" s="222"/>
      <c r="J385" s="222"/>
      <c r="K385" s="5"/>
    </row>
    <row r="386" ht="15.75" customHeight="1">
      <c r="A386" s="2"/>
      <c r="B386" s="2"/>
      <c r="C386" s="2"/>
      <c r="D386" s="2"/>
      <c r="E386" s="2"/>
      <c r="F386" s="2"/>
      <c r="G386" s="222"/>
      <c r="H386" s="222"/>
      <c r="I386" s="222"/>
      <c r="J386" s="222"/>
      <c r="K386" s="5"/>
    </row>
    <row r="387" ht="15.75" customHeight="1">
      <c r="A387" s="2"/>
      <c r="B387" s="2"/>
      <c r="C387" s="2"/>
      <c r="D387" s="2"/>
      <c r="E387" s="2"/>
      <c r="F387" s="2"/>
      <c r="G387" s="222"/>
      <c r="H387" s="222"/>
      <c r="I387" s="222"/>
      <c r="J387" s="222"/>
      <c r="K387" s="5"/>
    </row>
    <row r="388" ht="15.75" customHeight="1">
      <c r="A388" s="2"/>
      <c r="B388" s="2"/>
      <c r="C388" s="2"/>
      <c r="D388" s="2"/>
      <c r="E388" s="2"/>
      <c r="F388" s="2"/>
      <c r="G388" s="222"/>
      <c r="H388" s="222"/>
      <c r="I388" s="222"/>
      <c r="J388" s="222"/>
      <c r="K388" s="5"/>
    </row>
    <row r="389" ht="15.75" customHeight="1">
      <c r="A389" s="2"/>
      <c r="B389" s="2"/>
      <c r="C389" s="2"/>
      <c r="D389" s="2"/>
      <c r="E389" s="2"/>
      <c r="F389" s="2"/>
      <c r="G389" s="222"/>
      <c r="H389" s="222"/>
      <c r="I389" s="222"/>
      <c r="J389" s="222"/>
      <c r="K389" s="5"/>
    </row>
    <row r="390" ht="15.75" customHeight="1">
      <c r="A390" s="2"/>
      <c r="B390" s="2"/>
      <c r="C390" s="2"/>
      <c r="D390" s="2"/>
      <c r="E390" s="2"/>
      <c r="F390" s="2"/>
      <c r="G390" s="222"/>
      <c r="H390" s="222"/>
      <c r="I390" s="222"/>
      <c r="J390" s="222"/>
      <c r="K390" s="5"/>
    </row>
    <row r="391" ht="15.75" customHeight="1">
      <c r="A391" s="2"/>
      <c r="B391" s="2"/>
      <c r="C391" s="2"/>
      <c r="D391" s="2"/>
      <c r="E391" s="2"/>
      <c r="F391" s="2"/>
      <c r="G391" s="222"/>
      <c r="H391" s="222"/>
      <c r="I391" s="222"/>
      <c r="J391" s="222"/>
      <c r="K391" s="5"/>
    </row>
    <row r="392" ht="15.75" customHeight="1">
      <c r="A392" s="2"/>
      <c r="B392" s="2"/>
      <c r="C392" s="2"/>
      <c r="D392" s="2"/>
      <c r="E392" s="2"/>
      <c r="F392" s="2"/>
      <c r="G392" s="222"/>
      <c r="H392" s="222"/>
      <c r="I392" s="222"/>
      <c r="J392" s="222"/>
      <c r="K392" s="5"/>
    </row>
    <row r="393" ht="15.75" customHeight="1">
      <c r="A393" s="2"/>
      <c r="B393" s="2"/>
      <c r="C393" s="2"/>
      <c r="D393" s="2"/>
      <c r="E393" s="2"/>
      <c r="F393" s="2"/>
      <c r="G393" s="222"/>
      <c r="H393" s="222"/>
      <c r="I393" s="222"/>
      <c r="J393" s="222"/>
      <c r="K393" s="5"/>
    </row>
    <row r="394" ht="15.75" customHeight="1">
      <c r="A394" s="2"/>
      <c r="B394" s="2"/>
      <c r="C394" s="2"/>
      <c r="D394" s="2"/>
      <c r="E394" s="2"/>
      <c r="F394" s="2"/>
      <c r="G394" s="222"/>
      <c r="H394" s="222"/>
      <c r="I394" s="222"/>
      <c r="J394" s="222"/>
      <c r="K394" s="5"/>
    </row>
    <row r="395" ht="15.75" customHeight="1">
      <c r="A395" s="2"/>
      <c r="B395" s="2"/>
      <c r="C395" s="2"/>
      <c r="D395" s="2"/>
      <c r="E395" s="2"/>
      <c r="F395" s="2"/>
      <c r="G395" s="222"/>
      <c r="H395" s="222"/>
      <c r="I395" s="222"/>
      <c r="J395" s="222"/>
      <c r="K395" s="5"/>
    </row>
    <row r="396" ht="15.75" customHeight="1">
      <c r="A396" s="2"/>
      <c r="B396" s="2"/>
      <c r="C396" s="2"/>
      <c r="D396" s="2"/>
      <c r="E396" s="2"/>
      <c r="F396" s="2"/>
      <c r="G396" s="222"/>
      <c r="H396" s="222"/>
      <c r="I396" s="222"/>
      <c r="J396" s="222"/>
      <c r="K396" s="5"/>
    </row>
    <row r="397" ht="15.75" customHeight="1">
      <c r="A397" s="2"/>
      <c r="B397" s="2"/>
      <c r="C397" s="2"/>
      <c r="D397" s="2"/>
      <c r="E397" s="2"/>
      <c r="F397" s="2"/>
      <c r="G397" s="222"/>
      <c r="H397" s="222"/>
      <c r="I397" s="222"/>
      <c r="J397" s="222"/>
      <c r="K397" s="5"/>
    </row>
    <row r="398" ht="15.75" customHeight="1">
      <c r="A398" s="2"/>
      <c r="B398" s="2"/>
      <c r="C398" s="2"/>
      <c r="D398" s="2"/>
      <c r="E398" s="2"/>
      <c r="F398" s="2"/>
      <c r="G398" s="222"/>
      <c r="H398" s="222"/>
      <c r="I398" s="222"/>
      <c r="J398" s="222"/>
      <c r="K398" s="5"/>
    </row>
    <row r="399" ht="15.75" customHeight="1">
      <c r="A399" s="2"/>
      <c r="B399" s="2"/>
      <c r="C399" s="2"/>
      <c r="D399" s="2"/>
      <c r="E399" s="2"/>
      <c r="F399" s="2"/>
      <c r="G399" s="222"/>
      <c r="H399" s="222"/>
      <c r="I399" s="222"/>
      <c r="J399" s="222"/>
      <c r="K399" s="5"/>
    </row>
    <row r="400" ht="15.75" customHeight="1">
      <c r="A400" s="2"/>
      <c r="B400" s="2"/>
      <c r="C400" s="2"/>
      <c r="D400" s="2"/>
      <c r="E400" s="2"/>
      <c r="F400" s="2"/>
      <c r="G400" s="222"/>
      <c r="H400" s="222"/>
      <c r="I400" s="222"/>
      <c r="J400" s="222"/>
      <c r="K400" s="5"/>
    </row>
    <row r="401" ht="15.75" customHeight="1">
      <c r="A401" s="2"/>
      <c r="B401" s="2"/>
      <c r="C401" s="2"/>
      <c r="D401" s="2"/>
      <c r="E401" s="2"/>
      <c r="F401" s="2"/>
      <c r="G401" s="222"/>
      <c r="H401" s="222"/>
      <c r="I401" s="222"/>
      <c r="J401" s="222"/>
      <c r="K401" s="5"/>
    </row>
    <row r="402" ht="15.75" customHeight="1">
      <c r="A402" s="2"/>
      <c r="B402" s="2"/>
      <c r="C402" s="2"/>
      <c r="D402" s="2"/>
      <c r="E402" s="2"/>
      <c r="F402" s="2"/>
      <c r="G402" s="222"/>
      <c r="H402" s="222"/>
      <c r="I402" s="222"/>
      <c r="J402" s="222"/>
      <c r="K402" s="5"/>
    </row>
    <row r="403" ht="15.75" customHeight="1">
      <c r="A403" s="2"/>
      <c r="B403" s="2"/>
      <c r="C403" s="2"/>
      <c r="D403" s="2"/>
      <c r="E403" s="2"/>
      <c r="F403" s="2"/>
      <c r="G403" s="222"/>
      <c r="H403" s="222"/>
      <c r="I403" s="222"/>
      <c r="J403" s="222"/>
      <c r="K403" s="5"/>
    </row>
    <row r="404" ht="15.75" customHeight="1">
      <c r="A404" s="2"/>
      <c r="B404" s="2"/>
      <c r="C404" s="2"/>
      <c r="D404" s="2"/>
      <c r="E404" s="2"/>
      <c r="F404" s="2"/>
      <c r="G404" s="222"/>
      <c r="H404" s="222"/>
      <c r="I404" s="222"/>
      <c r="J404" s="222"/>
      <c r="K404" s="5"/>
    </row>
    <row r="405" ht="15.75" customHeight="1">
      <c r="A405" s="2"/>
      <c r="B405" s="2"/>
      <c r="C405" s="2"/>
      <c r="D405" s="2"/>
      <c r="E405" s="2"/>
      <c r="F405" s="2"/>
      <c r="G405" s="222"/>
      <c r="H405" s="222"/>
      <c r="I405" s="222"/>
      <c r="J405" s="222"/>
      <c r="K405" s="5"/>
    </row>
    <row r="406" ht="15.75" customHeight="1">
      <c r="A406" s="2"/>
      <c r="B406" s="2"/>
      <c r="C406" s="2"/>
      <c r="D406" s="2"/>
      <c r="E406" s="2"/>
      <c r="F406" s="2"/>
      <c r="G406" s="222"/>
      <c r="H406" s="222"/>
      <c r="I406" s="222"/>
      <c r="J406" s="222"/>
      <c r="K406" s="5"/>
    </row>
    <row r="407" ht="15.75" customHeight="1">
      <c r="A407" s="2"/>
      <c r="B407" s="2"/>
      <c r="C407" s="2"/>
      <c r="D407" s="2"/>
      <c r="E407" s="2"/>
      <c r="F407" s="2"/>
      <c r="G407" s="222"/>
      <c r="H407" s="222"/>
      <c r="I407" s="222"/>
      <c r="J407" s="222"/>
      <c r="K407" s="5"/>
    </row>
    <row r="408" ht="15.75" customHeight="1">
      <c r="A408" s="2"/>
      <c r="B408" s="2"/>
      <c r="C408" s="2"/>
      <c r="D408" s="2"/>
      <c r="E408" s="2"/>
      <c r="F408" s="2"/>
      <c r="G408" s="222"/>
      <c r="H408" s="222"/>
      <c r="I408" s="222"/>
      <c r="J408" s="222"/>
      <c r="K408" s="5"/>
    </row>
    <row r="409" ht="15.75" customHeight="1">
      <c r="A409" s="2"/>
      <c r="B409" s="2"/>
      <c r="C409" s="2"/>
      <c r="D409" s="2"/>
      <c r="E409" s="2"/>
      <c r="F409" s="2"/>
      <c r="G409" s="222"/>
      <c r="H409" s="222"/>
      <c r="I409" s="222"/>
      <c r="J409" s="222"/>
      <c r="K409" s="5"/>
    </row>
    <row r="410" ht="15.75" customHeight="1">
      <c r="A410" s="2"/>
      <c r="B410" s="2"/>
      <c r="C410" s="2"/>
      <c r="D410" s="2"/>
      <c r="E410" s="2"/>
      <c r="F410" s="2"/>
      <c r="G410" s="222"/>
      <c r="H410" s="222"/>
      <c r="I410" s="222"/>
      <c r="J410" s="222"/>
      <c r="K410" s="5"/>
    </row>
    <row r="411" ht="15.75" customHeight="1">
      <c r="A411" s="2"/>
      <c r="B411" s="2"/>
      <c r="C411" s="2"/>
      <c r="D411" s="2"/>
      <c r="E411" s="2"/>
      <c r="F411" s="2"/>
      <c r="G411" s="222"/>
      <c r="H411" s="222"/>
      <c r="I411" s="222"/>
      <c r="J411" s="222"/>
      <c r="K411" s="5"/>
    </row>
    <row r="412" ht="15.75" customHeight="1">
      <c r="A412" s="2"/>
      <c r="B412" s="2"/>
      <c r="C412" s="2"/>
      <c r="D412" s="2"/>
      <c r="E412" s="2"/>
      <c r="F412" s="2"/>
      <c r="G412" s="222"/>
      <c r="H412" s="222"/>
      <c r="I412" s="222"/>
      <c r="J412" s="222"/>
      <c r="K412" s="5"/>
    </row>
    <row r="413" ht="15.75" customHeight="1">
      <c r="A413" s="2"/>
      <c r="B413" s="2"/>
      <c r="C413" s="2"/>
      <c r="D413" s="2"/>
      <c r="E413" s="2"/>
      <c r="F413" s="2"/>
      <c r="G413" s="222"/>
      <c r="H413" s="222"/>
      <c r="I413" s="222"/>
      <c r="J413" s="222"/>
      <c r="K413" s="5"/>
    </row>
    <row r="414" ht="15.75" customHeight="1">
      <c r="A414" s="2"/>
      <c r="B414" s="2"/>
      <c r="C414" s="2"/>
      <c r="D414" s="2"/>
      <c r="E414" s="2"/>
      <c r="F414" s="2"/>
      <c r="G414" s="222"/>
      <c r="H414" s="222"/>
      <c r="I414" s="222"/>
      <c r="J414" s="222"/>
      <c r="K414" s="5"/>
    </row>
    <row r="415" ht="15.75" customHeight="1">
      <c r="A415" s="2"/>
      <c r="B415" s="2"/>
      <c r="C415" s="2"/>
      <c r="D415" s="2"/>
      <c r="E415" s="2"/>
      <c r="F415" s="2"/>
      <c r="G415" s="222"/>
      <c r="H415" s="222"/>
      <c r="I415" s="222"/>
      <c r="J415" s="222"/>
      <c r="K415" s="5"/>
    </row>
    <row r="416" ht="15.75" customHeight="1">
      <c r="A416" s="2"/>
      <c r="B416" s="2"/>
      <c r="C416" s="2"/>
      <c r="D416" s="2"/>
      <c r="E416" s="2"/>
      <c r="F416" s="2"/>
      <c r="G416" s="222"/>
      <c r="H416" s="222"/>
      <c r="I416" s="222"/>
      <c r="J416" s="222"/>
      <c r="K416" s="5"/>
    </row>
    <row r="417" ht="15.75" customHeight="1">
      <c r="A417" s="2"/>
      <c r="B417" s="2"/>
      <c r="C417" s="2"/>
      <c r="D417" s="2"/>
      <c r="E417" s="2"/>
      <c r="F417" s="2"/>
      <c r="G417" s="222"/>
      <c r="H417" s="222"/>
      <c r="I417" s="222"/>
      <c r="J417" s="222"/>
      <c r="K417" s="5"/>
    </row>
    <row r="418" ht="15.75" customHeight="1">
      <c r="A418" s="2"/>
      <c r="B418" s="2"/>
      <c r="C418" s="2"/>
      <c r="D418" s="2"/>
      <c r="E418" s="2"/>
      <c r="F418" s="2"/>
      <c r="G418" s="222"/>
      <c r="H418" s="222"/>
      <c r="I418" s="222"/>
      <c r="J418" s="222"/>
      <c r="K418" s="5"/>
    </row>
    <row r="419" ht="15.75" customHeight="1">
      <c r="A419" s="2"/>
      <c r="B419" s="2"/>
      <c r="C419" s="2"/>
      <c r="D419" s="2"/>
      <c r="E419" s="2"/>
      <c r="F419" s="2"/>
      <c r="G419" s="222"/>
      <c r="H419" s="222"/>
      <c r="I419" s="222"/>
      <c r="J419" s="222"/>
      <c r="K419" s="5"/>
    </row>
    <row r="420" ht="15.75" customHeight="1">
      <c r="A420" s="2"/>
      <c r="B420" s="2"/>
      <c r="C420" s="2"/>
      <c r="D420" s="2"/>
      <c r="E420" s="2"/>
      <c r="F420" s="2"/>
      <c r="G420" s="222"/>
      <c r="H420" s="222"/>
      <c r="I420" s="222"/>
      <c r="J420" s="222"/>
      <c r="K420" s="5"/>
    </row>
    <row r="421" ht="15.75" customHeight="1">
      <c r="A421" s="2"/>
      <c r="B421" s="2"/>
      <c r="C421" s="2"/>
      <c r="D421" s="2"/>
      <c r="E421" s="2"/>
      <c r="F421" s="2"/>
      <c r="G421" s="222"/>
      <c r="H421" s="222"/>
      <c r="I421" s="222"/>
      <c r="J421" s="222"/>
      <c r="K421" s="5"/>
    </row>
    <row r="422" ht="15.75" customHeight="1">
      <c r="A422" s="2"/>
      <c r="B422" s="2"/>
      <c r="C422" s="2"/>
      <c r="D422" s="2"/>
      <c r="E422" s="2"/>
      <c r="F422" s="2"/>
      <c r="G422" s="222"/>
      <c r="H422" s="222"/>
      <c r="I422" s="222"/>
      <c r="J422" s="222"/>
      <c r="K422" s="5"/>
    </row>
    <row r="423" ht="15.75" customHeight="1">
      <c r="A423" s="2"/>
      <c r="B423" s="2"/>
      <c r="C423" s="2"/>
      <c r="D423" s="2"/>
      <c r="E423" s="2"/>
      <c r="F423" s="2"/>
      <c r="G423" s="222"/>
      <c r="H423" s="222"/>
      <c r="I423" s="222"/>
      <c r="J423" s="222"/>
      <c r="K423" s="5"/>
    </row>
    <row r="424" ht="15.75" customHeight="1">
      <c r="A424" s="2"/>
      <c r="B424" s="2"/>
      <c r="C424" s="2"/>
      <c r="D424" s="2"/>
      <c r="E424" s="2"/>
      <c r="F424" s="2"/>
      <c r="G424" s="222"/>
      <c r="H424" s="222"/>
      <c r="I424" s="222"/>
      <c r="J424" s="222"/>
      <c r="K424" s="5"/>
    </row>
    <row r="425" ht="15.75" customHeight="1">
      <c r="A425" s="2"/>
      <c r="B425" s="2"/>
      <c r="C425" s="2"/>
      <c r="D425" s="2"/>
      <c r="E425" s="2"/>
      <c r="F425" s="2"/>
      <c r="G425" s="222"/>
      <c r="H425" s="222"/>
      <c r="I425" s="222"/>
      <c r="J425" s="222"/>
      <c r="K425" s="5"/>
    </row>
    <row r="426" ht="15.75" customHeight="1">
      <c r="A426" s="2"/>
      <c r="B426" s="2"/>
      <c r="C426" s="2"/>
      <c r="D426" s="2"/>
      <c r="E426" s="2"/>
      <c r="F426" s="2"/>
      <c r="G426" s="222"/>
      <c r="H426" s="222"/>
      <c r="I426" s="222"/>
      <c r="J426" s="222"/>
      <c r="K426" s="5"/>
    </row>
    <row r="427" ht="15.75" customHeight="1">
      <c r="A427" s="2"/>
      <c r="B427" s="2"/>
      <c r="C427" s="2"/>
      <c r="D427" s="2"/>
      <c r="E427" s="2"/>
      <c r="F427" s="2"/>
      <c r="G427" s="222"/>
      <c r="H427" s="222"/>
      <c r="I427" s="222"/>
      <c r="J427" s="222"/>
      <c r="K427" s="5"/>
    </row>
    <row r="428" ht="15.75" customHeight="1">
      <c r="A428" s="2"/>
      <c r="B428" s="2"/>
      <c r="C428" s="2"/>
      <c r="D428" s="2"/>
      <c r="E428" s="2"/>
      <c r="F428" s="2"/>
      <c r="G428" s="222"/>
      <c r="H428" s="222"/>
      <c r="I428" s="222"/>
      <c r="J428" s="222"/>
      <c r="K428" s="5"/>
    </row>
    <row r="429" ht="15.75" customHeight="1">
      <c r="A429" s="2"/>
      <c r="B429" s="2"/>
      <c r="C429" s="2"/>
      <c r="D429" s="2"/>
      <c r="E429" s="2"/>
      <c r="F429" s="2"/>
      <c r="G429" s="222"/>
      <c r="H429" s="222"/>
      <c r="I429" s="222"/>
      <c r="J429" s="222"/>
      <c r="K429" s="5"/>
    </row>
    <row r="430" ht="15.75" customHeight="1">
      <c r="A430" s="2"/>
      <c r="B430" s="2"/>
      <c r="C430" s="2"/>
      <c r="D430" s="2"/>
      <c r="E430" s="2"/>
      <c r="F430" s="2"/>
      <c r="G430" s="222"/>
      <c r="H430" s="222"/>
      <c r="I430" s="222"/>
      <c r="J430" s="222"/>
      <c r="K430" s="5"/>
    </row>
    <row r="431" ht="15.75" customHeight="1">
      <c r="A431" s="2"/>
      <c r="B431" s="2"/>
      <c r="C431" s="2"/>
      <c r="D431" s="2"/>
      <c r="E431" s="2"/>
      <c r="F431" s="2"/>
      <c r="G431" s="222"/>
      <c r="H431" s="222"/>
      <c r="I431" s="222"/>
      <c r="J431" s="222"/>
      <c r="K431" s="5"/>
    </row>
    <row r="432" ht="15.75" customHeight="1">
      <c r="A432" s="2"/>
      <c r="B432" s="2"/>
      <c r="C432" s="2"/>
      <c r="D432" s="2"/>
      <c r="E432" s="2"/>
      <c r="F432" s="2"/>
      <c r="G432" s="222"/>
      <c r="H432" s="222"/>
      <c r="I432" s="222"/>
      <c r="J432" s="222"/>
      <c r="K432" s="5"/>
    </row>
    <row r="433" ht="15.75" customHeight="1">
      <c r="A433" s="2"/>
      <c r="B433" s="2"/>
      <c r="C433" s="2"/>
      <c r="D433" s="2"/>
      <c r="E433" s="2"/>
      <c r="F433" s="2"/>
      <c r="G433" s="222"/>
      <c r="H433" s="222"/>
      <c r="I433" s="222"/>
      <c r="J433" s="222"/>
      <c r="K433" s="5"/>
    </row>
    <row r="434" ht="15.75" customHeight="1">
      <c r="A434" s="2"/>
      <c r="B434" s="2"/>
      <c r="C434" s="2"/>
      <c r="D434" s="2"/>
      <c r="E434" s="2"/>
      <c r="F434" s="2"/>
      <c r="G434" s="222"/>
      <c r="H434" s="222"/>
      <c r="I434" s="222"/>
      <c r="J434" s="222"/>
      <c r="K434" s="5"/>
    </row>
    <row r="435" ht="15.75" customHeight="1">
      <c r="A435" s="2"/>
      <c r="B435" s="2"/>
      <c r="C435" s="2"/>
      <c r="D435" s="2"/>
      <c r="E435" s="2"/>
      <c r="F435" s="2"/>
      <c r="G435" s="222"/>
      <c r="H435" s="222"/>
      <c r="I435" s="222"/>
      <c r="J435" s="222"/>
      <c r="K435" s="5"/>
    </row>
    <row r="436" ht="15.75" customHeight="1">
      <c r="A436" s="2"/>
      <c r="B436" s="2"/>
      <c r="C436" s="2"/>
      <c r="D436" s="2"/>
      <c r="E436" s="2"/>
      <c r="F436" s="2"/>
      <c r="G436" s="222"/>
      <c r="H436" s="222"/>
      <c r="I436" s="222"/>
      <c r="J436" s="222"/>
      <c r="K436" s="5"/>
    </row>
    <row r="437" ht="15.75" customHeight="1">
      <c r="A437" s="2"/>
      <c r="B437" s="2"/>
      <c r="C437" s="2"/>
      <c r="D437" s="2"/>
      <c r="E437" s="2"/>
      <c r="F437" s="2"/>
      <c r="G437" s="222"/>
      <c r="H437" s="222"/>
      <c r="I437" s="222"/>
      <c r="J437" s="222"/>
      <c r="K437" s="5"/>
    </row>
    <row r="438" ht="15.75" customHeight="1">
      <c r="A438" s="2"/>
      <c r="B438" s="2"/>
      <c r="C438" s="2"/>
      <c r="D438" s="2"/>
      <c r="E438" s="2"/>
      <c r="F438" s="2"/>
      <c r="G438" s="222"/>
      <c r="H438" s="222"/>
      <c r="I438" s="222"/>
      <c r="J438" s="222"/>
      <c r="K438" s="5"/>
    </row>
    <row r="439" ht="15.75" customHeight="1">
      <c r="A439" s="2"/>
      <c r="B439" s="2"/>
      <c r="C439" s="2"/>
      <c r="D439" s="2"/>
      <c r="E439" s="2"/>
      <c r="F439" s="2"/>
      <c r="G439" s="222"/>
      <c r="H439" s="222"/>
      <c r="I439" s="222"/>
      <c r="J439" s="222"/>
      <c r="K439" s="5"/>
    </row>
    <row r="440" ht="15.75" customHeight="1">
      <c r="A440" s="2"/>
      <c r="B440" s="2"/>
      <c r="C440" s="2"/>
      <c r="D440" s="2"/>
      <c r="E440" s="2"/>
      <c r="F440" s="2"/>
      <c r="G440" s="222"/>
      <c r="H440" s="222"/>
      <c r="I440" s="222"/>
      <c r="J440" s="222"/>
      <c r="K440" s="5"/>
    </row>
    <row r="441" ht="15.75" customHeight="1">
      <c r="A441" s="2"/>
      <c r="B441" s="2"/>
      <c r="C441" s="2"/>
      <c r="D441" s="2"/>
      <c r="E441" s="2"/>
      <c r="F441" s="2"/>
      <c r="G441" s="222"/>
      <c r="H441" s="222"/>
      <c r="I441" s="222"/>
      <c r="J441" s="222"/>
      <c r="K441" s="5"/>
    </row>
    <row r="442" ht="15.75" customHeight="1">
      <c r="A442" s="2"/>
      <c r="B442" s="2"/>
      <c r="C442" s="2"/>
      <c r="D442" s="2"/>
      <c r="E442" s="2"/>
      <c r="F442" s="2"/>
      <c r="G442" s="222"/>
      <c r="H442" s="222"/>
      <c r="I442" s="222"/>
      <c r="J442" s="222"/>
      <c r="K442" s="5"/>
    </row>
    <row r="443" ht="15.75" customHeight="1">
      <c r="A443" s="2"/>
      <c r="B443" s="2"/>
      <c r="C443" s="2"/>
      <c r="D443" s="2"/>
      <c r="E443" s="2"/>
      <c r="F443" s="2"/>
      <c r="G443" s="222"/>
      <c r="H443" s="222"/>
      <c r="I443" s="222"/>
      <c r="J443" s="222"/>
      <c r="K443" s="5"/>
    </row>
    <row r="444" ht="15.75" customHeight="1">
      <c r="A444" s="2"/>
      <c r="B444" s="2"/>
      <c r="C444" s="2"/>
      <c r="D444" s="2"/>
      <c r="E444" s="2"/>
      <c r="F444" s="2"/>
      <c r="G444" s="222"/>
      <c r="H444" s="222"/>
      <c r="I444" s="222"/>
      <c r="J444" s="222"/>
      <c r="K444" s="5"/>
    </row>
    <row r="445" ht="15.75" customHeight="1">
      <c r="A445" s="2"/>
      <c r="B445" s="2"/>
      <c r="C445" s="2"/>
      <c r="D445" s="2"/>
      <c r="E445" s="2"/>
      <c r="F445" s="2"/>
      <c r="G445" s="222"/>
      <c r="H445" s="222"/>
      <c r="I445" s="222"/>
      <c r="J445" s="222"/>
      <c r="K445" s="5"/>
    </row>
    <row r="446" ht="15.75" customHeight="1">
      <c r="A446" s="2"/>
      <c r="B446" s="2"/>
      <c r="C446" s="2"/>
      <c r="D446" s="2"/>
      <c r="E446" s="2"/>
      <c r="F446" s="2"/>
      <c r="G446" s="222"/>
      <c r="H446" s="222"/>
      <c r="I446" s="222"/>
      <c r="J446" s="222"/>
      <c r="K446" s="5"/>
    </row>
    <row r="447" ht="15.75" customHeight="1">
      <c r="A447" s="2"/>
      <c r="B447" s="2"/>
      <c r="C447" s="2"/>
      <c r="D447" s="2"/>
      <c r="E447" s="2"/>
      <c r="F447" s="2"/>
      <c r="G447" s="222"/>
      <c r="H447" s="222"/>
      <c r="I447" s="222"/>
      <c r="J447" s="222"/>
      <c r="K447" s="5"/>
    </row>
    <row r="448" ht="15.75" customHeight="1">
      <c r="A448" s="2"/>
      <c r="B448" s="2"/>
      <c r="C448" s="2"/>
      <c r="D448" s="2"/>
      <c r="E448" s="2"/>
      <c r="F448" s="2"/>
      <c r="G448" s="222"/>
      <c r="H448" s="222"/>
      <c r="I448" s="222"/>
      <c r="J448" s="222"/>
      <c r="K448" s="5"/>
    </row>
    <row r="449" ht="15.75" customHeight="1">
      <c r="A449" s="2"/>
      <c r="B449" s="2"/>
      <c r="C449" s="2"/>
      <c r="D449" s="2"/>
      <c r="E449" s="2"/>
      <c r="F449" s="2"/>
      <c r="G449" s="222"/>
      <c r="H449" s="222"/>
      <c r="I449" s="222"/>
      <c r="J449" s="222"/>
      <c r="K449" s="5"/>
    </row>
    <row r="450" ht="15.75" customHeight="1">
      <c r="A450" s="2"/>
      <c r="B450" s="2"/>
      <c r="C450" s="2"/>
      <c r="D450" s="2"/>
      <c r="E450" s="2"/>
      <c r="F450" s="2"/>
      <c r="G450" s="222"/>
      <c r="H450" s="222"/>
      <c r="I450" s="222"/>
      <c r="J450" s="222"/>
      <c r="K450" s="5"/>
    </row>
    <row r="451" ht="15.75" customHeight="1">
      <c r="A451" s="2"/>
      <c r="B451" s="2"/>
      <c r="C451" s="2"/>
      <c r="D451" s="2"/>
      <c r="E451" s="2"/>
      <c r="F451" s="2"/>
      <c r="G451" s="222"/>
      <c r="H451" s="222"/>
      <c r="I451" s="222"/>
      <c r="J451" s="222"/>
      <c r="K451" s="5"/>
    </row>
    <row r="452" ht="15.75" customHeight="1">
      <c r="A452" s="2"/>
      <c r="B452" s="2"/>
      <c r="C452" s="2"/>
      <c r="D452" s="2"/>
      <c r="E452" s="2"/>
      <c r="F452" s="2"/>
      <c r="G452" s="222"/>
      <c r="H452" s="222"/>
      <c r="I452" s="222"/>
      <c r="J452" s="222"/>
      <c r="K452" s="5"/>
    </row>
    <row r="453" ht="15.75" customHeight="1">
      <c r="A453" s="2"/>
      <c r="B453" s="2"/>
      <c r="C453" s="2"/>
      <c r="D453" s="2"/>
      <c r="E453" s="2"/>
      <c r="F453" s="2"/>
      <c r="G453" s="222"/>
      <c r="H453" s="222"/>
      <c r="I453" s="222"/>
      <c r="J453" s="222"/>
      <c r="K453" s="5"/>
    </row>
    <row r="454" ht="15.75" customHeight="1">
      <c r="A454" s="2"/>
      <c r="B454" s="2"/>
      <c r="C454" s="2"/>
      <c r="D454" s="2"/>
      <c r="E454" s="2"/>
      <c r="F454" s="2"/>
      <c r="G454" s="222"/>
      <c r="H454" s="222"/>
      <c r="I454" s="222"/>
      <c r="J454" s="222"/>
      <c r="K454" s="5"/>
    </row>
    <row r="455" ht="15.75" customHeight="1">
      <c r="A455" s="2"/>
      <c r="B455" s="2"/>
      <c r="C455" s="2"/>
      <c r="D455" s="2"/>
      <c r="E455" s="2"/>
      <c r="F455" s="2"/>
      <c r="G455" s="222"/>
      <c r="H455" s="222"/>
      <c r="I455" s="222"/>
      <c r="J455" s="222"/>
      <c r="K455" s="5"/>
    </row>
    <row r="456" ht="15.75" customHeight="1">
      <c r="A456" s="2"/>
      <c r="B456" s="2"/>
      <c r="C456" s="2"/>
      <c r="D456" s="2"/>
      <c r="E456" s="2"/>
      <c r="F456" s="2"/>
      <c r="G456" s="222"/>
      <c r="H456" s="222"/>
      <c r="I456" s="222"/>
      <c r="J456" s="222"/>
      <c r="K456" s="5"/>
    </row>
    <row r="457" ht="15.75" customHeight="1">
      <c r="A457" s="2"/>
      <c r="B457" s="2"/>
      <c r="C457" s="2"/>
      <c r="D457" s="2"/>
      <c r="E457" s="2"/>
      <c r="F457" s="2"/>
      <c r="G457" s="222"/>
      <c r="H457" s="222"/>
      <c r="I457" s="222"/>
      <c r="J457" s="222"/>
      <c r="K457" s="5"/>
    </row>
    <row r="458" ht="15.75" customHeight="1">
      <c r="A458" s="2"/>
      <c r="B458" s="2"/>
      <c r="C458" s="2"/>
      <c r="D458" s="2"/>
      <c r="E458" s="2"/>
      <c r="F458" s="2"/>
      <c r="G458" s="222"/>
      <c r="H458" s="222"/>
      <c r="I458" s="222"/>
      <c r="J458" s="222"/>
      <c r="K458" s="5"/>
    </row>
    <row r="459" ht="15.75" customHeight="1">
      <c r="A459" s="2"/>
      <c r="B459" s="2"/>
      <c r="C459" s="2"/>
      <c r="D459" s="2"/>
      <c r="E459" s="2"/>
      <c r="F459" s="2"/>
      <c r="G459" s="222"/>
      <c r="H459" s="222"/>
      <c r="I459" s="222"/>
      <c r="J459" s="222"/>
      <c r="K459" s="5"/>
    </row>
    <row r="460" ht="15.75" customHeight="1">
      <c r="A460" s="2"/>
      <c r="B460" s="2"/>
      <c r="C460" s="2"/>
      <c r="D460" s="2"/>
      <c r="E460" s="2"/>
      <c r="F460" s="2"/>
      <c r="G460" s="222"/>
      <c r="H460" s="222"/>
      <c r="I460" s="222"/>
      <c r="J460" s="222"/>
      <c r="K460" s="5"/>
    </row>
    <row r="461" ht="15.75" customHeight="1">
      <c r="A461" s="2"/>
      <c r="B461" s="2"/>
      <c r="C461" s="2"/>
      <c r="D461" s="2"/>
      <c r="E461" s="2"/>
      <c r="F461" s="2"/>
      <c r="G461" s="222"/>
      <c r="H461" s="222"/>
      <c r="I461" s="222"/>
      <c r="J461" s="222"/>
      <c r="K461" s="5"/>
    </row>
    <row r="462" ht="15.75" customHeight="1">
      <c r="A462" s="2"/>
      <c r="B462" s="2"/>
      <c r="C462" s="2"/>
      <c r="D462" s="2"/>
      <c r="E462" s="2"/>
      <c r="F462" s="2"/>
      <c r="G462" s="222"/>
      <c r="H462" s="222"/>
      <c r="I462" s="222"/>
      <c r="J462" s="222"/>
      <c r="K462" s="5"/>
    </row>
    <row r="463" ht="15.75" customHeight="1">
      <c r="A463" s="2"/>
      <c r="B463" s="2"/>
      <c r="C463" s="2"/>
      <c r="D463" s="2"/>
      <c r="E463" s="2"/>
      <c r="F463" s="2"/>
      <c r="G463" s="222"/>
      <c r="H463" s="222"/>
      <c r="I463" s="222"/>
      <c r="J463" s="222"/>
      <c r="K463" s="5"/>
    </row>
    <row r="464" ht="15.75" customHeight="1">
      <c r="A464" s="2"/>
      <c r="B464" s="2"/>
      <c r="C464" s="2"/>
      <c r="D464" s="2"/>
      <c r="E464" s="2"/>
      <c r="F464" s="2"/>
      <c r="G464" s="222"/>
      <c r="H464" s="222"/>
      <c r="I464" s="222"/>
      <c r="J464" s="222"/>
      <c r="K464" s="5"/>
    </row>
    <row r="465" ht="15.75" customHeight="1">
      <c r="A465" s="2"/>
      <c r="B465" s="2"/>
      <c r="C465" s="2"/>
      <c r="D465" s="2"/>
      <c r="E465" s="2"/>
      <c r="F465" s="2"/>
      <c r="G465" s="222"/>
      <c r="H465" s="222"/>
      <c r="I465" s="222"/>
      <c r="J465" s="222"/>
      <c r="K465" s="5"/>
    </row>
    <row r="466" ht="15.75" customHeight="1">
      <c r="A466" s="2"/>
      <c r="B466" s="2"/>
      <c r="C466" s="2"/>
      <c r="D466" s="2"/>
      <c r="E466" s="2"/>
      <c r="F466" s="2"/>
      <c r="G466" s="222"/>
      <c r="H466" s="222"/>
      <c r="I466" s="222"/>
      <c r="J466" s="222"/>
      <c r="K466" s="5"/>
    </row>
    <row r="467" ht="15.75" customHeight="1">
      <c r="A467" s="2"/>
      <c r="B467" s="2"/>
      <c r="C467" s="2"/>
      <c r="D467" s="2"/>
      <c r="E467" s="2"/>
      <c r="F467" s="2"/>
      <c r="G467" s="222"/>
      <c r="H467" s="222"/>
      <c r="I467" s="222"/>
      <c r="J467" s="222"/>
      <c r="K467" s="5"/>
    </row>
    <row r="468" ht="15.75" customHeight="1">
      <c r="A468" s="2"/>
      <c r="B468" s="2"/>
      <c r="C468" s="2"/>
      <c r="D468" s="2"/>
      <c r="E468" s="2"/>
      <c r="F468" s="2"/>
      <c r="G468" s="222"/>
      <c r="H468" s="222"/>
      <c r="I468" s="222"/>
      <c r="J468" s="222"/>
      <c r="K468" s="5"/>
    </row>
    <row r="469" ht="15.75" customHeight="1">
      <c r="A469" s="2"/>
      <c r="B469" s="2"/>
      <c r="C469" s="2"/>
      <c r="D469" s="2"/>
      <c r="E469" s="2"/>
      <c r="F469" s="2"/>
      <c r="G469" s="222"/>
      <c r="H469" s="222"/>
      <c r="I469" s="222"/>
      <c r="J469" s="222"/>
      <c r="K469" s="5"/>
    </row>
    <row r="470" ht="15.75" customHeight="1">
      <c r="A470" s="2"/>
      <c r="B470" s="2"/>
      <c r="C470" s="2"/>
      <c r="D470" s="2"/>
      <c r="E470" s="2"/>
      <c r="F470" s="2"/>
      <c r="G470" s="222"/>
      <c r="H470" s="222"/>
      <c r="I470" s="222"/>
      <c r="J470" s="222"/>
      <c r="K470" s="5"/>
    </row>
    <row r="471" ht="15.75" customHeight="1">
      <c r="A471" s="2"/>
      <c r="B471" s="2"/>
      <c r="C471" s="2"/>
      <c r="D471" s="2"/>
      <c r="E471" s="2"/>
      <c r="F471" s="2"/>
      <c r="G471" s="222"/>
      <c r="H471" s="222"/>
      <c r="I471" s="222"/>
      <c r="J471" s="222"/>
      <c r="K471" s="5"/>
    </row>
    <row r="472" ht="15.75" customHeight="1">
      <c r="A472" s="2"/>
      <c r="B472" s="2"/>
      <c r="C472" s="2"/>
      <c r="D472" s="2"/>
      <c r="E472" s="2"/>
      <c r="F472" s="2"/>
      <c r="G472" s="222"/>
      <c r="H472" s="222"/>
      <c r="I472" s="222"/>
      <c r="J472" s="222"/>
      <c r="K472" s="5"/>
    </row>
    <row r="473" ht="15.75" customHeight="1">
      <c r="A473" s="2"/>
      <c r="B473" s="2"/>
      <c r="C473" s="2"/>
      <c r="D473" s="2"/>
      <c r="E473" s="2"/>
      <c r="F473" s="2"/>
      <c r="G473" s="222"/>
      <c r="H473" s="222"/>
      <c r="I473" s="222"/>
      <c r="J473" s="222"/>
      <c r="K473" s="5"/>
    </row>
    <row r="474" ht="15.75" customHeight="1">
      <c r="A474" s="2"/>
      <c r="B474" s="2"/>
      <c r="C474" s="2"/>
      <c r="D474" s="2"/>
      <c r="E474" s="2"/>
      <c r="F474" s="2"/>
      <c r="G474" s="222"/>
      <c r="H474" s="222"/>
      <c r="I474" s="222"/>
      <c r="J474" s="222"/>
      <c r="K474" s="5"/>
    </row>
    <row r="475" ht="15.75" customHeight="1">
      <c r="A475" s="2"/>
      <c r="B475" s="2"/>
      <c r="C475" s="2"/>
      <c r="D475" s="2"/>
      <c r="E475" s="2"/>
      <c r="F475" s="2"/>
      <c r="G475" s="222"/>
      <c r="H475" s="222"/>
      <c r="I475" s="222"/>
      <c r="J475" s="222"/>
      <c r="K475" s="5"/>
    </row>
    <row r="476" ht="15.75" customHeight="1">
      <c r="A476" s="2"/>
      <c r="B476" s="2"/>
      <c r="C476" s="2"/>
      <c r="D476" s="2"/>
      <c r="E476" s="2"/>
      <c r="F476" s="2"/>
      <c r="G476" s="222"/>
      <c r="H476" s="222"/>
      <c r="I476" s="222"/>
      <c r="J476" s="222"/>
      <c r="K476" s="5"/>
    </row>
    <row r="477" ht="15.75" customHeight="1">
      <c r="A477" s="2"/>
      <c r="B477" s="2"/>
      <c r="C477" s="2"/>
      <c r="D477" s="2"/>
      <c r="E477" s="2"/>
      <c r="F477" s="2"/>
      <c r="G477" s="222"/>
      <c r="H477" s="222"/>
      <c r="I477" s="222"/>
      <c r="J477" s="222"/>
      <c r="K477" s="5"/>
    </row>
    <row r="478" ht="15.75" customHeight="1">
      <c r="A478" s="2"/>
      <c r="B478" s="2"/>
      <c r="C478" s="2"/>
      <c r="D478" s="2"/>
      <c r="E478" s="2"/>
      <c r="F478" s="2"/>
      <c r="G478" s="222"/>
      <c r="H478" s="222"/>
      <c r="I478" s="222"/>
      <c r="J478" s="222"/>
      <c r="K478" s="5"/>
    </row>
    <row r="479" ht="15.75" customHeight="1">
      <c r="A479" s="2"/>
      <c r="B479" s="2"/>
      <c r="C479" s="2"/>
      <c r="D479" s="2"/>
      <c r="E479" s="2"/>
      <c r="F479" s="2"/>
      <c r="G479" s="222"/>
      <c r="H479" s="222"/>
      <c r="I479" s="222"/>
      <c r="J479" s="222"/>
      <c r="K479" s="5"/>
    </row>
    <row r="480" ht="15.75" customHeight="1">
      <c r="A480" s="2"/>
      <c r="B480" s="2"/>
      <c r="C480" s="2"/>
      <c r="D480" s="2"/>
      <c r="E480" s="2"/>
      <c r="F480" s="2"/>
      <c r="G480" s="222"/>
      <c r="H480" s="222"/>
      <c r="I480" s="222"/>
      <c r="J480" s="222"/>
      <c r="K480" s="5"/>
    </row>
    <row r="481" ht="15.75" customHeight="1">
      <c r="A481" s="2"/>
      <c r="B481" s="2"/>
      <c r="C481" s="2"/>
      <c r="D481" s="2"/>
      <c r="E481" s="2"/>
      <c r="F481" s="2"/>
      <c r="G481" s="222"/>
      <c r="H481" s="222"/>
      <c r="I481" s="222"/>
      <c r="J481" s="222"/>
      <c r="K481" s="5"/>
    </row>
    <row r="482" ht="15.75" customHeight="1">
      <c r="A482" s="2"/>
      <c r="B482" s="2"/>
      <c r="C482" s="2"/>
      <c r="D482" s="2"/>
      <c r="E482" s="2"/>
      <c r="F482" s="2"/>
      <c r="G482" s="222"/>
      <c r="H482" s="222"/>
      <c r="I482" s="222"/>
      <c r="J482" s="222"/>
      <c r="K482" s="5"/>
    </row>
    <row r="483" ht="15.75" customHeight="1">
      <c r="A483" s="2"/>
      <c r="B483" s="2"/>
      <c r="C483" s="2"/>
      <c r="D483" s="2"/>
      <c r="E483" s="2"/>
      <c r="F483" s="2"/>
      <c r="G483" s="222"/>
      <c r="H483" s="222"/>
      <c r="I483" s="222"/>
      <c r="J483" s="222"/>
      <c r="K483" s="5"/>
    </row>
    <row r="484" ht="15.75" customHeight="1">
      <c r="A484" s="2"/>
      <c r="B484" s="2"/>
      <c r="C484" s="2"/>
      <c r="D484" s="2"/>
      <c r="E484" s="2"/>
      <c r="F484" s="2"/>
      <c r="G484" s="222"/>
      <c r="H484" s="222"/>
      <c r="I484" s="222"/>
      <c r="J484" s="222"/>
      <c r="K484" s="5"/>
    </row>
    <row r="485" ht="15.75" customHeight="1">
      <c r="A485" s="2"/>
      <c r="B485" s="2"/>
      <c r="C485" s="2"/>
      <c r="D485" s="2"/>
      <c r="E485" s="2"/>
      <c r="F485" s="2"/>
      <c r="G485" s="222"/>
      <c r="H485" s="222"/>
      <c r="I485" s="222"/>
      <c r="J485" s="222"/>
      <c r="K485" s="5"/>
    </row>
    <row r="486" ht="15.75" customHeight="1">
      <c r="A486" s="2"/>
      <c r="B486" s="2"/>
      <c r="C486" s="2"/>
      <c r="D486" s="2"/>
      <c r="E486" s="2"/>
      <c r="F486" s="2"/>
      <c r="G486" s="222"/>
      <c r="H486" s="222"/>
      <c r="I486" s="222"/>
      <c r="J486" s="222"/>
      <c r="K486" s="5"/>
    </row>
    <row r="487" ht="15.75" customHeight="1">
      <c r="A487" s="2"/>
      <c r="B487" s="2"/>
      <c r="C487" s="2"/>
      <c r="D487" s="2"/>
      <c r="E487" s="2"/>
      <c r="F487" s="2"/>
      <c r="G487" s="222"/>
      <c r="H487" s="222"/>
      <c r="I487" s="222"/>
      <c r="J487" s="222"/>
      <c r="K487" s="5"/>
    </row>
    <row r="488" ht="15.75" customHeight="1">
      <c r="A488" s="2"/>
      <c r="B488" s="2"/>
      <c r="C488" s="2"/>
      <c r="D488" s="2"/>
      <c r="E488" s="2"/>
      <c r="F488" s="2"/>
      <c r="G488" s="222"/>
      <c r="H488" s="222"/>
      <c r="I488" s="222"/>
      <c r="J488" s="222"/>
      <c r="K488" s="5"/>
    </row>
    <row r="489" ht="15.75" customHeight="1">
      <c r="A489" s="2"/>
      <c r="B489" s="2"/>
      <c r="C489" s="2"/>
      <c r="D489" s="2"/>
      <c r="E489" s="2"/>
      <c r="F489" s="2"/>
      <c r="G489" s="222"/>
      <c r="H489" s="222"/>
      <c r="I489" s="222"/>
      <c r="J489" s="222"/>
      <c r="K489" s="5"/>
    </row>
    <row r="490" ht="15.75" customHeight="1">
      <c r="A490" s="2"/>
      <c r="B490" s="2"/>
      <c r="C490" s="2"/>
      <c r="D490" s="2"/>
      <c r="E490" s="2"/>
      <c r="F490" s="2"/>
      <c r="G490" s="222"/>
      <c r="H490" s="222"/>
      <c r="I490" s="222"/>
      <c r="J490" s="222"/>
      <c r="K490" s="5"/>
    </row>
    <row r="491" ht="15.75" customHeight="1">
      <c r="A491" s="2"/>
      <c r="B491" s="2"/>
      <c r="C491" s="2"/>
      <c r="D491" s="2"/>
      <c r="E491" s="2"/>
      <c r="F491" s="2"/>
      <c r="G491" s="222"/>
      <c r="H491" s="222"/>
      <c r="I491" s="222"/>
      <c r="J491" s="222"/>
      <c r="K491" s="5"/>
    </row>
    <row r="492" ht="15.75" customHeight="1">
      <c r="A492" s="2"/>
      <c r="B492" s="2"/>
      <c r="C492" s="2"/>
      <c r="D492" s="2"/>
      <c r="E492" s="2"/>
      <c r="F492" s="2"/>
      <c r="G492" s="222"/>
      <c r="H492" s="222"/>
      <c r="I492" s="222"/>
      <c r="J492" s="222"/>
      <c r="K492" s="5"/>
    </row>
    <row r="493" ht="15.75" customHeight="1">
      <c r="A493" s="2"/>
      <c r="B493" s="2"/>
      <c r="C493" s="2"/>
      <c r="D493" s="2"/>
      <c r="E493" s="2"/>
      <c r="F493" s="2"/>
      <c r="G493" s="222"/>
      <c r="H493" s="222"/>
      <c r="I493" s="222"/>
      <c r="J493" s="222"/>
      <c r="K493" s="5"/>
    </row>
    <row r="494" ht="15.75" customHeight="1">
      <c r="A494" s="2"/>
      <c r="B494" s="2"/>
      <c r="C494" s="2"/>
      <c r="D494" s="2"/>
      <c r="E494" s="2"/>
      <c r="F494" s="2"/>
      <c r="G494" s="222"/>
      <c r="H494" s="222"/>
      <c r="I494" s="222"/>
      <c r="J494" s="222"/>
      <c r="K494" s="5"/>
    </row>
    <row r="495" ht="15.75" customHeight="1">
      <c r="A495" s="2"/>
      <c r="B495" s="2"/>
      <c r="C495" s="2"/>
      <c r="D495" s="2"/>
      <c r="E495" s="2"/>
      <c r="F495" s="2"/>
      <c r="G495" s="222"/>
      <c r="H495" s="222"/>
      <c r="I495" s="222"/>
      <c r="J495" s="222"/>
      <c r="K495" s="5"/>
    </row>
    <row r="496" ht="15.75" customHeight="1">
      <c r="A496" s="2"/>
      <c r="B496" s="2"/>
      <c r="C496" s="2"/>
      <c r="D496" s="2"/>
      <c r="E496" s="2"/>
      <c r="F496" s="2"/>
      <c r="G496" s="222"/>
      <c r="H496" s="222"/>
      <c r="I496" s="222"/>
      <c r="J496" s="222"/>
      <c r="K496" s="5"/>
    </row>
    <row r="497" ht="15.75" customHeight="1">
      <c r="A497" s="2"/>
      <c r="B497" s="2"/>
      <c r="C497" s="2"/>
      <c r="D497" s="2"/>
      <c r="E497" s="2"/>
      <c r="F497" s="2"/>
      <c r="G497" s="222"/>
      <c r="H497" s="222"/>
      <c r="I497" s="222"/>
      <c r="J497" s="222"/>
      <c r="K497" s="5"/>
    </row>
    <row r="498" ht="15.75" customHeight="1">
      <c r="A498" s="2"/>
      <c r="B498" s="2"/>
      <c r="C498" s="2"/>
      <c r="D498" s="2"/>
      <c r="E498" s="2"/>
      <c r="F498" s="2"/>
      <c r="G498" s="222"/>
      <c r="H498" s="222"/>
      <c r="I498" s="222"/>
      <c r="J498" s="222"/>
      <c r="K498" s="5"/>
    </row>
    <row r="499" ht="15.75" customHeight="1">
      <c r="A499" s="2"/>
      <c r="B499" s="2"/>
      <c r="C499" s="2"/>
      <c r="D499" s="2"/>
      <c r="E499" s="2"/>
      <c r="F499" s="2"/>
      <c r="G499" s="222"/>
      <c r="H499" s="222"/>
      <c r="I499" s="222"/>
      <c r="J499" s="222"/>
      <c r="K499" s="5"/>
    </row>
    <row r="500" ht="15.75" customHeight="1">
      <c r="A500" s="2"/>
      <c r="B500" s="2"/>
      <c r="C500" s="2"/>
      <c r="D500" s="2"/>
      <c r="E500" s="2"/>
      <c r="F500" s="2"/>
      <c r="G500" s="222"/>
      <c r="H500" s="222"/>
      <c r="I500" s="222"/>
      <c r="J500" s="222"/>
      <c r="K500" s="5"/>
    </row>
    <row r="501" ht="15.75" customHeight="1">
      <c r="A501" s="2"/>
      <c r="B501" s="2"/>
      <c r="C501" s="2"/>
      <c r="D501" s="2"/>
      <c r="E501" s="2"/>
      <c r="F501" s="2"/>
      <c r="G501" s="222"/>
      <c r="H501" s="222"/>
      <c r="I501" s="222"/>
      <c r="J501" s="222"/>
      <c r="K501" s="5"/>
    </row>
    <row r="502" ht="15.75" customHeight="1">
      <c r="A502" s="2"/>
      <c r="B502" s="2"/>
      <c r="C502" s="2"/>
      <c r="D502" s="2"/>
      <c r="E502" s="2"/>
      <c r="F502" s="2"/>
      <c r="G502" s="222"/>
      <c r="H502" s="222"/>
      <c r="I502" s="222"/>
      <c r="J502" s="222"/>
      <c r="K502" s="5"/>
    </row>
    <row r="503" ht="15.75" customHeight="1">
      <c r="A503" s="2"/>
      <c r="B503" s="2"/>
      <c r="C503" s="2"/>
      <c r="D503" s="2"/>
      <c r="E503" s="2"/>
      <c r="F503" s="2"/>
      <c r="G503" s="222"/>
      <c r="H503" s="222"/>
      <c r="I503" s="222"/>
      <c r="J503" s="222"/>
      <c r="K503" s="5"/>
    </row>
    <row r="504" ht="15.75" customHeight="1">
      <c r="A504" s="2"/>
      <c r="B504" s="2"/>
      <c r="C504" s="2"/>
      <c r="D504" s="2"/>
      <c r="E504" s="2"/>
      <c r="F504" s="2"/>
      <c r="G504" s="222"/>
      <c r="H504" s="222"/>
      <c r="I504" s="222"/>
      <c r="J504" s="222"/>
      <c r="K504" s="5"/>
    </row>
    <row r="505" ht="15.75" customHeight="1">
      <c r="A505" s="2"/>
      <c r="B505" s="2"/>
      <c r="C505" s="2"/>
      <c r="D505" s="2"/>
      <c r="E505" s="2"/>
      <c r="F505" s="2"/>
      <c r="G505" s="222"/>
      <c r="H505" s="222"/>
      <c r="I505" s="222"/>
      <c r="J505" s="222"/>
      <c r="K505" s="5"/>
    </row>
    <row r="506" ht="15.75" customHeight="1">
      <c r="A506" s="2"/>
      <c r="B506" s="2"/>
      <c r="C506" s="2"/>
      <c r="D506" s="2"/>
      <c r="E506" s="2"/>
      <c r="F506" s="2"/>
      <c r="G506" s="222"/>
      <c r="H506" s="222"/>
      <c r="I506" s="222"/>
      <c r="J506" s="222"/>
      <c r="K506" s="5"/>
    </row>
    <row r="507" ht="15.75" customHeight="1">
      <c r="A507" s="2"/>
      <c r="B507" s="2"/>
      <c r="C507" s="2"/>
      <c r="D507" s="2"/>
      <c r="E507" s="2"/>
      <c r="F507" s="2"/>
      <c r="G507" s="222"/>
      <c r="H507" s="222"/>
      <c r="I507" s="222"/>
      <c r="J507" s="222"/>
      <c r="K507" s="5"/>
    </row>
    <row r="508" ht="15.75" customHeight="1">
      <c r="A508" s="2"/>
      <c r="B508" s="2"/>
      <c r="C508" s="2"/>
      <c r="D508" s="2"/>
      <c r="E508" s="2"/>
      <c r="F508" s="2"/>
      <c r="G508" s="222"/>
      <c r="H508" s="222"/>
      <c r="I508" s="222"/>
      <c r="J508" s="222"/>
      <c r="K508" s="5"/>
    </row>
    <row r="509" ht="15.75" customHeight="1">
      <c r="A509" s="2"/>
      <c r="B509" s="2"/>
      <c r="C509" s="2"/>
      <c r="D509" s="2"/>
      <c r="E509" s="2"/>
      <c r="F509" s="2"/>
      <c r="G509" s="222"/>
      <c r="H509" s="222"/>
      <c r="I509" s="222"/>
      <c r="J509" s="222"/>
      <c r="K509" s="5"/>
    </row>
    <row r="510" ht="15.75" customHeight="1">
      <c r="A510" s="2"/>
      <c r="B510" s="2"/>
      <c r="C510" s="2"/>
      <c r="D510" s="2"/>
      <c r="E510" s="2"/>
      <c r="F510" s="2"/>
      <c r="G510" s="222"/>
      <c r="H510" s="222"/>
      <c r="I510" s="222"/>
      <c r="J510" s="222"/>
      <c r="K510" s="5"/>
    </row>
    <row r="511" ht="15.75" customHeight="1">
      <c r="A511" s="2"/>
      <c r="B511" s="2"/>
      <c r="C511" s="2"/>
      <c r="D511" s="2"/>
      <c r="E511" s="2"/>
      <c r="F511" s="2"/>
      <c r="G511" s="222"/>
      <c r="H511" s="222"/>
      <c r="I511" s="222"/>
      <c r="J511" s="222"/>
      <c r="K511" s="5"/>
    </row>
    <row r="512" ht="15.75" customHeight="1">
      <c r="A512" s="2"/>
      <c r="B512" s="2"/>
      <c r="C512" s="2"/>
      <c r="D512" s="2"/>
      <c r="E512" s="2"/>
      <c r="F512" s="2"/>
      <c r="G512" s="222"/>
      <c r="H512" s="222"/>
      <c r="I512" s="222"/>
      <c r="J512" s="222"/>
      <c r="K512" s="5"/>
    </row>
    <row r="513" ht="15.75" customHeight="1">
      <c r="A513" s="2"/>
      <c r="B513" s="2"/>
      <c r="C513" s="2"/>
      <c r="D513" s="2"/>
      <c r="E513" s="2"/>
      <c r="F513" s="2"/>
      <c r="G513" s="222"/>
      <c r="H513" s="222"/>
      <c r="I513" s="222"/>
      <c r="J513" s="222"/>
      <c r="K513" s="5"/>
    </row>
    <row r="514" ht="15.75" customHeight="1">
      <c r="A514" s="2"/>
      <c r="B514" s="2"/>
      <c r="C514" s="2"/>
      <c r="D514" s="2"/>
      <c r="E514" s="2"/>
      <c r="F514" s="2"/>
      <c r="G514" s="222"/>
      <c r="H514" s="222"/>
      <c r="I514" s="222"/>
      <c r="J514" s="222"/>
      <c r="K514" s="5"/>
    </row>
    <row r="515" ht="15.75" customHeight="1">
      <c r="A515" s="2"/>
      <c r="B515" s="2"/>
      <c r="C515" s="2"/>
      <c r="D515" s="2"/>
      <c r="E515" s="2"/>
      <c r="F515" s="2"/>
      <c r="G515" s="222"/>
      <c r="H515" s="222"/>
      <c r="I515" s="222"/>
      <c r="J515" s="222"/>
      <c r="K515" s="5"/>
    </row>
    <row r="516" ht="15.75" customHeight="1">
      <c r="A516" s="2"/>
      <c r="B516" s="2"/>
      <c r="C516" s="2"/>
      <c r="D516" s="2"/>
      <c r="E516" s="2"/>
      <c r="F516" s="2"/>
      <c r="G516" s="222"/>
      <c r="H516" s="222"/>
      <c r="I516" s="222"/>
      <c r="J516" s="222"/>
      <c r="K516" s="5"/>
    </row>
    <row r="517" ht="15.75" customHeight="1">
      <c r="A517" s="2"/>
      <c r="B517" s="2"/>
      <c r="C517" s="2"/>
      <c r="D517" s="2"/>
      <c r="E517" s="2"/>
      <c r="F517" s="2"/>
      <c r="G517" s="222"/>
      <c r="H517" s="222"/>
      <c r="I517" s="222"/>
      <c r="J517" s="222"/>
      <c r="K517" s="5"/>
    </row>
    <row r="518" ht="15.75" customHeight="1">
      <c r="A518" s="2"/>
      <c r="B518" s="2"/>
      <c r="C518" s="2"/>
      <c r="D518" s="2"/>
      <c r="E518" s="2"/>
      <c r="F518" s="2"/>
      <c r="G518" s="222"/>
      <c r="H518" s="222"/>
      <c r="I518" s="222"/>
      <c r="J518" s="222"/>
      <c r="K518" s="5"/>
    </row>
    <row r="519" ht="15.75" customHeight="1">
      <c r="A519" s="2"/>
      <c r="B519" s="2"/>
      <c r="C519" s="2"/>
      <c r="D519" s="2"/>
      <c r="E519" s="2"/>
      <c r="F519" s="2"/>
      <c r="G519" s="222"/>
      <c r="H519" s="222"/>
      <c r="I519" s="222"/>
      <c r="J519" s="222"/>
      <c r="K519" s="5"/>
    </row>
    <row r="520" ht="15.75" customHeight="1">
      <c r="A520" s="2"/>
      <c r="B520" s="2"/>
      <c r="C520" s="2"/>
      <c r="D520" s="2"/>
      <c r="E520" s="2"/>
      <c r="F520" s="2"/>
      <c r="G520" s="222"/>
      <c r="H520" s="222"/>
      <c r="I520" s="222"/>
      <c r="J520" s="222"/>
      <c r="K520" s="5"/>
    </row>
    <row r="521" ht="15.75" customHeight="1">
      <c r="A521" s="2"/>
      <c r="B521" s="2"/>
      <c r="C521" s="2"/>
      <c r="D521" s="2"/>
      <c r="E521" s="2"/>
      <c r="F521" s="2"/>
      <c r="G521" s="222"/>
      <c r="H521" s="222"/>
      <c r="I521" s="222"/>
      <c r="J521" s="222"/>
      <c r="K521" s="5"/>
    </row>
    <row r="522" ht="15.75" customHeight="1">
      <c r="A522" s="2"/>
      <c r="B522" s="2"/>
      <c r="C522" s="2"/>
      <c r="D522" s="2"/>
      <c r="E522" s="2"/>
      <c r="F522" s="2"/>
      <c r="G522" s="222"/>
      <c r="H522" s="222"/>
      <c r="I522" s="222"/>
      <c r="J522" s="222"/>
      <c r="K522" s="5"/>
    </row>
    <row r="523" ht="15.75" customHeight="1">
      <c r="A523" s="2"/>
      <c r="B523" s="2"/>
      <c r="C523" s="2"/>
      <c r="D523" s="2"/>
      <c r="E523" s="2"/>
      <c r="F523" s="2"/>
      <c r="G523" s="222"/>
      <c r="H523" s="222"/>
      <c r="I523" s="222"/>
      <c r="J523" s="222"/>
      <c r="K523" s="5"/>
    </row>
    <row r="524" ht="15.75" customHeight="1">
      <c r="A524" s="2"/>
      <c r="B524" s="2"/>
      <c r="C524" s="2"/>
      <c r="D524" s="2"/>
      <c r="E524" s="2"/>
      <c r="F524" s="2"/>
      <c r="G524" s="222"/>
      <c r="H524" s="222"/>
      <c r="I524" s="222"/>
      <c r="J524" s="222"/>
      <c r="K524" s="5"/>
    </row>
    <row r="525" ht="15.75" customHeight="1">
      <c r="A525" s="2"/>
      <c r="B525" s="2"/>
      <c r="C525" s="2"/>
      <c r="D525" s="2"/>
      <c r="E525" s="2"/>
      <c r="F525" s="2"/>
      <c r="G525" s="222"/>
      <c r="H525" s="222"/>
      <c r="I525" s="222"/>
      <c r="J525" s="222"/>
      <c r="K525" s="5"/>
    </row>
    <row r="526" ht="15.75" customHeight="1">
      <c r="A526" s="2"/>
      <c r="B526" s="2"/>
      <c r="C526" s="2"/>
      <c r="D526" s="2"/>
      <c r="E526" s="2"/>
      <c r="F526" s="2"/>
      <c r="G526" s="222"/>
      <c r="H526" s="222"/>
      <c r="I526" s="222"/>
      <c r="J526" s="222"/>
      <c r="K526" s="5"/>
    </row>
    <row r="527" ht="15.75" customHeight="1">
      <c r="A527" s="2"/>
      <c r="B527" s="2"/>
      <c r="C527" s="2"/>
      <c r="D527" s="2"/>
      <c r="E527" s="2"/>
      <c r="F527" s="2"/>
      <c r="G527" s="222"/>
      <c r="H527" s="222"/>
      <c r="I527" s="222"/>
      <c r="J527" s="222"/>
      <c r="K527" s="5"/>
    </row>
    <row r="528" ht="15.75" customHeight="1">
      <c r="A528" s="2"/>
      <c r="B528" s="2"/>
      <c r="C528" s="2"/>
      <c r="D528" s="2"/>
      <c r="E528" s="2"/>
      <c r="F528" s="2"/>
      <c r="G528" s="222"/>
      <c r="H528" s="222"/>
      <c r="I528" s="222"/>
      <c r="J528" s="222"/>
      <c r="K528" s="5"/>
    </row>
    <row r="529" ht="15.75" customHeight="1">
      <c r="A529" s="2"/>
      <c r="B529" s="2"/>
      <c r="C529" s="2"/>
      <c r="D529" s="2"/>
      <c r="E529" s="2"/>
      <c r="F529" s="2"/>
      <c r="G529" s="222"/>
      <c r="H529" s="222"/>
      <c r="I529" s="222"/>
      <c r="J529" s="222"/>
      <c r="K529" s="5"/>
    </row>
    <row r="530" ht="15.75" customHeight="1">
      <c r="A530" s="2"/>
      <c r="B530" s="2"/>
      <c r="C530" s="2"/>
      <c r="D530" s="2"/>
      <c r="E530" s="2"/>
      <c r="F530" s="2"/>
      <c r="G530" s="222"/>
      <c r="H530" s="222"/>
      <c r="I530" s="222"/>
      <c r="J530" s="222"/>
      <c r="K530" s="5"/>
    </row>
    <row r="531" ht="15.75" customHeight="1">
      <c r="A531" s="2"/>
      <c r="B531" s="2"/>
      <c r="C531" s="2"/>
      <c r="D531" s="2"/>
      <c r="E531" s="2"/>
      <c r="F531" s="2"/>
      <c r="G531" s="222"/>
      <c r="H531" s="222"/>
      <c r="I531" s="222"/>
      <c r="J531" s="222"/>
      <c r="K531" s="5"/>
    </row>
    <row r="532" ht="15.75" customHeight="1">
      <c r="A532" s="2"/>
      <c r="B532" s="2"/>
      <c r="C532" s="2"/>
      <c r="D532" s="2"/>
      <c r="E532" s="2"/>
      <c r="F532" s="2"/>
      <c r="G532" s="222"/>
      <c r="H532" s="222"/>
      <c r="I532" s="222"/>
      <c r="J532" s="222"/>
      <c r="K532" s="5"/>
    </row>
    <row r="533" ht="15.75" customHeight="1">
      <c r="A533" s="2"/>
      <c r="B533" s="2"/>
      <c r="C533" s="2"/>
      <c r="D533" s="2"/>
      <c r="E533" s="2"/>
      <c r="F533" s="2"/>
      <c r="G533" s="222"/>
      <c r="H533" s="222"/>
      <c r="I533" s="222"/>
      <c r="J533" s="222"/>
      <c r="K533" s="5"/>
    </row>
    <row r="534" ht="15.75" customHeight="1">
      <c r="A534" s="2"/>
      <c r="B534" s="2"/>
      <c r="C534" s="2"/>
      <c r="D534" s="2"/>
      <c r="E534" s="2"/>
      <c r="F534" s="2"/>
      <c r="G534" s="222"/>
      <c r="H534" s="222"/>
      <c r="I534" s="222"/>
      <c r="J534" s="222"/>
      <c r="K534" s="5"/>
    </row>
    <row r="535" ht="15.75" customHeight="1">
      <c r="A535" s="2"/>
      <c r="B535" s="2"/>
      <c r="C535" s="2"/>
      <c r="D535" s="2"/>
      <c r="E535" s="2"/>
      <c r="F535" s="2"/>
      <c r="G535" s="222"/>
      <c r="H535" s="222"/>
      <c r="I535" s="222"/>
      <c r="J535" s="222"/>
      <c r="K535" s="5"/>
    </row>
    <row r="536" ht="15.75" customHeight="1">
      <c r="A536" s="2"/>
      <c r="B536" s="2"/>
      <c r="C536" s="2"/>
      <c r="D536" s="2"/>
      <c r="E536" s="2"/>
      <c r="F536" s="2"/>
      <c r="G536" s="222"/>
      <c r="H536" s="222"/>
      <c r="I536" s="222"/>
      <c r="J536" s="222"/>
      <c r="K536" s="5"/>
    </row>
    <row r="537" ht="15.75" customHeight="1">
      <c r="A537" s="2"/>
      <c r="B537" s="2"/>
      <c r="C537" s="2"/>
      <c r="D537" s="2"/>
      <c r="E537" s="2"/>
      <c r="F537" s="2"/>
      <c r="G537" s="222"/>
      <c r="H537" s="222"/>
      <c r="I537" s="222"/>
      <c r="J537" s="222"/>
      <c r="K537" s="5"/>
    </row>
    <row r="538" ht="15.75" customHeight="1">
      <c r="A538" s="2"/>
      <c r="B538" s="2"/>
      <c r="C538" s="2"/>
      <c r="D538" s="2"/>
      <c r="E538" s="2"/>
      <c r="F538" s="2"/>
      <c r="G538" s="222"/>
      <c r="H538" s="222"/>
      <c r="I538" s="222"/>
      <c r="J538" s="222"/>
      <c r="K538" s="5"/>
    </row>
    <row r="539" ht="15.75" customHeight="1">
      <c r="A539" s="2"/>
      <c r="B539" s="2"/>
      <c r="C539" s="2"/>
      <c r="D539" s="2"/>
      <c r="E539" s="2"/>
      <c r="F539" s="2"/>
      <c r="G539" s="222"/>
      <c r="H539" s="222"/>
      <c r="I539" s="222"/>
      <c r="J539" s="222"/>
      <c r="K539" s="5"/>
    </row>
    <row r="540" ht="15.75" customHeight="1">
      <c r="A540" s="2"/>
      <c r="B540" s="2"/>
      <c r="C540" s="2"/>
      <c r="D540" s="2"/>
      <c r="E540" s="2"/>
      <c r="F540" s="2"/>
      <c r="G540" s="222"/>
      <c r="H540" s="222"/>
      <c r="I540" s="222"/>
      <c r="J540" s="222"/>
      <c r="K540" s="5"/>
    </row>
    <row r="541" ht="15.75" customHeight="1">
      <c r="A541" s="2"/>
      <c r="B541" s="2"/>
      <c r="C541" s="2"/>
      <c r="D541" s="2"/>
      <c r="E541" s="2"/>
      <c r="F541" s="2"/>
      <c r="G541" s="222"/>
      <c r="H541" s="222"/>
      <c r="I541" s="222"/>
      <c r="J541" s="222"/>
      <c r="K541" s="5"/>
    </row>
    <row r="542" ht="15.75" customHeight="1">
      <c r="A542" s="2"/>
      <c r="B542" s="2"/>
      <c r="C542" s="2"/>
      <c r="D542" s="2"/>
      <c r="E542" s="2"/>
      <c r="F542" s="2"/>
      <c r="G542" s="222"/>
      <c r="H542" s="222"/>
      <c r="I542" s="222"/>
      <c r="J542" s="222"/>
      <c r="K542" s="5"/>
    </row>
    <row r="543" ht="15.75" customHeight="1">
      <c r="A543" s="2"/>
      <c r="B543" s="2"/>
      <c r="C543" s="2"/>
      <c r="D543" s="2"/>
      <c r="E543" s="2"/>
      <c r="F543" s="2"/>
      <c r="G543" s="222"/>
      <c r="H543" s="222"/>
      <c r="I543" s="222"/>
      <c r="J543" s="222"/>
      <c r="K543" s="5"/>
    </row>
    <row r="544" ht="15.75" customHeight="1">
      <c r="A544" s="2"/>
      <c r="B544" s="2"/>
      <c r="C544" s="2"/>
      <c r="D544" s="2"/>
      <c r="E544" s="2"/>
      <c r="F544" s="2"/>
      <c r="G544" s="222"/>
      <c r="H544" s="222"/>
      <c r="I544" s="222"/>
      <c r="J544" s="222"/>
      <c r="K544" s="5"/>
    </row>
    <row r="545" ht="15.75" customHeight="1">
      <c r="A545" s="2"/>
      <c r="B545" s="2"/>
      <c r="C545" s="2"/>
      <c r="D545" s="2"/>
      <c r="E545" s="2"/>
      <c r="F545" s="2"/>
      <c r="G545" s="222"/>
      <c r="H545" s="222"/>
      <c r="I545" s="222"/>
      <c r="J545" s="222"/>
      <c r="K545" s="5"/>
    </row>
    <row r="546" ht="15.75" customHeight="1">
      <c r="A546" s="2"/>
      <c r="B546" s="2"/>
      <c r="C546" s="2"/>
      <c r="D546" s="2"/>
      <c r="E546" s="2"/>
      <c r="F546" s="2"/>
      <c r="G546" s="222"/>
      <c r="H546" s="222"/>
      <c r="I546" s="222"/>
      <c r="J546" s="222"/>
      <c r="K546" s="5"/>
    </row>
    <row r="547" ht="15.75" customHeight="1">
      <c r="A547" s="2"/>
      <c r="B547" s="2"/>
      <c r="C547" s="2"/>
      <c r="D547" s="2"/>
      <c r="E547" s="2"/>
      <c r="F547" s="2"/>
      <c r="G547" s="222"/>
      <c r="H547" s="222"/>
      <c r="I547" s="222"/>
      <c r="J547" s="222"/>
      <c r="K547" s="5"/>
    </row>
    <row r="548" ht="15.75" customHeight="1">
      <c r="A548" s="2"/>
      <c r="B548" s="2"/>
      <c r="C548" s="2"/>
      <c r="D548" s="2"/>
      <c r="E548" s="2"/>
      <c r="F548" s="2"/>
      <c r="G548" s="222"/>
      <c r="H548" s="222"/>
      <c r="I548" s="222"/>
      <c r="J548" s="222"/>
      <c r="K548" s="5"/>
    </row>
    <row r="549" ht="15.75" customHeight="1">
      <c r="A549" s="2"/>
      <c r="B549" s="2"/>
      <c r="C549" s="2"/>
      <c r="D549" s="2"/>
      <c r="E549" s="2"/>
      <c r="F549" s="2"/>
      <c r="G549" s="222"/>
      <c r="H549" s="222"/>
      <c r="I549" s="222"/>
      <c r="J549" s="222"/>
      <c r="K549" s="5"/>
    </row>
    <row r="550" ht="15.75" customHeight="1">
      <c r="A550" s="2"/>
      <c r="B550" s="2"/>
      <c r="C550" s="2"/>
      <c r="D550" s="2"/>
      <c r="E550" s="2"/>
      <c r="F550" s="2"/>
      <c r="G550" s="222"/>
      <c r="H550" s="222"/>
      <c r="I550" s="222"/>
      <c r="J550" s="222"/>
      <c r="K550" s="5"/>
    </row>
    <row r="551" ht="15.75" customHeight="1">
      <c r="A551" s="2"/>
      <c r="B551" s="2"/>
      <c r="C551" s="2"/>
      <c r="D551" s="2"/>
      <c r="E551" s="2"/>
      <c r="F551" s="2"/>
      <c r="G551" s="222"/>
      <c r="H551" s="222"/>
      <c r="I551" s="222"/>
      <c r="J551" s="222"/>
      <c r="K551" s="5"/>
    </row>
    <row r="552" ht="15.75" customHeight="1">
      <c r="A552" s="2"/>
      <c r="B552" s="2"/>
      <c r="C552" s="2"/>
      <c r="D552" s="2"/>
      <c r="E552" s="2"/>
      <c r="F552" s="2"/>
      <c r="G552" s="222"/>
      <c r="H552" s="222"/>
      <c r="I552" s="222"/>
      <c r="J552" s="222"/>
      <c r="K552" s="5"/>
    </row>
    <row r="553" ht="15.75" customHeight="1">
      <c r="A553" s="2"/>
      <c r="B553" s="2"/>
      <c r="C553" s="2"/>
      <c r="D553" s="2"/>
      <c r="E553" s="2"/>
      <c r="F553" s="2"/>
      <c r="G553" s="222"/>
      <c r="H553" s="222"/>
      <c r="I553" s="222"/>
      <c r="J553" s="222"/>
      <c r="K553" s="5"/>
    </row>
    <row r="554" ht="15.75" customHeight="1">
      <c r="A554" s="2"/>
      <c r="B554" s="2"/>
      <c r="C554" s="2"/>
      <c r="D554" s="2"/>
      <c r="E554" s="2"/>
      <c r="F554" s="2"/>
      <c r="G554" s="222"/>
      <c r="H554" s="222"/>
      <c r="I554" s="222"/>
      <c r="J554" s="222"/>
      <c r="K554" s="5"/>
    </row>
    <row r="555" ht="15.75" customHeight="1">
      <c r="A555" s="2"/>
      <c r="B555" s="2"/>
      <c r="C555" s="2"/>
      <c r="D555" s="2"/>
      <c r="E555" s="2"/>
      <c r="F555" s="2"/>
      <c r="G555" s="222"/>
      <c r="H555" s="222"/>
      <c r="I555" s="222"/>
      <c r="J555" s="222"/>
      <c r="K555" s="5"/>
    </row>
    <row r="556" ht="15.75" customHeight="1">
      <c r="A556" s="2"/>
      <c r="B556" s="2"/>
      <c r="C556" s="2"/>
      <c r="D556" s="2"/>
      <c r="E556" s="2"/>
      <c r="F556" s="2"/>
      <c r="G556" s="222"/>
      <c r="H556" s="222"/>
      <c r="I556" s="222"/>
      <c r="J556" s="222"/>
      <c r="K556" s="5"/>
    </row>
    <row r="557" ht="15.75" customHeight="1">
      <c r="A557" s="2"/>
      <c r="B557" s="2"/>
      <c r="C557" s="2"/>
      <c r="D557" s="2"/>
      <c r="E557" s="2"/>
      <c r="F557" s="2"/>
      <c r="G557" s="222"/>
      <c r="H557" s="222"/>
      <c r="I557" s="222"/>
      <c r="J557" s="222"/>
      <c r="K557" s="5"/>
    </row>
    <row r="558" ht="15.75" customHeight="1">
      <c r="A558" s="2"/>
      <c r="B558" s="2"/>
      <c r="C558" s="2"/>
      <c r="D558" s="2"/>
      <c r="E558" s="2"/>
      <c r="F558" s="2"/>
      <c r="G558" s="222"/>
      <c r="H558" s="222"/>
      <c r="I558" s="222"/>
      <c r="J558" s="222"/>
      <c r="K558" s="5"/>
    </row>
    <row r="559" ht="15.75" customHeight="1">
      <c r="A559" s="2"/>
      <c r="B559" s="2"/>
      <c r="C559" s="2"/>
      <c r="D559" s="2"/>
      <c r="E559" s="2"/>
      <c r="F559" s="2"/>
      <c r="G559" s="222"/>
      <c r="H559" s="222"/>
      <c r="I559" s="222"/>
      <c r="J559" s="222"/>
      <c r="K559" s="5"/>
    </row>
    <row r="560" ht="15.75" customHeight="1">
      <c r="A560" s="2"/>
      <c r="B560" s="2"/>
      <c r="C560" s="2"/>
      <c r="D560" s="2"/>
      <c r="E560" s="2"/>
      <c r="F560" s="2"/>
      <c r="G560" s="222"/>
      <c r="H560" s="222"/>
      <c r="I560" s="222"/>
      <c r="J560" s="222"/>
      <c r="K560" s="5"/>
    </row>
    <row r="561" ht="15.75" customHeight="1">
      <c r="A561" s="2"/>
      <c r="B561" s="2"/>
      <c r="C561" s="2"/>
      <c r="D561" s="2"/>
      <c r="E561" s="2"/>
      <c r="F561" s="2"/>
      <c r="G561" s="222"/>
      <c r="H561" s="222"/>
      <c r="I561" s="222"/>
      <c r="J561" s="222"/>
      <c r="K561" s="5"/>
    </row>
    <row r="562" ht="15.75" customHeight="1">
      <c r="A562" s="2"/>
      <c r="B562" s="2"/>
      <c r="C562" s="2"/>
      <c r="D562" s="2"/>
      <c r="E562" s="2"/>
      <c r="F562" s="2"/>
      <c r="G562" s="222"/>
      <c r="H562" s="222"/>
      <c r="I562" s="222"/>
      <c r="J562" s="222"/>
      <c r="K562" s="5"/>
    </row>
    <row r="563" ht="15.75" customHeight="1">
      <c r="A563" s="2"/>
      <c r="B563" s="2"/>
      <c r="C563" s="2"/>
      <c r="D563" s="2"/>
      <c r="E563" s="2"/>
      <c r="F563" s="2"/>
      <c r="G563" s="222"/>
      <c r="H563" s="222"/>
      <c r="I563" s="222"/>
      <c r="J563" s="222"/>
      <c r="K563" s="5"/>
    </row>
    <row r="564" ht="15.75" customHeight="1">
      <c r="A564" s="2"/>
      <c r="B564" s="2"/>
      <c r="C564" s="2"/>
      <c r="D564" s="2"/>
      <c r="E564" s="2"/>
      <c r="F564" s="2"/>
      <c r="G564" s="222"/>
      <c r="H564" s="222"/>
      <c r="I564" s="222"/>
      <c r="J564" s="222"/>
      <c r="K564" s="5"/>
    </row>
    <row r="565" ht="15.75" customHeight="1">
      <c r="A565" s="2"/>
      <c r="B565" s="2"/>
      <c r="C565" s="2"/>
      <c r="D565" s="2"/>
      <c r="E565" s="2"/>
      <c r="F565" s="2"/>
      <c r="G565" s="222"/>
      <c r="H565" s="222"/>
      <c r="I565" s="222"/>
      <c r="J565" s="222"/>
      <c r="K565" s="5"/>
    </row>
    <row r="566" ht="15.75" customHeight="1">
      <c r="A566" s="2"/>
      <c r="B566" s="2"/>
      <c r="C566" s="2"/>
      <c r="D566" s="2"/>
      <c r="E566" s="2"/>
      <c r="F566" s="2"/>
      <c r="G566" s="222"/>
      <c r="H566" s="222"/>
      <c r="I566" s="222"/>
      <c r="J566" s="222"/>
      <c r="K566" s="5"/>
    </row>
    <row r="567" ht="15.75" customHeight="1">
      <c r="A567" s="2"/>
      <c r="B567" s="2"/>
      <c r="C567" s="2"/>
      <c r="D567" s="2"/>
      <c r="E567" s="2"/>
      <c r="F567" s="2"/>
      <c r="G567" s="222"/>
      <c r="H567" s="222"/>
      <c r="I567" s="222"/>
      <c r="J567" s="222"/>
      <c r="K567" s="5"/>
    </row>
    <row r="568" ht="15.75" customHeight="1">
      <c r="A568" s="2"/>
      <c r="B568" s="2"/>
      <c r="C568" s="2"/>
      <c r="D568" s="2"/>
      <c r="E568" s="2"/>
      <c r="F568" s="2"/>
      <c r="G568" s="222"/>
      <c r="H568" s="222"/>
      <c r="I568" s="222"/>
      <c r="J568" s="222"/>
      <c r="K568" s="5"/>
    </row>
    <row r="569" ht="15.75" customHeight="1">
      <c r="A569" s="2"/>
      <c r="B569" s="2"/>
      <c r="C569" s="2"/>
      <c r="D569" s="2"/>
      <c r="E569" s="2"/>
      <c r="F569" s="2"/>
      <c r="G569" s="222"/>
      <c r="H569" s="222"/>
      <c r="I569" s="222"/>
      <c r="J569" s="222"/>
      <c r="K569" s="5"/>
    </row>
    <row r="570" ht="15.75" customHeight="1">
      <c r="A570" s="2"/>
      <c r="B570" s="2"/>
      <c r="C570" s="2"/>
      <c r="D570" s="2"/>
      <c r="E570" s="2"/>
      <c r="F570" s="2"/>
      <c r="G570" s="222"/>
      <c r="H570" s="222"/>
      <c r="I570" s="222"/>
      <c r="J570" s="222"/>
      <c r="K570" s="5"/>
    </row>
    <row r="571" ht="15.75" customHeight="1">
      <c r="A571" s="2"/>
      <c r="B571" s="2"/>
      <c r="C571" s="2"/>
      <c r="D571" s="2"/>
      <c r="E571" s="2"/>
      <c r="F571" s="2"/>
      <c r="G571" s="222"/>
      <c r="H571" s="222"/>
      <c r="I571" s="222"/>
      <c r="J571" s="222"/>
      <c r="K571" s="5"/>
    </row>
    <row r="572" ht="15.75" customHeight="1">
      <c r="A572" s="2"/>
      <c r="B572" s="2"/>
      <c r="C572" s="2"/>
      <c r="D572" s="2"/>
      <c r="E572" s="2"/>
      <c r="F572" s="2"/>
      <c r="G572" s="222"/>
      <c r="H572" s="222"/>
      <c r="I572" s="222"/>
      <c r="J572" s="222"/>
      <c r="K572" s="5"/>
    </row>
    <row r="573" ht="15.75" customHeight="1">
      <c r="A573" s="2"/>
      <c r="B573" s="2"/>
      <c r="C573" s="2"/>
      <c r="D573" s="2"/>
      <c r="E573" s="2"/>
      <c r="F573" s="2"/>
      <c r="G573" s="222"/>
      <c r="H573" s="222"/>
      <c r="I573" s="222"/>
      <c r="J573" s="222"/>
      <c r="K573" s="5"/>
    </row>
    <row r="574" ht="15.75" customHeight="1">
      <c r="A574" s="2"/>
      <c r="B574" s="2"/>
      <c r="C574" s="2"/>
      <c r="D574" s="2"/>
      <c r="E574" s="2"/>
      <c r="F574" s="2"/>
      <c r="G574" s="222"/>
      <c r="H574" s="222"/>
      <c r="I574" s="222"/>
      <c r="J574" s="222"/>
      <c r="K574" s="5"/>
    </row>
    <row r="575" ht="15.75" customHeight="1">
      <c r="A575" s="2"/>
      <c r="B575" s="2"/>
      <c r="C575" s="2"/>
      <c r="D575" s="2"/>
      <c r="E575" s="2"/>
      <c r="F575" s="2"/>
      <c r="G575" s="222"/>
      <c r="H575" s="222"/>
      <c r="I575" s="222"/>
      <c r="J575" s="222"/>
      <c r="K575" s="5"/>
    </row>
    <row r="576" ht="15.75" customHeight="1">
      <c r="A576" s="2"/>
      <c r="B576" s="2"/>
      <c r="C576" s="2"/>
      <c r="D576" s="2"/>
      <c r="E576" s="2"/>
      <c r="F576" s="2"/>
      <c r="G576" s="222"/>
      <c r="H576" s="222"/>
      <c r="I576" s="222"/>
      <c r="J576" s="222"/>
      <c r="K576" s="5"/>
    </row>
    <row r="577" ht="15.75" customHeight="1">
      <c r="A577" s="2"/>
      <c r="B577" s="2"/>
      <c r="C577" s="2"/>
      <c r="D577" s="2"/>
      <c r="E577" s="2"/>
      <c r="F577" s="2"/>
      <c r="G577" s="222"/>
      <c r="H577" s="222"/>
      <c r="I577" s="222"/>
      <c r="J577" s="222"/>
      <c r="K577" s="5"/>
    </row>
    <row r="578" ht="15.75" customHeight="1">
      <c r="A578" s="2"/>
      <c r="B578" s="2"/>
      <c r="C578" s="2"/>
      <c r="D578" s="2"/>
      <c r="E578" s="2"/>
      <c r="F578" s="2"/>
      <c r="G578" s="222"/>
      <c r="H578" s="222"/>
      <c r="I578" s="222"/>
      <c r="J578" s="222"/>
      <c r="K578" s="5"/>
    </row>
    <row r="579" ht="15.75" customHeight="1">
      <c r="A579" s="2"/>
      <c r="B579" s="2"/>
      <c r="C579" s="2"/>
      <c r="D579" s="2"/>
      <c r="E579" s="2"/>
      <c r="F579" s="2"/>
      <c r="G579" s="222"/>
      <c r="H579" s="222"/>
      <c r="I579" s="222"/>
      <c r="J579" s="222"/>
      <c r="K579" s="5"/>
    </row>
    <row r="580" ht="15.75" customHeight="1">
      <c r="A580" s="2"/>
      <c r="B580" s="2"/>
      <c r="C580" s="2"/>
      <c r="D580" s="2"/>
      <c r="E580" s="2"/>
      <c r="F580" s="2"/>
      <c r="G580" s="222"/>
      <c r="H580" s="222"/>
      <c r="I580" s="222"/>
      <c r="J580" s="222"/>
      <c r="K580" s="5"/>
    </row>
    <row r="581" ht="15.75" customHeight="1">
      <c r="A581" s="2"/>
      <c r="B581" s="2"/>
      <c r="C581" s="2"/>
      <c r="D581" s="2"/>
      <c r="E581" s="2"/>
      <c r="F581" s="2"/>
      <c r="G581" s="222"/>
      <c r="H581" s="222"/>
      <c r="I581" s="222"/>
      <c r="J581" s="222"/>
      <c r="K581" s="5"/>
    </row>
    <row r="582" ht="15.75" customHeight="1">
      <c r="A582" s="2"/>
      <c r="B582" s="2"/>
      <c r="C582" s="2"/>
      <c r="D582" s="2"/>
      <c r="E582" s="2"/>
      <c r="F582" s="2"/>
      <c r="G582" s="222"/>
      <c r="H582" s="222"/>
      <c r="I582" s="222"/>
      <c r="J582" s="222"/>
      <c r="K582" s="5"/>
    </row>
    <row r="583" ht="15.75" customHeight="1">
      <c r="A583" s="2"/>
      <c r="B583" s="2"/>
      <c r="C583" s="2"/>
      <c r="D583" s="2"/>
      <c r="E583" s="2"/>
      <c r="F583" s="2"/>
      <c r="G583" s="222"/>
      <c r="H583" s="222"/>
      <c r="I583" s="222"/>
      <c r="J583" s="222"/>
      <c r="K583" s="5"/>
    </row>
    <row r="584" ht="15.75" customHeight="1">
      <c r="A584" s="2"/>
      <c r="B584" s="2"/>
      <c r="C584" s="2"/>
      <c r="D584" s="2"/>
      <c r="E584" s="2"/>
      <c r="F584" s="2"/>
      <c r="G584" s="222"/>
      <c r="H584" s="222"/>
      <c r="I584" s="222"/>
      <c r="J584" s="222"/>
      <c r="K584" s="5"/>
    </row>
    <row r="585" ht="15.75" customHeight="1">
      <c r="A585" s="2"/>
      <c r="B585" s="2"/>
      <c r="C585" s="2"/>
      <c r="D585" s="2"/>
      <c r="E585" s="2"/>
      <c r="F585" s="2"/>
      <c r="G585" s="222"/>
      <c r="H585" s="222"/>
      <c r="I585" s="222"/>
      <c r="J585" s="222"/>
      <c r="K585" s="5"/>
    </row>
    <row r="586" ht="15.75" customHeight="1">
      <c r="A586" s="2"/>
      <c r="B586" s="2"/>
      <c r="C586" s="2"/>
      <c r="D586" s="2"/>
      <c r="E586" s="2"/>
      <c r="F586" s="2"/>
      <c r="G586" s="222"/>
      <c r="H586" s="222"/>
      <c r="I586" s="222"/>
      <c r="J586" s="222"/>
      <c r="K586" s="5"/>
    </row>
    <row r="587" ht="15.75" customHeight="1">
      <c r="A587" s="2"/>
      <c r="B587" s="2"/>
      <c r="C587" s="2"/>
      <c r="D587" s="2"/>
      <c r="E587" s="2"/>
      <c r="F587" s="2"/>
      <c r="G587" s="222"/>
      <c r="H587" s="222"/>
      <c r="I587" s="222"/>
      <c r="J587" s="222"/>
      <c r="K587" s="5"/>
    </row>
    <row r="588" ht="15.75" customHeight="1">
      <c r="A588" s="2"/>
      <c r="B588" s="2"/>
      <c r="C588" s="2"/>
      <c r="D588" s="2"/>
      <c r="E588" s="2"/>
      <c r="F588" s="2"/>
      <c r="G588" s="222"/>
      <c r="H588" s="222"/>
      <c r="I588" s="222"/>
      <c r="J588" s="222"/>
      <c r="K588" s="5"/>
    </row>
    <row r="589" ht="15.75" customHeight="1">
      <c r="A589" s="2"/>
      <c r="B589" s="2"/>
      <c r="C589" s="2"/>
      <c r="D589" s="2"/>
      <c r="E589" s="2"/>
      <c r="F589" s="2"/>
      <c r="G589" s="222"/>
      <c r="H589" s="222"/>
      <c r="I589" s="222"/>
      <c r="J589" s="222"/>
      <c r="K589" s="5"/>
    </row>
    <row r="590" ht="15.75" customHeight="1">
      <c r="A590" s="2"/>
      <c r="B590" s="2"/>
      <c r="C590" s="2"/>
      <c r="D590" s="2"/>
      <c r="E590" s="2"/>
      <c r="F590" s="2"/>
      <c r="G590" s="222"/>
      <c r="H590" s="222"/>
      <c r="I590" s="222"/>
      <c r="J590" s="222"/>
      <c r="K590" s="5"/>
    </row>
    <row r="591" ht="15.75" customHeight="1">
      <c r="A591" s="2"/>
      <c r="B591" s="2"/>
      <c r="C591" s="2"/>
      <c r="D591" s="2"/>
      <c r="E591" s="2"/>
      <c r="F591" s="2"/>
      <c r="G591" s="222"/>
      <c r="H591" s="222"/>
      <c r="I591" s="222"/>
      <c r="J591" s="222"/>
      <c r="K591" s="5"/>
    </row>
    <row r="592" ht="15.75" customHeight="1">
      <c r="A592" s="2"/>
      <c r="B592" s="2"/>
      <c r="C592" s="2"/>
      <c r="D592" s="2"/>
      <c r="E592" s="2"/>
      <c r="F592" s="2"/>
      <c r="G592" s="222"/>
      <c r="H592" s="222"/>
      <c r="I592" s="222"/>
      <c r="J592" s="222"/>
      <c r="K592" s="5"/>
    </row>
    <row r="593" ht="15.75" customHeight="1">
      <c r="A593" s="2"/>
      <c r="B593" s="2"/>
      <c r="C593" s="2"/>
      <c r="D593" s="2"/>
      <c r="E593" s="2"/>
      <c r="F593" s="2"/>
      <c r="G593" s="222"/>
      <c r="H593" s="222"/>
      <c r="I593" s="222"/>
      <c r="J593" s="222"/>
      <c r="K593" s="5"/>
    </row>
    <row r="594" ht="15.75" customHeight="1">
      <c r="A594" s="2"/>
      <c r="B594" s="2"/>
      <c r="C594" s="2"/>
      <c r="D594" s="2"/>
      <c r="E594" s="2"/>
      <c r="F594" s="2"/>
      <c r="G594" s="222"/>
      <c r="H594" s="222"/>
      <c r="I594" s="222"/>
      <c r="J594" s="222"/>
      <c r="K594" s="5"/>
    </row>
    <row r="595" ht="15.75" customHeight="1">
      <c r="A595" s="2"/>
      <c r="B595" s="2"/>
      <c r="C595" s="2"/>
      <c r="D595" s="2"/>
      <c r="E595" s="2"/>
      <c r="F595" s="2"/>
      <c r="G595" s="222"/>
      <c r="H595" s="222"/>
      <c r="I595" s="222"/>
      <c r="J595" s="222"/>
      <c r="K595" s="5"/>
    </row>
    <row r="596" ht="15.75" customHeight="1">
      <c r="A596" s="2"/>
      <c r="B596" s="2"/>
      <c r="C596" s="2"/>
      <c r="D596" s="2"/>
      <c r="E596" s="2"/>
      <c r="F596" s="2"/>
      <c r="G596" s="222"/>
      <c r="H596" s="222"/>
      <c r="I596" s="222"/>
      <c r="J596" s="222"/>
      <c r="K596" s="5"/>
    </row>
    <row r="597" ht="15.75" customHeight="1">
      <c r="A597" s="2"/>
      <c r="B597" s="2"/>
      <c r="C597" s="2"/>
      <c r="D597" s="2"/>
      <c r="E597" s="2"/>
      <c r="F597" s="2"/>
      <c r="G597" s="222"/>
      <c r="H597" s="222"/>
      <c r="I597" s="222"/>
      <c r="J597" s="222"/>
      <c r="K597" s="5"/>
    </row>
    <row r="598" ht="15.75" customHeight="1">
      <c r="A598" s="2"/>
      <c r="B598" s="2"/>
      <c r="C598" s="2"/>
      <c r="D598" s="2"/>
      <c r="E598" s="2"/>
      <c r="F598" s="2"/>
      <c r="G598" s="222"/>
      <c r="H598" s="222"/>
      <c r="I598" s="222"/>
      <c r="J598" s="222"/>
      <c r="K598" s="5"/>
    </row>
    <row r="599" ht="15.75" customHeight="1">
      <c r="A599" s="2"/>
      <c r="B599" s="2"/>
      <c r="C599" s="2"/>
      <c r="D599" s="2"/>
      <c r="E599" s="2"/>
      <c r="F599" s="2"/>
      <c r="G599" s="222"/>
      <c r="H599" s="222"/>
      <c r="I599" s="222"/>
      <c r="J599" s="222"/>
      <c r="K599" s="5"/>
    </row>
    <row r="600" ht="15.75" customHeight="1">
      <c r="A600" s="2"/>
      <c r="B600" s="2"/>
      <c r="C600" s="2"/>
      <c r="D600" s="2"/>
      <c r="E600" s="2"/>
      <c r="F600" s="2"/>
      <c r="G600" s="222"/>
      <c r="H600" s="222"/>
      <c r="I600" s="222"/>
      <c r="J600" s="222"/>
      <c r="K600" s="5"/>
    </row>
    <row r="601" ht="15.75" customHeight="1">
      <c r="A601" s="2"/>
      <c r="B601" s="2"/>
      <c r="C601" s="2"/>
      <c r="D601" s="2"/>
      <c r="E601" s="2"/>
      <c r="F601" s="2"/>
      <c r="G601" s="222"/>
      <c r="H601" s="222"/>
      <c r="I601" s="222"/>
      <c r="J601" s="222"/>
      <c r="K601" s="5"/>
    </row>
    <row r="602" ht="15.75" customHeight="1">
      <c r="A602" s="2"/>
      <c r="B602" s="2"/>
      <c r="C602" s="2"/>
      <c r="D602" s="2"/>
      <c r="E602" s="2"/>
      <c r="F602" s="2"/>
      <c r="G602" s="222"/>
      <c r="H602" s="222"/>
      <c r="I602" s="222"/>
      <c r="J602" s="222"/>
      <c r="K602" s="5"/>
    </row>
    <row r="603" ht="15.75" customHeight="1">
      <c r="A603" s="2"/>
      <c r="B603" s="2"/>
      <c r="C603" s="2"/>
      <c r="D603" s="2"/>
      <c r="E603" s="2"/>
      <c r="F603" s="2"/>
      <c r="G603" s="222"/>
      <c r="H603" s="222"/>
      <c r="I603" s="222"/>
      <c r="J603" s="222"/>
      <c r="K603" s="5"/>
    </row>
    <row r="604" ht="15.75" customHeight="1">
      <c r="A604" s="2"/>
      <c r="B604" s="2"/>
      <c r="C604" s="2"/>
      <c r="D604" s="2"/>
      <c r="E604" s="2"/>
      <c r="F604" s="2"/>
      <c r="G604" s="222"/>
      <c r="H604" s="222"/>
      <c r="I604" s="222"/>
      <c r="J604" s="222"/>
      <c r="K604" s="5"/>
    </row>
    <row r="605" ht="15.75" customHeight="1">
      <c r="A605" s="2"/>
      <c r="B605" s="2"/>
      <c r="C605" s="2"/>
      <c r="D605" s="2"/>
      <c r="E605" s="2"/>
      <c r="F605" s="2"/>
      <c r="G605" s="222"/>
      <c r="H605" s="222"/>
      <c r="I605" s="222"/>
      <c r="J605" s="222"/>
      <c r="K605" s="5"/>
    </row>
    <row r="606" ht="15.75" customHeight="1">
      <c r="A606" s="2"/>
      <c r="B606" s="2"/>
      <c r="C606" s="2"/>
      <c r="D606" s="2"/>
      <c r="E606" s="2"/>
      <c r="F606" s="2"/>
      <c r="G606" s="222"/>
      <c r="H606" s="222"/>
      <c r="I606" s="222"/>
      <c r="J606" s="222"/>
      <c r="K606" s="5"/>
    </row>
    <row r="607" ht="15.75" customHeight="1">
      <c r="A607" s="2"/>
      <c r="B607" s="2"/>
      <c r="C607" s="2"/>
      <c r="D607" s="2"/>
      <c r="E607" s="2"/>
      <c r="F607" s="2"/>
      <c r="G607" s="222"/>
      <c r="H607" s="222"/>
      <c r="I607" s="222"/>
      <c r="J607" s="222"/>
      <c r="K607" s="5"/>
    </row>
    <row r="608" ht="15.75" customHeight="1">
      <c r="A608" s="2"/>
      <c r="B608" s="2"/>
      <c r="C608" s="2"/>
      <c r="D608" s="2"/>
      <c r="E608" s="2"/>
      <c r="F608" s="2"/>
      <c r="G608" s="222"/>
      <c r="H608" s="222"/>
      <c r="I608" s="222"/>
      <c r="J608" s="222"/>
      <c r="K608" s="5"/>
    </row>
    <row r="609" ht="15.75" customHeight="1">
      <c r="A609" s="2"/>
      <c r="B609" s="2"/>
      <c r="C609" s="2"/>
      <c r="D609" s="2"/>
      <c r="E609" s="2"/>
      <c r="F609" s="2"/>
      <c r="G609" s="222"/>
      <c r="H609" s="222"/>
      <c r="I609" s="222"/>
      <c r="J609" s="222"/>
      <c r="K609" s="5"/>
    </row>
    <row r="610" ht="15.75" customHeight="1">
      <c r="A610" s="2"/>
      <c r="B610" s="2"/>
      <c r="C610" s="2"/>
      <c r="D610" s="2"/>
      <c r="E610" s="2"/>
      <c r="F610" s="2"/>
      <c r="G610" s="222"/>
      <c r="H610" s="222"/>
      <c r="I610" s="222"/>
      <c r="J610" s="222"/>
      <c r="K610" s="5"/>
    </row>
    <row r="611" ht="15.75" customHeight="1">
      <c r="A611" s="2"/>
      <c r="B611" s="2"/>
      <c r="C611" s="2"/>
      <c r="D611" s="2"/>
      <c r="E611" s="2"/>
      <c r="F611" s="2"/>
      <c r="G611" s="222"/>
      <c r="H611" s="222"/>
      <c r="I611" s="222"/>
      <c r="J611" s="222"/>
      <c r="K611" s="5"/>
    </row>
    <row r="612" ht="15.75" customHeight="1">
      <c r="A612" s="2"/>
      <c r="B612" s="2"/>
      <c r="C612" s="2"/>
      <c r="D612" s="2"/>
      <c r="E612" s="2"/>
      <c r="F612" s="2"/>
      <c r="G612" s="222"/>
      <c r="H612" s="222"/>
      <c r="I612" s="222"/>
      <c r="J612" s="222"/>
      <c r="K612" s="5"/>
    </row>
    <row r="613" ht="15.75" customHeight="1">
      <c r="A613" s="2"/>
      <c r="B613" s="2"/>
      <c r="C613" s="2"/>
      <c r="D613" s="2"/>
      <c r="E613" s="2"/>
      <c r="F613" s="2"/>
      <c r="G613" s="222"/>
      <c r="H613" s="222"/>
      <c r="I613" s="222"/>
      <c r="J613" s="222"/>
      <c r="K613" s="5"/>
    </row>
    <row r="614" ht="15.75" customHeight="1">
      <c r="A614" s="2"/>
      <c r="B614" s="2"/>
      <c r="C614" s="2"/>
      <c r="D614" s="2"/>
      <c r="E614" s="2"/>
      <c r="F614" s="2"/>
      <c r="G614" s="222"/>
      <c r="H614" s="222"/>
      <c r="I614" s="222"/>
      <c r="J614" s="222"/>
      <c r="K614" s="5"/>
    </row>
    <row r="615" ht="15.75" customHeight="1">
      <c r="A615" s="2"/>
      <c r="B615" s="2"/>
      <c r="C615" s="2"/>
      <c r="D615" s="2"/>
      <c r="E615" s="2"/>
      <c r="F615" s="2"/>
      <c r="G615" s="222"/>
      <c r="H615" s="222"/>
      <c r="I615" s="222"/>
      <c r="J615" s="222"/>
      <c r="K615" s="5"/>
    </row>
    <row r="616" ht="15.75" customHeight="1">
      <c r="A616" s="2"/>
      <c r="B616" s="2"/>
      <c r="C616" s="2"/>
      <c r="D616" s="2"/>
      <c r="E616" s="2"/>
      <c r="F616" s="2"/>
      <c r="G616" s="222"/>
      <c r="H616" s="222"/>
      <c r="I616" s="222"/>
      <c r="J616" s="222"/>
      <c r="K616" s="5"/>
    </row>
    <row r="617" ht="15.75" customHeight="1">
      <c r="A617" s="2"/>
      <c r="B617" s="2"/>
      <c r="C617" s="2"/>
      <c r="D617" s="2"/>
      <c r="E617" s="2"/>
      <c r="F617" s="2"/>
      <c r="G617" s="222"/>
      <c r="H617" s="222"/>
      <c r="I617" s="222"/>
      <c r="J617" s="222"/>
      <c r="K617" s="5"/>
    </row>
    <row r="618" ht="15.75" customHeight="1">
      <c r="A618" s="2"/>
      <c r="B618" s="2"/>
      <c r="C618" s="2"/>
      <c r="D618" s="2"/>
      <c r="E618" s="2"/>
      <c r="F618" s="2"/>
      <c r="G618" s="222"/>
      <c r="H618" s="222"/>
      <c r="I618" s="222"/>
      <c r="J618" s="222"/>
      <c r="K618" s="5"/>
    </row>
    <row r="619" ht="15.75" customHeight="1">
      <c r="A619" s="2"/>
      <c r="B619" s="2"/>
      <c r="C619" s="2"/>
      <c r="D619" s="2"/>
      <c r="E619" s="2"/>
      <c r="F619" s="2"/>
      <c r="G619" s="222"/>
      <c r="H619" s="222"/>
      <c r="I619" s="222"/>
      <c r="J619" s="222"/>
      <c r="K619" s="5"/>
    </row>
    <row r="620" ht="15.75" customHeight="1">
      <c r="A620" s="2"/>
      <c r="B620" s="2"/>
      <c r="C620" s="2"/>
      <c r="D620" s="2"/>
      <c r="E620" s="2"/>
      <c r="F620" s="2"/>
      <c r="G620" s="222"/>
      <c r="H620" s="222"/>
      <c r="I620" s="222"/>
      <c r="J620" s="222"/>
      <c r="K620" s="5"/>
    </row>
    <row r="621" ht="15.75" customHeight="1">
      <c r="A621" s="2"/>
      <c r="B621" s="2"/>
      <c r="C621" s="2"/>
      <c r="D621" s="2"/>
      <c r="E621" s="2"/>
      <c r="F621" s="2"/>
      <c r="G621" s="222"/>
      <c r="H621" s="222"/>
      <c r="I621" s="222"/>
      <c r="J621" s="222"/>
      <c r="K621" s="5"/>
    </row>
    <row r="622" ht="15.75" customHeight="1">
      <c r="A622" s="2"/>
      <c r="B622" s="2"/>
      <c r="C622" s="2"/>
      <c r="D622" s="2"/>
      <c r="E622" s="2"/>
      <c r="F622" s="2"/>
      <c r="G622" s="222"/>
      <c r="H622" s="222"/>
      <c r="I622" s="222"/>
      <c r="J622" s="222"/>
      <c r="K622" s="5"/>
    </row>
    <row r="623" ht="15.75" customHeight="1">
      <c r="A623" s="2"/>
      <c r="B623" s="2"/>
      <c r="C623" s="2"/>
      <c r="D623" s="2"/>
      <c r="E623" s="2"/>
      <c r="F623" s="2"/>
      <c r="G623" s="222"/>
      <c r="H623" s="222"/>
      <c r="I623" s="222"/>
      <c r="J623" s="222"/>
      <c r="K623" s="5"/>
    </row>
    <row r="624" ht="15.75" customHeight="1">
      <c r="A624" s="2"/>
      <c r="B624" s="2"/>
      <c r="C624" s="2"/>
      <c r="D624" s="2"/>
      <c r="E624" s="2"/>
      <c r="F624" s="2"/>
      <c r="G624" s="222"/>
      <c r="H624" s="222"/>
      <c r="I624" s="222"/>
      <c r="J624" s="222"/>
      <c r="K624" s="5"/>
    </row>
    <row r="625" ht="15.75" customHeight="1">
      <c r="A625" s="2"/>
      <c r="B625" s="2"/>
      <c r="C625" s="2"/>
      <c r="D625" s="2"/>
      <c r="E625" s="2"/>
      <c r="F625" s="2"/>
      <c r="G625" s="222"/>
      <c r="H625" s="222"/>
      <c r="I625" s="222"/>
      <c r="J625" s="222"/>
      <c r="K625" s="5"/>
    </row>
    <row r="626" ht="15.75" customHeight="1">
      <c r="A626" s="2"/>
      <c r="B626" s="2"/>
      <c r="C626" s="2"/>
      <c r="D626" s="2"/>
      <c r="E626" s="2"/>
      <c r="F626" s="2"/>
      <c r="G626" s="222"/>
      <c r="H626" s="222"/>
      <c r="I626" s="222"/>
      <c r="J626" s="222"/>
      <c r="K626" s="5"/>
    </row>
    <row r="627" ht="15.75" customHeight="1">
      <c r="A627" s="2"/>
      <c r="B627" s="2"/>
      <c r="C627" s="2"/>
      <c r="D627" s="2"/>
      <c r="E627" s="2"/>
      <c r="F627" s="2"/>
      <c r="G627" s="222"/>
      <c r="H627" s="222"/>
      <c r="I627" s="222"/>
      <c r="J627" s="222"/>
      <c r="K627" s="5"/>
    </row>
    <row r="628" ht="15.75" customHeight="1">
      <c r="A628" s="2"/>
      <c r="B628" s="2"/>
      <c r="C628" s="2"/>
      <c r="D628" s="2"/>
      <c r="E628" s="2"/>
      <c r="F628" s="2"/>
      <c r="G628" s="222"/>
      <c r="H628" s="222"/>
      <c r="I628" s="222"/>
      <c r="J628" s="222"/>
      <c r="K628" s="5"/>
    </row>
    <row r="629" ht="15.75" customHeight="1">
      <c r="A629" s="2"/>
      <c r="B629" s="2"/>
      <c r="C629" s="2"/>
      <c r="D629" s="2"/>
      <c r="E629" s="2"/>
      <c r="F629" s="2"/>
      <c r="G629" s="222"/>
      <c r="H629" s="222"/>
      <c r="I629" s="222"/>
      <c r="J629" s="222"/>
      <c r="K629" s="5"/>
    </row>
    <row r="630" ht="15.75" customHeight="1">
      <c r="A630" s="2"/>
      <c r="B630" s="2"/>
      <c r="C630" s="2"/>
      <c r="D630" s="2"/>
      <c r="E630" s="2"/>
      <c r="F630" s="2"/>
      <c r="G630" s="222"/>
      <c r="H630" s="222"/>
      <c r="I630" s="222"/>
      <c r="J630" s="222"/>
      <c r="K630" s="5"/>
    </row>
    <row r="631" ht="15.75" customHeight="1">
      <c r="A631" s="2"/>
      <c r="B631" s="2"/>
      <c r="C631" s="2"/>
      <c r="D631" s="2"/>
      <c r="E631" s="2"/>
      <c r="F631" s="2"/>
      <c r="G631" s="222"/>
      <c r="H631" s="222"/>
      <c r="I631" s="222"/>
      <c r="J631" s="222"/>
      <c r="K631" s="5"/>
    </row>
    <row r="632" ht="15.75" customHeight="1">
      <c r="A632" s="2"/>
      <c r="B632" s="2"/>
      <c r="C632" s="2"/>
      <c r="D632" s="2"/>
      <c r="E632" s="2"/>
      <c r="F632" s="2"/>
      <c r="G632" s="222"/>
      <c r="H632" s="222"/>
      <c r="I632" s="222"/>
      <c r="J632" s="222"/>
      <c r="K632" s="5"/>
    </row>
    <row r="633" ht="15.75" customHeight="1">
      <c r="A633" s="2"/>
      <c r="B633" s="2"/>
      <c r="C633" s="2"/>
      <c r="D633" s="2"/>
      <c r="E633" s="2"/>
      <c r="F633" s="2"/>
      <c r="G633" s="222"/>
      <c r="H633" s="222"/>
      <c r="I633" s="222"/>
      <c r="J633" s="222"/>
      <c r="K633" s="5"/>
    </row>
    <row r="634" ht="15.75" customHeight="1">
      <c r="A634" s="2"/>
      <c r="B634" s="2"/>
      <c r="C634" s="2"/>
      <c r="D634" s="2"/>
      <c r="E634" s="2"/>
      <c r="F634" s="2"/>
      <c r="G634" s="222"/>
      <c r="H634" s="222"/>
      <c r="I634" s="222"/>
      <c r="J634" s="222"/>
      <c r="K634" s="5"/>
    </row>
    <row r="635" ht="15.75" customHeight="1">
      <c r="A635" s="2"/>
      <c r="B635" s="2"/>
      <c r="C635" s="2"/>
      <c r="D635" s="2"/>
      <c r="E635" s="2"/>
      <c r="F635" s="2"/>
      <c r="G635" s="222"/>
      <c r="H635" s="222"/>
      <c r="I635" s="222"/>
      <c r="J635" s="222"/>
      <c r="K635" s="5"/>
    </row>
    <row r="636" ht="15.75" customHeight="1">
      <c r="A636" s="2"/>
      <c r="B636" s="2"/>
      <c r="C636" s="2"/>
      <c r="D636" s="2"/>
      <c r="E636" s="2"/>
      <c r="F636" s="2"/>
      <c r="G636" s="222"/>
      <c r="H636" s="222"/>
      <c r="I636" s="222"/>
      <c r="J636" s="222"/>
      <c r="K636" s="5"/>
    </row>
    <row r="637" ht="15.75" customHeight="1">
      <c r="A637" s="2"/>
      <c r="B637" s="2"/>
      <c r="C637" s="2"/>
      <c r="D637" s="2"/>
      <c r="E637" s="2"/>
      <c r="F637" s="2"/>
      <c r="G637" s="222"/>
      <c r="H637" s="222"/>
      <c r="I637" s="222"/>
      <c r="J637" s="222"/>
      <c r="K637" s="5"/>
    </row>
    <row r="638" ht="15.75" customHeight="1">
      <c r="A638" s="2"/>
      <c r="B638" s="2"/>
      <c r="C638" s="2"/>
      <c r="D638" s="2"/>
      <c r="E638" s="2"/>
      <c r="F638" s="2"/>
      <c r="G638" s="222"/>
      <c r="H638" s="222"/>
      <c r="I638" s="222"/>
      <c r="J638" s="222"/>
      <c r="K638" s="5"/>
    </row>
    <row r="639" ht="15.75" customHeight="1">
      <c r="A639" s="2"/>
      <c r="B639" s="2"/>
      <c r="C639" s="2"/>
      <c r="D639" s="2"/>
      <c r="E639" s="2"/>
      <c r="F639" s="2"/>
      <c r="G639" s="222"/>
      <c r="H639" s="222"/>
      <c r="I639" s="222"/>
      <c r="J639" s="222"/>
      <c r="K639" s="5"/>
    </row>
    <row r="640" ht="15.75" customHeight="1">
      <c r="A640" s="2"/>
      <c r="B640" s="2"/>
      <c r="C640" s="2"/>
      <c r="D640" s="2"/>
      <c r="E640" s="2"/>
      <c r="F640" s="2"/>
      <c r="G640" s="222"/>
      <c r="H640" s="222"/>
      <c r="I640" s="222"/>
      <c r="J640" s="222"/>
      <c r="K640" s="5"/>
    </row>
    <row r="641" ht="15.75" customHeight="1">
      <c r="A641" s="2"/>
      <c r="B641" s="2"/>
      <c r="C641" s="2"/>
      <c r="D641" s="2"/>
      <c r="E641" s="2"/>
      <c r="F641" s="2"/>
      <c r="G641" s="222"/>
      <c r="H641" s="222"/>
      <c r="I641" s="222"/>
      <c r="J641" s="222"/>
      <c r="K641" s="5"/>
    </row>
    <row r="642" ht="15.75" customHeight="1">
      <c r="A642" s="2"/>
      <c r="B642" s="2"/>
      <c r="C642" s="2"/>
      <c r="D642" s="2"/>
      <c r="E642" s="2"/>
      <c r="F642" s="2"/>
      <c r="G642" s="222"/>
      <c r="H642" s="222"/>
      <c r="I642" s="222"/>
      <c r="J642" s="222"/>
      <c r="K642" s="5"/>
    </row>
    <row r="643" ht="15.75" customHeight="1">
      <c r="A643" s="2"/>
      <c r="B643" s="2"/>
      <c r="C643" s="2"/>
      <c r="D643" s="2"/>
      <c r="E643" s="2"/>
      <c r="F643" s="2"/>
      <c r="G643" s="222"/>
      <c r="H643" s="222"/>
      <c r="I643" s="222"/>
      <c r="J643" s="222"/>
      <c r="K643" s="5"/>
    </row>
    <row r="644" ht="15.75" customHeight="1">
      <c r="A644" s="2"/>
      <c r="B644" s="2"/>
      <c r="C644" s="2"/>
      <c r="D644" s="2"/>
      <c r="E644" s="2"/>
      <c r="F644" s="2"/>
      <c r="G644" s="222"/>
      <c r="H644" s="222"/>
      <c r="I644" s="222"/>
      <c r="J644" s="222"/>
      <c r="K644" s="5"/>
    </row>
    <row r="645" ht="15.75" customHeight="1">
      <c r="A645" s="2"/>
      <c r="B645" s="2"/>
      <c r="C645" s="2"/>
      <c r="D645" s="2"/>
      <c r="E645" s="2"/>
      <c r="F645" s="2"/>
      <c r="G645" s="222"/>
      <c r="H645" s="222"/>
      <c r="I645" s="222"/>
      <c r="J645" s="222"/>
      <c r="K645" s="5"/>
    </row>
    <row r="646" ht="15.75" customHeight="1">
      <c r="A646" s="2"/>
      <c r="B646" s="2"/>
      <c r="C646" s="2"/>
      <c r="D646" s="2"/>
      <c r="E646" s="2"/>
      <c r="F646" s="2"/>
      <c r="G646" s="222"/>
      <c r="H646" s="222"/>
      <c r="I646" s="222"/>
      <c r="J646" s="222"/>
      <c r="K646" s="5"/>
    </row>
    <row r="647" ht="15.75" customHeight="1">
      <c r="A647" s="2"/>
      <c r="B647" s="2"/>
      <c r="C647" s="2"/>
      <c r="D647" s="2"/>
      <c r="E647" s="2"/>
      <c r="F647" s="2"/>
      <c r="G647" s="222"/>
      <c r="H647" s="222"/>
      <c r="I647" s="222"/>
      <c r="J647" s="222"/>
      <c r="K647" s="5"/>
    </row>
    <row r="648" ht="15.75" customHeight="1">
      <c r="A648" s="2"/>
      <c r="B648" s="2"/>
      <c r="C648" s="2"/>
      <c r="D648" s="2"/>
      <c r="E648" s="2"/>
      <c r="F648" s="2"/>
      <c r="G648" s="222"/>
      <c r="H648" s="222"/>
      <c r="I648" s="222"/>
      <c r="J648" s="222"/>
      <c r="K648" s="5"/>
    </row>
    <row r="649" ht="15.75" customHeight="1">
      <c r="A649" s="2"/>
      <c r="B649" s="2"/>
      <c r="C649" s="2"/>
      <c r="D649" s="2"/>
      <c r="E649" s="2"/>
      <c r="F649" s="2"/>
      <c r="G649" s="222"/>
      <c r="H649" s="222"/>
      <c r="I649" s="222"/>
      <c r="J649" s="222"/>
      <c r="K649" s="5"/>
    </row>
    <row r="650" ht="15.75" customHeight="1">
      <c r="A650" s="2"/>
      <c r="B650" s="2"/>
      <c r="C650" s="2"/>
      <c r="D650" s="2"/>
      <c r="E650" s="2"/>
      <c r="F650" s="2"/>
      <c r="G650" s="222"/>
      <c r="H650" s="222"/>
      <c r="I650" s="222"/>
      <c r="J650" s="222"/>
      <c r="K650" s="5"/>
    </row>
    <row r="651" ht="15.75" customHeight="1">
      <c r="A651" s="2"/>
      <c r="B651" s="2"/>
      <c r="C651" s="2"/>
      <c r="D651" s="2"/>
      <c r="E651" s="2"/>
      <c r="F651" s="2"/>
      <c r="G651" s="222"/>
      <c r="H651" s="222"/>
      <c r="I651" s="222"/>
      <c r="J651" s="222"/>
      <c r="K651" s="5"/>
    </row>
    <row r="652" ht="15.75" customHeight="1">
      <c r="A652" s="2"/>
      <c r="B652" s="2"/>
      <c r="C652" s="2"/>
      <c r="D652" s="2"/>
      <c r="E652" s="2"/>
      <c r="F652" s="2"/>
      <c r="G652" s="222"/>
      <c r="H652" s="222"/>
      <c r="I652" s="222"/>
      <c r="J652" s="222"/>
      <c r="K652" s="5"/>
    </row>
    <row r="653" ht="15.75" customHeight="1">
      <c r="A653" s="2"/>
      <c r="B653" s="2"/>
      <c r="C653" s="2"/>
      <c r="D653" s="2"/>
      <c r="E653" s="2"/>
      <c r="F653" s="2"/>
      <c r="G653" s="222"/>
      <c r="H653" s="222"/>
      <c r="I653" s="222"/>
      <c r="J653" s="222"/>
      <c r="K653" s="5"/>
    </row>
    <row r="654" ht="15.75" customHeight="1">
      <c r="A654" s="2"/>
      <c r="B654" s="2"/>
      <c r="C654" s="2"/>
      <c r="D654" s="2"/>
      <c r="E654" s="2"/>
      <c r="F654" s="2"/>
      <c r="G654" s="222"/>
      <c r="H654" s="222"/>
      <c r="I654" s="222"/>
      <c r="J654" s="222"/>
      <c r="K654" s="5"/>
    </row>
    <row r="655" ht="15.75" customHeight="1">
      <c r="A655" s="2"/>
      <c r="B655" s="2"/>
      <c r="C655" s="2"/>
      <c r="D655" s="2"/>
      <c r="E655" s="2"/>
      <c r="F655" s="2"/>
      <c r="G655" s="222"/>
      <c r="H655" s="222"/>
      <c r="I655" s="222"/>
      <c r="J655" s="222"/>
      <c r="K655" s="5"/>
    </row>
    <row r="656" ht="15.75" customHeight="1">
      <c r="A656" s="2"/>
      <c r="B656" s="2"/>
      <c r="C656" s="2"/>
      <c r="D656" s="2"/>
      <c r="E656" s="2"/>
      <c r="F656" s="2"/>
      <c r="G656" s="222"/>
      <c r="H656" s="222"/>
      <c r="I656" s="222"/>
      <c r="J656" s="222"/>
      <c r="K656" s="5"/>
    </row>
    <row r="657" ht="15.75" customHeight="1">
      <c r="A657" s="2"/>
      <c r="B657" s="2"/>
      <c r="C657" s="2"/>
      <c r="D657" s="2"/>
      <c r="E657" s="2"/>
      <c r="F657" s="2"/>
      <c r="G657" s="222"/>
      <c r="H657" s="222"/>
      <c r="I657" s="222"/>
      <c r="J657" s="222"/>
      <c r="K657" s="5"/>
    </row>
    <row r="658" ht="15.75" customHeight="1">
      <c r="A658" s="2"/>
      <c r="B658" s="2"/>
      <c r="C658" s="2"/>
      <c r="D658" s="2"/>
      <c r="E658" s="2"/>
      <c r="F658" s="2"/>
      <c r="G658" s="222"/>
      <c r="H658" s="222"/>
      <c r="I658" s="222"/>
      <c r="J658" s="222"/>
      <c r="K658" s="5"/>
    </row>
    <row r="659" ht="15.75" customHeight="1">
      <c r="A659" s="2"/>
      <c r="B659" s="2"/>
      <c r="C659" s="2"/>
      <c r="D659" s="2"/>
      <c r="E659" s="2"/>
      <c r="F659" s="2"/>
      <c r="G659" s="222"/>
      <c r="H659" s="222"/>
      <c r="I659" s="222"/>
      <c r="J659" s="222"/>
      <c r="K659" s="5"/>
    </row>
    <row r="660" ht="15.75" customHeight="1">
      <c r="A660" s="2"/>
      <c r="B660" s="2"/>
      <c r="C660" s="2"/>
      <c r="D660" s="2"/>
      <c r="E660" s="2"/>
      <c r="F660" s="2"/>
      <c r="G660" s="222"/>
      <c r="H660" s="222"/>
      <c r="I660" s="222"/>
      <c r="J660" s="222"/>
      <c r="K660" s="5"/>
    </row>
    <row r="661" ht="15.75" customHeight="1">
      <c r="A661" s="2"/>
      <c r="B661" s="2"/>
      <c r="C661" s="2"/>
      <c r="D661" s="2"/>
      <c r="E661" s="2"/>
      <c r="F661" s="2"/>
      <c r="G661" s="222"/>
      <c r="H661" s="222"/>
      <c r="I661" s="222"/>
      <c r="J661" s="222"/>
      <c r="K661" s="5"/>
    </row>
    <row r="662" ht="15.75" customHeight="1">
      <c r="A662" s="2"/>
      <c r="B662" s="2"/>
      <c r="C662" s="2"/>
      <c r="D662" s="2"/>
      <c r="E662" s="2"/>
      <c r="F662" s="2"/>
      <c r="G662" s="222"/>
      <c r="H662" s="222"/>
      <c r="I662" s="222"/>
      <c r="J662" s="222"/>
      <c r="K662" s="5"/>
    </row>
    <row r="663" ht="15.75" customHeight="1">
      <c r="A663" s="2"/>
      <c r="B663" s="2"/>
      <c r="C663" s="2"/>
      <c r="D663" s="2"/>
      <c r="E663" s="2"/>
      <c r="F663" s="2"/>
      <c r="G663" s="222"/>
      <c r="H663" s="222"/>
      <c r="I663" s="222"/>
      <c r="J663" s="222"/>
      <c r="K663" s="5"/>
    </row>
    <row r="664" ht="15.75" customHeight="1">
      <c r="A664" s="2"/>
      <c r="B664" s="2"/>
      <c r="C664" s="2"/>
      <c r="D664" s="2"/>
      <c r="E664" s="2"/>
      <c r="F664" s="2"/>
      <c r="G664" s="222"/>
      <c r="H664" s="222"/>
      <c r="I664" s="222"/>
      <c r="J664" s="222"/>
      <c r="K664" s="5"/>
    </row>
    <row r="665" ht="15.75" customHeight="1">
      <c r="A665" s="2"/>
      <c r="B665" s="2"/>
      <c r="C665" s="2"/>
      <c r="D665" s="2"/>
      <c r="E665" s="2"/>
      <c r="F665" s="2"/>
      <c r="G665" s="222"/>
      <c r="H665" s="222"/>
      <c r="I665" s="222"/>
      <c r="J665" s="222"/>
      <c r="K665" s="5"/>
    </row>
    <row r="666" ht="15.75" customHeight="1">
      <c r="A666" s="2"/>
      <c r="B666" s="2"/>
      <c r="C666" s="2"/>
      <c r="D666" s="2"/>
      <c r="E666" s="2"/>
      <c r="F666" s="2"/>
      <c r="G666" s="222"/>
      <c r="H666" s="222"/>
      <c r="I666" s="222"/>
      <c r="J666" s="222"/>
      <c r="K666" s="5"/>
    </row>
    <row r="667" ht="15.75" customHeight="1">
      <c r="A667" s="2"/>
      <c r="B667" s="2"/>
      <c r="C667" s="2"/>
      <c r="D667" s="2"/>
      <c r="E667" s="2"/>
      <c r="F667" s="2"/>
      <c r="G667" s="222"/>
      <c r="H667" s="222"/>
      <c r="I667" s="222"/>
      <c r="J667" s="222"/>
      <c r="K667" s="5"/>
    </row>
    <row r="668" ht="15.75" customHeight="1">
      <c r="A668" s="2"/>
      <c r="B668" s="2"/>
      <c r="C668" s="2"/>
      <c r="D668" s="2"/>
      <c r="E668" s="2"/>
      <c r="F668" s="2"/>
      <c r="G668" s="222"/>
      <c r="H668" s="222"/>
      <c r="I668" s="222"/>
      <c r="J668" s="222"/>
      <c r="K668" s="5"/>
    </row>
    <row r="669" ht="15.75" customHeight="1">
      <c r="A669" s="2"/>
      <c r="B669" s="2"/>
      <c r="C669" s="2"/>
      <c r="D669" s="2"/>
      <c r="E669" s="2"/>
      <c r="F669" s="2"/>
      <c r="G669" s="222"/>
      <c r="H669" s="222"/>
      <c r="I669" s="222"/>
      <c r="J669" s="222"/>
      <c r="K669" s="5"/>
    </row>
    <row r="670" ht="15.75" customHeight="1">
      <c r="A670" s="2"/>
      <c r="B670" s="2"/>
      <c r="C670" s="2"/>
      <c r="D670" s="2"/>
      <c r="E670" s="2"/>
      <c r="F670" s="2"/>
      <c r="G670" s="222"/>
      <c r="H670" s="222"/>
      <c r="I670" s="222"/>
      <c r="J670" s="222"/>
      <c r="K670" s="5"/>
    </row>
    <row r="671" ht="15.75" customHeight="1">
      <c r="A671" s="2"/>
      <c r="B671" s="2"/>
      <c r="C671" s="2"/>
      <c r="D671" s="2"/>
      <c r="E671" s="2"/>
      <c r="F671" s="2"/>
      <c r="G671" s="222"/>
      <c r="H671" s="222"/>
      <c r="I671" s="222"/>
      <c r="J671" s="222"/>
      <c r="K671" s="5"/>
    </row>
    <row r="672" ht="15.75" customHeight="1">
      <c r="A672" s="2"/>
      <c r="B672" s="2"/>
      <c r="C672" s="2"/>
      <c r="D672" s="2"/>
      <c r="E672" s="2"/>
      <c r="F672" s="2"/>
      <c r="G672" s="222"/>
      <c r="H672" s="222"/>
      <c r="I672" s="222"/>
      <c r="J672" s="222"/>
      <c r="K672" s="5"/>
    </row>
    <row r="673" ht="15.75" customHeight="1">
      <c r="A673" s="2"/>
      <c r="B673" s="2"/>
      <c r="C673" s="2"/>
      <c r="D673" s="2"/>
      <c r="E673" s="2"/>
      <c r="F673" s="2"/>
      <c r="G673" s="222"/>
      <c r="H673" s="222"/>
      <c r="I673" s="222"/>
      <c r="J673" s="222"/>
      <c r="K673" s="5"/>
    </row>
    <row r="674" ht="15.75" customHeight="1">
      <c r="A674" s="2"/>
      <c r="B674" s="2"/>
      <c r="C674" s="2"/>
      <c r="D674" s="2"/>
      <c r="E674" s="2"/>
      <c r="F674" s="2"/>
      <c r="G674" s="222"/>
      <c r="H674" s="222"/>
      <c r="I674" s="222"/>
      <c r="J674" s="222"/>
      <c r="K674" s="5"/>
    </row>
    <row r="675" ht="15.75" customHeight="1">
      <c r="A675" s="2"/>
      <c r="B675" s="2"/>
      <c r="C675" s="2"/>
      <c r="D675" s="2"/>
      <c r="E675" s="2"/>
      <c r="F675" s="2"/>
      <c r="G675" s="222"/>
      <c r="H675" s="222"/>
      <c r="I675" s="222"/>
      <c r="J675" s="222"/>
      <c r="K675" s="5"/>
    </row>
    <row r="676" ht="15.75" customHeight="1">
      <c r="A676" s="2"/>
      <c r="B676" s="2"/>
      <c r="C676" s="2"/>
      <c r="D676" s="2"/>
      <c r="E676" s="2"/>
      <c r="F676" s="2"/>
      <c r="G676" s="222"/>
      <c r="H676" s="222"/>
      <c r="I676" s="222"/>
      <c r="J676" s="222"/>
      <c r="K676" s="5"/>
    </row>
    <row r="677" ht="15.75" customHeight="1">
      <c r="A677" s="2"/>
      <c r="B677" s="2"/>
      <c r="C677" s="2"/>
      <c r="D677" s="2"/>
      <c r="E677" s="2"/>
      <c r="F677" s="2"/>
      <c r="G677" s="222"/>
      <c r="H677" s="222"/>
      <c r="I677" s="222"/>
      <c r="J677" s="222"/>
      <c r="K677" s="5"/>
    </row>
    <row r="678" ht="15.75" customHeight="1">
      <c r="A678" s="2"/>
      <c r="B678" s="2"/>
      <c r="C678" s="2"/>
      <c r="D678" s="2"/>
      <c r="E678" s="2"/>
      <c r="F678" s="2"/>
      <c r="G678" s="222"/>
      <c r="H678" s="222"/>
      <c r="I678" s="222"/>
      <c r="J678" s="222"/>
      <c r="K678" s="5"/>
    </row>
    <row r="679" ht="15.75" customHeight="1">
      <c r="A679" s="2"/>
      <c r="B679" s="2"/>
      <c r="C679" s="2"/>
      <c r="D679" s="2"/>
      <c r="E679" s="2"/>
      <c r="F679" s="2"/>
      <c r="G679" s="222"/>
      <c r="H679" s="222"/>
      <c r="I679" s="222"/>
      <c r="J679" s="222"/>
      <c r="K679" s="5"/>
    </row>
    <row r="680" ht="15.75" customHeight="1">
      <c r="A680" s="2"/>
      <c r="B680" s="2"/>
      <c r="C680" s="2"/>
      <c r="D680" s="2"/>
      <c r="E680" s="2"/>
      <c r="F680" s="2"/>
      <c r="G680" s="222"/>
      <c r="H680" s="222"/>
      <c r="I680" s="222"/>
      <c r="J680" s="222"/>
      <c r="K680" s="5"/>
    </row>
    <row r="681" ht="15.75" customHeight="1">
      <c r="A681" s="2"/>
      <c r="B681" s="2"/>
      <c r="C681" s="2"/>
      <c r="D681" s="2"/>
      <c r="E681" s="2"/>
      <c r="F681" s="2"/>
      <c r="G681" s="222"/>
      <c r="H681" s="222"/>
      <c r="I681" s="222"/>
      <c r="J681" s="222"/>
      <c r="K681" s="5"/>
    </row>
    <row r="682" ht="15.75" customHeight="1">
      <c r="A682" s="2"/>
      <c r="B682" s="2"/>
      <c r="C682" s="2"/>
      <c r="D682" s="2"/>
      <c r="E682" s="2"/>
      <c r="F682" s="2"/>
      <c r="G682" s="222"/>
      <c r="H682" s="222"/>
      <c r="I682" s="222"/>
      <c r="J682" s="222"/>
      <c r="K682" s="5"/>
    </row>
    <row r="683" ht="15.75" customHeight="1">
      <c r="A683" s="2"/>
      <c r="B683" s="2"/>
      <c r="C683" s="2"/>
      <c r="D683" s="2"/>
      <c r="E683" s="2"/>
      <c r="F683" s="2"/>
      <c r="G683" s="222"/>
      <c r="H683" s="222"/>
      <c r="I683" s="222"/>
      <c r="J683" s="222"/>
      <c r="K683" s="5"/>
    </row>
    <row r="684" ht="15.75" customHeight="1">
      <c r="A684" s="2"/>
      <c r="B684" s="2"/>
      <c r="C684" s="2"/>
      <c r="D684" s="2"/>
      <c r="E684" s="2"/>
      <c r="F684" s="2"/>
      <c r="G684" s="222"/>
      <c r="H684" s="222"/>
      <c r="I684" s="222"/>
      <c r="J684" s="222"/>
      <c r="K684" s="5"/>
    </row>
    <row r="685" ht="15.75" customHeight="1">
      <c r="A685" s="2"/>
      <c r="B685" s="2"/>
      <c r="C685" s="2"/>
      <c r="D685" s="2"/>
      <c r="E685" s="2"/>
      <c r="F685" s="2"/>
      <c r="G685" s="222"/>
      <c r="H685" s="222"/>
      <c r="I685" s="222"/>
      <c r="J685" s="222"/>
      <c r="K685" s="5"/>
    </row>
    <row r="686" ht="15.75" customHeight="1">
      <c r="A686" s="2"/>
      <c r="B686" s="2"/>
      <c r="C686" s="2"/>
      <c r="D686" s="2"/>
      <c r="E686" s="2"/>
      <c r="F686" s="2"/>
      <c r="G686" s="222"/>
      <c r="H686" s="222"/>
      <c r="I686" s="222"/>
      <c r="J686" s="222"/>
      <c r="K686" s="5"/>
    </row>
    <row r="687" ht="15.75" customHeight="1">
      <c r="A687" s="2"/>
      <c r="B687" s="2"/>
      <c r="C687" s="2"/>
      <c r="D687" s="2"/>
      <c r="E687" s="2"/>
      <c r="F687" s="2"/>
      <c r="G687" s="222"/>
      <c r="H687" s="222"/>
      <c r="I687" s="222"/>
      <c r="J687" s="222"/>
      <c r="K687" s="5"/>
    </row>
    <row r="688" ht="15.75" customHeight="1">
      <c r="A688" s="2"/>
      <c r="B688" s="2"/>
      <c r="C688" s="2"/>
      <c r="D688" s="2"/>
      <c r="E688" s="2"/>
      <c r="F688" s="2"/>
      <c r="G688" s="222"/>
      <c r="H688" s="222"/>
      <c r="I688" s="222"/>
      <c r="J688" s="222"/>
      <c r="K688" s="5"/>
    </row>
    <row r="689" ht="15.75" customHeight="1">
      <c r="A689" s="2"/>
      <c r="B689" s="2"/>
      <c r="C689" s="2"/>
      <c r="D689" s="2"/>
      <c r="E689" s="2"/>
      <c r="F689" s="2"/>
      <c r="G689" s="222"/>
      <c r="H689" s="222"/>
      <c r="I689" s="222"/>
      <c r="J689" s="222"/>
      <c r="K689" s="5"/>
    </row>
    <row r="690" ht="15.75" customHeight="1">
      <c r="A690" s="2"/>
      <c r="B690" s="2"/>
      <c r="C690" s="2"/>
      <c r="D690" s="2"/>
      <c r="E690" s="2"/>
      <c r="F690" s="2"/>
      <c r="G690" s="222"/>
      <c r="H690" s="222"/>
      <c r="I690" s="222"/>
      <c r="J690" s="222"/>
      <c r="K690" s="5"/>
    </row>
    <row r="691" ht="15.75" customHeight="1">
      <c r="A691" s="2"/>
      <c r="B691" s="2"/>
      <c r="C691" s="2"/>
      <c r="D691" s="2"/>
      <c r="E691" s="2"/>
      <c r="F691" s="2"/>
      <c r="G691" s="222"/>
      <c r="H691" s="222"/>
      <c r="I691" s="222"/>
      <c r="J691" s="222"/>
      <c r="K691" s="5"/>
    </row>
    <row r="692" ht="15.75" customHeight="1">
      <c r="A692" s="2"/>
      <c r="B692" s="2"/>
      <c r="C692" s="2"/>
      <c r="D692" s="2"/>
      <c r="E692" s="2"/>
      <c r="F692" s="2"/>
      <c r="G692" s="222"/>
      <c r="H692" s="222"/>
      <c r="I692" s="222"/>
      <c r="J692" s="222"/>
      <c r="K692" s="5"/>
    </row>
    <row r="693" ht="15.75" customHeight="1">
      <c r="A693" s="2"/>
      <c r="B693" s="2"/>
      <c r="C693" s="2"/>
      <c r="D693" s="2"/>
      <c r="E693" s="2"/>
      <c r="F693" s="2"/>
      <c r="G693" s="222"/>
      <c r="H693" s="222"/>
      <c r="I693" s="222"/>
      <c r="J693" s="222"/>
      <c r="K693" s="5"/>
    </row>
    <row r="694" ht="15.75" customHeight="1">
      <c r="A694" s="2"/>
      <c r="B694" s="2"/>
      <c r="C694" s="2"/>
      <c r="D694" s="2"/>
      <c r="E694" s="2"/>
      <c r="F694" s="2"/>
      <c r="G694" s="222"/>
      <c r="H694" s="222"/>
      <c r="I694" s="222"/>
      <c r="J694" s="222"/>
      <c r="K694" s="5"/>
    </row>
    <row r="695" ht="15.75" customHeight="1">
      <c r="A695" s="2"/>
      <c r="B695" s="2"/>
      <c r="C695" s="2"/>
      <c r="D695" s="2"/>
      <c r="E695" s="2"/>
      <c r="F695" s="2"/>
      <c r="G695" s="222"/>
      <c r="H695" s="222"/>
      <c r="I695" s="222"/>
      <c r="J695" s="222"/>
      <c r="K695" s="5"/>
    </row>
    <row r="696" ht="15.75" customHeight="1">
      <c r="A696" s="2"/>
      <c r="B696" s="2"/>
      <c r="C696" s="2"/>
      <c r="D696" s="2"/>
      <c r="E696" s="2"/>
      <c r="F696" s="2"/>
      <c r="G696" s="222"/>
      <c r="H696" s="222"/>
      <c r="I696" s="222"/>
      <c r="J696" s="222"/>
      <c r="K696" s="5"/>
    </row>
    <row r="697" ht="15.75" customHeight="1">
      <c r="A697" s="2"/>
      <c r="B697" s="2"/>
      <c r="C697" s="2"/>
      <c r="D697" s="2"/>
      <c r="E697" s="2"/>
      <c r="F697" s="2"/>
      <c r="G697" s="222"/>
      <c r="H697" s="222"/>
      <c r="I697" s="222"/>
      <c r="J697" s="222"/>
      <c r="K697" s="5"/>
    </row>
    <row r="698" ht="15.75" customHeight="1">
      <c r="A698" s="2"/>
      <c r="B698" s="2"/>
      <c r="C698" s="2"/>
      <c r="D698" s="2"/>
      <c r="E698" s="2"/>
      <c r="F698" s="2"/>
      <c r="G698" s="222"/>
      <c r="H698" s="222"/>
      <c r="I698" s="222"/>
      <c r="J698" s="222"/>
      <c r="K698" s="5"/>
    </row>
    <row r="699" ht="15.75" customHeight="1">
      <c r="A699" s="2"/>
      <c r="B699" s="2"/>
      <c r="C699" s="2"/>
      <c r="D699" s="2"/>
      <c r="E699" s="2"/>
      <c r="F699" s="2"/>
      <c r="G699" s="222"/>
      <c r="H699" s="222"/>
      <c r="I699" s="222"/>
      <c r="J699" s="222"/>
      <c r="K699" s="5"/>
    </row>
    <row r="700" ht="15.75" customHeight="1">
      <c r="A700" s="2"/>
      <c r="B700" s="2"/>
      <c r="C700" s="2"/>
      <c r="D700" s="2"/>
      <c r="E700" s="2"/>
      <c r="F700" s="2"/>
      <c r="G700" s="222"/>
      <c r="H700" s="222"/>
      <c r="I700" s="222"/>
      <c r="J700" s="222"/>
      <c r="K700" s="5"/>
    </row>
    <row r="701" ht="15.75" customHeight="1">
      <c r="A701" s="2"/>
      <c r="B701" s="2"/>
      <c r="C701" s="2"/>
      <c r="D701" s="2"/>
      <c r="E701" s="2"/>
      <c r="F701" s="2"/>
      <c r="G701" s="222"/>
      <c r="H701" s="222"/>
      <c r="I701" s="222"/>
      <c r="J701" s="222"/>
      <c r="K701" s="5"/>
    </row>
    <row r="702" ht="15.75" customHeight="1">
      <c r="A702" s="2"/>
      <c r="B702" s="2"/>
      <c r="C702" s="2"/>
      <c r="D702" s="2"/>
      <c r="E702" s="2"/>
      <c r="F702" s="2"/>
      <c r="G702" s="222"/>
      <c r="H702" s="222"/>
      <c r="I702" s="222"/>
      <c r="J702" s="222"/>
      <c r="K702" s="5"/>
    </row>
    <row r="703" ht="15.75" customHeight="1">
      <c r="A703" s="2"/>
      <c r="B703" s="2"/>
      <c r="C703" s="2"/>
      <c r="D703" s="2"/>
      <c r="E703" s="2"/>
      <c r="F703" s="2"/>
      <c r="G703" s="222"/>
      <c r="H703" s="222"/>
      <c r="I703" s="222"/>
      <c r="J703" s="222"/>
      <c r="K703" s="5"/>
    </row>
    <row r="704" ht="15.75" customHeight="1">
      <c r="A704" s="2"/>
      <c r="B704" s="2"/>
      <c r="C704" s="2"/>
      <c r="D704" s="2"/>
      <c r="E704" s="2"/>
      <c r="F704" s="2"/>
      <c r="G704" s="222"/>
      <c r="H704" s="222"/>
      <c r="I704" s="222"/>
      <c r="J704" s="222"/>
      <c r="K704" s="5"/>
    </row>
    <row r="705" ht="15.75" customHeight="1">
      <c r="A705" s="2"/>
      <c r="B705" s="2"/>
      <c r="C705" s="2"/>
      <c r="D705" s="2"/>
      <c r="E705" s="2"/>
      <c r="F705" s="2"/>
      <c r="G705" s="222"/>
      <c r="H705" s="222"/>
      <c r="I705" s="222"/>
      <c r="J705" s="222"/>
      <c r="K705" s="5"/>
    </row>
    <row r="706" ht="15.75" customHeight="1">
      <c r="A706" s="2"/>
      <c r="B706" s="2"/>
      <c r="C706" s="2"/>
      <c r="D706" s="2"/>
      <c r="E706" s="2"/>
      <c r="F706" s="2"/>
      <c r="G706" s="222"/>
      <c r="H706" s="222"/>
      <c r="I706" s="222"/>
      <c r="J706" s="222"/>
      <c r="K706" s="5"/>
    </row>
    <row r="707" ht="15.75" customHeight="1">
      <c r="A707" s="2"/>
      <c r="B707" s="2"/>
      <c r="C707" s="2"/>
      <c r="D707" s="2"/>
      <c r="E707" s="2"/>
      <c r="F707" s="2"/>
      <c r="G707" s="222"/>
      <c r="H707" s="222"/>
      <c r="I707" s="222"/>
      <c r="J707" s="222"/>
      <c r="K707" s="5"/>
    </row>
    <row r="708" ht="15.75" customHeight="1">
      <c r="A708" s="2"/>
      <c r="B708" s="2"/>
      <c r="C708" s="2"/>
      <c r="D708" s="2"/>
      <c r="E708" s="2"/>
      <c r="F708" s="2"/>
      <c r="G708" s="222"/>
      <c r="H708" s="222"/>
      <c r="I708" s="222"/>
      <c r="J708" s="222"/>
      <c r="K708" s="5"/>
    </row>
    <row r="709" ht="15.75" customHeight="1">
      <c r="A709" s="2"/>
      <c r="B709" s="2"/>
      <c r="C709" s="2"/>
      <c r="D709" s="2"/>
      <c r="E709" s="2"/>
      <c r="F709" s="2"/>
      <c r="G709" s="222"/>
      <c r="H709" s="222"/>
      <c r="I709" s="222"/>
      <c r="J709" s="222"/>
      <c r="K709" s="5"/>
    </row>
    <row r="710" ht="15.75" customHeight="1">
      <c r="A710" s="2"/>
      <c r="B710" s="2"/>
      <c r="C710" s="2"/>
      <c r="D710" s="2"/>
      <c r="E710" s="2"/>
      <c r="F710" s="2"/>
      <c r="G710" s="222"/>
      <c r="H710" s="222"/>
      <c r="I710" s="222"/>
      <c r="J710" s="222"/>
      <c r="K710" s="5"/>
    </row>
    <row r="711" ht="15.75" customHeight="1">
      <c r="A711" s="2"/>
      <c r="B711" s="2"/>
      <c r="C711" s="2"/>
      <c r="D711" s="2"/>
      <c r="E711" s="2"/>
      <c r="F711" s="2"/>
      <c r="G711" s="222"/>
      <c r="H711" s="222"/>
      <c r="I711" s="222"/>
      <c r="J711" s="222"/>
      <c r="K711" s="5"/>
    </row>
    <row r="712" ht="15.75" customHeight="1">
      <c r="A712" s="2"/>
      <c r="B712" s="2"/>
      <c r="C712" s="2"/>
      <c r="D712" s="2"/>
      <c r="E712" s="2"/>
      <c r="F712" s="2"/>
      <c r="G712" s="222"/>
      <c r="H712" s="222"/>
      <c r="I712" s="222"/>
      <c r="J712" s="222"/>
      <c r="K712" s="5"/>
    </row>
    <row r="713" ht="15.75" customHeight="1">
      <c r="A713" s="2"/>
      <c r="B713" s="2"/>
      <c r="C713" s="2"/>
      <c r="D713" s="2"/>
      <c r="E713" s="2"/>
      <c r="F713" s="2"/>
      <c r="G713" s="222"/>
      <c r="H713" s="222"/>
      <c r="I713" s="222"/>
      <c r="J713" s="222"/>
      <c r="K713" s="5"/>
    </row>
    <row r="714" ht="15.75" customHeight="1">
      <c r="A714" s="2"/>
      <c r="B714" s="2"/>
      <c r="C714" s="2"/>
      <c r="D714" s="2"/>
      <c r="E714" s="2"/>
      <c r="F714" s="2"/>
      <c r="G714" s="222"/>
      <c r="H714" s="222"/>
      <c r="I714" s="222"/>
      <c r="J714" s="222"/>
      <c r="K714" s="5"/>
    </row>
    <row r="715" ht="15.75" customHeight="1">
      <c r="A715" s="2"/>
      <c r="B715" s="2"/>
      <c r="C715" s="2"/>
      <c r="D715" s="2"/>
      <c r="E715" s="2"/>
      <c r="F715" s="2"/>
      <c r="G715" s="222"/>
      <c r="H715" s="222"/>
      <c r="I715" s="222"/>
      <c r="J715" s="222"/>
      <c r="K715" s="5"/>
    </row>
    <row r="716" ht="15.75" customHeight="1">
      <c r="A716" s="2"/>
      <c r="B716" s="2"/>
      <c r="C716" s="2"/>
      <c r="D716" s="2"/>
      <c r="E716" s="2"/>
      <c r="F716" s="2"/>
      <c r="G716" s="222"/>
      <c r="H716" s="222"/>
      <c r="I716" s="222"/>
      <c r="J716" s="222"/>
      <c r="K716" s="5"/>
    </row>
    <row r="717" ht="15.75" customHeight="1">
      <c r="A717" s="2"/>
      <c r="B717" s="2"/>
      <c r="C717" s="2"/>
      <c r="D717" s="2"/>
      <c r="E717" s="2"/>
      <c r="F717" s="2"/>
      <c r="G717" s="222"/>
      <c r="H717" s="222"/>
      <c r="I717" s="222"/>
      <c r="J717" s="222"/>
      <c r="K717" s="5"/>
    </row>
    <row r="718" ht="15.75" customHeight="1">
      <c r="A718" s="2"/>
      <c r="B718" s="2"/>
      <c r="C718" s="2"/>
      <c r="D718" s="2"/>
      <c r="E718" s="2"/>
      <c r="F718" s="2"/>
      <c r="G718" s="222"/>
      <c r="H718" s="222"/>
      <c r="I718" s="222"/>
      <c r="J718" s="222"/>
      <c r="K718" s="5"/>
    </row>
    <row r="719" ht="15.75" customHeight="1">
      <c r="A719" s="2"/>
      <c r="B719" s="2"/>
      <c r="C719" s="2"/>
      <c r="D719" s="2"/>
      <c r="E719" s="2"/>
      <c r="F719" s="2"/>
      <c r="G719" s="222"/>
      <c r="H719" s="222"/>
      <c r="I719" s="222"/>
      <c r="J719" s="222"/>
      <c r="K719" s="5"/>
    </row>
    <row r="720" ht="15.75" customHeight="1">
      <c r="A720" s="2"/>
      <c r="B720" s="2"/>
      <c r="C720" s="2"/>
      <c r="D720" s="2"/>
      <c r="E720" s="2"/>
      <c r="F720" s="2"/>
      <c r="G720" s="222"/>
      <c r="H720" s="222"/>
      <c r="I720" s="222"/>
      <c r="J720" s="222"/>
      <c r="K720" s="5"/>
    </row>
    <row r="721" ht="15.75" customHeight="1">
      <c r="A721" s="2"/>
      <c r="B721" s="2"/>
      <c r="C721" s="2"/>
      <c r="D721" s="2"/>
      <c r="E721" s="2"/>
      <c r="F721" s="2"/>
      <c r="G721" s="222"/>
      <c r="H721" s="222"/>
      <c r="I721" s="222"/>
      <c r="J721" s="222"/>
      <c r="K721" s="5"/>
    </row>
    <row r="722" ht="15.75" customHeight="1">
      <c r="A722" s="2"/>
      <c r="B722" s="2"/>
      <c r="C722" s="2"/>
      <c r="D722" s="2"/>
      <c r="E722" s="2"/>
      <c r="F722" s="2"/>
      <c r="G722" s="222"/>
      <c r="H722" s="222"/>
      <c r="I722" s="222"/>
      <c r="J722" s="222"/>
      <c r="K722" s="5"/>
    </row>
    <row r="723" ht="15.75" customHeight="1">
      <c r="A723" s="2"/>
      <c r="B723" s="2"/>
      <c r="C723" s="2"/>
      <c r="D723" s="2"/>
      <c r="E723" s="2"/>
      <c r="F723" s="2"/>
      <c r="G723" s="222"/>
      <c r="H723" s="222"/>
      <c r="I723" s="222"/>
      <c r="J723" s="222"/>
      <c r="K723" s="5"/>
    </row>
    <row r="724" ht="15.75" customHeight="1">
      <c r="A724" s="2"/>
      <c r="B724" s="2"/>
      <c r="C724" s="2"/>
      <c r="D724" s="2"/>
      <c r="E724" s="2"/>
      <c r="F724" s="2"/>
      <c r="G724" s="222"/>
      <c r="H724" s="222"/>
      <c r="I724" s="222"/>
      <c r="J724" s="222"/>
      <c r="K724" s="5"/>
    </row>
    <row r="725" ht="15.75" customHeight="1">
      <c r="A725" s="2"/>
      <c r="B725" s="2"/>
      <c r="C725" s="2"/>
      <c r="D725" s="2"/>
      <c r="E725" s="2"/>
      <c r="F725" s="2"/>
      <c r="G725" s="222"/>
      <c r="H725" s="222"/>
      <c r="I725" s="222"/>
      <c r="J725" s="222"/>
      <c r="K725" s="5"/>
    </row>
    <row r="726" ht="15.75" customHeight="1">
      <c r="A726" s="2"/>
      <c r="B726" s="2"/>
      <c r="C726" s="2"/>
      <c r="D726" s="2"/>
      <c r="E726" s="2"/>
      <c r="F726" s="2"/>
      <c r="G726" s="222"/>
      <c r="H726" s="222"/>
      <c r="I726" s="222"/>
      <c r="J726" s="222"/>
      <c r="K726" s="5"/>
    </row>
    <row r="727" ht="15.75" customHeight="1">
      <c r="A727" s="2"/>
      <c r="B727" s="2"/>
      <c r="C727" s="2"/>
      <c r="D727" s="2"/>
      <c r="E727" s="2"/>
      <c r="F727" s="2"/>
      <c r="G727" s="222"/>
      <c r="H727" s="222"/>
      <c r="I727" s="222"/>
      <c r="J727" s="222"/>
      <c r="K727" s="5"/>
    </row>
    <row r="728" ht="15.75" customHeight="1">
      <c r="A728" s="2"/>
      <c r="B728" s="2"/>
      <c r="C728" s="2"/>
      <c r="D728" s="2"/>
      <c r="E728" s="2"/>
      <c r="F728" s="2"/>
      <c r="G728" s="222"/>
      <c r="H728" s="222"/>
      <c r="I728" s="222"/>
      <c r="J728" s="222"/>
      <c r="K728" s="5"/>
    </row>
    <row r="729" ht="15.75" customHeight="1">
      <c r="A729" s="2"/>
      <c r="B729" s="2"/>
      <c r="C729" s="2"/>
      <c r="D729" s="2"/>
      <c r="E729" s="2"/>
      <c r="F729" s="2"/>
      <c r="G729" s="222"/>
      <c r="H729" s="222"/>
      <c r="I729" s="222"/>
      <c r="J729" s="222"/>
      <c r="K729" s="5"/>
    </row>
    <row r="730" ht="15.75" customHeight="1">
      <c r="A730" s="2"/>
      <c r="B730" s="2"/>
      <c r="C730" s="2"/>
      <c r="D730" s="2"/>
      <c r="E730" s="2"/>
      <c r="F730" s="2"/>
      <c r="G730" s="222"/>
      <c r="H730" s="222"/>
      <c r="I730" s="222"/>
      <c r="J730" s="222"/>
      <c r="K730" s="5"/>
    </row>
    <row r="731" ht="15.75" customHeight="1">
      <c r="A731" s="2"/>
      <c r="B731" s="2"/>
      <c r="C731" s="2"/>
      <c r="D731" s="2"/>
      <c r="E731" s="2"/>
      <c r="F731" s="2"/>
      <c r="G731" s="222"/>
      <c r="H731" s="222"/>
      <c r="I731" s="222"/>
      <c r="J731" s="222"/>
      <c r="K731" s="5"/>
    </row>
    <row r="732" ht="15.75" customHeight="1">
      <c r="A732" s="2"/>
      <c r="B732" s="2"/>
      <c r="C732" s="2"/>
      <c r="D732" s="2"/>
      <c r="E732" s="2"/>
      <c r="F732" s="2"/>
      <c r="G732" s="222"/>
      <c r="H732" s="222"/>
      <c r="I732" s="222"/>
      <c r="J732" s="222"/>
      <c r="K732" s="5"/>
    </row>
    <row r="733" ht="15.75" customHeight="1">
      <c r="A733" s="2"/>
      <c r="B733" s="2"/>
      <c r="C733" s="2"/>
      <c r="D733" s="2"/>
      <c r="E733" s="2"/>
      <c r="F733" s="2"/>
      <c r="G733" s="222"/>
      <c r="H733" s="222"/>
      <c r="I733" s="222"/>
      <c r="J733" s="222"/>
      <c r="K733" s="5"/>
    </row>
    <row r="734" ht="15.75" customHeight="1">
      <c r="A734" s="2"/>
      <c r="B734" s="2"/>
      <c r="C734" s="2"/>
      <c r="D734" s="2"/>
      <c r="E734" s="2"/>
      <c r="F734" s="2"/>
      <c r="G734" s="222"/>
      <c r="H734" s="222"/>
      <c r="I734" s="222"/>
      <c r="J734" s="222"/>
      <c r="K734" s="5"/>
    </row>
    <row r="735" ht="15.75" customHeight="1">
      <c r="A735" s="2"/>
      <c r="B735" s="2"/>
      <c r="C735" s="2"/>
      <c r="D735" s="2"/>
      <c r="E735" s="2"/>
      <c r="F735" s="2"/>
      <c r="G735" s="222"/>
      <c r="H735" s="222"/>
      <c r="I735" s="222"/>
      <c r="J735" s="222"/>
      <c r="K735" s="5"/>
    </row>
    <row r="736" ht="15.75" customHeight="1">
      <c r="A736" s="2"/>
      <c r="B736" s="2"/>
      <c r="C736" s="2"/>
      <c r="D736" s="2"/>
      <c r="E736" s="2"/>
      <c r="F736" s="2"/>
      <c r="G736" s="222"/>
      <c r="H736" s="222"/>
      <c r="I736" s="222"/>
      <c r="J736" s="222"/>
      <c r="K736" s="5"/>
    </row>
    <row r="737" ht="15.75" customHeight="1">
      <c r="A737" s="2"/>
      <c r="B737" s="2"/>
      <c r="C737" s="2"/>
      <c r="D737" s="2"/>
      <c r="E737" s="2"/>
      <c r="F737" s="2"/>
      <c r="G737" s="222"/>
      <c r="H737" s="222"/>
      <c r="I737" s="222"/>
      <c r="J737" s="222"/>
      <c r="K737" s="5"/>
    </row>
    <row r="738" ht="15.75" customHeight="1">
      <c r="A738" s="2"/>
      <c r="B738" s="2"/>
      <c r="C738" s="2"/>
      <c r="D738" s="2"/>
      <c r="E738" s="2"/>
      <c r="F738" s="2"/>
      <c r="G738" s="222"/>
      <c r="H738" s="222"/>
      <c r="I738" s="222"/>
      <c r="J738" s="222"/>
      <c r="K738" s="5"/>
    </row>
    <row r="739" ht="15.75" customHeight="1">
      <c r="A739" s="2"/>
      <c r="B739" s="2"/>
      <c r="C739" s="2"/>
      <c r="D739" s="2"/>
      <c r="E739" s="2"/>
      <c r="F739" s="2"/>
      <c r="G739" s="222"/>
      <c r="H739" s="222"/>
      <c r="I739" s="222"/>
      <c r="J739" s="222"/>
      <c r="K739" s="5"/>
    </row>
    <row r="740" ht="15.75" customHeight="1">
      <c r="A740" s="2"/>
      <c r="B740" s="2"/>
      <c r="C740" s="2"/>
      <c r="D740" s="2"/>
      <c r="E740" s="2"/>
      <c r="F740" s="2"/>
      <c r="G740" s="222"/>
      <c r="H740" s="222"/>
      <c r="I740" s="222"/>
      <c r="J740" s="222"/>
      <c r="K740" s="5"/>
    </row>
    <row r="741" ht="15.75" customHeight="1">
      <c r="A741" s="2"/>
      <c r="B741" s="2"/>
      <c r="C741" s="2"/>
      <c r="D741" s="2"/>
      <c r="E741" s="2"/>
      <c r="F741" s="2"/>
      <c r="G741" s="222"/>
      <c r="H741" s="222"/>
      <c r="I741" s="222"/>
      <c r="J741" s="222"/>
      <c r="K741" s="5"/>
    </row>
    <row r="742" ht="15.75" customHeight="1">
      <c r="A742" s="2"/>
      <c r="B742" s="2"/>
      <c r="C742" s="2"/>
      <c r="D742" s="2"/>
      <c r="E742" s="2"/>
      <c r="F742" s="2"/>
      <c r="G742" s="222"/>
      <c r="H742" s="222"/>
      <c r="I742" s="222"/>
      <c r="J742" s="222"/>
      <c r="K742" s="5"/>
    </row>
    <row r="743" ht="15.75" customHeight="1">
      <c r="A743" s="2"/>
      <c r="B743" s="2"/>
      <c r="C743" s="2"/>
      <c r="D743" s="2"/>
      <c r="E743" s="2"/>
      <c r="F743" s="2"/>
      <c r="G743" s="222"/>
      <c r="H743" s="222"/>
      <c r="I743" s="222"/>
      <c r="J743" s="222"/>
      <c r="K743" s="5"/>
    </row>
    <row r="744" ht="15.75" customHeight="1">
      <c r="A744" s="2"/>
      <c r="B744" s="2"/>
      <c r="C744" s="2"/>
      <c r="D744" s="2"/>
      <c r="E744" s="2"/>
      <c r="F744" s="2"/>
      <c r="G744" s="222"/>
      <c r="H744" s="222"/>
      <c r="I744" s="222"/>
      <c r="J744" s="222"/>
      <c r="K744" s="5"/>
    </row>
    <row r="745" ht="15.75" customHeight="1">
      <c r="A745" s="2"/>
      <c r="B745" s="2"/>
      <c r="C745" s="2"/>
      <c r="D745" s="2"/>
      <c r="E745" s="2"/>
      <c r="F745" s="2"/>
      <c r="G745" s="222"/>
      <c r="H745" s="222"/>
      <c r="I745" s="222"/>
      <c r="J745" s="222"/>
      <c r="K745" s="5"/>
    </row>
    <row r="746" ht="15.75" customHeight="1">
      <c r="A746" s="2"/>
      <c r="B746" s="2"/>
      <c r="C746" s="2"/>
      <c r="D746" s="2"/>
      <c r="E746" s="2"/>
      <c r="F746" s="2"/>
      <c r="G746" s="222"/>
      <c r="H746" s="222"/>
      <c r="I746" s="222"/>
      <c r="J746" s="222"/>
      <c r="K746" s="5"/>
    </row>
    <row r="747" ht="15.75" customHeight="1">
      <c r="A747" s="2"/>
      <c r="B747" s="2"/>
      <c r="C747" s="2"/>
      <c r="D747" s="2"/>
      <c r="E747" s="2"/>
      <c r="F747" s="2"/>
      <c r="G747" s="222"/>
      <c r="H747" s="222"/>
      <c r="I747" s="222"/>
      <c r="J747" s="222"/>
      <c r="K747" s="5"/>
    </row>
    <row r="748" ht="15.75" customHeight="1">
      <c r="A748" s="2"/>
      <c r="B748" s="2"/>
      <c r="C748" s="2"/>
      <c r="D748" s="2"/>
      <c r="E748" s="2"/>
      <c r="F748" s="2"/>
      <c r="G748" s="222"/>
      <c r="H748" s="222"/>
      <c r="I748" s="222"/>
      <c r="J748" s="222"/>
      <c r="K748" s="5"/>
    </row>
    <row r="749" ht="15.75" customHeight="1">
      <c r="A749" s="2"/>
      <c r="B749" s="2"/>
      <c r="C749" s="2"/>
      <c r="D749" s="2"/>
      <c r="E749" s="2"/>
      <c r="F749" s="2"/>
      <c r="G749" s="222"/>
      <c r="H749" s="222"/>
      <c r="I749" s="222"/>
      <c r="J749" s="222"/>
      <c r="K749" s="5"/>
    </row>
    <row r="750" ht="15.75" customHeight="1">
      <c r="A750" s="2"/>
      <c r="B750" s="2"/>
      <c r="C750" s="2"/>
      <c r="D750" s="2"/>
      <c r="E750" s="2"/>
      <c r="F750" s="2"/>
      <c r="G750" s="222"/>
      <c r="H750" s="222"/>
      <c r="I750" s="222"/>
      <c r="J750" s="222"/>
      <c r="K750" s="5"/>
    </row>
    <row r="751" ht="15.75" customHeight="1">
      <c r="A751" s="2"/>
      <c r="B751" s="2"/>
      <c r="C751" s="2"/>
      <c r="D751" s="2"/>
      <c r="E751" s="2"/>
      <c r="F751" s="2"/>
      <c r="G751" s="222"/>
      <c r="H751" s="222"/>
      <c r="I751" s="222"/>
      <c r="J751" s="222"/>
      <c r="K751" s="5"/>
    </row>
    <row r="752" ht="15.75" customHeight="1">
      <c r="A752" s="2"/>
      <c r="B752" s="2"/>
      <c r="C752" s="2"/>
      <c r="D752" s="2"/>
      <c r="E752" s="2"/>
      <c r="F752" s="2"/>
      <c r="G752" s="222"/>
      <c r="H752" s="222"/>
      <c r="I752" s="222"/>
      <c r="J752" s="222"/>
      <c r="K752" s="5"/>
    </row>
    <row r="753" ht="15.75" customHeight="1">
      <c r="A753" s="2"/>
      <c r="B753" s="2"/>
      <c r="C753" s="2"/>
      <c r="D753" s="2"/>
      <c r="E753" s="2"/>
      <c r="F753" s="2"/>
      <c r="G753" s="222"/>
      <c r="H753" s="222"/>
      <c r="I753" s="222"/>
      <c r="J753" s="222"/>
      <c r="K753" s="5"/>
    </row>
    <row r="754" ht="15.75" customHeight="1">
      <c r="A754" s="2"/>
      <c r="B754" s="2"/>
      <c r="C754" s="2"/>
      <c r="D754" s="2"/>
      <c r="E754" s="2"/>
      <c r="F754" s="2"/>
      <c r="G754" s="222"/>
      <c r="H754" s="222"/>
      <c r="I754" s="222"/>
      <c r="J754" s="222"/>
      <c r="K754" s="5"/>
    </row>
    <row r="755" ht="15.75" customHeight="1">
      <c r="A755" s="2"/>
      <c r="B755" s="2"/>
      <c r="C755" s="2"/>
      <c r="D755" s="2"/>
      <c r="E755" s="2"/>
      <c r="F755" s="2"/>
      <c r="G755" s="222"/>
      <c r="H755" s="222"/>
      <c r="I755" s="222"/>
      <c r="J755" s="222"/>
      <c r="K755" s="5"/>
    </row>
    <row r="756" ht="15.75" customHeight="1">
      <c r="A756" s="2"/>
      <c r="B756" s="2"/>
      <c r="C756" s="2"/>
      <c r="D756" s="2"/>
      <c r="E756" s="2"/>
      <c r="F756" s="2"/>
      <c r="G756" s="222"/>
      <c r="H756" s="222"/>
      <c r="I756" s="222"/>
      <c r="J756" s="222"/>
      <c r="K756" s="5"/>
    </row>
    <row r="757" ht="15.75" customHeight="1">
      <c r="A757" s="2"/>
      <c r="B757" s="2"/>
      <c r="C757" s="2"/>
      <c r="D757" s="2"/>
      <c r="E757" s="2"/>
      <c r="F757" s="2"/>
      <c r="G757" s="222"/>
      <c r="H757" s="222"/>
      <c r="I757" s="222"/>
      <c r="J757" s="222"/>
      <c r="K757" s="5"/>
    </row>
    <row r="758" ht="15.75" customHeight="1">
      <c r="A758" s="2"/>
      <c r="B758" s="2"/>
      <c r="C758" s="2"/>
      <c r="D758" s="2"/>
      <c r="E758" s="2"/>
      <c r="F758" s="2"/>
      <c r="G758" s="222"/>
      <c r="H758" s="222"/>
      <c r="I758" s="222"/>
      <c r="J758" s="222"/>
      <c r="K758" s="5"/>
    </row>
    <row r="759" ht="15.75" customHeight="1">
      <c r="A759" s="2"/>
      <c r="B759" s="2"/>
      <c r="C759" s="2"/>
      <c r="D759" s="2"/>
      <c r="E759" s="2"/>
      <c r="F759" s="2"/>
      <c r="G759" s="222"/>
      <c r="H759" s="222"/>
      <c r="I759" s="222"/>
      <c r="J759" s="222"/>
      <c r="K759" s="5"/>
    </row>
    <row r="760" ht="15.75" customHeight="1">
      <c r="A760" s="2"/>
      <c r="B760" s="2"/>
      <c r="C760" s="2"/>
      <c r="D760" s="2"/>
      <c r="E760" s="2"/>
      <c r="F760" s="2"/>
      <c r="G760" s="222"/>
      <c r="H760" s="222"/>
      <c r="I760" s="222"/>
      <c r="J760" s="222"/>
      <c r="K760" s="5"/>
    </row>
    <row r="761" ht="15.75" customHeight="1">
      <c r="A761" s="2"/>
      <c r="B761" s="2"/>
      <c r="C761" s="2"/>
      <c r="D761" s="2"/>
      <c r="E761" s="2"/>
      <c r="F761" s="2"/>
      <c r="G761" s="222"/>
      <c r="H761" s="222"/>
      <c r="I761" s="222"/>
      <c r="J761" s="222"/>
      <c r="K761" s="5"/>
    </row>
    <row r="762" ht="15.75" customHeight="1">
      <c r="A762" s="2"/>
      <c r="B762" s="2"/>
      <c r="C762" s="2"/>
      <c r="D762" s="2"/>
      <c r="E762" s="2"/>
      <c r="F762" s="2"/>
      <c r="G762" s="222"/>
      <c r="H762" s="222"/>
      <c r="I762" s="222"/>
      <c r="J762" s="222"/>
      <c r="K762" s="5"/>
    </row>
    <row r="763" ht="15.75" customHeight="1">
      <c r="A763" s="2"/>
      <c r="B763" s="2"/>
      <c r="C763" s="2"/>
      <c r="D763" s="2"/>
      <c r="E763" s="2"/>
      <c r="F763" s="2"/>
      <c r="G763" s="222"/>
      <c r="H763" s="222"/>
      <c r="I763" s="222"/>
      <c r="J763" s="222"/>
      <c r="K763" s="5"/>
    </row>
    <row r="764" ht="15.75" customHeight="1">
      <c r="A764" s="2"/>
      <c r="B764" s="2"/>
      <c r="C764" s="2"/>
      <c r="D764" s="2"/>
      <c r="E764" s="2"/>
      <c r="F764" s="2"/>
      <c r="G764" s="222"/>
      <c r="H764" s="222"/>
      <c r="I764" s="222"/>
      <c r="J764" s="222"/>
      <c r="K764" s="5"/>
    </row>
    <row r="765" ht="15.75" customHeight="1">
      <c r="A765" s="2"/>
      <c r="B765" s="2"/>
      <c r="C765" s="2"/>
      <c r="D765" s="2"/>
      <c r="E765" s="2"/>
      <c r="F765" s="2"/>
      <c r="G765" s="222"/>
      <c r="H765" s="222"/>
      <c r="I765" s="222"/>
      <c r="J765" s="222"/>
      <c r="K765" s="5"/>
    </row>
    <row r="766" ht="15.75" customHeight="1">
      <c r="A766" s="2"/>
      <c r="B766" s="2"/>
      <c r="C766" s="2"/>
      <c r="D766" s="2"/>
      <c r="E766" s="2"/>
      <c r="F766" s="2"/>
      <c r="G766" s="222"/>
      <c r="H766" s="222"/>
      <c r="I766" s="222"/>
      <c r="J766" s="222"/>
      <c r="K766" s="5"/>
    </row>
    <row r="767" ht="15.75" customHeight="1">
      <c r="A767" s="2"/>
      <c r="B767" s="2"/>
      <c r="C767" s="2"/>
      <c r="D767" s="2"/>
      <c r="E767" s="2"/>
      <c r="F767" s="2"/>
      <c r="G767" s="222"/>
      <c r="H767" s="222"/>
      <c r="I767" s="222"/>
      <c r="J767" s="222"/>
      <c r="K767" s="5"/>
    </row>
    <row r="768" ht="15.75" customHeight="1">
      <c r="A768" s="2"/>
      <c r="B768" s="2"/>
      <c r="C768" s="2"/>
      <c r="D768" s="2"/>
      <c r="E768" s="2"/>
      <c r="F768" s="2"/>
      <c r="G768" s="222"/>
      <c r="H768" s="222"/>
      <c r="I768" s="222"/>
      <c r="J768" s="222"/>
      <c r="K768" s="5"/>
    </row>
    <row r="769" ht="15.75" customHeight="1">
      <c r="A769" s="2"/>
      <c r="B769" s="2"/>
      <c r="C769" s="2"/>
      <c r="D769" s="2"/>
      <c r="E769" s="2"/>
      <c r="F769" s="2"/>
      <c r="G769" s="222"/>
      <c r="H769" s="222"/>
      <c r="I769" s="222"/>
      <c r="J769" s="222"/>
      <c r="K769" s="5"/>
    </row>
    <row r="770" ht="15.75" customHeight="1">
      <c r="A770" s="2"/>
      <c r="B770" s="2"/>
      <c r="C770" s="2"/>
      <c r="D770" s="2"/>
      <c r="E770" s="2"/>
      <c r="F770" s="2"/>
      <c r="G770" s="222"/>
      <c r="H770" s="222"/>
      <c r="I770" s="222"/>
      <c r="J770" s="222"/>
      <c r="K770" s="5"/>
    </row>
    <row r="771" ht="15.75" customHeight="1">
      <c r="A771" s="2"/>
      <c r="B771" s="2"/>
      <c r="C771" s="2"/>
      <c r="D771" s="2"/>
      <c r="E771" s="2"/>
      <c r="F771" s="2"/>
      <c r="G771" s="222"/>
      <c r="H771" s="222"/>
      <c r="I771" s="222"/>
      <c r="J771" s="222"/>
      <c r="K771" s="5"/>
    </row>
    <row r="772" ht="15.75" customHeight="1">
      <c r="A772" s="2"/>
      <c r="B772" s="2"/>
      <c r="C772" s="2"/>
      <c r="D772" s="2"/>
      <c r="E772" s="2"/>
      <c r="F772" s="2"/>
      <c r="G772" s="222"/>
      <c r="H772" s="222"/>
      <c r="I772" s="222"/>
      <c r="J772" s="222"/>
      <c r="K772" s="5"/>
    </row>
    <row r="773" ht="15.75" customHeight="1">
      <c r="A773" s="2"/>
      <c r="B773" s="2"/>
      <c r="C773" s="2"/>
      <c r="D773" s="2"/>
      <c r="E773" s="2"/>
      <c r="F773" s="2"/>
      <c r="G773" s="222"/>
      <c r="H773" s="222"/>
      <c r="I773" s="222"/>
      <c r="J773" s="222"/>
      <c r="K773" s="5"/>
    </row>
    <row r="774" ht="15.75" customHeight="1">
      <c r="A774" s="2"/>
      <c r="B774" s="2"/>
      <c r="C774" s="2"/>
      <c r="D774" s="2"/>
      <c r="E774" s="2"/>
      <c r="F774" s="2"/>
      <c r="G774" s="222"/>
      <c r="H774" s="222"/>
      <c r="I774" s="222"/>
      <c r="J774" s="222"/>
      <c r="K774" s="5"/>
    </row>
    <row r="775" ht="15.75" customHeight="1">
      <c r="A775" s="2"/>
      <c r="B775" s="2"/>
      <c r="C775" s="2"/>
      <c r="D775" s="2"/>
      <c r="E775" s="2"/>
      <c r="F775" s="2"/>
      <c r="G775" s="222"/>
      <c r="H775" s="222"/>
      <c r="I775" s="222"/>
      <c r="J775" s="222"/>
      <c r="K775" s="5"/>
    </row>
    <row r="776" ht="15.75" customHeight="1">
      <c r="A776" s="2"/>
      <c r="B776" s="2"/>
      <c r="C776" s="2"/>
      <c r="D776" s="2"/>
      <c r="E776" s="2"/>
      <c r="F776" s="2"/>
      <c r="G776" s="222"/>
      <c r="H776" s="222"/>
      <c r="I776" s="222"/>
      <c r="J776" s="222"/>
      <c r="K776" s="5"/>
    </row>
    <row r="777" ht="15.75" customHeight="1">
      <c r="A777" s="2"/>
      <c r="B777" s="2"/>
      <c r="C777" s="2"/>
      <c r="D777" s="2"/>
      <c r="E777" s="2"/>
      <c r="F777" s="2"/>
      <c r="G777" s="222"/>
      <c r="H777" s="222"/>
      <c r="I777" s="222"/>
      <c r="J777" s="222"/>
      <c r="K777" s="5"/>
    </row>
    <row r="778" ht="15.75" customHeight="1">
      <c r="A778" s="2"/>
      <c r="B778" s="2"/>
      <c r="C778" s="2"/>
      <c r="D778" s="2"/>
      <c r="E778" s="2"/>
      <c r="F778" s="2"/>
      <c r="G778" s="222"/>
      <c r="H778" s="222"/>
      <c r="I778" s="222"/>
      <c r="J778" s="222"/>
      <c r="K778" s="5"/>
    </row>
    <row r="779" ht="15.75" customHeight="1">
      <c r="A779" s="2"/>
      <c r="B779" s="2"/>
      <c r="C779" s="2"/>
      <c r="D779" s="2"/>
      <c r="E779" s="2"/>
      <c r="F779" s="2"/>
      <c r="G779" s="222"/>
      <c r="H779" s="222"/>
      <c r="I779" s="222"/>
      <c r="J779" s="222"/>
      <c r="K779" s="5"/>
    </row>
    <row r="780" ht="15.75" customHeight="1">
      <c r="A780" s="2"/>
      <c r="B780" s="2"/>
      <c r="C780" s="2"/>
      <c r="D780" s="2"/>
      <c r="E780" s="2"/>
      <c r="F780" s="2"/>
      <c r="G780" s="222"/>
      <c r="H780" s="222"/>
      <c r="I780" s="222"/>
      <c r="J780" s="222"/>
      <c r="K780" s="5"/>
    </row>
    <row r="781" ht="15.75" customHeight="1">
      <c r="A781" s="2"/>
      <c r="B781" s="2"/>
      <c r="C781" s="2"/>
      <c r="D781" s="2"/>
      <c r="E781" s="2"/>
      <c r="F781" s="2"/>
      <c r="G781" s="222"/>
      <c r="H781" s="222"/>
      <c r="I781" s="222"/>
      <c r="J781" s="222"/>
      <c r="K781" s="5"/>
    </row>
    <row r="782" ht="15.75" customHeight="1">
      <c r="A782" s="2"/>
      <c r="B782" s="2"/>
      <c r="C782" s="2"/>
      <c r="D782" s="2"/>
      <c r="E782" s="2"/>
      <c r="F782" s="2"/>
      <c r="G782" s="222"/>
      <c r="H782" s="222"/>
      <c r="I782" s="222"/>
      <c r="J782" s="222"/>
      <c r="K782" s="5"/>
    </row>
    <row r="783" ht="15.75" customHeight="1">
      <c r="A783" s="2"/>
      <c r="B783" s="2"/>
      <c r="C783" s="2"/>
      <c r="D783" s="2"/>
      <c r="E783" s="2"/>
      <c r="F783" s="2"/>
      <c r="G783" s="222"/>
      <c r="H783" s="222"/>
      <c r="I783" s="222"/>
      <c r="J783" s="222"/>
      <c r="K783" s="5"/>
    </row>
    <row r="784" ht="15.75" customHeight="1">
      <c r="A784" s="2"/>
      <c r="B784" s="2"/>
      <c r="C784" s="2"/>
      <c r="D784" s="2"/>
      <c r="E784" s="2"/>
      <c r="F784" s="2"/>
      <c r="G784" s="222"/>
      <c r="H784" s="222"/>
      <c r="I784" s="222"/>
      <c r="J784" s="222"/>
      <c r="K784" s="5"/>
    </row>
    <row r="785" ht="15.75" customHeight="1">
      <c r="A785" s="2"/>
      <c r="B785" s="2"/>
      <c r="C785" s="2"/>
      <c r="D785" s="2"/>
      <c r="E785" s="2"/>
      <c r="F785" s="2"/>
      <c r="G785" s="222"/>
      <c r="H785" s="222"/>
      <c r="I785" s="222"/>
      <c r="J785" s="222"/>
      <c r="K785" s="5"/>
    </row>
    <row r="786" ht="15.75" customHeight="1">
      <c r="A786" s="2"/>
      <c r="B786" s="2"/>
      <c r="C786" s="2"/>
      <c r="D786" s="2"/>
      <c r="E786" s="2"/>
      <c r="F786" s="2"/>
      <c r="G786" s="222"/>
      <c r="H786" s="222"/>
      <c r="I786" s="222"/>
      <c r="J786" s="222"/>
      <c r="K786" s="5"/>
    </row>
    <row r="787" ht="15.75" customHeight="1">
      <c r="A787" s="2"/>
      <c r="B787" s="2"/>
      <c r="C787" s="2"/>
      <c r="D787" s="2"/>
      <c r="E787" s="2"/>
      <c r="F787" s="2"/>
      <c r="G787" s="222"/>
      <c r="H787" s="222"/>
      <c r="I787" s="222"/>
      <c r="J787" s="222"/>
      <c r="K787" s="5"/>
    </row>
    <row r="788" ht="15.75" customHeight="1">
      <c r="A788" s="2"/>
      <c r="B788" s="2"/>
      <c r="C788" s="2"/>
      <c r="D788" s="2"/>
      <c r="E788" s="2"/>
      <c r="F788" s="2"/>
      <c r="G788" s="222"/>
      <c r="H788" s="222"/>
      <c r="I788" s="222"/>
      <c r="J788" s="222"/>
      <c r="K788" s="5"/>
    </row>
    <row r="789" ht="15.75" customHeight="1">
      <c r="A789" s="2"/>
      <c r="B789" s="2"/>
      <c r="C789" s="2"/>
      <c r="D789" s="2"/>
      <c r="E789" s="2"/>
      <c r="F789" s="2"/>
      <c r="G789" s="222"/>
      <c r="H789" s="222"/>
      <c r="I789" s="222"/>
      <c r="J789" s="222"/>
      <c r="K789" s="5"/>
    </row>
    <row r="790" ht="15.75" customHeight="1">
      <c r="A790" s="2"/>
      <c r="B790" s="2"/>
      <c r="C790" s="2"/>
      <c r="D790" s="2"/>
      <c r="E790" s="2"/>
      <c r="F790" s="2"/>
      <c r="G790" s="222"/>
      <c r="H790" s="222"/>
      <c r="I790" s="222"/>
      <c r="J790" s="222"/>
      <c r="K790" s="5"/>
    </row>
    <row r="791" ht="15.75" customHeight="1">
      <c r="A791" s="2"/>
      <c r="B791" s="2"/>
      <c r="C791" s="2"/>
      <c r="D791" s="2"/>
      <c r="E791" s="2"/>
      <c r="F791" s="2"/>
      <c r="G791" s="222"/>
      <c r="H791" s="222"/>
      <c r="I791" s="222"/>
      <c r="J791" s="222"/>
      <c r="K791" s="5"/>
    </row>
    <row r="792" ht="15.75" customHeight="1">
      <c r="A792" s="2"/>
      <c r="B792" s="2"/>
      <c r="C792" s="2"/>
      <c r="D792" s="2"/>
      <c r="E792" s="2"/>
      <c r="F792" s="2"/>
      <c r="G792" s="222"/>
      <c r="H792" s="222"/>
      <c r="I792" s="222"/>
      <c r="J792" s="222"/>
      <c r="K792" s="5"/>
    </row>
    <row r="793" ht="15.75" customHeight="1">
      <c r="A793" s="2"/>
      <c r="B793" s="2"/>
      <c r="C793" s="2"/>
      <c r="D793" s="2"/>
      <c r="E793" s="2"/>
      <c r="F793" s="2"/>
      <c r="G793" s="222"/>
      <c r="H793" s="222"/>
      <c r="I793" s="222"/>
      <c r="J793" s="222"/>
      <c r="K793" s="5"/>
    </row>
    <row r="794" ht="15.75" customHeight="1">
      <c r="A794" s="2"/>
      <c r="B794" s="2"/>
      <c r="C794" s="2"/>
      <c r="D794" s="2"/>
      <c r="E794" s="2"/>
      <c r="F794" s="2"/>
      <c r="G794" s="222"/>
      <c r="H794" s="222"/>
      <c r="I794" s="222"/>
      <c r="J794" s="222"/>
      <c r="K794" s="5"/>
    </row>
    <row r="795" ht="15.75" customHeight="1">
      <c r="A795" s="2"/>
      <c r="B795" s="2"/>
      <c r="C795" s="2"/>
      <c r="D795" s="2"/>
      <c r="E795" s="2"/>
      <c r="F795" s="2"/>
      <c r="G795" s="222"/>
      <c r="H795" s="222"/>
      <c r="I795" s="222"/>
      <c r="J795" s="222"/>
      <c r="K795" s="5"/>
    </row>
    <row r="796" ht="15.75" customHeight="1">
      <c r="A796" s="2"/>
      <c r="B796" s="2"/>
      <c r="C796" s="2"/>
      <c r="D796" s="2"/>
      <c r="E796" s="2"/>
      <c r="F796" s="2"/>
      <c r="G796" s="222"/>
      <c r="H796" s="222"/>
      <c r="I796" s="222"/>
      <c r="J796" s="222"/>
      <c r="K796" s="5"/>
    </row>
    <row r="797" ht="15.75" customHeight="1">
      <c r="A797" s="2"/>
      <c r="B797" s="2"/>
      <c r="C797" s="2"/>
      <c r="D797" s="2"/>
      <c r="E797" s="2"/>
      <c r="F797" s="2"/>
      <c r="G797" s="222"/>
      <c r="H797" s="222"/>
      <c r="I797" s="222"/>
      <c r="J797" s="222"/>
      <c r="K797" s="5"/>
    </row>
    <row r="798" ht="15.75" customHeight="1">
      <c r="A798" s="2"/>
      <c r="B798" s="2"/>
      <c r="C798" s="2"/>
      <c r="D798" s="2"/>
      <c r="E798" s="2"/>
      <c r="F798" s="2"/>
      <c r="G798" s="222"/>
      <c r="H798" s="222"/>
      <c r="I798" s="222"/>
      <c r="J798" s="222"/>
      <c r="K798" s="5"/>
    </row>
    <row r="799" ht="15.75" customHeight="1">
      <c r="A799" s="2"/>
      <c r="B799" s="2"/>
      <c r="C799" s="2"/>
      <c r="D799" s="2"/>
      <c r="E799" s="2"/>
      <c r="F799" s="2"/>
      <c r="G799" s="222"/>
      <c r="H799" s="222"/>
      <c r="I799" s="222"/>
      <c r="J799" s="222"/>
      <c r="K799" s="5"/>
    </row>
    <row r="800" ht="15.75" customHeight="1">
      <c r="A800" s="2"/>
      <c r="B800" s="2"/>
      <c r="C800" s="2"/>
      <c r="D800" s="2"/>
      <c r="E800" s="2"/>
      <c r="F800" s="2"/>
      <c r="G800" s="222"/>
      <c r="H800" s="222"/>
      <c r="I800" s="222"/>
      <c r="J800" s="222"/>
      <c r="K800" s="5"/>
    </row>
    <row r="801" ht="15.75" customHeight="1">
      <c r="A801" s="2"/>
      <c r="B801" s="2"/>
      <c r="C801" s="2"/>
      <c r="D801" s="2"/>
      <c r="E801" s="2"/>
      <c r="F801" s="2"/>
      <c r="G801" s="222"/>
      <c r="H801" s="222"/>
      <c r="I801" s="222"/>
      <c r="J801" s="222"/>
      <c r="K801" s="5"/>
    </row>
    <row r="802" ht="15.75" customHeight="1">
      <c r="A802" s="2"/>
      <c r="B802" s="2"/>
      <c r="C802" s="2"/>
      <c r="D802" s="2"/>
      <c r="E802" s="2"/>
      <c r="F802" s="2"/>
      <c r="G802" s="222"/>
      <c r="H802" s="222"/>
      <c r="I802" s="222"/>
      <c r="J802" s="222"/>
      <c r="K802" s="5"/>
    </row>
    <row r="803" ht="15.75" customHeight="1">
      <c r="A803" s="2"/>
      <c r="B803" s="2"/>
      <c r="C803" s="2"/>
      <c r="D803" s="2"/>
      <c r="E803" s="2"/>
      <c r="F803" s="2"/>
      <c r="G803" s="222"/>
      <c r="H803" s="222"/>
      <c r="I803" s="222"/>
      <c r="J803" s="222"/>
      <c r="K803" s="5"/>
    </row>
    <row r="804" ht="15.75" customHeight="1">
      <c r="A804" s="2"/>
      <c r="B804" s="2"/>
      <c r="C804" s="2"/>
      <c r="D804" s="2"/>
      <c r="E804" s="2"/>
      <c r="F804" s="2"/>
      <c r="G804" s="222"/>
      <c r="H804" s="222"/>
      <c r="I804" s="222"/>
      <c r="J804" s="222"/>
      <c r="K804" s="5"/>
    </row>
    <row r="805" ht="15.75" customHeight="1">
      <c r="A805" s="2"/>
      <c r="B805" s="2"/>
      <c r="C805" s="2"/>
      <c r="D805" s="2"/>
      <c r="E805" s="2"/>
      <c r="F805" s="2"/>
      <c r="G805" s="222"/>
      <c r="H805" s="222"/>
      <c r="I805" s="222"/>
      <c r="J805" s="222"/>
      <c r="K805" s="5"/>
    </row>
    <row r="806" ht="15.75" customHeight="1">
      <c r="A806" s="2"/>
      <c r="B806" s="2"/>
      <c r="C806" s="2"/>
      <c r="D806" s="2"/>
      <c r="E806" s="2"/>
      <c r="F806" s="2"/>
      <c r="G806" s="222"/>
      <c r="H806" s="222"/>
      <c r="I806" s="222"/>
      <c r="J806" s="222"/>
      <c r="K806" s="5"/>
    </row>
    <row r="807" ht="15.75" customHeight="1">
      <c r="A807" s="2"/>
      <c r="B807" s="2"/>
      <c r="C807" s="2"/>
      <c r="D807" s="2"/>
      <c r="E807" s="2"/>
      <c r="F807" s="2"/>
      <c r="G807" s="222"/>
      <c r="H807" s="222"/>
      <c r="I807" s="222"/>
      <c r="J807" s="222"/>
      <c r="K807" s="5"/>
    </row>
    <row r="808" ht="15.75" customHeight="1">
      <c r="A808" s="2"/>
      <c r="B808" s="2"/>
      <c r="C808" s="2"/>
      <c r="D808" s="2"/>
      <c r="E808" s="2"/>
      <c r="F808" s="2"/>
      <c r="G808" s="222"/>
      <c r="H808" s="222"/>
      <c r="I808" s="222"/>
      <c r="J808" s="222"/>
      <c r="K808" s="5"/>
    </row>
    <row r="809" ht="15.75" customHeight="1">
      <c r="A809" s="2"/>
      <c r="B809" s="2"/>
      <c r="C809" s="2"/>
      <c r="D809" s="2"/>
      <c r="E809" s="2"/>
      <c r="F809" s="2"/>
      <c r="G809" s="222"/>
      <c r="H809" s="222"/>
      <c r="I809" s="222"/>
      <c r="J809" s="222"/>
      <c r="K809" s="5"/>
    </row>
    <row r="810" ht="15.75" customHeight="1">
      <c r="A810" s="2"/>
      <c r="B810" s="2"/>
      <c r="C810" s="2"/>
      <c r="D810" s="2"/>
      <c r="E810" s="2"/>
      <c r="F810" s="2"/>
      <c r="G810" s="222"/>
      <c r="H810" s="222"/>
      <c r="I810" s="222"/>
      <c r="J810" s="222"/>
      <c r="K810" s="5"/>
    </row>
    <row r="811" ht="15.75" customHeight="1">
      <c r="A811" s="2"/>
      <c r="B811" s="2"/>
      <c r="C811" s="2"/>
      <c r="D811" s="2"/>
      <c r="E811" s="2"/>
      <c r="F811" s="2"/>
      <c r="G811" s="222"/>
      <c r="H811" s="222"/>
      <c r="I811" s="222"/>
      <c r="J811" s="222"/>
      <c r="K811" s="5"/>
    </row>
    <row r="812" ht="15.75" customHeight="1">
      <c r="A812" s="2"/>
      <c r="B812" s="2"/>
      <c r="C812" s="2"/>
      <c r="D812" s="2"/>
      <c r="E812" s="2"/>
      <c r="F812" s="2"/>
      <c r="G812" s="222"/>
      <c r="H812" s="222"/>
      <c r="I812" s="222"/>
      <c r="J812" s="222"/>
      <c r="K812" s="5"/>
    </row>
    <row r="813" ht="15.75" customHeight="1">
      <c r="A813" s="2"/>
      <c r="B813" s="2"/>
      <c r="C813" s="2"/>
      <c r="D813" s="2"/>
      <c r="E813" s="2"/>
      <c r="F813" s="2"/>
      <c r="G813" s="222"/>
      <c r="H813" s="222"/>
      <c r="I813" s="222"/>
      <c r="J813" s="222"/>
      <c r="K813" s="5"/>
    </row>
    <row r="814" ht="15.75" customHeight="1">
      <c r="A814" s="2"/>
      <c r="B814" s="2"/>
      <c r="C814" s="2"/>
      <c r="D814" s="2"/>
      <c r="E814" s="2"/>
      <c r="F814" s="2"/>
      <c r="G814" s="222"/>
      <c r="H814" s="222"/>
      <c r="I814" s="222"/>
      <c r="J814" s="222"/>
      <c r="K814" s="5"/>
    </row>
    <row r="815" ht="15.75" customHeight="1">
      <c r="A815" s="2"/>
      <c r="B815" s="2"/>
      <c r="C815" s="2"/>
      <c r="D815" s="2"/>
      <c r="E815" s="2"/>
      <c r="F815" s="2"/>
      <c r="G815" s="222"/>
      <c r="H815" s="222"/>
      <c r="I815" s="222"/>
      <c r="J815" s="222"/>
      <c r="K815" s="5"/>
    </row>
    <row r="816" ht="15.75" customHeight="1">
      <c r="A816" s="2"/>
      <c r="B816" s="2"/>
      <c r="C816" s="2"/>
      <c r="D816" s="2"/>
      <c r="E816" s="2"/>
      <c r="F816" s="2"/>
      <c r="G816" s="222"/>
      <c r="H816" s="222"/>
      <c r="I816" s="222"/>
      <c r="J816" s="222"/>
      <c r="K816" s="5"/>
    </row>
    <row r="817" ht="15.75" customHeight="1">
      <c r="A817" s="2"/>
      <c r="B817" s="2"/>
      <c r="C817" s="2"/>
      <c r="D817" s="2"/>
      <c r="E817" s="2"/>
      <c r="F817" s="2"/>
      <c r="G817" s="222"/>
      <c r="H817" s="222"/>
      <c r="I817" s="222"/>
      <c r="J817" s="222"/>
      <c r="K817" s="5"/>
    </row>
    <row r="818" ht="15.75" customHeight="1">
      <c r="A818" s="2"/>
      <c r="B818" s="2"/>
      <c r="C818" s="2"/>
      <c r="D818" s="2"/>
      <c r="E818" s="2"/>
      <c r="F818" s="2"/>
      <c r="G818" s="222"/>
      <c r="H818" s="222"/>
      <c r="I818" s="222"/>
      <c r="J818" s="222"/>
      <c r="K818" s="5"/>
    </row>
    <row r="819" ht="15.75" customHeight="1">
      <c r="A819" s="2"/>
      <c r="B819" s="2"/>
      <c r="C819" s="2"/>
      <c r="D819" s="2"/>
      <c r="E819" s="2"/>
      <c r="F819" s="2"/>
      <c r="G819" s="222"/>
      <c r="H819" s="222"/>
      <c r="I819" s="222"/>
      <c r="J819" s="222"/>
      <c r="K819" s="5"/>
    </row>
    <row r="820" ht="15.75" customHeight="1">
      <c r="A820" s="2"/>
      <c r="B820" s="2"/>
      <c r="C820" s="2"/>
      <c r="D820" s="2"/>
      <c r="E820" s="2"/>
      <c r="F820" s="2"/>
      <c r="G820" s="222"/>
      <c r="H820" s="222"/>
      <c r="I820" s="222"/>
      <c r="J820" s="222"/>
      <c r="K820" s="5"/>
    </row>
    <row r="821" ht="15.75" customHeight="1">
      <c r="A821" s="2"/>
      <c r="B821" s="2"/>
      <c r="C821" s="2"/>
      <c r="D821" s="2"/>
      <c r="E821" s="2"/>
      <c r="F821" s="2"/>
      <c r="G821" s="222"/>
      <c r="H821" s="222"/>
      <c r="I821" s="222"/>
      <c r="J821" s="222"/>
      <c r="K821" s="5"/>
    </row>
    <row r="822" ht="15.75" customHeight="1">
      <c r="A822" s="2"/>
      <c r="B822" s="2"/>
      <c r="C822" s="2"/>
      <c r="D822" s="2"/>
      <c r="E822" s="2"/>
      <c r="F822" s="2"/>
      <c r="G822" s="222"/>
      <c r="H822" s="222"/>
      <c r="I822" s="222"/>
      <c r="J822" s="222"/>
      <c r="K822" s="5"/>
    </row>
    <row r="823" ht="15.75" customHeight="1">
      <c r="A823" s="2"/>
      <c r="B823" s="2"/>
      <c r="C823" s="2"/>
      <c r="D823" s="2"/>
      <c r="E823" s="2"/>
      <c r="F823" s="2"/>
      <c r="G823" s="222"/>
      <c r="H823" s="222"/>
      <c r="I823" s="222"/>
      <c r="J823" s="222"/>
      <c r="K823" s="5"/>
    </row>
    <row r="824" ht="15.75" customHeight="1">
      <c r="A824" s="2"/>
      <c r="B824" s="2"/>
      <c r="C824" s="2"/>
      <c r="D824" s="2"/>
      <c r="E824" s="2"/>
      <c r="F824" s="2"/>
      <c r="G824" s="222"/>
      <c r="H824" s="222"/>
      <c r="I824" s="222"/>
      <c r="J824" s="222"/>
      <c r="K824" s="5"/>
    </row>
    <row r="825" ht="15.75" customHeight="1">
      <c r="A825" s="2"/>
      <c r="B825" s="2"/>
      <c r="C825" s="2"/>
      <c r="D825" s="2"/>
      <c r="E825" s="2"/>
      <c r="F825" s="2"/>
      <c r="G825" s="222"/>
      <c r="H825" s="222"/>
      <c r="I825" s="222"/>
      <c r="J825" s="222"/>
      <c r="K825" s="5"/>
    </row>
    <row r="826" ht="15.75" customHeight="1">
      <c r="A826" s="2"/>
      <c r="B826" s="2"/>
      <c r="C826" s="2"/>
      <c r="D826" s="2"/>
      <c r="E826" s="2"/>
      <c r="F826" s="2"/>
      <c r="G826" s="222"/>
      <c r="H826" s="222"/>
      <c r="I826" s="222"/>
      <c r="J826" s="222"/>
      <c r="K826" s="5"/>
    </row>
    <row r="827" ht="15.75" customHeight="1">
      <c r="A827" s="2"/>
      <c r="B827" s="2"/>
      <c r="C827" s="2"/>
      <c r="D827" s="2"/>
      <c r="E827" s="2"/>
      <c r="F827" s="2"/>
      <c r="G827" s="222"/>
      <c r="H827" s="222"/>
      <c r="I827" s="222"/>
      <c r="J827" s="222"/>
      <c r="K827" s="5"/>
    </row>
    <row r="828" ht="15.75" customHeight="1">
      <c r="A828" s="2"/>
      <c r="B828" s="2"/>
      <c r="C828" s="2"/>
      <c r="D828" s="2"/>
      <c r="E828" s="2"/>
      <c r="F828" s="2"/>
      <c r="G828" s="222"/>
      <c r="H828" s="222"/>
      <c r="I828" s="222"/>
      <c r="J828" s="222"/>
      <c r="K828" s="5"/>
    </row>
    <row r="829" ht="15.75" customHeight="1">
      <c r="A829" s="2"/>
      <c r="B829" s="2"/>
      <c r="C829" s="2"/>
      <c r="D829" s="2"/>
      <c r="E829" s="2"/>
      <c r="F829" s="2"/>
      <c r="G829" s="222"/>
      <c r="H829" s="222"/>
      <c r="I829" s="222"/>
      <c r="J829" s="222"/>
      <c r="K829" s="5"/>
    </row>
    <row r="830" ht="15.75" customHeight="1">
      <c r="A830" s="2"/>
      <c r="B830" s="2"/>
      <c r="C830" s="2"/>
      <c r="D830" s="2"/>
      <c r="E830" s="2"/>
      <c r="F830" s="2"/>
      <c r="G830" s="222"/>
      <c r="H830" s="222"/>
      <c r="I830" s="222"/>
      <c r="J830" s="222"/>
      <c r="K830" s="5"/>
    </row>
    <row r="831" ht="15.75" customHeight="1">
      <c r="A831" s="2"/>
      <c r="B831" s="2"/>
      <c r="C831" s="2"/>
      <c r="D831" s="2"/>
      <c r="E831" s="2"/>
      <c r="F831" s="2"/>
      <c r="G831" s="222"/>
      <c r="H831" s="222"/>
      <c r="I831" s="222"/>
      <c r="J831" s="222"/>
      <c r="K831" s="5"/>
    </row>
    <row r="832" ht="15.75" customHeight="1">
      <c r="A832" s="2"/>
      <c r="B832" s="2"/>
      <c r="C832" s="2"/>
      <c r="D832" s="2"/>
      <c r="E832" s="2"/>
      <c r="F832" s="2"/>
      <c r="G832" s="222"/>
      <c r="H832" s="222"/>
      <c r="I832" s="222"/>
      <c r="J832" s="222"/>
      <c r="K832" s="5"/>
    </row>
    <row r="833" ht="15.75" customHeight="1">
      <c r="A833" s="2"/>
      <c r="B833" s="2"/>
      <c r="C833" s="2"/>
      <c r="D833" s="2"/>
      <c r="E833" s="2"/>
      <c r="F833" s="2"/>
      <c r="G833" s="222"/>
      <c r="H833" s="222"/>
      <c r="I833" s="222"/>
      <c r="J833" s="222"/>
      <c r="K833" s="5"/>
    </row>
    <row r="834" ht="15.75" customHeight="1">
      <c r="A834" s="2"/>
      <c r="B834" s="2"/>
      <c r="C834" s="2"/>
      <c r="D834" s="2"/>
      <c r="E834" s="2"/>
      <c r="F834" s="2"/>
      <c r="G834" s="222"/>
      <c r="H834" s="222"/>
      <c r="I834" s="222"/>
      <c r="J834" s="222"/>
      <c r="K834" s="5"/>
    </row>
    <row r="835" ht="15.75" customHeight="1">
      <c r="A835" s="2"/>
      <c r="B835" s="2"/>
      <c r="C835" s="2"/>
      <c r="D835" s="2"/>
      <c r="E835" s="2"/>
      <c r="F835" s="2"/>
      <c r="G835" s="222"/>
      <c r="H835" s="222"/>
      <c r="I835" s="222"/>
      <c r="J835" s="222"/>
      <c r="K835" s="5"/>
    </row>
    <row r="836" ht="15.75" customHeight="1">
      <c r="A836" s="2"/>
      <c r="B836" s="2"/>
      <c r="C836" s="2"/>
      <c r="D836" s="2"/>
      <c r="E836" s="2"/>
      <c r="F836" s="2"/>
      <c r="G836" s="222"/>
      <c r="H836" s="222"/>
      <c r="I836" s="222"/>
      <c r="J836" s="222"/>
      <c r="K836" s="5"/>
    </row>
    <row r="837" ht="15.75" customHeight="1">
      <c r="A837" s="2"/>
      <c r="B837" s="2"/>
      <c r="C837" s="2"/>
      <c r="D837" s="2"/>
      <c r="E837" s="2"/>
      <c r="F837" s="2"/>
      <c r="G837" s="222"/>
      <c r="H837" s="222"/>
      <c r="I837" s="222"/>
      <c r="J837" s="222"/>
      <c r="K837" s="5"/>
    </row>
    <row r="838" ht="15.75" customHeight="1">
      <c r="A838" s="2"/>
      <c r="B838" s="2"/>
      <c r="C838" s="2"/>
      <c r="D838" s="2"/>
      <c r="E838" s="2"/>
      <c r="F838" s="2"/>
      <c r="G838" s="222"/>
      <c r="H838" s="222"/>
      <c r="I838" s="222"/>
      <c r="J838" s="222"/>
      <c r="K838" s="5"/>
    </row>
    <row r="839" ht="15.75" customHeight="1">
      <c r="A839" s="2"/>
      <c r="B839" s="2"/>
      <c r="C839" s="2"/>
      <c r="D839" s="2"/>
      <c r="E839" s="2"/>
      <c r="F839" s="2"/>
      <c r="G839" s="222"/>
      <c r="H839" s="222"/>
      <c r="I839" s="222"/>
      <c r="J839" s="222"/>
      <c r="K839" s="5"/>
    </row>
    <row r="840" ht="15.75" customHeight="1">
      <c r="A840" s="2"/>
      <c r="B840" s="2"/>
      <c r="C840" s="2"/>
      <c r="D840" s="2"/>
      <c r="E840" s="2"/>
      <c r="F840" s="2"/>
      <c r="G840" s="222"/>
      <c r="H840" s="222"/>
      <c r="I840" s="222"/>
      <c r="J840" s="222"/>
      <c r="K840" s="5"/>
    </row>
    <row r="841" ht="15.75" customHeight="1">
      <c r="A841" s="2"/>
      <c r="B841" s="2"/>
      <c r="C841" s="2"/>
      <c r="D841" s="2"/>
      <c r="E841" s="2"/>
      <c r="F841" s="2"/>
      <c r="G841" s="222"/>
      <c r="H841" s="222"/>
      <c r="I841" s="222"/>
      <c r="J841" s="222"/>
      <c r="K841" s="5"/>
    </row>
    <row r="842" ht="15.75" customHeight="1">
      <c r="A842" s="2"/>
      <c r="B842" s="2"/>
      <c r="C842" s="2"/>
      <c r="D842" s="2"/>
      <c r="E842" s="2"/>
      <c r="F842" s="2"/>
      <c r="G842" s="222"/>
      <c r="H842" s="222"/>
      <c r="I842" s="222"/>
      <c r="J842" s="222"/>
      <c r="K842" s="5"/>
    </row>
    <row r="843" ht="15.75" customHeight="1">
      <c r="A843" s="2"/>
      <c r="B843" s="2"/>
      <c r="C843" s="2"/>
      <c r="D843" s="2"/>
      <c r="E843" s="2"/>
      <c r="F843" s="2"/>
      <c r="G843" s="222"/>
      <c r="H843" s="222"/>
      <c r="I843" s="222"/>
      <c r="J843" s="222"/>
      <c r="K843" s="5"/>
    </row>
    <row r="844" ht="15.75" customHeight="1">
      <c r="A844" s="2"/>
      <c r="B844" s="2"/>
      <c r="C844" s="2"/>
      <c r="D844" s="2"/>
      <c r="E844" s="2"/>
      <c r="F844" s="2"/>
      <c r="G844" s="222"/>
      <c r="H844" s="222"/>
      <c r="I844" s="222"/>
      <c r="J844" s="222"/>
      <c r="K844" s="5"/>
    </row>
    <row r="845" ht="15.75" customHeight="1">
      <c r="A845" s="2"/>
      <c r="B845" s="2"/>
      <c r="C845" s="2"/>
      <c r="D845" s="2"/>
      <c r="E845" s="2"/>
      <c r="F845" s="2"/>
      <c r="G845" s="222"/>
      <c r="H845" s="222"/>
      <c r="I845" s="222"/>
      <c r="J845" s="222"/>
      <c r="K845" s="5"/>
    </row>
    <row r="846" ht="15.75" customHeight="1">
      <c r="A846" s="2"/>
      <c r="B846" s="2"/>
      <c r="C846" s="2"/>
      <c r="D846" s="2"/>
      <c r="E846" s="2"/>
      <c r="F846" s="2"/>
      <c r="G846" s="222"/>
      <c r="H846" s="222"/>
      <c r="I846" s="222"/>
      <c r="J846" s="222"/>
      <c r="K846" s="5"/>
    </row>
    <row r="847" ht="15.75" customHeight="1">
      <c r="A847" s="2"/>
      <c r="B847" s="2"/>
      <c r="C847" s="2"/>
      <c r="D847" s="2"/>
      <c r="E847" s="2"/>
      <c r="F847" s="2"/>
      <c r="G847" s="222"/>
      <c r="H847" s="222"/>
      <c r="I847" s="222"/>
      <c r="J847" s="222"/>
      <c r="K847" s="5"/>
    </row>
    <row r="848" ht="15.75" customHeight="1">
      <c r="A848" s="2"/>
      <c r="B848" s="2"/>
      <c r="C848" s="2"/>
      <c r="D848" s="2"/>
      <c r="E848" s="2"/>
      <c r="F848" s="2"/>
      <c r="G848" s="222"/>
      <c r="H848" s="222"/>
      <c r="I848" s="222"/>
      <c r="J848" s="222"/>
      <c r="K848" s="5"/>
    </row>
    <row r="849" ht="15.75" customHeight="1">
      <c r="A849" s="2"/>
      <c r="B849" s="2"/>
      <c r="C849" s="2"/>
      <c r="D849" s="2"/>
      <c r="E849" s="2"/>
      <c r="F849" s="2"/>
      <c r="G849" s="222"/>
      <c r="H849" s="222"/>
      <c r="I849" s="222"/>
      <c r="J849" s="222"/>
      <c r="K849" s="5"/>
    </row>
    <row r="850" ht="15.75" customHeight="1">
      <c r="A850" s="2"/>
      <c r="B850" s="2"/>
      <c r="C850" s="2"/>
      <c r="D850" s="2"/>
      <c r="E850" s="2"/>
      <c r="F850" s="2"/>
      <c r="G850" s="222"/>
      <c r="H850" s="222"/>
      <c r="I850" s="222"/>
      <c r="J850" s="222"/>
      <c r="K850" s="5"/>
    </row>
    <row r="851" ht="15.75" customHeight="1">
      <c r="A851" s="2"/>
      <c r="B851" s="2"/>
      <c r="C851" s="2"/>
      <c r="D851" s="2"/>
      <c r="E851" s="2"/>
      <c r="F851" s="2"/>
      <c r="G851" s="222"/>
      <c r="H851" s="222"/>
      <c r="I851" s="222"/>
      <c r="J851" s="222"/>
      <c r="K851" s="5"/>
    </row>
    <row r="852" ht="15.75" customHeight="1">
      <c r="A852" s="2"/>
      <c r="B852" s="2"/>
      <c r="C852" s="2"/>
      <c r="D852" s="2"/>
      <c r="E852" s="2"/>
      <c r="F852" s="2"/>
      <c r="G852" s="222"/>
      <c r="H852" s="222"/>
      <c r="I852" s="222"/>
      <c r="J852" s="222"/>
      <c r="K852" s="5"/>
    </row>
    <row r="853" ht="15.75" customHeight="1">
      <c r="A853" s="2"/>
      <c r="B853" s="2"/>
      <c r="C853" s="2"/>
      <c r="D853" s="2"/>
      <c r="E853" s="2"/>
      <c r="F853" s="2"/>
      <c r="G853" s="222"/>
      <c r="H853" s="222"/>
      <c r="I853" s="222"/>
      <c r="J853" s="222"/>
      <c r="K853" s="5"/>
    </row>
    <row r="854" ht="15.75" customHeight="1">
      <c r="A854" s="2"/>
      <c r="B854" s="2"/>
      <c r="C854" s="2"/>
      <c r="D854" s="2"/>
      <c r="E854" s="2"/>
      <c r="F854" s="2"/>
      <c r="G854" s="222"/>
      <c r="H854" s="222"/>
      <c r="I854" s="222"/>
      <c r="J854" s="222"/>
      <c r="K854" s="5"/>
    </row>
    <row r="855" ht="15.75" customHeight="1">
      <c r="A855" s="2"/>
      <c r="B855" s="2"/>
      <c r="C855" s="2"/>
      <c r="D855" s="2"/>
      <c r="E855" s="2"/>
      <c r="F855" s="2"/>
      <c r="G855" s="222"/>
      <c r="H855" s="222"/>
      <c r="I855" s="222"/>
      <c r="J855" s="222"/>
      <c r="K855" s="5"/>
    </row>
    <row r="856" ht="15.75" customHeight="1">
      <c r="A856" s="2"/>
      <c r="B856" s="2"/>
      <c r="C856" s="2"/>
      <c r="D856" s="2"/>
      <c r="E856" s="2"/>
      <c r="F856" s="2"/>
      <c r="G856" s="222"/>
      <c r="H856" s="222"/>
      <c r="I856" s="222"/>
      <c r="J856" s="222"/>
      <c r="K856" s="5"/>
    </row>
    <row r="857" ht="15.75" customHeight="1">
      <c r="A857" s="2"/>
      <c r="B857" s="2"/>
      <c r="C857" s="2"/>
      <c r="D857" s="2"/>
      <c r="E857" s="2"/>
      <c r="F857" s="2"/>
      <c r="G857" s="222"/>
      <c r="H857" s="222"/>
      <c r="I857" s="222"/>
      <c r="J857" s="222"/>
      <c r="K857" s="5"/>
    </row>
    <row r="858" ht="15.75" customHeight="1">
      <c r="A858" s="2"/>
      <c r="B858" s="2"/>
      <c r="C858" s="2"/>
      <c r="D858" s="2"/>
      <c r="E858" s="2"/>
      <c r="F858" s="2"/>
      <c r="G858" s="222"/>
      <c r="H858" s="222"/>
      <c r="I858" s="222"/>
      <c r="J858" s="222"/>
      <c r="K858" s="5"/>
    </row>
    <row r="859" ht="15.75" customHeight="1">
      <c r="A859" s="2"/>
      <c r="B859" s="2"/>
      <c r="C859" s="2"/>
      <c r="D859" s="2"/>
      <c r="E859" s="2"/>
      <c r="F859" s="2"/>
      <c r="G859" s="222"/>
      <c r="H859" s="222"/>
      <c r="I859" s="222"/>
      <c r="J859" s="222"/>
      <c r="K859" s="5"/>
    </row>
    <row r="860" ht="15.75" customHeight="1">
      <c r="A860" s="2"/>
      <c r="B860" s="2"/>
      <c r="C860" s="2"/>
      <c r="D860" s="2"/>
      <c r="E860" s="2"/>
      <c r="F860" s="2"/>
      <c r="G860" s="222"/>
      <c r="H860" s="222"/>
      <c r="I860" s="222"/>
      <c r="J860" s="222"/>
      <c r="K860" s="5"/>
    </row>
    <row r="861" ht="15.75" customHeight="1">
      <c r="A861" s="2"/>
      <c r="B861" s="2"/>
      <c r="C861" s="2"/>
      <c r="D861" s="2"/>
      <c r="E861" s="2"/>
      <c r="F861" s="2"/>
      <c r="G861" s="222"/>
      <c r="H861" s="222"/>
      <c r="I861" s="222"/>
      <c r="J861" s="222"/>
      <c r="K861" s="5"/>
    </row>
    <row r="862" ht="15.75" customHeight="1">
      <c r="A862" s="2"/>
      <c r="B862" s="2"/>
      <c r="C862" s="2"/>
      <c r="D862" s="2"/>
      <c r="E862" s="2"/>
      <c r="F862" s="2"/>
      <c r="G862" s="222"/>
      <c r="H862" s="222"/>
      <c r="I862" s="222"/>
      <c r="J862" s="222"/>
      <c r="K862" s="5"/>
    </row>
    <row r="863" ht="15.75" customHeight="1">
      <c r="A863" s="2"/>
      <c r="B863" s="2"/>
      <c r="C863" s="2"/>
      <c r="D863" s="2"/>
      <c r="E863" s="2"/>
      <c r="F863" s="2"/>
      <c r="G863" s="222"/>
      <c r="H863" s="222"/>
      <c r="I863" s="222"/>
      <c r="J863" s="222"/>
      <c r="K863" s="5"/>
    </row>
    <row r="864" ht="15.75" customHeight="1">
      <c r="A864" s="2"/>
      <c r="B864" s="2"/>
      <c r="C864" s="2"/>
      <c r="D864" s="2"/>
      <c r="E864" s="2"/>
      <c r="F864" s="2"/>
      <c r="G864" s="222"/>
      <c r="H864" s="222"/>
      <c r="I864" s="222"/>
      <c r="J864" s="222"/>
      <c r="K864" s="5"/>
    </row>
    <row r="865" ht="15.75" customHeight="1">
      <c r="A865" s="2"/>
      <c r="B865" s="2"/>
      <c r="C865" s="2"/>
      <c r="D865" s="2"/>
      <c r="E865" s="2"/>
      <c r="F865" s="2"/>
      <c r="G865" s="222"/>
      <c r="H865" s="222"/>
      <c r="I865" s="222"/>
      <c r="J865" s="222"/>
      <c r="K865" s="5"/>
    </row>
    <row r="866" ht="15.75" customHeight="1">
      <c r="A866" s="2"/>
      <c r="B866" s="2"/>
      <c r="C866" s="2"/>
      <c r="D866" s="2"/>
      <c r="E866" s="2"/>
      <c r="F866" s="2"/>
      <c r="G866" s="222"/>
      <c r="H866" s="222"/>
      <c r="I866" s="222"/>
      <c r="J866" s="222"/>
      <c r="K866" s="5"/>
    </row>
    <row r="867" ht="15.75" customHeight="1">
      <c r="A867" s="2"/>
      <c r="B867" s="2"/>
      <c r="C867" s="2"/>
      <c r="D867" s="2"/>
      <c r="E867" s="2"/>
      <c r="F867" s="2"/>
      <c r="G867" s="222"/>
      <c r="H867" s="222"/>
      <c r="I867" s="222"/>
      <c r="J867" s="222"/>
      <c r="K867" s="5"/>
    </row>
    <row r="868" ht="15.75" customHeight="1">
      <c r="A868" s="2"/>
      <c r="B868" s="2"/>
      <c r="C868" s="2"/>
      <c r="D868" s="2"/>
      <c r="E868" s="2"/>
      <c r="F868" s="2"/>
      <c r="G868" s="222"/>
      <c r="H868" s="222"/>
      <c r="I868" s="222"/>
      <c r="J868" s="222"/>
      <c r="K868" s="5"/>
    </row>
    <row r="869" ht="15.75" customHeight="1">
      <c r="A869" s="2"/>
      <c r="B869" s="2"/>
      <c r="C869" s="2"/>
      <c r="D869" s="2"/>
      <c r="E869" s="2"/>
      <c r="F869" s="2"/>
      <c r="G869" s="222"/>
      <c r="H869" s="222"/>
      <c r="I869" s="222"/>
      <c r="J869" s="222"/>
      <c r="K869" s="5"/>
    </row>
    <row r="870" ht="15.75" customHeight="1">
      <c r="A870" s="2"/>
      <c r="B870" s="2"/>
      <c r="C870" s="2"/>
      <c r="D870" s="2"/>
      <c r="E870" s="2"/>
      <c r="F870" s="2"/>
      <c r="G870" s="222"/>
      <c r="H870" s="222"/>
      <c r="I870" s="222"/>
      <c r="J870" s="222"/>
      <c r="K870" s="5"/>
    </row>
    <row r="871" ht="15.75" customHeight="1">
      <c r="A871" s="2"/>
      <c r="B871" s="2"/>
      <c r="C871" s="2"/>
      <c r="D871" s="2"/>
      <c r="E871" s="2"/>
      <c r="F871" s="2"/>
      <c r="G871" s="222"/>
      <c r="H871" s="222"/>
      <c r="I871" s="222"/>
      <c r="J871" s="222"/>
      <c r="K871" s="5"/>
    </row>
    <row r="872" ht="15.75" customHeight="1">
      <c r="A872" s="2"/>
      <c r="B872" s="2"/>
      <c r="C872" s="2"/>
      <c r="D872" s="2"/>
      <c r="E872" s="2"/>
      <c r="F872" s="2"/>
      <c r="G872" s="222"/>
      <c r="H872" s="222"/>
      <c r="I872" s="222"/>
      <c r="J872" s="222"/>
      <c r="K872" s="5"/>
    </row>
    <row r="873" ht="15.75" customHeight="1">
      <c r="A873" s="2"/>
      <c r="B873" s="2"/>
      <c r="C873" s="2"/>
      <c r="D873" s="2"/>
      <c r="E873" s="2"/>
      <c r="F873" s="2"/>
      <c r="G873" s="222"/>
      <c r="H873" s="222"/>
      <c r="I873" s="222"/>
      <c r="J873" s="222"/>
      <c r="K873" s="5"/>
    </row>
    <row r="874" ht="15.75" customHeight="1">
      <c r="A874" s="2"/>
      <c r="B874" s="2"/>
      <c r="C874" s="2"/>
      <c r="D874" s="2"/>
      <c r="E874" s="2"/>
      <c r="F874" s="2"/>
      <c r="G874" s="222"/>
      <c r="H874" s="222"/>
      <c r="I874" s="222"/>
      <c r="J874" s="222"/>
      <c r="K874" s="5"/>
    </row>
    <row r="875" ht="15.75" customHeight="1">
      <c r="A875" s="2"/>
      <c r="B875" s="2"/>
      <c r="C875" s="2"/>
      <c r="D875" s="2"/>
      <c r="E875" s="2"/>
      <c r="F875" s="2"/>
      <c r="G875" s="222"/>
      <c r="H875" s="222"/>
      <c r="I875" s="222"/>
      <c r="J875" s="222"/>
      <c r="K875" s="5"/>
    </row>
    <row r="876" ht="15.75" customHeight="1">
      <c r="A876" s="2"/>
      <c r="B876" s="2"/>
      <c r="C876" s="2"/>
      <c r="D876" s="2"/>
      <c r="E876" s="2"/>
      <c r="F876" s="2"/>
      <c r="G876" s="222"/>
      <c r="H876" s="222"/>
      <c r="I876" s="222"/>
      <c r="J876" s="222"/>
      <c r="K876" s="5"/>
    </row>
    <row r="877" ht="15.75" customHeight="1">
      <c r="A877" s="2"/>
      <c r="B877" s="2"/>
      <c r="C877" s="2"/>
      <c r="D877" s="2"/>
      <c r="E877" s="2"/>
      <c r="F877" s="2"/>
      <c r="G877" s="222"/>
      <c r="H877" s="222"/>
      <c r="I877" s="222"/>
      <c r="J877" s="222"/>
      <c r="K877" s="5"/>
    </row>
    <row r="878" ht="15.75" customHeight="1">
      <c r="A878" s="2"/>
      <c r="B878" s="2"/>
      <c r="C878" s="2"/>
      <c r="D878" s="2"/>
      <c r="E878" s="2"/>
      <c r="F878" s="2"/>
      <c r="G878" s="222"/>
      <c r="H878" s="222"/>
      <c r="I878" s="222"/>
      <c r="J878" s="222"/>
      <c r="K878" s="5"/>
    </row>
    <row r="879" ht="15.75" customHeight="1">
      <c r="A879" s="2"/>
      <c r="B879" s="2"/>
      <c r="C879" s="2"/>
      <c r="D879" s="2"/>
      <c r="E879" s="2"/>
      <c r="F879" s="2"/>
      <c r="G879" s="222"/>
      <c r="H879" s="222"/>
      <c r="I879" s="222"/>
      <c r="J879" s="222"/>
      <c r="K879" s="5"/>
    </row>
    <row r="880" ht="15.75" customHeight="1">
      <c r="A880" s="2"/>
      <c r="B880" s="2"/>
      <c r="C880" s="2"/>
      <c r="D880" s="2"/>
      <c r="E880" s="2"/>
      <c r="F880" s="2"/>
      <c r="G880" s="222"/>
      <c r="H880" s="222"/>
      <c r="I880" s="222"/>
      <c r="J880" s="222"/>
      <c r="K880" s="5"/>
    </row>
    <row r="881" ht="15.75" customHeight="1">
      <c r="A881" s="2"/>
      <c r="B881" s="2"/>
      <c r="C881" s="2"/>
      <c r="D881" s="2"/>
      <c r="E881" s="2"/>
      <c r="F881" s="2"/>
      <c r="G881" s="222"/>
      <c r="H881" s="222"/>
      <c r="I881" s="222"/>
      <c r="J881" s="222"/>
      <c r="K881" s="5"/>
    </row>
    <row r="882" ht="15.75" customHeight="1">
      <c r="A882" s="2"/>
      <c r="B882" s="2"/>
      <c r="C882" s="2"/>
      <c r="D882" s="2"/>
      <c r="E882" s="2"/>
      <c r="F882" s="2"/>
      <c r="G882" s="222"/>
      <c r="H882" s="222"/>
      <c r="I882" s="222"/>
      <c r="J882" s="222"/>
      <c r="K882" s="5"/>
    </row>
    <row r="883" ht="15.75" customHeight="1">
      <c r="A883" s="2"/>
      <c r="B883" s="2"/>
      <c r="C883" s="2"/>
      <c r="D883" s="2"/>
      <c r="E883" s="2"/>
      <c r="F883" s="2"/>
      <c r="G883" s="222"/>
      <c r="H883" s="222"/>
      <c r="I883" s="222"/>
      <c r="J883" s="222"/>
      <c r="K883" s="5"/>
    </row>
    <row r="884" ht="15.75" customHeight="1">
      <c r="A884" s="2"/>
      <c r="B884" s="2"/>
      <c r="C884" s="2"/>
      <c r="D884" s="2"/>
      <c r="E884" s="2"/>
      <c r="F884" s="2"/>
      <c r="G884" s="222"/>
      <c r="H884" s="222"/>
      <c r="I884" s="222"/>
      <c r="J884" s="222"/>
      <c r="K884" s="5"/>
    </row>
    <row r="885" ht="15.75" customHeight="1">
      <c r="A885" s="2"/>
      <c r="B885" s="2"/>
      <c r="C885" s="2"/>
      <c r="D885" s="2"/>
      <c r="E885" s="2"/>
      <c r="F885" s="2"/>
      <c r="G885" s="222"/>
      <c r="H885" s="222"/>
      <c r="I885" s="222"/>
      <c r="J885" s="222"/>
      <c r="K885" s="5"/>
    </row>
    <row r="886" ht="15.75" customHeight="1">
      <c r="A886" s="2"/>
      <c r="B886" s="2"/>
      <c r="C886" s="2"/>
      <c r="D886" s="2"/>
      <c r="E886" s="2"/>
      <c r="F886" s="2"/>
      <c r="G886" s="222"/>
      <c r="H886" s="222"/>
      <c r="I886" s="222"/>
      <c r="J886" s="222"/>
      <c r="K886" s="5"/>
    </row>
    <row r="887" ht="15.75" customHeight="1">
      <c r="A887" s="2"/>
      <c r="B887" s="2"/>
      <c r="C887" s="2"/>
      <c r="D887" s="2"/>
      <c r="E887" s="2"/>
      <c r="F887" s="2"/>
      <c r="G887" s="222"/>
      <c r="H887" s="222"/>
      <c r="I887" s="222"/>
      <c r="J887" s="222"/>
      <c r="K887" s="5"/>
    </row>
    <row r="888" ht="15.75" customHeight="1">
      <c r="A888" s="2"/>
      <c r="B888" s="2"/>
      <c r="C888" s="2"/>
      <c r="D888" s="2"/>
      <c r="E888" s="2"/>
      <c r="F888" s="2"/>
      <c r="G888" s="222"/>
      <c r="H888" s="222"/>
      <c r="I888" s="222"/>
      <c r="J888" s="222"/>
      <c r="K888" s="5"/>
    </row>
    <row r="889" ht="15.75" customHeight="1">
      <c r="A889" s="2"/>
      <c r="B889" s="2"/>
      <c r="C889" s="2"/>
      <c r="D889" s="2"/>
      <c r="E889" s="2"/>
      <c r="F889" s="2"/>
      <c r="G889" s="222"/>
      <c r="H889" s="222"/>
      <c r="I889" s="222"/>
      <c r="J889" s="222"/>
      <c r="K889" s="5"/>
    </row>
    <row r="890" ht="15.75" customHeight="1">
      <c r="A890" s="2"/>
      <c r="B890" s="2"/>
      <c r="C890" s="2"/>
      <c r="D890" s="2"/>
      <c r="E890" s="2"/>
      <c r="F890" s="2"/>
      <c r="G890" s="222"/>
      <c r="H890" s="222"/>
      <c r="I890" s="222"/>
      <c r="J890" s="222"/>
      <c r="K890" s="5"/>
    </row>
    <row r="891" ht="15.75" customHeight="1">
      <c r="A891" s="2"/>
      <c r="B891" s="2"/>
      <c r="C891" s="2"/>
      <c r="D891" s="2"/>
      <c r="E891" s="2"/>
      <c r="F891" s="2"/>
      <c r="G891" s="222"/>
      <c r="H891" s="222"/>
      <c r="I891" s="222"/>
      <c r="J891" s="222"/>
      <c r="K891" s="5"/>
    </row>
    <row r="892" ht="15.75" customHeight="1">
      <c r="A892" s="2"/>
      <c r="B892" s="2"/>
      <c r="C892" s="2"/>
      <c r="D892" s="2"/>
      <c r="E892" s="2"/>
      <c r="F892" s="2"/>
      <c r="G892" s="222"/>
      <c r="H892" s="222"/>
      <c r="I892" s="222"/>
      <c r="J892" s="222"/>
      <c r="K892" s="5"/>
    </row>
    <row r="893" ht="15.75" customHeight="1">
      <c r="A893" s="2"/>
      <c r="B893" s="2"/>
      <c r="C893" s="2"/>
      <c r="D893" s="2"/>
      <c r="E893" s="2"/>
      <c r="F893" s="2"/>
      <c r="G893" s="222"/>
      <c r="H893" s="222"/>
      <c r="I893" s="222"/>
      <c r="J893" s="222"/>
      <c r="K893" s="5"/>
    </row>
    <row r="894" ht="15.75" customHeight="1">
      <c r="A894" s="2"/>
      <c r="B894" s="2"/>
      <c r="C894" s="2"/>
      <c r="D894" s="2"/>
      <c r="E894" s="2"/>
      <c r="F894" s="2"/>
      <c r="G894" s="222"/>
      <c r="H894" s="222"/>
      <c r="I894" s="222"/>
      <c r="J894" s="222"/>
      <c r="K894" s="5"/>
    </row>
    <row r="895" ht="15.75" customHeight="1">
      <c r="A895" s="2"/>
      <c r="B895" s="2"/>
      <c r="C895" s="2"/>
      <c r="D895" s="2"/>
      <c r="E895" s="2"/>
      <c r="F895" s="2"/>
      <c r="G895" s="222"/>
      <c r="H895" s="222"/>
      <c r="I895" s="222"/>
      <c r="J895" s="222"/>
      <c r="K895" s="5"/>
    </row>
    <row r="896" ht="15.75" customHeight="1">
      <c r="A896" s="2"/>
      <c r="B896" s="2"/>
      <c r="C896" s="2"/>
      <c r="D896" s="2"/>
      <c r="E896" s="2"/>
      <c r="F896" s="2"/>
      <c r="G896" s="222"/>
      <c r="H896" s="222"/>
      <c r="I896" s="222"/>
      <c r="J896" s="222"/>
      <c r="K896" s="5"/>
    </row>
    <row r="897" ht="15.75" customHeight="1">
      <c r="A897" s="2"/>
      <c r="B897" s="2"/>
      <c r="C897" s="2"/>
      <c r="D897" s="2"/>
      <c r="E897" s="2"/>
      <c r="F897" s="2"/>
      <c r="G897" s="222"/>
      <c r="H897" s="222"/>
      <c r="I897" s="222"/>
      <c r="J897" s="222"/>
      <c r="K897" s="5"/>
    </row>
    <row r="898" ht="15.75" customHeight="1">
      <c r="A898" s="2"/>
      <c r="B898" s="2"/>
      <c r="C898" s="2"/>
      <c r="D898" s="2"/>
      <c r="E898" s="2"/>
      <c r="F898" s="2"/>
      <c r="G898" s="222"/>
      <c r="H898" s="222"/>
      <c r="I898" s="222"/>
      <c r="J898" s="222"/>
      <c r="K898" s="5"/>
    </row>
    <row r="899" ht="15.75" customHeight="1">
      <c r="A899" s="2"/>
      <c r="B899" s="2"/>
      <c r="C899" s="2"/>
      <c r="D899" s="2"/>
      <c r="E899" s="2"/>
      <c r="F899" s="2"/>
      <c r="G899" s="222"/>
      <c r="H899" s="222"/>
      <c r="I899" s="222"/>
      <c r="J899" s="222"/>
      <c r="K899" s="5"/>
    </row>
    <row r="900" ht="15.75" customHeight="1">
      <c r="A900" s="2"/>
      <c r="B900" s="2"/>
      <c r="C900" s="2"/>
      <c r="D900" s="2"/>
      <c r="E900" s="2"/>
      <c r="F900" s="2"/>
      <c r="G900" s="222"/>
      <c r="H900" s="222"/>
      <c r="I900" s="222"/>
      <c r="J900" s="222"/>
      <c r="K900" s="5"/>
    </row>
    <row r="901" ht="15.75" customHeight="1">
      <c r="A901" s="2"/>
      <c r="B901" s="2"/>
      <c r="C901" s="2"/>
      <c r="D901" s="2"/>
      <c r="E901" s="2"/>
      <c r="F901" s="2"/>
      <c r="G901" s="222"/>
      <c r="H901" s="222"/>
      <c r="I901" s="222"/>
      <c r="J901" s="222"/>
      <c r="K901" s="5"/>
    </row>
    <row r="902" ht="15.75" customHeight="1">
      <c r="A902" s="2"/>
      <c r="B902" s="2"/>
      <c r="C902" s="2"/>
      <c r="D902" s="2"/>
      <c r="E902" s="2"/>
      <c r="F902" s="2"/>
      <c r="G902" s="222"/>
      <c r="H902" s="222"/>
      <c r="I902" s="222"/>
      <c r="J902" s="222"/>
      <c r="K902" s="5"/>
    </row>
    <row r="903" ht="15.75" customHeight="1">
      <c r="A903" s="2"/>
      <c r="B903" s="2"/>
      <c r="C903" s="2"/>
      <c r="D903" s="2"/>
      <c r="E903" s="2"/>
      <c r="F903" s="2"/>
      <c r="G903" s="222"/>
      <c r="H903" s="222"/>
      <c r="I903" s="222"/>
      <c r="J903" s="222"/>
      <c r="K903" s="5"/>
    </row>
    <row r="904" ht="15.75" customHeight="1">
      <c r="A904" s="2"/>
      <c r="B904" s="2"/>
      <c r="C904" s="2"/>
      <c r="D904" s="2"/>
      <c r="E904" s="2"/>
      <c r="F904" s="2"/>
      <c r="G904" s="222"/>
      <c r="H904" s="222"/>
      <c r="I904" s="222"/>
      <c r="J904" s="222"/>
      <c r="K904" s="5"/>
    </row>
    <row r="905" ht="15.75" customHeight="1">
      <c r="A905" s="2"/>
      <c r="B905" s="2"/>
      <c r="C905" s="2"/>
      <c r="D905" s="2"/>
      <c r="E905" s="2"/>
      <c r="F905" s="2"/>
      <c r="G905" s="222"/>
      <c r="H905" s="222"/>
      <c r="I905" s="222"/>
      <c r="J905" s="222"/>
      <c r="K905" s="5"/>
    </row>
    <row r="906" ht="15.75" customHeight="1">
      <c r="A906" s="2"/>
      <c r="B906" s="2"/>
      <c r="C906" s="2"/>
      <c r="D906" s="2"/>
      <c r="E906" s="2"/>
      <c r="F906" s="2"/>
      <c r="G906" s="222"/>
      <c r="H906" s="222"/>
      <c r="I906" s="222"/>
      <c r="J906" s="222"/>
      <c r="K906" s="5"/>
    </row>
    <row r="907" ht="15.75" customHeight="1">
      <c r="A907" s="2"/>
      <c r="B907" s="2"/>
      <c r="C907" s="2"/>
      <c r="D907" s="2"/>
      <c r="E907" s="2"/>
      <c r="F907" s="2"/>
      <c r="G907" s="222"/>
      <c r="H907" s="222"/>
      <c r="I907" s="222"/>
      <c r="J907" s="222"/>
      <c r="K907" s="5"/>
    </row>
    <row r="908" ht="15.75" customHeight="1">
      <c r="A908" s="2"/>
      <c r="B908" s="2"/>
      <c r="C908" s="2"/>
      <c r="D908" s="2"/>
      <c r="E908" s="2"/>
      <c r="F908" s="2"/>
      <c r="G908" s="222"/>
      <c r="H908" s="222"/>
      <c r="I908" s="222"/>
      <c r="J908" s="222"/>
      <c r="K908" s="5"/>
    </row>
    <row r="909" ht="15.75" customHeight="1">
      <c r="A909" s="2"/>
      <c r="B909" s="2"/>
      <c r="C909" s="2"/>
      <c r="D909" s="2"/>
      <c r="E909" s="2"/>
      <c r="F909" s="2"/>
      <c r="G909" s="222"/>
      <c r="H909" s="222"/>
      <c r="I909" s="222"/>
      <c r="J909" s="222"/>
      <c r="K909" s="5"/>
    </row>
    <row r="910" ht="15.75" customHeight="1">
      <c r="A910" s="2"/>
      <c r="B910" s="2"/>
      <c r="C910" s="2"/>
      <c r="D910" s="2"/>
      <c r="E910" s="2"/>
      <c r="F910" s="2"/>
      <c r="G910" s="222"/>
      <c r="H910" s="222"/>
      <c r="I910" s="222"/>
      <c r="J910" s="222"/>
      <c r="K910" s="5"/>
    </row>
    <row r="911" ht="15.75" customHeight="1">
      <c r="A911" s="2"/>
      <c r="B911" s="2"/>
      <c r="C911" s="2"/>
      <c r="D911" s="2"/>
      <c r="E911" s="2"/>
      <c r="F911" s="2"/>
      <c r="G911" s="222"/>
      <c r="H911" s="222"/>
      <c r="I911" s="222"/>
      <c r="J911" s="222"/>
      <c r="K911" s="5"/>
    </row>
    <row r="912" ht="15.75" customHeight="1">
      <c r="A912" s="2"/>
      <c r="B912" s="2"/>
      <c r="C912" s="2"/>
      <c r="D912" s="2"/>
      <c r="E912" s="2"/>
      <c r="F912" s="2"/>
      <c r="G912" s="222"/>
      <c r="H912" s="222"/>
      <c r="I912" s="222"/>
      <c r="J912" s="222"/>
      <c r="K912" s="5"/>
    </row>
    <row r="913" ht="15.75" customHeight="1">
      <c r="A913" s="2"/>
      <c r="B913" s="2"/>
      <c r="C913" s="2"/>
      <c r="D913" s="2"/>
      <c r="E913" s="2"/>
      <c r="F913" s="2"/>
      <c r="G913" s="222"/>
      <c r="H913" s="222"/>
      <c r="I913" s="222"/>
      <c r="J913" s="222"/>
      <c r="K913" s="5"/>
    </row>
    <row r="914" ht="15.75" customHeight="1">
      <c r="A914" s="2"/>
      <c r="B914" s="2"/>
      <c r="C914" s="2"/>
      <c r="D914" s="2"/>
      <c r="E914" s="2"/>
      <c r="F914" s="2"/>
      <c r="G914" s="222"/>
      <c r="H914" s="222"/>
      <c r="I914" s="222"/>
      <c r="J914" s="222"/>
      <c r="K914" s="5"/>
    </row>
    <row r="915" ht="15.75" customHeight="1">
      <c r="A915" s="2"/>
      <c r="B915" s="2"/>
      <c r="C915" s="2"/>
      <c r="D915" s="2"/>
      <c r="E915" s="2"/>
      <c r="F915" s="2"/>
      <c r="G915" s="222"/>
      <c r="H915" s="222"/>
      <c r="I915" s="222"/>
      <c r="J915" s="222"/>
      <c r="K915" s="5"/>
    </row>
    <row r="916" ht="15.75" customHeight="1">
      <c r="A916" s="2"/>
      <c r="B916" s="2"/>
      <c r="C916" s="2"/>
      <c r="D916" s="2"/>
      <c r="E916" s="2"/>
      <c r="F916" s="2"/>
      <c r="G916" s="222"/>
      <c r="H916" s="222"/>
      <c r="I916" s="222"/>
      <c r="J916" s="222"/>
      <c r="K916" s="5"/>
    </row>
    <row r="917" ht="15.75" customHeight="1">
      <c r="A917" s="2"/>
      <c r="B917" s="2"/>
      <c r="C917" s="2"/>
      <c r="D917" s="2"/>
      <c r="E917" s="2"/>
      <c r="F917" s="2"/>
      <c r="G917" s="222"/>
      <c r="H917" s="222"/>
      <c r="I917" s="222"/>
      <c r="J917" s="222"/>
      <c r="K917" s="5"/>
    </row>
    <row r="918" ht="15.75" customHeight="1">
      <c r="A918" s="2"/>
      <c r="B918" s="2"/>
      <c r="C918" s="2"/>
      <c r="D918" s="2"/>
      <c r="E918" s="2"/>
      <c r="F918" s="2"/>
      <c r="G918" s="222"/>
      <c r="H918" s="222"/>
      <c r="I918" s="222"/>
      <c r="J918" s="222"/>
      <c r="K918" s="5"/>
    </row>
    <row r="919" ht="15.75" customHeight="1">
      <c r="A919" s="2"/>
      <c r="B919" s="2"/>
      <c r="C919" s="2"/>
      <c r="D919" s="2"/>
      <c r="E919" s="2"/>
      <c r="F919" s="2"/>
      <c r="G919" s="222"/>
      <c r="H919" s="222"/>
      <c r="I919" s="222"/>
      <c r="J919" s="222"/>
      <c r="K919" s="5"/>
    </row>
    <row r="920" ht="15.75" customHeight="1">
      <c r="A920" s="2"/>
      <c r="B920" s="2"/>
      <c r="C920" s="2"/>
      <c r="D920" s="2"/>
      <c r="E920" s="2"/>
      <c r="F920" s="2"/>
      <c r="G920" s="222"/>
      <c r="H920" s="222"/>
      <c r="I920" s="222"/>
      <c r="J920" s="222"/>
      <c r="K920" s="5"/>
    </row>
    <row r="921" ht="15.75" customHeight="1">
      <c r="A921" s="2"/>
      <c r="B921" s="2"/>
      <c r="C921" s="2"/>
      <c r="D921" s="2"/>
      <c r="E921" s="2"/>
      <c r="F921" s="2"/>
      <c r="G921" s="222"/>
      <c r="H921" s="222"/>
      <c r="I921" s="222"/>
      <c r="J921" s="222"/>
      <c r="K921" s="5"/>
    </row>
    <row r="922" ht="15.75" customHeight="1">
      <c r="A922" s="2"/>
      <c r="B922" s="2"/>
      <c r="C922" s="2"/>
      <c r="D922" s="2"/>
      <c r="E922" s="2"/>
      <c r="F922" s="2"/>
      <c r="G922" s="222"/>
      <c r="H922" s="222"/>
      <c r="I922" s="222"/>
      <c r="J922" s="222"/>
      <c r="K922" s="5"/>
    </row>
    <row r="923" ht="15.75" customHeight="1">
      <c r="A923" s="2"/>
      <c r="B923" s="2"/>
      <c r="C923" s="2"/>
      <c r="D923" s="2"/>
      <c r="E923" s="2"/>
      <c r="F923" s="2"/>
      <c r="G923" s="222"/>
      <c r="H923" s="222"/>
      <c r="I923" s="222"/>
      <c r="J923" s="222"/>
      <c r="K923" s="5"/>
    </row>
    <row r="924" ht="15.75" customHeight="1">
      <c r="A924" s="2"/>
      <c r="B924" s="2"/>
      <c r="C924" s="2"/>
      <c r="D924" s="2"/>
      <c r="E924" s="2"/>
      <c r="F924" s="2"/>
      <c r="G924" s="222"/>
      <c r="H924" s="222"/>
      <c r="I924" s="222"/>
      <c r="J924" s="222"/>
      <c r="K924" s="5"/>
    </row>
    <row r="925" ht="15.75" customHeight="1">
      <c r="A925" s="2"/>
      <c r="B925" s="2"/>
      <c r="C925" s="2"/>
      <c r="D925" s="2"/>
      <c r="E925" s="2"/>
      <c r="F925" s="2"/>
      <c r="G925" s="222"/>
      <c r="H925" s="222"/>
      <c r="I925" s="222"/>
      <c r="J925" s="222"/>
      <c r="K925" s="5"/>
    </row>
    <row r="926" ht="15.75" customHeight="1">
      <c r="A926" s="2"/>
      <c r="B926" s="2"/>
      <c r="C926" s="2"/>
      <c r="D926" s="2"/>
      <c r="E926" s="2"/>
      <c r="F926" s="2"/>
      <c r="G926" s="222"/>
      <c r="H926" s="222"/>
      <c r="I926" s="222"/>
      <c r="J926" s="222"/>
      <c r="K926" s="5"/>
    </row>
    <row r="927" ht="15.75" customHeight="1">
      <c r="A927" s="2"/>
      <c r="B927" s="2"/>
      <c r="C927" s="2"/>
      <c r="D927" s="2"/>
      <c r="E927" s="2"/>
      <c r="F927" s="2"/>
      <c r="G927" s="222"/>
      <c r="H927" s="222"/>
      <c r="I927" s="222"/>
      <c r="J927" s="222"/>
      <c r="K927" s="5"/>
    </row>
    <row r="928" ht="15.75" customHeight="1">
      <c r="A928" s="2"/>
      <c r="B928" s="2"/>
      <c r="C928" s="2"/>
      <c r="D928" s="2"/>
      <c r="E928" s="2"/>
      <c r="F928" s="2"/>
      <c r="G928" s="222"/>
      <c r="H928" s="222"/>
      <c r="I928" s="222"/>
      <c r="J928" s="222"/>
      <c r="K928" s="5"/>
    </row>
    <row r="929" ht="15.75" customHeight="1">
      <c r="A929" s="2"/>
      <c r="B929" s="2"/>
      <c r="C929" s="2"/>
      <c r="D929" s="2"/>
      <c r="E929" s="2"/>
      <c r="F929" s="2"/>
      <c r="G929" s="222"/>
      <c r="H929" s="222"/>
      <c r="I929" s="222"/>
      <c r="J929" s="222"/>
      <c r="K929" s="5"/>
    </row>
    <row r="930" ht="15.75" customHeight="1">
      <c r="A930" s="2"/>
      <c r="B930" s="2"/>
      <c r="C930" s="2"/>
      <c r="D930" s="2"/>
      <c r="E930" s="2"/>
      <c r="F930" s="2"/>
      <c r="G930" s="222"/>
      <c r="H930" s="222"/>
      <c r="I930" s="222"/>
      <c r="J930" s="222"/>
      <c r="K930" s="5"/>
    </row>
    <row r="931" ht="15.75" customHeight="1">
      <c r="A931" s="2"/>
      <c r="B931" s="2"/>
      <c r="C931" s="2"/>
      <c r="D931" s="2"/>
      <c r="E931" s="2"/>
      <c r="F931" s="2"/>
      <c r="G931" s="222"/>
      <c r="H931" s="222"/>
      <c r="I931" s="222"/>
      <c r="J931" s="222"/>
      <c r="K931" s="5"/>
    </row>
    <row r="932" ht="15.75" customHeight="1">
      <c r="A932" s="2"/>
      <c r="B932" s="2"/>
      <c r="C932" s="2"/>
      <c r="D932" s="2"/>
      <c r="E932" s="2"/>
      <c r="F932" s="2"/>
      <c r="G932" s="222"/>
      <c r="H932" s="222"/>
      <c r="I932" s="222"/>
      <c r="J932" s="222"/>
      <c r="K932" s="5"/>
    </row>
    <row r="933" ht="15.75" customHeight="1">
      <c r="A933" s="2"/>
      <c r="B933" s="2"/>
      <c r="C933" s="2"/>
      <c r="D933" s="2"/>
      <c r="E933" s="2"/>
      <c r="F933" s="2"/>
      <c r="G933" s="222"/>
      <c r="H933" s="222"/>
      <c r="I933" s="222"/>
      <c r="J933" s="222"/>
      <c r="K933" s="5"/>
    </row>
    <row r="934" ht="15.75" customHeight="1">
      <c r="A934" s="2"/>
      <c r="B934" s="2"/>
      <c r="C934" s="2"/>
      <c r="D934" s="2"/>
      <c r="E934" s="2"/>
      <c r="F934" s="2"/>
      <c r="G934" s="222"/>
      <c r="H934" s="222"/>
      <c r="I934" s="222"/>
      <c r="J934" s="222"/>
      <c r="K934" s="5"/>
    </row>
    <row r="935" ht="15.75" customHeight="1">
      <c r="A935" s="2"/>
      <c r="B935" s="2"/>
      <c r="C935" s="2"/>
      <c r="D935" s="2"/>
      <c r="E935" s="2"/>
      <c r="F935" s="2"/>
      <c r="G935" s="222"/>
      <c r="H935" s="222"/>
      <c r="I935" s="222"/>
      <c r="J935" s="222"/>
      <c r="K935" s="5"/>
    </row>
    <row r="936" ht="15.75" customHeight="1">
      <c r="A936" s="2"/>
      <c r="B936" s="2"/>
      <c r="C936" s="2"/>
      <c r="D936" s="2"/>
      <c r="E936" s="2"/>
      <c r="F936" s="2"/>
      <c r="G936" s="222"/>
      <c r="H936" s="222"/>
      <c r="I936" s="222"/>
      <c r="J936" s="222"/>
      <c r="K936" s="5"/>
    </row>
    <row r="937" ht="15.75" customHeight="1">
      <c r="A937" s="2"/>
      <c r="B937" s="2"/>
      <c r="C937" s="2"/>
      <c r="D937" s="2"/>
      <c r="E937" s="2"/>
      <c r="F937" s="2"/>
      <c r="G937" s="222"/>
      <c r="H937" s="222"/>
      <c r="I937" s="222"/>
      <c r="J937" s="222"/>
      <c r="K937" s="5"/>
    </row>
    <row r="938" ht="15.75" customHeight="1">
      <c r="A938" s="2"/>
      <c r="B938" s="2"/>
      <c r="C938" s="2"/>
      <c r="D938" s="2"/>
      <c r="E938" s="2"/>
      <c r="F938" s="2"/>
      <c r="G938" s="222"/>
      <c r="H938" s="222"/>
      <c r="I938" s="222"/>
      <c r="J938" s="222"/>
      <c r="K938" s="5"/>
    </row>
    <row r="939" ht="15.75" customHeight="1">
      <c r="A939" s="2"/>
      <c r="B939" s="2"/>
      <c r="C939" s="2"/>
      <c r="D939" s="2"/>
      <c r="E939" s="2"/>
      <c r="F939" s="2"/>
      <c r="G939" s="222"/>
      <c r="H939" s="222"/>
      <c r="I939" s="222"/>
      <c r="J939" s="222"/>
      <c r="K939" s="5"/>
    </row>
    <row r="940" ht="15.75" customHeight="1">
      <c r="A940" s="2"/>
      <c r="B940" s="2"/>
      <c r="C940" s="2"/>
      <c r="D940" s="2"/>
      <c r="E940" s="2"/>
      <c r="F940" s="2"/>
      <c r="G940" s="222"/>
      <c r="H940" s="222"/>
      <c r="I940" s="222"/>
      <c r="J940" s="222"/>
      <c r="K940" s="5"/>
    </row>
    <row r="941" ht="15.75" customHeight="1">
      <c r="A941" s="2"/>
      <c r="B941" s="2"/>
      <c r="C941" s="2"/>
      <c r="D941" s="2"/>
      <c r="E941" s="2"/>
      <c r="F941" s="2"/>
      <c r="G941" s="222"/>
      <c r="H941" s="222"/>
      <c r="I941" s="222"/>
      <c r="J941" s="222"/>
      <c r="K941" s="5"/>
    </row>
    <row r="942" ht="15.75" customHeight="1">
      <c r="A942" s="2"/>
      <c r="B942" s="2"/>
      <c r="C942" s="2"/>
      <c r="D942" s="2"/>
      <c r="E942" s="2"/>
      <c r="F942" s="2"/>
      <c r="G942" s="222"/>
      <c r="H942" s="222"/>
      <c r="I942" s="222"/>
      <c r="J942" s="222"/>
      <c r="K942" s="5"/>
    </row>
    <row r="943" ht="15.75" customHeight="1">
      <c r="A943" s="2"/>
      <c r="B943" s="2"/>
      <c r="C943" s="2"/>
      <c r="D943" s="2"/>
      <c r="E943" s="2"/>
      <c r="F943" s="2"/>
      <c r="G943" s="222"/>
      <c r="H943" s="222"/>
      <c r="I943" s="222"/>
      <c r="J943" s="222"/>
      <c r="K943" s="5"/>
    </row>
    <row r="944" ht="15.75" customHeight="1">
      <c r="A944" s="2"/>
      <c r="B944" s="2"/>
      <c r="C944" s="2"/>
      <c r="D944" s="2"/>
      <c r="E944" s="2"/>
      <c r="F944" s="2"/>
      <c r="G944" s="222"/>
      <c r="H944" s="222"/>
      <c r="I944" s="222"/>
      <c r="J944" s="222"/>
      <c r="K944" s="5"/>
    </row>
    <row r="945" ht="15.75" customHeight="1">
      <c r="A945" s="2"/>
      <c r="B945" s="2"/>
      <c r="C945" s="2"/>
      <c r="D945" s="2"/>
      <c r="E945" s="2"/>
      <c r="F945" s="2"/>
      <c r="G945" s="222"/>
      <c r="H945" s="222"/>
      <c r="I945" s="222"/>
      <c r="J945" s="222"/>
      <c r="K945" s="5"/>
    </row>
    <row r="946" ht="15.75" customHeight="1">
      <c r="A946" s="2"/>
      <c r="B946" s="2"/>
      <c r="C946" s="2"/>
      <c r="D946" s="2"/>
      <c r="E946" s="2"/>
      <c r="F946" s="2"/>
      <c r="G946" s="222"/>
      <c r="H946" s="222"/>
      <c r="I946" s="222"/>
      <c r="J946" s="222"/>
      <c r="K946" s="5"/>
    </row>
    <row r="947" ht="15.75" customHeight="1">
      <c r="A947" s="2"/>
      <c r="B947" s="2"/>
      <c r="C947" s="2"/>
      <c r="D947" s="2"/>
      <c r="E947" s="2"/>
      <c r="F947" s="2"/>
      <c r="G947" s="222"/>
      <c r="H947" s="222"/>
      <c r="I947" s="222"/>
      <c r="J947" s="222"/>
      <c r="K947" s="5"/>
    </row>
    <row r="948" ht="15.75" customHeight="1">
      <c r="A948" s="2"/>
      <c r="B948" s="2"/>
      <c r="C948" s="2"/>
      <c r="D948" s="2"/>
      <c r="E948" s="2"/>
      <c r="F948" s="2"/>
      <c r="G948" s="222"/>
      <c r="H948" s="222"/>
      <c r="I948" s="222"/>
      <c r="J948" s="222"/>
      <c r="K948" s="5"/>
    </row>
    <row r="949" ht="15.75" customHeight="1">
      <c r="A949" s="2"/>
      <c r="B949" s="2"/>
      <c r="C949" s="2"/>
      <c r="D949" s="2"/>
      <c r="E949" s="2"/>
      <c r="F949" s="2"/>
      <c r="G949" s="222"/>
      <c r="H949" s="222"/>
      <c r="I949" s="222"/>
      <c r="J949" s="222"/>
      <c r="K949" s="5"/>
    </row>
    <row r="950" ht="15.75" customHeight="1">
      <c r="A950" s="2"/>
      <c r="B950" s="2"/>
      <c r="C950" s="2"/>
      <c r="D950" s="2"/>
      <c r="E950" s="2"/>
      <c r="F950" s="2"/>
      <c r="G950" s="222"/>
      <c r="H950" s="222"/>
      <c r="I950" s="222"/>
      <c r="J950" s="222"/>
      <c r="K950" s="5"/>
    </row>
    <row r="951" ht="15.75" customHeight="1">
      <c r="A951" s="2"/>
      <c r="B951" s="2"/>
      <c r="C951" s="2"/>
      <c r="D951" s="2"/>
      <c r="E951" s="2"/>
      <c r="F951" s="2"/>
      <c r="G951" s="222"/>
      <c r="H951" s="222"/>
      <c r="I951" s="222"/>
      <c r="J951" s="222"/>
      <c r="K951" s="5"/>
    </row>
    <row r="952" ht="15.75" customHeight="1">
      <c r="A952" s="2"/>
      <c r="B952" s="2"/>
      <c r="C952" s="2"/>
      <c r="D952" s="2"/>
      <c r="E952" s="2"/>
      <c r="F952" s="2"/>
      <c r="G952" s="222"/>
      <c r="H952" s="222"/>
      <c r="I952" s="222"/>
      <c r="J952" s="222"/>
      <c r="K952" s="5"/>
    </row>
    <row r="953" ht="15.75" customHeight="1">
      <c r="A953" s="2"/>
      <c r="B953" s="2"/>
      <c r="C953" s="2"/>
      <c r="D953" s="2"/>
      <c r="E953" s="2"/>
      <c r="F953" s="2"/>
      <c r="G953" s="222"/>
      <c r="H953" s="222"/>
      <c r="I953" s="222"/>
      <c r="J953" s="222"/>
      <c r="K953" s="5"/>
    </row>
    <row r="954" ht="15.75" customHeight="1">
      <c r="A954" s="2"/>
      <c r="B954" s="2"/>
      <c r="C954" s="2"/>
      <c r="D954" s="2"/>
      <c r="E954" s="2"/>
      <c r="F954" s="2"/>
      <c r="G954" s="222"/>
      <c r="H954" s="222"/>
      <c r="I954" s="222"/>
      <c r="J954" s="222"/>
      <c r="K954" s="5"/>
    </row>
    <row r="955" ht="15.75" customHeight="1">
      <c r="A955" s="2"/>
      <c r="B955" s="2"/>
      <c r="C955" s="2"/>
      <c r="D955" s="2"/>
      <c r="E955" s="2"/>
      <c r="F955" s="2"/>
      <c r="G955" s="222"/>
      <c r="H955" s="222"/>
      <c r="I955" s="222"/>
      <c r="J955" s="222"/>
      <c r="K955" s="5"/>
    </row>
    <row r="956" ht="15.75" customHeight="1">
      <c r="A956" s="2"/>
      <c r="B956" s="2"/>
      <c r="C956" s="2"/>
      <c r="D956" s="2"/>
      <c r="E956" s="2"/>
      <c r="F956" s="2"/>
      <c r="G956" s="222"/>
      <c r="H956" s="222"/>
      <c r="I956" s="222"/>
      <c r="J956" s="222"/>
      <c r="K956" s="5"/>
    </row>
    <row r="957" ht="15.75" customHeight="1">
      <c r="A957" s="2"/>
      <c r="B957" s="2"/>
      <c r="C957" s="2"/>
      <c r="D957" s="2"/>
      <c r="E957" s="2"/>
      <c r="F957" s="2"/>
      <c r="G957" s="222"/>
      <c r="H957" s="222"/>
      <c r="I957" s="222"/>
      <c r="J957" s="222"/>
      <c r="K957" s="5"/>
    </row>
    <row r="958" ht="15.75" customHeight="1">
      <c r="A958" s="2"/>
      <c r="B958" s="2"/>
      <c r="C958" s="2"/>
      <c r="D958" s="2"/>
      <c r="E958" s="2"/>
      <c r="F958" s="2"/>
      <c r="G958" s="222"/>
      <c r="H958" s="222"/>
      <c r="I958" s="222"/>
      <c r="J958" s="222"/>
      <c r="K958" s="5"/>
    </row>
    <row r="959" ht="15.75" customHeight="1">
      <c r="A959" s="2"/>
      <c r="B959" s="2"/>
      <c r="C959" s="2"/>
      <c r="D959" s="2"/>
      <c r="E959" s="2"/>
      <c r="F959" s="2"/>
      <c r="G959" s="222"/>
      <c r="H959" s="222"/>
      <c r="I959" s="222"/>
      <c r="J959" s="222"/>
      <c r="K959" s="5"/>
    </row>
    <row r="960" ht="15.75" customHeight="1">
      <c r="A960" s="2"/>
      <c r="B960" s="2"/>
      <c r="C960" s="2"/>
      <c r="D960" s="2"/>
      <c r="E960" s="2"/>
      <c r="F960" s="2"/>
      <c r="G960" s="222"/>
      <c r="H960" s="222"/>
      <c r="I960" s="222"/>
      <c r="J960" s="222"/>
      <c r="K960" s="5"/>
    </row>
    <row r="961" ht="15.75" customHeight="1">
      <c r="A961" s="2"/>
      <c r="B961" s="2"/>
      <c r="C961" s="2"/>
      <c r="D961" s="2"/>
      <c r="E961" s="2"/>
      <c r="F961" s="2"/>
      <c r="G961" s="222"/>
      <c r="H961" s="222"/>
      <c r="I961" s="222"/>
      <c r="J961" s="222"/>
      <c r="K961" s="5"/>
    </row>
    <row r="962" ht="15.75" customHeight="1">
      <c r="A962" s="2"/>
      <c r="B962" s="2"/>
      <c r="C962" s="2"/>
      <c r="D962" s="2"/>
      <c r="E962" s="2"/>
      <c r="F962" s="2"/>
      <c r="G962" s="222"/>
      <c r="H962" s="222"/>
      <c r="I962" s="222"/>
      <c r="J962" s="222"/>
      <c r="K962" s="5"/>
    </row>
    <row r="963" ht="15.75" customHeight="1">
      <c r="A963" s="2"/>
      <c r="B963" s="2"/>
      <c r="C963" s="2"/>
      <c r="D963" s="2"/>
      <c r="E963" s="2"/>
      <c r="F963" s="2"/>
      <c r="G963" s="222"/>
      <c r="H963" s="222"/>
      <c r="I963" s="222"/>
      <c r="J963" s="222"/>
      <c r="K963" s="5"/>
    </row>
    <row r="964" ht="15.75" customHeight="1">
      <c r="A964" s="2"/>
      <c r="B964" s="2"/>
      <c r="C964" s="2"/>
      <c r="D964" s="2"/>
      <c r="E964" s="2"/>
      <c r="F964" s="2"/>
      <c r="G964" s="222"/>
      <c r="H964" s="222"/>
      <c r="I964" s="222"/>
      <c r="J964" s="222"/>
      <c r="K964" s="5"/>
    </row>
    <row r="965" ht="15.75" customHeight="1">
      <c r="A965" s="2"/>
      <c r="B965" s="2"/>
      <c r="C965" s="2"/>
      <c r="D965" s="2"/>
      <c r="E965" s="2"/>
      <c r="F965" s="2"/>
      <c r="G965" s="222"/>
      <c r="H965" s="222"/>
      <c r="I965" s="222"/>
      <c r="J965" s="222"/>
      <c r="K965" s="5"/>
    </row>
    <row r="966" ht="15.75" customHeight="1">
      <c r="A966" s="2"/>
      <c r="B966" s="2"/>
      <c r="C966" s="2"/>
      <c r="D966" s="2"/>
      <c r="E966" s="2"/>
      <c r="F966" s="2"/>
      <c r="G966" s="222"/>
      <c r="H966" s="222"/>
      <c r="I966" s="222"/>
      <c r="J966" s="222"/>
      <c r="K966" s="5"/>
    </row>
    <row r="967" ht="15.75" customHeight="1">
      <c r="A967" s="2"/>
      <c r="B967" s="2"/>
      <c r="C967" s="2"/>
      <c r="D967" s="2"/>
      <c r="E967" s="2"/>
      <c r="F967" s="2"/>
      <c r="G967" s="222"/>
      <c r="H967" s="222"/>
      <c r="I967" s="222"/>
      <c r="J967" s="222"/>
      <c r="K967" s="5"/>
    </row>
    <row r="968" ht="15.75" customHeight="1">
      <c r="A968" s="2"/>
      <c r="B968" s="2"/>
      <c r="C968" s="2"/>
      <c r="D968" s="2"/>
      <c r="E968" s="2"/>
      <c r="F968" s="2"/>
      <c r="G968" s="222"/>
      <c r="H968" s="222"/>
      <c r="I968" s="222"/>
      <c r="J968" s="222"/>
      <c r="K968" s="5"/>
    </row>
    <row r="969" ht="15.75" customHeight="1">
      <c r="A969" s="2"/>
      <c r="B969" s="2"/>
      <c r="C969" s="2"/>
      <c r="D969" s="2"/>
      <c r="E969" s="2"/>
      <c r="F969" s="2"/>
      <c r="G969" s="222"/>
      <c r="H969" s="222"/>
      <c r="I969" s="222"/>
      <c r="J969" s="222"/>
      <c r="K969" s="5"/>
    </row>
    <row r="970" ht="15.75" customHeight="1">
      <c r="A970" s="2"/>
      <c r="B970" s="2"/>
      <c r="C970" s="2"/>
      <c r="D970" s="2"/>
      <c r="E970" s="2"/>
      <c r="F970" s="2"/>
      <c r="G970" s="222"/>
      <c r="H970" s="222"/>
      <c r="I970" s="222"/>
      <c r="J970" s="222"/>
      <c r="K970" s="5"/>
    </row>
    <row r="971" ht="15.75" customHeight="1">
      <c r="A971" s="2"/>
      <c r="B971" s="2"/>
      <c r="C971" s="2"/>
      <c r="D971" s="2"/>
      <c r="E971" s="2"/>
      <c r="F971" s="2"/>
      <c r="G971" s="222"/>
      <c r="H971" s="222"/>
      <c r="I971" s="222"/>
      <c r="J971" s="222"/>
      <c r="K971" s="5"/>
    </row>
    <row r="972" ht="15.75" customHeight="1">
      <c r="A972" s="2"/>
      <c r="B972" s="2"/>
      <c r="C972" s="2"/>
      <c r="D972" s="2"/>
      <c r="E972" s="2"/>
      <c r="F972" s="2"/>
      <c r="G972" s="222"/>
      <c r="H972" s="222"/>
      <c r="I972" s="222"/>
      <c r="J972" s="222"/>
      <c r="K972" s="5"/>
    </row>
    <row r="973" ht="15.75" customHeight="1">
      <c r="A973" s="2"/>
      <c r="B973" s="2"/>
      <c r="C973" s="2"/>
      <c r="D973" s="2"/>
      <c r="E973" s="2"/>
      <c r="F973" s="2"/>
      <c r="G973" s="222"/>
      <c r="H973" s="222"/>
      <c r="I973" s="222"/>
      <c r="J973" s="222"/>
      <c r="K973" s="5"/>
    </row>
    <row r="974" ht="15.75" customHeight="1">
      <c r="A974" s="2"/>
      <c r="B974" s="2"/>
      <c r="C974" s="2"/>
      <c r="D974" s="2"/>
      <c r="E974" s="2"/>
      <c r="F974" s="2"/>
      <c r="G974" s="222"/>
      <c r="H974" s="222"/>
      <c r="I974" s="222"/>
      <c r="J974" s="222"/>
      <c r="K974" s="5"/>
    </row>
    <row r="975" ht="15.75" customHeight="1">
      <c r="A975" s="2"/>
      <c r="B975" s="2"/>
      <c r="C975" s="2"/>
      <c r="D975" s="2"/>
      <c r="E975" s="2"/>
      <c r="F975" s="2"/>
      <c r="G975" s="222"/>
      <c r="H975" s="222"/>
      <c r="I975" s="222"/>
      <c r="J975" s="222"/>
      <c r="K975" s="5"/>
    </row>
    <row r="976" ht="15.75" customHeight="1">
      <c r="A976" s="2"/>
      <c r="B976" s="2"/>
      <c r="C976" s="2"/>
      <c r="D976" s="2"/>
      <c r="E976" s="2"/>
      <c r="F976" s="2"/>
      <c r="G976" s="222"/>
      <c r="H976" s="222"/>
      <c r="I976" s="222"/>
      <c r="J976" s="222"/>
      <c r="K976" s="5"/>
    </row>
    <row r="977" ht="15.75" customHeight="1">
      <c r="A977" s="2"/>
      <c r="B977" s="2"/>
      <c r="C977" s="2"/>
      <c r="D977" s="2"/>
      <c r="E977" s="2"/>
      <c r="F977" s="2"/>
      <c r="G977" s="222"/>
      <c r="H977" s="222"/>
      <c r="I977" s="222"/>
      <c r="J977" s="222"/>
      <c r="K977" s="5"/>
    </row>
    <row r="978" ht="15.75" customHeight="1">
      <c r="A978" s="2"/>
      <c r="B978" s="2"/>
      <c r="C978" s="2"/>
      <c r="D978" s="2"/>
      <c r="E978" s="2"/>
      <c r="F978" s="2"/>
      <c r="G978" s="222"/>
      <c r="H978" s="222"/>
      <c r="I978" s="222"/>
      <c r="J978" s="222"/>
      <c r="K978" s="5"/>
    </row>
    <row r="979" ht="15.75" customHeight="1">
      <c r="A979" s="2"/>
      <c r="B979" s="2"/>
      <c r="C979" s="2"/>
      <c r="D979" s="2"/>
      <c r="E979" s="2"/>
      <c r="F979" s="2"/>
      <c r="G979" s="222"/>
      <c r="H979" s="222"/>
      <c r="I979" s="222"/>
      <c r="J979" s="222"/>
      <c r="K979" s="5"/>
    </row>
    <row r="980" ht="15.75" customHeight="1">
      <c r="A980" s="2"/>
      <c r="B980" s="2"/>
      <c r="C980" s="2"/>
      <c r="D980" s="2"/>
      <c r="E980" s="2"/>
      <c r="F980" s="2"/>
      <c r="G980" s="222"/>
      <c r="H980" s="222"/>
      <c r="I980" s="222"/>
      <c r="J980" s="222"/>
      <c r="K980" s="5"/>
    </row>
    <row r="981" ht="15.75" customHeight="1">
      <c r="A981" s="2"/>
      <c r="B981" s="2"/>
      <c r="C981" s="2"/>
      <c r="D981" s="2"/>
      <c r="E981" s="2"/>
      <c r="F981" s="2"/>
      <c r="G981" s="222"/>
      <c r="H981" s="222"/>
      <c r="I981" s="222"/>
      <c r="J981" s="222"/>
      <c r="K981" s="5"/>
    </row>
    <row r="982" ht="15.75" customHeight="1">
      <c r="A982" s="2"/>
      <c r="B982" s="2"/>
      <c r="C982" s="2"/>
      <c r="D982" s="2"/>
      <c r="E982" s="2"/>
      <c r="F982" s="2"/>
      <c r="G982" s="222"/>
      <c r="H982" s="222"/>
      <c r="I982" s="222"/>
      <c r="J982" s="222"/>
      <c r="K982" s="5"/>
    </row>
    <row r="983" ht="15.75" customHeight="1">
      <c r="A983" s="2"/>
      <c r="B983" s="2"/>
      <c r="C983" s="2"/>
      <c r="D983" s="2"/>
      <c r="E983" s="2"/>
      <c r="F983" s="2"/>
      <c r="G983" s="222"/>
      <c r="H983" s="222"/>
      <c r="I983" s="222"/>
      <c r="J983" s="222"/>
      <c r="K983" s="5"/>
    </row>
    <row r="984" ht="15.75" customHeight="1">
      <c r="A984" s="2"/>
      <c r="B984" s="2"/>
      <c r="C984" s="2"/>
      <c r="D984" s="2"/>
      <c r="E984" s="2"/>
      <c r="F984" s="2"/>
      <c r="G984" s="222"/>
      <c r="H984" s="222"/>
      <c r="I984" s="222"/>
      <c r="J984" s="222"/>
      <c r="K984" s="5"/>
    </row>
    <row r="985" ht="15.75" customHeight="1">
      <c r="A985" s="2"/>
      <c r="B985" s="2"/>
      <c r="C985" s="2"/>
      <c r="D985" s="2"/>
      <c r="E985" s="2"/>
      <c r="F985" s="2"/>
      <c r="G985" s="222"/>
      <c r="H985" s="222"/>
      <c r="I985" s="222"/>
      <c r="J985" s="222"/>
      <c r="K985" s="5"/>
    </row>
    <row r="986" ht="15.75" customHeight="1">
      <c r="A986" s="2"/>
      <c r="B986" s="2"/>
      <c r="C986" s="2"/>
      <c r="D986" s="2"/>
      <c r="E986" s="2"/>
      <c r="F986" s="2"/>
      <c r="G986" s="222"/>
      <c r="H986" s="222"/>
      <c r="I986" s="222"/>
      <c r="J986" s="222"/>
      <c r="K986" s="5"/>
    </row>
    <row r="987" ht="15.75" customHeight="1">
      <c r="A987" s="2"/>
      <c r="B987" s="2"/>
      <c r="C987" s="2"/>
      <c r="D987" s="2"/>
      <c r="E987" s="2"/>
      <c r="F987" s="2"/>
      <c r="G987" s="222"/>
      <c r="H987" s="222"/>
      <c r="I987" s="222"/>
      <c r="J987" s="222"/>
      <c r="K987" s="5"/>
    </row>
    <row r="988" ht="15.75" customHeight="1">
      <c r="A988" s="2"/>
      <c r="B988" s="2"/>
      <c r="C988" s="2"/>
      <c r="D988" s="2"/>
      <c r="E988" s="2"/>
      <c r="F988" s="2"/>
      <c r="G988" s="222"/>
      <c r="H988" s="222"/>
      <c r="I988" s="222"/>
      <c r="J988" s="222"/>
      <c r="K988" s="5"/>
    </row>
    <row r="989" ht="15.75" customHeight="1">
      <c r="A989" s="2"/>
      <c r="B989" s="2"/>
      <c r="C989" s="2"/>
      <c r="D989" s="2"/>
      <c r="E989" s="2"/>
      <c r="F989" s="2"/>
      <c r="G989" s="222"/>
      <c r="H989" s="222"/>
      <c r="I989" s="222"/>
      <c r="J989" s="222"/>
      <c r="K989" s="5"/>
    </row>
    <row r="990" ht="15.75" customHeight="1">
      <c r="A990" s="2"/>
      <c r="B990" s="2"/>
      <c r="C990" s="2"/>
      <c r="D990" s="2"/>
      <c r="E990" s="2"/>
      <c r="F990" s="2"/>
      <c r="G990" s="222"/>
      <c r="H990" s="222"/>
      <c r="I990" s="222"/>
      <c r="J990" s="222"/>
      <c r="K990" s="5"/>
    </row>
    <row r="991" ht="15.75" customHeight="1">
      <c r="A991" s="2"/>
      <c r="B991" s="2"/>
      <c r="C991" s="2"/>
      <c r="D991" s="2"/>
      <c r="E991" s="2"/>
      <c r="F991" s="2"/>
      <c r="G991" s="222"/>
      <c r="H991" s="222"/>
      <c r="I991" s="222"/>
      <c r="J991" s="222"/>
      <c r="K991" s="5"/>
    </row>
    <row r="992" ht="15.75" customHeight="1">
      <c r="A992" s="2"/>
      <c r="B992" s="2"/>
      <c r="C992" s="2"/>
      <c r="D992" s="2"/>
      <c r="E992" s="2"/>
      <c r="F992" s="2"/>
      <c r="G992" s="222"/>
      <c r="H992" s="222"/>
      <c r="I992" s="222"/>
      <c r="J992" s="222"/>
      <c r="K992" s="5"/>
    </row>
    <row r="993" ht="15.75" customHeight="1">
      <c r="A993" s="2"/>
      <c r="B993" s="2"/>
      <c r="C993" s="2"/>
      <c r="D993" s="2"/>
      <c r="E993" s="2"/>
      <c r="F993" s="2"/>
      <c r="G993" s="222"/>
      <c r="H993" s="222"/>
      <c r="I993" s="222"/>
      <c r="J993" s="222"/>
      <c r="K993" s="5"/>
    </row>
    <row r="994" ht="15.75" customHeight="1">
      <c r="A994" s="2"/>
      <c r="B994" s="2"/>
      <c r="C994" s="2"/>
      <c r="D994" s="2"/>
      <c r="E994" s="2"/>
      <c r="F994" s="2"/>
      <c r="G994" s="222"/>
      <c r="H994" s="222"/>
      <c r="I994" s="222"/>
      <c r="J994" s="222"/>
      <c r="K994" s="5"/>
    </row>
    <row r="995" ht="15.75" customHeight="1">
      <c r="A995" s="2"/>
      <c r="B995" s="2"/>
      <c r="C995" s="2"/>
      <c r="D995" s="2"/>
      <c r="E995" s="2"/>
      <c r="F995" s="2"/>
      <c r="G995" s="222"/>
      <c r="H995" s="222"/>
      <c r="I995" s="222"/>
      <c r="J995" s="222"/>
      <c r="K995" s="5"/>
    </row>
    <row r="996" ht="15.75" customHeight="1">
      <c r="A996" s="2"/>
      <c r="B996" s="2"/>
      <c r="C996" s="2"/>
      <c r="D996" s="2"/>
      <c r="E996" s="2"/>
      <c r="F996" s="2"/>
      <c r="G996" s="222"/>
      <c r="H996" s="222"/>
      <c r="I996" s="222"/>
      <c r="J996" s="222"/>
      <c r="K996" s="5"/>
    </row>
    <row r="997" ht="15.75" customHeight="1">
      <c r="A997" s="2"/>
      <c r="B997" s="2"/>
      <c r="C997" s="2"/>
      <c r="D997" s="2"/>
      <c r="E997" s="2"/>
      <c r="F997" s="2"/>
      <c r="G997" s="222"/>
      <c r="H997" s="222"/>
      <c r="I997" s="222"/>
      <c r="J997" s="222"/>
      <c r="K997" s="5"/>
    </row>
    <row r="998" ht="15.75" customHeight="1">
      <c r="A998" s="2"/>
      <c r="B998" s="2"/>
      <c r="C998" s="2"/>
      <c r="D998" s="2"/>
      <c r="E998" s="2"/>
      <c r="F998" s="2"/>
      <c r="G998" s="222"/>
      <c r="H998" s="222"/>
      <c r="I998" s="222"/>
      <c r="J998" s="222"/>
      <c r="K998" s="5"/>
    </row>
    <row r="999" ht="15.75" customHeight="1">
      <c r="A999" s="2"/>
      <c r="B999" s="2"/>
      <c r="C999" s="2"/>
      <c r="D999" s="2"/>
      <c r="E999" s="2"/>
      <c r="F999" s="2"/>
      <c r="G999" s="222"/>
      <c r="H999" s="222"/>
      <c r="I999" s="222"/>
      <c r="J999" s="222"/>
      <c r="K999" s="5"/>
    </row>
    <row r="1000" ht="15.75" customHeight="1">
      <c r="A1000" s="2"/>
      <c r="B1000" s="2"/>
      <c r="C1000" s="2"/>
      <c r="D1000" s="2"/>
      <c r="E1000" s="2"/>
      <c r="F1000" s="2"/>
      <c r="G1000" s="222"/>
      <c r="H1000" s="222"/>
      <c r="I1000" s="222"/>
      <c r="J1000" s="222"/>
      <c r="K1000" s="5"/>
    </row>
    <row r="1001" ht="15.75" customHeight="1">
      <c r="A1001" s="2"/>
      <c r="B1001" s="2"/>
      <c r="C1001" s="2"/>
      <c r="D1001" s="2"/>
      <c r="E1001" s="2"/>
      <c r="F1001" s="2"/>
      <c r="G1001" s="222"/>
      <c r="H1001" s="222"/>
      <c r="I1001" s="222"/>
      <c r="J1001" s="222"/>
      <c r="K1001" s="5"/>
    </row>
    <row r="1002" ht="15.75" customHeight="1">
      <c r="A1002" s="2"/>
      <c r="B1002" s="2"/>
      <c r="C1002" s="2"/>
      <c r="D1002" s="2"/>
      <c r="E1002" s="2"/>
      <c r="F1002" s="2"/>
      <c r="G1002" s="222"/>
      <c r="H1002" s="222"/>
      <c r="I1002" s="222"/>
      <c r="J1002" s="222"/>
      <c r="K1002" s="5"/>
    </row>
    <row r="1003" ht="15.75" customHeight="1">
      <c r="A1003" s="2"/>
      <c r="B1003" s="2"/>
      <c r="C1003" s="2"/>
      <c r="D1003" s="2"/>
      <c r="E1003" s="2"/>
      <c r="F1003" s="2"/>
      <c r="G1003" s="222"/>
      <c r="H1003" s="222"/>
      <c r="I1003" s="222"/>
      <c r="J1003" s="222"/>
      <c r="K1003" s="5"/>
    </row>
    <row r="1004" ht="15.75" customHeight="1">
      <c r="A1004" s="2"/>
      <c r="B1004" s="2"/>
      <c r="C1004" s="2"/>
      <c r="D1004" s="2"/>
      <c r="E1004" s="2"/>
      <c r="F1004" s="2"/>
      <c r="G1004" s="222"/>
      <c r="H1004" s="222"/>
      <c r="I1004" s="222"/>
      <c r="J1004" s="222"/>
      <c r="K1004" s="5"/>
    </row>
    <row r="1005" ht="15.75" customHeight="1">
      <c r="A1005" s="2"/>
      <c r="B1005" s="2"/>
      <c r="C1005" s="2"/>
      <c r="D1005" s="2"/>
      <c r="E1005" s="2"/>
      <c r="F1005" s="2"/>
      <c r="G1005" s="222"/>
      <c r="H1005" s="222"/>
      <c r="I1005" s="222"/>
      <c r="J1005" s="222"/>
      <c r="K1005" s="5"/>
    </row>
    <row r="1006" ht="15.75" customHeight="1">
      <c r="A1006" s="2"/>
      <c r="B1006" s="2"/>
      <c r="C1006" s="2"/>
      <c r="D1006" s="2"/>
      <c r="E1006" s="2"/>
      <c r="F1006" s="2"/>
      <c r="G1006" s="222"/>
      <c r="H1006" s="222"/>
      <c r="I1006" s="222"/>
      <c r="J1006" s="222"/>
      <c r="K1006" s="5"/>
    </row>
    <row r="1007" ht="15.75" customHeight="1">
      <c r="A1007" s="2"/>
      <c r="B1007" s="2"/>
      <c r="C1007" s="2"/>
      <c r="D1007" s="2"/>
      <c r="E1007" s="2"/>
      <c r="F1007" s="2"/>
      <c r="G1007" s="222"/>
      <c r="H1007" s="222"/>
      <c r="I1007" s="222"/>
      <c r="J1007" s="222"/>
      <c r="K1007" s="5"/>
    </row>
    <row r="1008" ht="15.75" customHeight="1">
      <c r="A1008" s="2"/>
      <c r="B1008" s="2"/>
      <c r="C1008" s="2"/>
      <c r="D1008" s="2"/>
      <c r="E1008" s="2"/>
      <c r="F1008" s="2"/>
      <c r="G1008" s="222"/>
      <c r="H1008" s="222"/>
      <c r="I1008" s="222"/>
      <c r="J1008" s="222"/>
      <c r="K1008" s="5"/>
    </row>
    <row r="1009" ht="15.75" customHeight="1">
      <c r="A1009" s="2"/>
      <c r="B1009" s="2"/>
      <c r="C1009" s="2"/>
      <c r="D1009" s="2"/>
      <c r="E1009" s="2"/>
      <c r="F1009" s="2"/>
      <c r="G1009" s="222"/>
      <c r="H1009" s="222"/>
      <c r="I1009" s="222"/>
      <c r="J1009" s="222"/>
      <c r="K1009" s="5"/>
    </row>
    <row r="1010" ht="15.75" customHeight="1">
      <c r="A1010" s="2"/>
      <c r="B1010" s="2"/>
      <c r="C1010" s="2"/>
      <c r="D1010" s="2"/>
      <c r="E1010" s="2"/>
      <c r="F1010" s="2"/>
      <c r="G1010" s="222"/>
      <c r="H1010" s="222"/>
      <c r="I1010" s="222"/>
      <c r="J1010" s="222"/>
      <c r="K1010" s="5"/>
    </row>
    <row r="1011" ht="15.75" customHeight="1">
      <c r="A1011" s="2"/>
      <c r="B1011" s="2"/>
      <c r="C1011" s="2"/>
      <c r="D1011" s="2"/>
      <c r="E1011" s="2"/>
      <c r="F1011" s="2"/>
      <c r="G1011" s="222"/>
      <c r="H1011" s="222"/>
      <c r="I1011" s="222"/>
      <c r="J1011" s="222"/>
      <c r="K1011" s="5"/>
    </row>
    <row r="1012" ht="15.75" customHeight="1">
      <c r="A1012" s="2"/>
      <c r="B1012" s="2"/>
      <c r="C1012" s="2"/>
      <c r="D1012" s="2"/>
      <c r="E1012" s="2"/>
      <c r="F1012" s="2"/>
      <c r="G1012" s="222"/>
      <c r="H1012" s="222"/>
      <c r="I1012" s="222"/>
      <c r="J1012" s="222"/>
      <c r="K1012" s="5"/>
    </row>
    <row r="1013" ht="15.75" customHeight="1">
      <c r="A1013" s="2"/>
      <c r="B1013" s="2"/>
      <c r="C1013" s="2"/>
      <c r="D1013" s="2"/>
      <c r="E1013" s="2"/>
      <c r="F1013" s="2"/>
      <c r="G1013" s="222"/>
      <c r="H1013" s="222"/>
      <c r="I1013" s="222"/>
      <c r="J1013" s="222"/>
      <c r="K1013" s="5"/>
    </row>
    <row r="1014" ht="15.75" customHeight="1">
      <c r="A1014" s="2"/>
      <c r="B1014" s="2"/>
      <c r="C1014" s="2"/>
      <c r="D1014" s="2"/>
      <c r="E1014" s="2"/>
      <c r="F1014" s="2"/>
      <c r="G1014" s="222"/>
      <c r="H1014" s="222"/>
      <c r="I1014" s="222"/>
      <c r="J1014" s="222"/>
      <c r="K1014" s="5"/>
    </row>
    <row r="1015" ht="15.75" customHeight="1">
      <c r="A1015" s="2"/>
      <c r="B1015" s="2"/>
      <c r="C1015" s="2"/>
      <c r="D1015" s="2"/>
      <c r="E1015" s="2"/>
      <c r="F1015" s="2"/>
      <c r="G1015" s="222"/>
      <c r="H1015" s="222"/>
      <c r="I1015" s="222"/>
      <c r="J1015" s="222"/>
      <c r="K1015" s="5"/>
    </row>
    <row r="1016" ht="15.75" customHeight="1">
      <c r="A1016" s="2"/>
      <c r="B1016" s="2"/>
      <c r="C1016" s="2"/>
      <c r="D1016" s="2"/>
      <c r="E1016" s="2"/>
      <c r="F1016" s="2"/>
      <c r="G1016" s="222"/>
      <c r="H1016" s="222"/>
      <c r="I1016" s="222"/>
      <c r="J1016" s="222"/>
      <c r="K1016" s="5"/>
    </row>
    <row r="1017" ht="15.75" customHeight="1">
      <c r="A1017" s="2"/>
      <c r="B1017" s="2"/>
      <c r="C1017" s="2"/>
      <c r="D1017" s="2"/>
      <c r="E1017" s="2"/>
      <c r="F1017" s="2"/>
      <c r="G1017" s="222"/>
      <c r="H1017" s="222"/>
      <c r="I1017" s="222"/>
      <c r="J1017" s="222"/>
      <c r="K1017" s="5"/>
    </row>
    <row r="1018" ht="15.75" customHeight="1">
      <c r="A1018" s="2"/>
      <c r="B1018" s="2"/>
      <c r="C1018" s="2"/>
      <c r="D1018" s="2"/>
      <c r="E1018" s="2"/>
      <c r="F1018" s="2"/>
      <c r="G1018" s="222"/>
      <c r="H1018" s="222"/>
      <c r="I1018" s="222"/>
      <c r="J1018" s="222"/>
      <c r="K1018" s="5"/>
    </row>
    <row r="1019" ht="15.75" customHeight="1">
      <c r="A1019" s="2"/>
      <c r="B1019" s="2"/>
      <c r="C1019" s="2"/>
      <c r="D1019" s="2"/>
      <c r="E1019" s="2"/>
      <c r="F1019" s="2"/>
      <c r="G1019" s="222"/>
      <c r="H1019" s="222"/>
      <c r="I1019" s="222"/>
      <c r="J1019" s="222"/>
      <c r="K1019" s="5"/>
    </row>
    <row r="1020" ht="15.75" customHeight="1">
      <c r="A1020" s="2"/>
      <c r="B1020" s="2"/>
      <c r="C1020" s="2"/>
      <c r="D1020" s="2"/>
      <c r="E1020" s="2"/>
      <c r="F1020" s="2"/>
      <c r="G1020" s="222"/>
      <c r="H1020" s="222"/>
      <c r="I1020" s="222"/>
      <c r="J1020" s="222"/>
      <c r="K1020" s="5"/>
    </row>
    <row r="1021" ht="15.75" customHeight="1">
      <c r="A1021" s="2"/>
      <c r="B1021" s="2"/>
      <c r="C1021" s="2"/>
      <c r="D1021" s="2"/>
      <c r="E1021" s="2"/>
      <c r="F1021" s="2"/>
      <c r="G1021" s="222"/>
      <c r="H1021" s="222"/>
      <c r="I1021" s="222"/>
      <c r="J1021" s="222"/>
      <c r="K1021" s="5"/>
    </row>
    <row r="1022" ht="15.75" customHeight="1">
      <c r="A1022" s="2"/>
      <c r="B1022" s="2"/>
      <c r="C1022" s="2"/>
      <c r="D1022" s="2"/>
      <c r="E1022" s="2"/>
      <c r="F1022" s="2"/>
      <c r="G1022" s="222"/>
      <c r="H1022" s="222"/>
      <c r="I1022" s="222"/>
      <c r="J1022" s="222"/>
      <c r="K1022" s="5"/>
    </row>
    <row r="1023" ht="15.75" customHeight="1">
      <c r="A1023" s="2"/>
      <c r="B1023" s="2"/>
      <c r="C1023" s="2"/>
      <c r="D1023" s="2"/>
      <c r="E1023" s="2"/>
      <c r="F1023" s="2"/>
      <c r="G1023" s="222"/>
      <c r="H1023" s="222"/>
      <c r="I1023" s="222"/>
      <c r="J1023" s="222"/>
      <c r="K1023" s="5"/>
    </row>
    <row r="1024" ht="15.75" customHeight="1">
      <c r="A1024" s="2"/>
      <c r="B1024" s="2"/>
      <c r="C1024" s="2"/>
      <c r="D1024" s="2"/>
      <c r="E1024" s="2"/>
      <c r="F1024" s="2"/>
      <c r="G1024" s="222"/>
      <c r="H1024" s="222"/>
      <c r="I1024" s="222"/>
      <c r="J1024" s="222"/>
      <c r="K1024" s="5"/>
    </row>
    <row r="1025" ht="15.75" customHeight="1">
      <c r="A1025" s="2"/>
      <c r="B1025" s="2"/>
      <c r="C1025" s="2"/>
      <c r="D1025" s="2"/>
      <c r="E1025" s="2"/>
      <c r="F1025" s="2"/>
      <c r="G1025" s="222"/>
      <c r="H1025" s="222"/>
      <c r="I1025" s="222"/>
      <c r="J1025" s="222"/>
      <c r="K1025" s="5"/>
    </row>
    <row r="1026" ht="15.75" customHeight="1">
      <c r="A1026" s="2"/>
      <c r="B1026" s="2"/>
      <c r="C1026" s="2"/>
      <c r="D1026" s="2"/>
      <c r="E1026" s="2"/>
      <c r="F1026" s="2"/>
      <c r="G1026" s="222"/>
      <c r="H1026" s="222"/>
      <c r="I1026" s="222"/>
      <c r="J1026" s="222"/>
      <c r="K1026" s="5"/>
    </row>
    <row r="1027" ht="15.75" customHeight="1">
      <c r="A1027" s="2"/>
      <c r="B1027" s="2"/>
      <c r="C1027" s="2"/>
      <c r="D1027" s="2"/>
      <c r="E1027" s="2"/>
      <c r="F1027" s="2"/>
      <c r="G1027" s="222"/>
      <c r="H1027" s="222"/>
      <c r="I1027" s="222"/>
      <c r="J1027" s="222"/>
      <c r="K1027" s="5"/>
    </row>
    <row r="1028" ht="15.75" customHeight="1">
      <c r="A1028" s="2"/>
      <c r="B1028" s="2"/>
      <c r="C1028" s="2"/>
      <c r="D1028" s="2"/>
      <c r="E1028" s="2"/>
      <c r="F1028" s="2"/>
      <c r="G1028" s="222"/>
      <c r="H1028" s="222"/>
      <c r="I1028" s="222"/>
      <c r="J1028" s="222"/>
      <c r="K1028" s="5"/>
    </row>
    <row r="1029" ht="15.75" customHeight="1">
      <c r="A1029" s="2"/>
      <c r="B1029" s="2"/>
      <c r="C1029" s="2"/>
      <c r="D1029" s="2"/>
      <c r="E1029" s="2"/>
      <c r="F1029" s="2"/>
      <c r="G1029" s="222"/>
      <c r="H1029" s="222"/>
      <c r="I1029" s="222"/>
      <c r="J1029" s="222"/>
      <c r="K1029" s="5"/>
    </row>
    <row r="1030" ht="15.75" customHeight="1">
      <c r="A1030" s="2"/>
      <c r="B1030" s="2"/>
      <c r="C1030" s="2"/>
      <c r="D1030" s="2"/>
      <c r="E1030" s="2"/>
      <c r="F1030" s="2"/>
      <c r="G1030" s="222"/>
      <c r="H1030" s="222"/>
      <c r="I1030" s="222"/>
      <c r="J1030" s="222"/>
      <c r="K1030" s="5"/>
    </row>
    <row r="1031" ht="15.75" customHeight="1">
      <c r="A1031" s="2"/>
      <c r="B1031" s="2"/>
      <c r="C1031" s="2"/>
      <c r="D1031" s="2"/>
      <c r="E1031" s="2"/>
      <c r="F1031" s="2"/>
      <c r="G1031" s="222"/>
      <c r="H1031" s="222"/>
      <c r="I1031" s="222"/>
      <c r="J1031" s="222"/>
      <c r="K1031" s="5"/>
    </row>
    <row r="1032" ht="15.75" customHeight="1">
      <c r="A1032" s="2"/>
      <c r="B1032" s="2"/>
      <c r="C1032" s="2"/>
      <c r="D1032" s="2"/>
      <c r="E1032" s="2"/>
      <c r="F1032" s="2"/>
      <c r="G1032" s="222"/>
      <c r="H1032" s="222"/>
      <c r="I1032" s="222"/>
      <c r="J1032" s="222"/>
      <c r="K1032" s="5"/>
    </row>
    <row r="1033" ht="15.75" customHeight="1">
      <c r="A1033" s="2"/>
      <c r="B1033" s="2"/>
      <c r="C1033" s="2"/>
      <c r="D1033" s="2"/>
      <c r="E1033" s="2"/>
      <c r="F1033" s="2"/>
      <c r="G1033" s="222"/>
      <c r="H1033" s="222"/>
      <c r="I1033" s="222"/>
      <c r="J1033" s="222"/>
      <c r="K1033" s="5"/>
    </row>
    <row r="1034" ht="15.75" customHeight="1">
      <c r="A1034" s="2"/>
      <c r="B1034" s="2"/>
      <c r="C1034" s="2"/>
      <c r="D1034" s="2"/>
      <c r="E1034" s="2"/>
      <c r="F1034" s="2"/>
      <c r="G1034" s="222"/>
      <c r="H1034" s="222"/>
      <c r="I1034" s="222"/>
      <c r="J1034" s="222"/>
      <c r="K1034" s="5"/>
    </row>
    <row r="1035" ht="15.75" customHeight="1">
      <c r="A1035" s="2"/>
      <c r="B1035" s="2"/>
      <c r="C1035" s="2"/>
      <c r="D1035" s="2"/>
      <c r="E1035" s="2"/>
      <c r="F1035" s="2"/>
      <c r="G1035" s="222"/>
      <c r="H1035" s="222"/>
      <c r="I1035" s="222"/>
      <c r="J1035" s="222"/>
      <c r="K1035" s="5"/>
    </row>
    <row r="1036" ht="15.75" customHeight="1">
      <c r="A1036" s="2"/>
      <c r="B1036" s="2"/>
      <c r="C1036" s="2"/>
      <c r="D1036" s="2"/>
      <c r="E1036" s="2"/>
      <c r="F1036" s="2"/>
      <c r="G1036" s="222"/>
      <c r="H1036" s="222"/>
      <c r="I1036" s="222"/>
      <c r="J1036" s="222"/>
      <c r="K1036" s="5"/>
    </row>
    <row r="1037" ht="15.75" customHeight="1">
      <c r="A1037" s="2"/>
      <c r="B1037" s="2"/>
      <c r="C1037" s="2"/>
      <c r="D1037" s="2"/>
      <c r="E1037" s="2"/>
      <c r="F1037" s="2"/>
      <c r="G1037" s="222"/>
      <c r="H1037" s="222"/>
      <c r="I1037" s="222"/>
      <c r="J1037" s="222"/>
      <c r="K1037" s="5"/>
    </row>
    <row r="1038" ht="15.75" customHeight="1">
      <c r="A1038" s="2"/>
      <c r="B1038" s="2"/>
      <c r="C1038" s="2"/>
      <c r="D1038" s="2"/>
      <c r="E1038" s="2"/>
      <c r="F1038" s="2"/>
      <c r="G1038" s="222"/>
      <c r="H1038" s="222"/>
      <c r="I1038" s="222"/>
      <c r="J1038" s="222"/>
      <c r="K1038" s="5"/>
    </row>
    <row r="1039" ht="15.75" customHeight="1">
      <c r="A1039" s="2"/>
      <c r="B1039" s="2"/>
      <c r="C1039" s="2"/>
      <c r="D1039" s="2"/>
      <c r="E1039" s="2"/>
      <c r="F1039" s="2"/>
      <c r="G1039" s="222"/>
      <c r="H1039" s="222"/>
      <c r="I1039" s="222"/>
      <c r="J1039" s="222"/>
      <c r="K1039" s="5"/>
    </row>
  </sheetData>
  <mergeCells count="106"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65:F65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  <mergeCell ref="H122:J122"/>
    <mergeCell ref="H123:J123"/>
    <mergeCell ref="H115:J115"/>
    <mergeCell ref="H116:J116"/>
    <mergeCell ref="H117:J117"/>
    <mergeCell ref="H118:J118"/>
    <mergeCell ref="H119:J119"/>
    <mergeCell ref="H120:J120"/>
    <mergeCell ref="H121:J121"/>
    <mergeCell ref="H61:J61"/>
    <mergeCell ref="H62:J62"/>
    <mergeCell ref="H63:J63"/>
    <mergeCell ref="H64:J64"/>
    <mergeCell ref="H65:J65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E91:J91"/>
    <mergeCell ref="E92:J92"/>
    <mergeCell ref="E93:J93"/>
    <mergeCell ref="E94:J94"/>
    <mergeCell ref="E95:J95"/>
    <mergeCell ref="E96:J96"/>
    <mergeCell ref="E97:J97"/>
    <mergeCell ref="E98:J98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H111:J111"/>
    <mergeCell ref="H112:J112"/>
    <mergeCell ref="H113:J113"/>
    <mergeCell ref="H114:J114"/>
  </mergeCells>
  <dataValidations>
    <dataValidation type="list" allowBlank="1" showErrorMessage="1" sqref="A8:A17">
      <formula1>'품목마스터(제품)'!$C$2:$C1003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2:A26">
      <formula1>'품목마스터(라벨)'!$C$2:$C1006</formula1>
    </dataValidation>
    <dataValidation type="list" allowBlank="1" showErrorMessage="1" sqref="A47">
      <formula1>'품목마스터(제품)'!$C$2:$C1047</formula1>
    </dataValidation>
    <dataValidation type="list" allowBlank="1" showErrorMessage="1" sqref="A69:A88">
      <formula1>'품목마스터(전체)'!$A$2:$A$2521</formula1>
    </dataValidation>
    <dataValidation type="list" allowBlank="1" showErrorMessage="1" sqref="H31:H35">
      <formula1>"BT-2,실험실,BT-1,BT-3,BT-6"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52:A64">
      <formula1>'품목마스터(전체)'!$B$2:$B$1291</formula1>
    </dataValidation>
    <dataValidation type="list" allowBlank="1" showErrorMessage="1" sqref="A45:A46">
      <formula1>'품목마스터(제품)'!$C$2:$C1046</formula1>
    </dataValidation>
    <dataValidation type="list" allowBlank="1" showErrorMessage="1" sqref="A40:A44">
      <formula1>'품목마스터(제품)'!$C$2:$C1038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46286.0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/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26</v>
      </c>
      <c r="B8" s="42" t="str">
        <f>IFERROR(__xludf.DUMMYFUNCTION("IFERROR(REGEXEXTRACT(A8,""\| (.+)$""),"""")
"),"1L")</f>
        <v>1L</v>
      </c>
      <c r="C8" s="43">
        <v>720.0</v>
      </c>
      <c r="D8" s="44">
        <v>60.0</v>
      </c>
      <c r="E8" s="45">
        <v>2.5</v>
      </c>
      <c r="F8" s="46">
        <v>3.0</v>
      </c>
      <c r="G8" s="47">
        <f t="shared" ref="G8:G17" si="1">IF(OR(E8="",F8=""),"",E8*F8)</f>
        <v>7.5</v>
      </c>
      <c r="H8" s="48" t="s">
        <v>24</v>
      </c>
      <c r="I8" s="49">
        <v>260921.0</v>
      </c>
      <c r="J8" s="50" t="s">
        <v>25</v>
      </c>
      <c r="K8" s="51">
        <f t="shared" ref="K8:K17" si="2">IF(OR(E8="",F8=""),"",(E8*F8)/7.5)</f>
        <v>1</v>
      </c>
      <c r="L8" s="52"/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/>
      <c r="Q8" s="57"/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32</v>
      </c>
      <c r="B9" s="42" t="str">
        <f>IFERROR(__xludf.DUMMYFUNCTION("IFERROR(REGEXEXTRACT(A9,""\| (.+)$""),"""")
"),"1L")</f>
        <v>1L</v>
      </c>
      <c r="C9" s="43">
        <v>1152.0</v>
      </c>
      <c r="D9" s="44">
        <v>96.0</v>
      </c>
      <c r="E9" s="45">
        <v>2.0</v>
      </c>
      <c r="F9" s="46">
        <v>4.0</v>
      </c>
      <c r="G9" s="47">
        <f t="shared" si="1"/>
        <v>8</v>
      </c>
      <c r="H9" s="48" t="s">
        <v>24</v>
      </c>
      <c r="I9" s="49"/>
      <c r="J9" s="50" t="s">
        <v>25</v>
      </c>
      <c r="K9" s="51">
        <f t="shared" si="2"/>
        <v>1.066666667</v>
      </c>
      <c r="L9" s="52"/>
      <c r="M9" s="59"/>
      <c r="N9" s="59"/>
      <c r="O9" s="55" t="str">
        <f t="shared" si="3"/>
        <v/>
      </c>
      <c r="P9" s="60"/>
      <c r="Q9" s="61"/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28</v>
      </c>
      <c r="B10" s="42" t="str">
        <f>IFERROR(__xludf.DUMMYFUNCTION("IFERROR(REGEXEXTRACT(A10,""\| (.+)$""),"""")
"),"1L")</f>
        <v>1L</v>
      </c>
      <c r="C10" s="43">
        <v>240.0</v>
      </c>
      <c r="D10" s="44">
        <v>20.0</v>
      </c>
      <c r="E10" s="45">
        <v>1.0</v>
      </c>
      <c r="F10" s="46">
        <v>4.0</v>
      </c>
      <c r="G10" s="47">
        <f t="shared" si="1"/>
        <v>4</v>
      </c>
      <c r="H10" s="48" t="s">
        <v>24</v>
      </c>
      <c r="I10" s="49">
        <v>260723.0</v>
      </c>
      <c r="J10" s="50" t="s">
        <v>25</v>
      </c>
      <c r="K10" s="51">
        <f t="shared" si="2"/>
        <v>0.5333333333</v>
      </c>
      <c r="L10" s="52"/>
      <c r="M10" s="59"/>
      <c r="N10" s="59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52"/>
      <c r="M11" s="59"/>
      <c r="N11" s="59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 t="str">
        <f>IFERROR(__xludf.DUMMYFUNCTION("IFERROR(REGEXEXTRACT(A12,""\| (.+)$""),"""")
"),"")</f>
        <v/>
      </c>
      <c r="C12" s="43"/>
      <c r="D12" s="62"/>
      <c r="E12" s="45"/>
      <c r="F12" s="46"/>
      <c r="G12" s="47" t="str">
        <f t="shared" si="1"/>
        <v/>
      </c>
      <c r="H12" s="48"/>
      <c r="I12" s="49"/>
      <c r="J12" s="50"/>
      <c r="K12" s="51" t="str">
        <f t="shared" si="2"/>
        <v/>
      </c>
      <c r="L12" s="63"/>
      <c r="M12" s="59"/>
      <c r="N12" s="59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2"/>
      <c r="E13" s="45"/>
      <c r="F13" s="46"/>
      <c r="G13" s="47" t="str">
        <f t="shared" si="1"/>
        <v/>
      </c>
      <c r="H13" s="48"/>
      <c r="I13" s="49"/>
      <c r="J13" s="50"/>
      <c r="K13" s="64" t="str">
        <f t="shared" si="2"/>
        <v/>
      </c>
      <c r="L13" s="63"/>
      <c r="M13" s="59"/>
      <c r="N13" s="59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5"/>
      <c r="B14" s="42" t="str">
        <f>IFERROR(__xludf.DUMMYFUNCTION("IFERROR(REGEXEXTRACT(A14,""\| (.+)$""),"""")
"),"")</f>
        <v/>
      </c>
      <c r="C14" s="66"/>
      <c r="D14" s="67"/>
      <c r="E14" s="68"/>
      <c r="F14" s="69"/>
      <c r="G14" s="47" t="str">
        <f t="shared" si="1"/>
        <v/>
      </c>
      <c r="H14" s="48"/>
      <c r="I14" s="70"/>
      <c r="J14" s="71"/>
      <c r="K14" s="51" t="str">
        <f t="shared" si="2"/>
        <v/>
      </c>
      <c r="L14" s="63"/>
      <c r="M14" s="59"/>
      <c r="N14" s="59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2"/>
      <c r="B15" s="42" t="str">
        <f>IFERROR(__xludf.DUMMYFUNCTION("IFERROR(REGEXEXTRACT(A15,""\| (.+)$""),"""")
"),"")</f>
        <v/>
      </c>
      <c r="C15" s="66"/>
      <c r="D15" s="67"/>
      <c r="E15" s="73"/>
      <c r="F15" s="74"/>
      <c r="G15" s="47" t="str">
        <f t="shared" si="1"/>
        <v/>
      </c>
      <c r="H15" s="48"/>
      <c r="I15" s="70"/>
      <c r="J15" s="71"/>
      <c r="K15" s="51" t="str">
        <f t="shared" si="2"/>
        <v/>
      </c>
      <c r="L15" s="63"/>
      <c r="M15" s="59"/>
      <c r="N15" s="59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5"/>
      <c r="B16" s="42" t="str">
        <f>IFERROR(__xludf.DUMMYFUNCTION("IFERROR(REGEXEXTRACT(A16,""\| (.+)$""),"""")
"),"")</f>
        <v/>
      </c>
      <c r="C16" s="76"/>
      <c r="D16" s="77"/>
      <c r="E16" s="78"/>
      <c r="F16" s="79"/>
      <c r="G16" s="47" t="str">
        <f t="shared" si="1"/>
        <v/>
      </c>
      <c r="H16" s="48"/>
      <c r="I16" s="70"/>
      <c r="J16" s="71"/>
      <c r="K16" s="51" t="str">
        <f t="shared" si="2"/>
        <v/>
      </c>
      <c r="L16" s="63"/>
      <c r="M16" s="80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5"/>
      <c r="B17" s="42" t="str">
        <f>IFERROR(__xludf.DUMMYFUNCTION("IFERROR(REGEXEXTRACT(A17,""\| (.+)$""),"""")
"),"")</f>
        <v/>
      </c>
      <c r="C17" s="76"/>
      <c r="D17" s="77"/>
      <c r="E17" s="78"/>
      <c r="F17" s="79"/>
      <c r="G17" s="47" t="str">
        <f t="shared" si="1"/>
        <v/>
      </c>
      <c r="H17" s="48"/>
      <c r="I17" s="70"/>
      <c r="J17" s="71"/>
      <c r="K17" s="51" t="str">
        <f t="shared" si="2"/>
        <v/>
      </c>
      <c r="L17" s="63"/>
      <c r="M17" s="80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1" t="s">
        <v>37</v>
      </c>
      <c r="B18" s="82"/>
      <c r="C18" s="83">
        <f t="shared" ref="C18:E18" si="4">SUM(C8:C17)</f>
        <v>2112</v>
      </c>
      <c r="D18" s="84">
        <f t="shared" si="4"/>
        <v>176</v>
      </c>
      <c r="E18" s="85">
        <f t="shared" si="4"/>
        <v>5.5</v>
      </c>
      <c r="F18" s="86">
        <f>IFERROR(G18/E18, 0)</f>
        <v>3.545454545</v>
      </c>
      <c r="G18" s="87">
        <f>SUM(G8:G17)</f>
        <v>19.5</v>
      </c>
      <c r="H18" s="88"/>
      <c r="I18" s="88"/>
      <c r="J18" s="89"/>
      <c r="K18" s="90">
        <f>SUM(K8:K14)</f>
        <v>2.6</v>
      </c>
      <c r="L18" s="63"/>
      <c r="M18" s="80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1"/>
      <c r="B19" s="91"/>
      <c r="C19" s="91"/>
      <c r="D19" s="91"/>
      <c r="E19" s="92"/>
      <c r="F19" s="92"/>
      <c r="G19" s="92"/>
      <c r="H19" s="92"/>
      <c r="I19" s="92"/>
      <c r="J19" s="63"/>
      <c r="K19" s="63"/>
      <c r="L19" s="63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38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3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3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 t="s">
        <v>42</v>
      </c>
      <c r="B22" s="42" t="str">
        <f>IFERROR(__xludf.DUMMYFUNCTION("IFERROR(REGEXEXTRACT(A22,""\| (.+)$""),"""")
"),"81*111")</f>
        <v>81*111</v>
      </c>
      <c r="C22" s="43">
        <v>1106.0</v>
      </c>
      <c r="D22" s="44"/>
      <c r="E22" s="45">
        <v>1.3</v>
      </c>
      <c r="F22" s="93">
        <v>3.0</v>
      </c>
      <c r="G22" s="94">
        <f t="shared" ref="G22:G26" si="5">IF(OR(E22="",F22=""),"",E22*F22)</f>
        <v>3.9</v>
      </c>
      <c r="H22" s="95" t="s">
        <v>40</v>
      </c>
      <c r="I22" s="49"/>
      <c r="J22" s="50" t="s">
        <v>41</v>
      </c>
      <c r="K22" s="96">
        <f t="shared" ref="K22:K26" si="6">IF(OR(E22="",F22=""),"",(E22*F22)/7.5)</f>
        <v>0.52</v>
      </c>
      <c r="L22" s="52"/>
      <c r="M22" s="59"/>
      <c r="N22" s="59"/>
      <c r="O22" s="55" t="str">
        <f t="shared" ref="O22:O26" si="7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 t="s">
        <v>39</v>
      </c>
      <c r="B23" s="42" t="str">
        <f>IFERROR(__xludf.DUMMYFUNCTION("IFERROR(REGEXEXTRACT(A23,""\| (.+)$""),"""")
"),"81*111")</f>
        <v>81*111</v>
      </c>
      <c r="C23" s="43">
        <v>599.0</v>
      </c>
      <c r="D23" s="44"/>
      <c r="E23" s="45">
        <v>0.5</v>
      </c>
      <c r="F23" s="97">
        <v>3.0</v>
      </c>
      <c r="G23" s="94">
        <f t="shared" si="5"/>
        <v>1.5</v>
      </c>
      <c r="H23" s="95" t="s">
        <v>46</v>
      </c>
      <c r="I23" s="49"/>
      <c r="J23" s="50" t="s">
        <v>41</v>
      </c>
      <c r="K23" s="96">
        <f t="shared" si="6"/>
        <v>0.2</v>
      </c>
      <c r="L23" s="52"/>
      <c r="M23" s="59"/>
      <c r="N23" s="59"/>
      <c r="O23" s="55" t="str">
        <f t="shared" si="7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2"/>
      <c r="E24" s="98"/>
      <c r="F24" s="97"/>
      <c r="G24" s="94" t="str">
        <f t="shared" si="5"/>
        <v/>
      </c>
      <c r="H24" s="95"/>
      <c r="I24" s="99"/>
      <c r="J24" s="50"/>
      <c r="K24" s="96" t="str">
        <f t="shared" si="6"/>
        <v/>
      </c>
      <c r="L24" s="39"/>
      <c r="M24" s="59"/>
      <c r="N24" s="59"/>
      <c r="O24" s="55" t="str">
        <f t="shared" si="7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0"/>
      <c r="B25" s="42" t="str">
        <f>IFERROR(__xludf.DUMMYFUNCTION("IFERROR(REGEXEXTRACT(A25,""\| (.+)$""),"""")
"),"")</f>
        <v/>
      </c>
      <c r="C25" s="43"/>
      <c r="D25" s="67"/>
      <c r="E25" s="98"/>
      <c r="F25" s="97"/>
      <c r="G25" s="94" t="str">
        <f t="shared" si="5"/>
        <v/>
      </c>
      <c r="H25" s="95"/>
      <c r="I25" s="99"/>
      <c r="J25" s="50"/>
      <c r="K25" s="96" t="str">
        <f t="shared" si="6"/>
        <v/>
      </c>
      <c r="L25" s="58"/>
      <c r="M25" s="59"/>
      <c r="N25" s="59"/>
      <c r="O25" s="55" t="str">
        <f t="shared" si="7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1"/>
      <c r="B26" s="42" t="str">
        <f>IFERROR(__xludf.DUMMYFUNCTION("IFERROR(REGEXEXTRACT(A26,""\| (.+)$""),"""")
"),"")</f>
        <v/>
      </c>
      <c r="C26" s="66"/>
      <c r="D26" s="67"/>
      <c r="E26" s="102"/>
      <c r="F26" s="103"/>
      <c r="G26" s="94" t="str">
        <f t="shared" si="5"/>
        <v/>
      </c>
      <c r="H26" s="95"/>
      <c r="I26" s="104"/>
      <c r="J26" s="50"/>
      <c r="K26" s="96" t="str">
        <f t="shared" si="6"/>
        <v/>
      </c>
      <c r="L26" s="39"/>
      <c r="M26" s="2"/>
      <c r="N26" s="2"/>
      <c r="O26" s="55" t="str">
        <f t="shared" si="7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5" t="s">
        <v>37</v>
      </c>
      <c r="B27" s="82"/>
      <c r="C27" s="106">
        <f t="shared" ref="C27:E27" si="8">SUM(C22:C26)</f>
        <v>1705</v>
      </c>
      <c r="D27" s="107">
        <f t="shared" si="8"/>
        <v>0</v>
      </c>
      <c r="E27" s="108">
        <f t="shared" si="8"/>
        <v>1.8</v>
      </c>
      <c r="F27" s="86">
        <f>IFERROR(G27/E27, 0)</f>
        <v>3</v>
      </c>
      <c r="G27" s="109">
        <f>SUM(G22:G26)</f>
        <v>5.4</v>
      </c>
      <c r="H27" s="88"/>
      <c r="I27" s="88"/>
      <c r="J27" s="89"/>
      <c r="K27" s="90">
        <f>SUM(K22:K26)</f>
        <v>0.72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1"/>
      <c r="B28" s="91"/>
      <c r="C28" s="91"/>
      <c r="D28" s="91"/>
      <c r="E28" s="92"/>
      <c r="F28" s="92"/>
      <c r="G28" s="92"/>
      <c r="H28" s="92"/>
      <c r="I28" s="92"/>
      <c r="J28" s="63"/>
      <c r="K28" s="63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47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48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0" t="s">
        <v>61</v>
      </c>
      <c r="B31" s="111" t="s">
        <v>50</v>
      </c>
      <c r="C31" s="112">
        <v>2020.8</v>
      </c>
      <c r="D31" s="113" t="s">
        <v>51</v>
      </c>
      <c r="E31" s="114">
        <v>1.5</v>
      </c>
      <c r="F31" s="115">
        <v>1.0</v>
      </c>
      <c r="G31" s="116">
        <f t="shared" ref="G31:G35" si="9">IF(OR(E31="",F31=""),"",E31*F31)</f>
        <v>1.5</v>
      </c>
      <c r="H31" s="95" t="s">
        <v>52</v>
      </c>
      <c r="I31" s="117" t="s">
        <v>63</v>
      </c>
      <c r="J31" s="50" t="s">
        <v>25</v>
      </c>
      <c r="K31" s="51">
        <f t="shared" ref="K31:K35" si="10">IF(OR(E31="",F31=""),"",(E31*F31)/7.5)</f>
        <v>0.2</v>
      </c>
      <c r="L31" s="52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0" t="s">
        <v>65</v>
      </c>
      <c r="B32" s="111" t="s">
        <v>50</v>
      </c>
      <c r="C32" s="112">
        <v>1000.0</v>
      </c>
      <c r="D32" s="113" t="s">
        <v>51</v>
      </c>
      <c r="E32" s="114">
        <v>2.0</v>
      </c>
      <c r="F32" s="118">
        <v>2.0</v>
      </c>
      <c r="G32" s="116">
        <f t="shared" si="9"/>
        <v>4</v>
      </c>
      <c r="H32" s="95" t="s">
        <v>52</v>
      </c>
      <c r="I32" s="117" t="s">
        <v>66</v>
      </c>
      <c r="J32" s="50" t="s">
        <v>67</v>
      </c>
      <c r="K32" s="51">
        <f t="shared" si="10"/>
        <v>0.5333333333</v>
      </c>
      <c r="L32" s="52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0"/>
      <c r="B33" s="111"/>
      <c r="C33" s="119"/>
      <c r="D33" s="113"/>
      <c r="E33" s="120"/>
      <c r="F33" s="118"/>
      <c r="G33" s="116" t="str">
        <f t="shared" si="9"/>
        <v/>
      </c>
      <c r="H33" s="95"/>
      <c r="I33" s="117"/>
      <c r="J33" s="50"/>
      <c r="K33" s="51" t="str">
        <f t="shared" si="10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0"/>
      <c r="B34" s="111"/>
      <c r="C34" s="119"/>
      <c r="D34" s="113"/>
      <c r="E34" s="120"/>
      <c r="F34" s="118"/>
      <c r="G34" s="116" t="str">
        <f t="shared" si="9"/>
        <v/>
      </c>
      <c r="H34" s="95"/>
      <c r="I34" s="117"/>
      <c r="J34" s="50"/>
      <c r="K34" s="51" t="str">
        <f t="shared" si="10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1"/>
      <c r="B35" s="111"/>
      <c r="C35" s="119"/>
      <c r="D35" s="113"/>
      <c r="E35" s="122"/>
      <c r="F35" s="123"/>
      <c r="G35" s="116" t="str">
        <f t="shared" si="9"/>
        <v/>
      </c>
      <c r="H35" s="95"/>
      <c r="I35" s="117"/>
      <c r="J35" s="124"/>
      <c r="K35" s="51" t="str">
        <f t="shared" si="10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5" t="s">
        <v>37</v>
      </c>
      <c r="B36" s="125"/>
      <c r="C36" s="126">
        <f>SUM(C31:C35)</f>
        <v>3020.8</v>
      </c>
      <c r="D36" s="127"/>
      <c r="E36" s="128">
        <f>SUM(E28:E35)</f>
        <v>3.5</v>
      </c>
      <c r="F36" s="86">
        <f>IFERROR(G36/E36, 0)</f>
        <v>3.114285714</v>
      </c>
      <c r="G36" s="87">
        <f>SUM(G26:G35)</f>
        <v>10.9</v>
      </c>
      <c r="H36" s="88"/>
      <c r="I36" s="88"/>
      <c r="J36" s="89"/>
      <c r="K36" s="90">
        <f>SUM(K31:K35)</f>
        <v>0.7333333333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1"/>
      <c r="B37" s="91"/>
      <c r="C37" s="91"/>
      <c r="D37" s="91"/>
      <c r="E37" s="92"/>
      <c r="F37" s="92"/>
      <c r="G37" s="92"/>
      <c r="H37" s="92"/>
      <c r="I37" s="92"/>
      <c r="J37" s="63"/>
      <c r="K37" s="63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68</v>
      </c>
      <c r="B38" s="23"/>
      <c r="C38" s="23"/>
      <c r="D38" s="23"/>
      <c r="E38" s="23"/>
      <c r="F38" s="23"/>
      <c r="G38" s="24"/>
      <c r="H38" s="24"/>
      <c r="I38" s="25"/>
      <c r="J38" s="26"/>
      <c r="K38" s="63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70</v>
      </c>
      <c r="F39" s="132"/>
      <c r="G39" s="131" t="s">
        <v>71</v>
      </c>
      <c r="H39" s="131" t="s">
        <v>72</v>
      </c>
      <c r="I39" s="131" t="s">
        <v>73</v>
      </c>
      <c r="J39" s="38"/>
      <c r="K39" s="63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/>
      <c r="B40" s="42" t="str">
        <f>IFERROR(__xludf.DUMMYFUNCTION("IFERROR(REGEXEXTRACT(A40,""\| (.+)$""),"""")
"),"")</f>
        <v/>
      </c>
      <c r="C40" s="133"/>
      <c r="D40" s="134"/>
      <c r="E40" s="135"/>
      <c r="F40" s="136"/>
      <c r="G40" s="135"/>
      <c r="H40" s="137"/>
      <c r="I40" s="138"/>
      <c r="J40" s="139"/>
      <c r="K40" s="63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40"/>
      <c r="J41" s="136"/>
      <c r="K41" s="63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38"/>
      <c r="J42" s="139"/>
      <c r="K42" s="63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1"/>
      <c r="D43" s="134"/>
      <c r="E43" s="135"/>
      <c r="F43" s="136"/>
      <c r="G43" s="135"/>
      <c r="H43" s="137"/>
      <c r="I43" s="140"/>
      <c r="J43" s="136"/>
      <c r="K43" s="63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1"/>
      <c r="D44" s="134"/>
      <c r="E44" s="135"/>
      <c r="F44" s="136"/>
      <c r="G44" s="135"/>
      <c r="H44" s="137"/>
      <c r="I44" s="138"/>
      <c r="J44" s="139"/>
      <c r="K44" s="63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2"/>
      <c r="B45" s="42"/>
      <c r="C45" s="141"/>
      <c r="D45" s="134"/>
      <c r="E45" s="133"/>
      <c r="F45" s="143"/>
      <c r="G45" s="135"/>
      <c r="H45" s="137"/>
      <c r="I45" s="138"/>
      <c r="J45" s="139"/>
      <c r="K45" s="63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2"/>
      <c r="B46" s="42"/>
      <c r="C46" s="141"/>
      <c r="D46" s="134"/>
      <c r="E46" s="133"/>
      <c r="F46" s="143"/>
      <c r="G46" s="135"/>
      <c r="H46" s="137"/>
      <c r="I46" s="138"/>
      <c r="J46" s="139"/>
      <c r="K46" s="63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5"/>
      <c r="B47" s="42" t="str">
        <f>IFERROR(__xludf.DUMMYFUNCTION("IFERROR(REGEXEXTRACT(A47,""\| (.+)$""),"""")
"),"")</f>
        <v/>
      </c>
      <c r="C47" s="141"/>
      <c r="D47" s="134"/>
      <c r="E47" s="133"/>
      <c r="F47" s="143"/>
      <c r="G47" s="135"/>
      <c r="H47" s="137"/>
      <c r="I47" s="138"/>
      <c r="J47" s="139"/>
      <c r="K47" s="63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5" t="s">
        <v>37</v>
      </c>
      <c r="B48" s="82"/>
      <c r="C48" s="144">
        <f>SUM(C40:C47)</f>
        <v>0</v>
      </c>
      <c r="D48" s="125"/>
      <c r="E48" s="144"/>
      <c r="F48" s="38"/>
      <c r="G48" s="144"/>
      <c r="H48" s="145"/>
      <c r="I48" s="146"/>
      <c r="J48" s="38"/>
      <c r="K48" s="147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1"/>
      <c r="B49" s="91"/>
      <c r="C49" s="91"/>
      <c r="D49" s="91"/>
      <c r="E49" s="92"/>
      <c r="F49" s="92"/>
      <c r="G49" s="92"/>
      <c r="H49" s="92"/>
      <c r="I49" s="92"/>
      <c r="J49" s="63"/>
      <c r="K49" s="63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81</v>
      </c>
      <c r="B50" s="23"/>
      <c r="C50" s="23"/>
      <c r="D50" s="23"/>
      <c r="E50" s="23"/>
      <c r="F50" s="23"/>
      <c r="G50" s="24"/>
      <c r="H50" s="24"/>
      <c r="I50" s="25"/>
      <c r="J50" s="26"/>
      <c r="K50" s="63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70</v>
      </c>
      <c r="F51" s="132"/>
      <c r="G51" s="131" t="s">
        <v>71</v>
      </c>
      <c r="H51" s="131" t="s">
        <v>73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91</v>
      </c>
      <c r="B52" s="134" t="s">
        <v>83</v>
      </c>
      <c r="C52" s="133">
        <v>28.0</v>
      </c>
      <c r="D52" s="134" t="s">
        <v>84</v>
      </c>
      <c r="E52" s="133" t="s">
        <v>92</v>
      </c>
      <c r="F52" s="143"/>
      <c r="G52" s="134" t="s">
        <v>4</v>
      </c>
      <c r="H52" s="135"/>
      <c r="I52" s="148"/>
      <c r="J52" s="136"/>
      <c r="K52" s="149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 t="s">
        <v>96</v>
      </c>
      <c r="B53" s="134" t="s">
        <v>94</v>
      </c>
      <c r="C53" s="133">
        <v>2551.0</v>
      </c>
      <c r="D53" s="134"/>
      <c r="E53" s="133" t="s">
        <v>97</v>
      </c>
      <c r="F53" s="143"/>
      <c r="G53" s="134" t="s">
        <v>5</v>
      </c>
      <c r="H53" s="135"/>
      <c r="I53" s="148"/>
      <c r="J53" s="136"/>
      <c r="K53" s="14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 t="s">
        <v>100</v>
      </c>
      <c r="B54" s="111"/>
      <c r="C54" s="133">
        <v>1500.0</v>
      </c>
      <c r="D54" s="134"/>
      <c r="E54" s="133" t="s">
        <v>97</v>
      </c>
      <c r="F54" s="143"/>
      <c r="G54" s="134" t="s">
        <v>5</v>
      </c>
      <c r="H54" s="135"/>
      <c r="I54" s="148"/>
      <c r="J54" s="136"/>
      <c r="K54" s="63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34"/>
      <c r="C55" s="133"/>
      <c r="D55" s="134"/>
      <c r="E55" s="133"/>
      <c r="F55" s="143"/>
      <c r="G55" s="134"/>
      <c r="H55" s="135"/>
      <c r="I55" s="148"/>
      <c r="J55" s="136"/>
      <c r="K55" s="63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34"/>
      <c r="C56" s="133"/>
      <c r="D56" s="134"/>
      <c r="E56" s="133"/>
      <c r="F56" s="143"/>
      <c r="G56" s="134"/>
      <c r="H56" s="135"/>
      <c r="I56" s="148"/>
      <c r="J56" s="136"/>
      <c r="K56" s="63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34"/>
      <c r="C57" s="133"/>
      <c r="D57" s="134"/>
      <c r="E57" s="133"/>
      <c r="F57" s="143"/>
      <c r="G57" s="134"/>
      <c r="H57" s="135"/>
      <c r="I57" s="148"/>
      <c r="J57" s="136"/>
      <c r="K57" s="63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34"/>
      <c r="C58" s="133"/>
      <c r="D58" s="134"/>
      <c r="E58" s="133"/>
      <c r="F58" s="143"/>
      <c r="G58" s="134"/>
      <c r="H58" s="135"/>
      <c r="I58" s="148"/>
      <c r="J58" s="136"/>
      <c r="K58" s="63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1"/>
      <c r="C59" s="141"/>
      <c r="D59" s="134"/>
      <c r="E59" s="133"/>
      <c r="F59" s="143"/>
      <c r="G59" s="134"/>
      <c r="H59" s="150"/>
      <c r="I59" s="151"/>
      <c r="J59" s="139"/>
      <c r="K59" s="63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34"/>
      <c r="C60" s="141"/>
      <c r="D60" s="134"/>
      <c r="E60" s="133"/>
      <c r="F60" s="143"/>
      <c r="G60" s="134"/>
      <c r="H60" s="150"/>
      <c r="I60" s="151"/>
      <c r="J60" s="139"/>
      <c r="K60" s="63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1"/>
      <c r="C61" s="141"/>
      <c r="D61" s="134"/>
      <c r="E61" s="133"/>
      <c r="F61" s="143"/>
      <c r="G61" s="134"/>
      <c r="H61" s="150"/>
      <c r="I61" s="151"/>
      <c r="J61" s="139"/>
      <c r="K61" s="63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1"/>
      <c r="C62" s="141"/>
      <c r="D62" s="134"/>
      <c r="E62" s="133"/>
      <c r="F62" s="143"/>
      <c r="G62" s="134"/>
      <c r="H62" s="150"/>
      <c r="I62" s="151"/>
      <c r="J62" s="139"/>
      <c r="K62" s="63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1"/>
      <c r="C63" s="141"/>
      <c r="D63" s="134"/>
      <c r="E63" s="133"/>
      <c r="F63" s="143"/>
      <c r="G63" s="134"/>
      <c r="H63" s="150"/>
      <c r="I63" s="151"/>
      <c r="J63" s="139"/>
      <c r="K63" s="63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2"/>
      <c r="B64" s="111"/>
      <c r="C64" s="141"/>
      <c r="D64" s="134"/>
      <c r="E64" s="153"/>
      <c r="F64" s="154"/>
      <c r="G64" s="134"/>
      <c r="H64" s="150"/>
      <c r="I64" s="151"/>
      <c r="J64" s="139"/>
      <c r="K64" s="63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5" t="s">
        <v>37</v>
      </c>
      <c r="B65" s="125"/>
      <c r="C65" s="144">
        <f>SUM(C52:C64)</f>
        <v>4079</v>
      </c>
      <c r="D65" s="125"/>
      <c r="E65" s="144"/>
      <c r="F65" s="38"/>
      <c r="G65" s="144"/>
      <c r="H65" s="155"/>
      <c r="I65" s="132"/>
      <c r="J65" s="38"/>
      <c r="K65" s="147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1"/>
      <c r="B66" s="91"/>
      <c r="C66" s="91"/>
      <c r="D66" s="91"/>
      <c r="E66" s="92"/>
      <c r="F66" s="92"/>
      <c r="G66" s="92"/>
      <c r="H66" s="92"/>
      <c r="I66" s="92"/>
      <c r="J66" s="63"/>
      <c r="K66" s="63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111</v>
      </c>
      <c r="B67" s="23"/>
      <c r="C67" s="23"/>
      <c r="D67" s="23"/>
      <c r="E67" s="23"/>
      <c r="F67" s="23"/>
      <c r="G67" s="24"/>
      <c r="H67" s="24"/>
      <c r="I67" s="25"/>
      <c r="J67" s="26"/>
      <c r="K67" s="63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112</v>
      </c>
      <c r="D68" s="130" t="s">
        <v>11</v>
      </c>
      <c r="E68" s="30" t="s">
        <v>12</v>
      </c>
      <c r="F68" s="30" t="s">
        <v>113</v>
      </c>
      <c r="G68" s="156" t="s">
        <v>114</v>
      </c>
      <c r="H68" s="131" t="s">
        <v>73</v>
      </c>
      <c r="I68" s="132"/>
      <c r="J68" s="38"/>
      <c r="K68" s="63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115</v>
      </c>
      <c r="B69" s="157" t="s">
        <v>94</v>
      </c>
      <c r="C69" s="158" t="s">
        <v>116</v>
      </c>
      <c r="D69" s="158">
        <v>720.0</v>
      </c>
      <c r="E69" s="134">
        <v>60.0</v>
      </c>
      <c r="F69" s="140" t="s">
        <v>118</v>
      </c>
      <c r="G69" s="140" t="s">
        <v>119</v>
      </c>
      <c r="H69" s="159" t="s">
        <v>120</v>
      </c>
      <c r="I69" s="148"/>
      <c r="J69" s="143"/>
      <c r="K69" s="63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123</v>
      </c>
      <c r="B70" s="157" t="s">
        <v>94</v>
      </c>
      <c r="C70" s="158" t="s">
        <v>116</v>
      </c>
      <c r="D70" s="158">
        <v>720.0</v>
      </c>
      <c r="E70" s="134">
        <v>60.0</v>
      </c>
      <c r="F70" s="140" t="s">
        <v>118</v>
      </c>
      <c r="G70" s="140" t="s">
        <v>119</v>
      </c>
      <c r="H70" s="159" t="s">
        <v>120</v>
      </c>
      <c r="I70" s="148"/>
      <c r="J70" s="143"/>
      <c r="K70" s="14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125</v>
      </c>
      <c r="B71" s="157" t="s">
        <v>126</v>
      </c>
      <c r="C71" s="158" t="s">
        <v>116</v>
      </c>
      <c r="D71" s="158">
        <v>480.0</v>
      </c>
      <c r="E71" s="134"/>
      <c r="F71" s="140" t="s">
        <v>118</v>
      </c>
      <c r="G71" s="140" t="s">
        <v>119</v>
      </c>
      <c r="H71" s="159" t="s">
        <v>120</v>
      </c>
      <c r="I71" s="148"/>
      <c r="J71" s="143"/>
      <c r="K71" s="14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130</v>
      </c>
      <c r="B72" s="111" t="s">
        <v>94</v>
      </c>
      <c r="C72" s="158" t="s">
        <v>116</v>
      </c>
      <c r="D72" s="158">
        <v>360.0</v>
      </c>
      <c r="E72" s="158">
        <v>30.0</v>
      </c>
      <c r="F72" s="140" t="s">
        <v>118</v>
      </c>
      <c r="G72" s="140" t="s">
        <v>119</v>
      </c>
      <c r="H72" s="159" t="s">
        <v>120</v>
      </c>
      <c r="I72" s="148"/>
      <c r="J72" s="143"/>
      <c r="K72" s="14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131</v>
      </c>
      <c r="B73" s="111" t="s">
        <v>132</v>
      </c>
      <c r="C73" s="158" t="s">
        <v>116</v>
      </c>
      <c r="D73" s="158">
        <v>5760.0</v>
      </c>
      <c r="E73" s="134"/>
      <c r="F73" s="140" t="s">
        <v>118</v>
      </c>
      <c r="G73" s="140" t="s">
        <v>119</v>
      </c>
      <c r="H73" s="159" t="s">
        <v>120</v>
      </c>
      <c r="I73" s="148"/>
      <c r="J73" s="143"/>
      <c r="K73" s="63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133</v>
      </c>
      <c r="B74" s="111" t="s">
        <v>134</v>
      </c>
      <c r="C74" s="158" t="s">
        <v>116</v>
      </c>
      <c r="D74" s="158">
        <v>1.0</v>
      </c>
      <c r="E74" s="158" t="s">
        <v>51</v>
      </c>
      <c r="F74" s="140" t="s">
        <v>118</v>
      </c>
      <c r="G74" s="140" t="s">
        <v>119</v>
      </c>
      <c r="H74" s="159" t="s">
        <v>135</v>
      </c>
      <c r="I74" s="148"/>
      <c r="J74" s="143"/>
      <c r="K74" s="63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136</v>
      </c>
      <c r="B75" s="111"/>
      <c r="C75" s="158" t="s">
        <v>116</v>
      </c>
      <c r="D75" s="134">
        <v>1.0</v>
      </c>
      <c r="E75" s="134" t="s">
        <v>51</v>
      </c>
      <c r="F75" s="140" t="s">
        <v>118</v>
      </c>
      <c r="G75" s="140" t="s">
        <v>119</v>
      </c>
      <c r="H75" s="159" t="s">
        <v>135</v>
      </c>
      <c r="I75" s="148"/>
      <c r="J75" s="143"/>
      <c r="K75" s="160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 t="s">
        <v>137</v>
      </c>
      <c r="B76" s="158"/>
      <c r="C76" s="158" t="s">
        <v>116</v>
      </c>
      <c r="D76" s="158">
        <v>2500.0</v>
      </c>
      <c r="E76" s="134"/>
      <c r="F76" s="140" t="s">
        <v>118</v>
      </c>
      <c r="G76" s="140" t="s">
        <v>119</v>
      </c>
      <c r="H76" s="159" t="s">
        <v>135</v>
      </c>
      <c r="I76" s="148"/>
      <c r="J76" s="143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1" t="s">
        <v>139</v>
      </c>
      <c r="B77" s="134"/>
      <c r="C77" s="158" t="s">
        <v>116</v>
      </c>
      <c r="D77" s="158">
        <v>2000.0</v>
      </c>
      <c r="E77" s="134"/>
      <c r="F77" s="140" t="s">
        <v>118</v>
      </c>
      <c r="G77" s="140" t="s">
        <v>119</v>
      </c>
      <c r="H77" s="159" t="s">
        <v>135</v>
      </c>
      <c r="I77" s="148"/>
      <c r="J77" s="143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1" t="s">
        <v>141</v>
      </c>
      <c r="B78" s="134"/>
      <c r="C78" s="158" t="s">
        <v>116</v>
      </c>
      <c r="D78" s="158">
        <v>700.0</v>
      </c>
      <c r="E78" s="134"/>
      <c r="F78" s="140" t="s">
        <v>118</v>
      </c>
      <c r="G78" s="140" t="s">
        <v>119</v>
      </c>
      <c r="H78" s="159" t="s">
        <v>135</v>
      </c>
      <c r="I78" s="148"/>
      <c r="J78" s="143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1" t="s">
        <v>142</v>
      </c>
      <c r="B79" s="134"/>
      <c r="C79" s="158" t="s">
        <v>116</v>
      </c>
      <c r="D79" s="158">
        <v>10.0</v>
      </c>
      <c r="E79" s="134"/>
      <c r="F79" s="140" t="s">
        <v>118</v>
      </c>
      <c r="G79" s="140" t="s">
        <v>119</v>
      </c>
      <c r="H79" s="159" t="s">
        <v>135</v>
      </c>
      <c r="I79" s="148"/>
      <c r="J79" s="143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1"/>
      <c r="B80" s="162"/>
      <c r="C80" s="158"/>
      <c r="D80" s="134"/>
      <c r="E80" s="163"/>
      <c r="F80" s="140"/>
      <c r="G80" s="140"/>
      <c r="H80" s="159"/>
      <c r="I80" s="148"/>
      <c r="J80" s="143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1"/>
      <c r="B81" s="162"/>
      <c r="C81" s="158"/>
      <c r="D81" s="134"/>
      <c r="E81" s="164"/>
      <c r="F81" s="140"/>
      <c r="G81" s="140"/>
      <c r="H81" s="159"/>
      <c r="I81" s="148"/>
      <c r="J81" s="143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/>
      <c r="B82" s="162"/>
      <c r="C82" s="158"/>
      <c r="D82" s="134"/>
      <c r="E82" s="164"/>
      <c r="F82" s="140"/>
      <c r="G82" s="140"/>
      <c r="H82" s="159"/>
      <c r="I82" s="148"/>
      <c r="J82" s="143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1"/>
      <c r="B83" s="162"/>
      <c r="C83" s="158"/>
      <c r="D83" s="134"/>
      <c r="E83" s="164"/>
      <c r="F83" s="140"/>
      <c r="G83" s="140"/>
      <c r="H83" s="159"/>
      <c r="I83" s="148"/>
      <c r="J83" s="143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1"/>
      <c r="B84" s="162"/>
      <c r="C84" s="158"/>
      <c r="D84" s="134"/>
      <c r="E84" s="164"/>
      <c r="F84" s="140"/>
      <c r="G84" s="140"/>
      <c r="H84" s="159"/>
      <c r="I84" s="148"/>
      <c r="J84" s="143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65"/>
      <c r="B85" s="162"/>
      <c r="C85" s="158"/>
      <c r="D85" s="158"/>
      <c r="E85" s="166"/>
      <c r="F85" s="140"/>
      <c r="G85" s="140"/>
      <c r="H85" s="159"/>
      <c r="I85" s="148"/>
      <c r="J85" s="143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5"/>
      <c r="B86" s="162"/>
      <c r="C86" s="158"/>
      <c r="D86" s="158"/>
      <c r="E86" s="166"/>
      <c r="F86" s="140"/>
      <c r="G86" s="140"/>
      <c r="H86" s="159"/>
      <c r="I86" s="148"/>
      <c r="J86" s="143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5"/>
      <c r="B87" s="162"/>
      <c r="C87" s="158"/>
      <c r="D87" s="158"/>
      <c r="E87" s="166"/>
      <c r="F87" s="140"/>
      <c r="G87" s="140"/>
      <c r="H87" s="159"/>
      <c r="I87" s="148"/>
      <c r="J87" s="143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1"/>
      <c r="B88" s="162"/>
      <c r="C88" s="164"/>
      <c r="D88" s="158"/>
      <c r="E88" s="166"/>
      <c r="F88" s="140"/>
      <c r="G88" s="140"/>
      <c r="H88" s="159"/>
      <c r="I88" s="148"/>
      <c r="J88" s="143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05" t="s">
        <v>37</v>
      </c>
      <c r="B89" s="125"/>
      <c r="C89" s="106">
        <f t="shared" ref="C89:D89" si="11">SUM(C69:C80)</f>
        <v>0</v>
      </c>
      <c r="D89" s="106">
        <f t="shared" si="11"/>
        <v>13252</v>
      </c>
      <c r="E89" s="167"/>
      <c r="F89" s="168"/>
      <c r="G89" s="145"/>
      <c r="H89" s="155"/>
      <c r="I89" s="132"/>
      <c r="J89" s="38"/>
      <c r="K89" s="21"/>
      <c r="L89" s="39"/>
      <c r="M89" s="8"/>
      <c r="N89" s="8"/>
      <c r="O89" s="8"/>
      <c r="P89" s="39"/>
      <c r="Q89" s="39"/>
      <c r="R89" s="39"/>
      <c r="S89" s="39"/>
      <c r="T89" s="39"/>
      <c r="U89" s="39"/>
      <c r="V89" s="39"/>
      <c r="W89" s="39"/>
      <c r="X89" s="39"/>
      <c r="Y89" s="40"/>
      <c r="Z89" s="40"/>
      <c r="AA89" s="40"/>
    </row>
    <row r="90" ht="13.5" customHeight="1">
      <c r="A90" s="91"/>
      <c r="B90" s="91"/>
      <c r="C90" s="91"/>
      <c r="D90" s="91"/>
      <c r="E90" s="92"/>
      <c r="F90" s="92"/>
      <c r="G90" s="92"/>
      <c r="H90" s="92"/>
      <c r="I90" s="92"/>
      <c r="J90" s="63"/>
      <c r="K90" s="21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5.75" customHeight="1">
      <c r="A91" s="22" t="s">
        <v>138</v>
      </c>
      <c r="B91" s="23"/>
      <c r="C91" s="169"/>
      <c r="D91" s="169"/>
      <c r="E91" s="22" t="s">
        <v>140</v>
      </c>
      <c r="F91" s="170"/>
      <c r="G91" s="170"/>
      <c r="H91" s="170"/>
      <c r="I91" s="170"/>
      <c r="J91" s="170"/>
      <c r="K91" s="17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28" t="s">
        <v>143</v>
      </c>
      <c r="B92" s="28" t="s">
        <v>144</v>
      </c>
      <c r="C92" s="28" t="s">
        <v>73</v>
      </c>
      <c r="D92" s="130"/>
      <c r="E92" s="172" t="s">
        <v>145</v>
      </c>
      <c r="F92" s="151"/>
      <c r="G92" s="151"/>
      <c r="H92" s="151"/>
      <c r="I92" s="151"/>
      <c r="J92" s="151"/>
      <c r="K92" s="21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173" t="s">
        <v>146</v>
      </c>
      <c r="B93" s="174"/>
      <c r="C93" s="134"/>
      <c r="D93" s="175"/>
      <c r="E93" s="176"/>
      <c r="F93" s="151"/>
      <c r="G93" s="151"/>
      <c r="H93" s="151"/>
      <c r="I93" s="151"/>
      <c r="J93" s="151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67" t="s">
        <v>76</v>
      </c>
      <c r="B94" s="177"/>
      <c r="C94" s="62"/>
      <c r="D94" s="178"/>
      <c r="E94" s="172"/>
      <c r="F94" s="151"/>
      <c r="G94" s="151"/>
      <c r="H94" s="151"/>
      <c r="I94" s="151"/>
      <c r="J94" s="151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67" t="s">
        <v>147</v>
      </c>
      <c r="B95" s="177"/>
      <c r="C95" s="67"/>
      <c r="D95" s="178"/>
      <c r="E95" s="172"/>
      <c r="F95" s="151"/>
      <c r="G95" s="151"/>
      <c r="H95" s="151"/>
      <c r="I95" s="151"/>
      <c r="J95" s="151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179"/>
      <c r="B96" s="180"/>
      <c r="C96" s="181"/>
      <c r="D96" s="182"/>
      <c r="E96" s="172"/>
      <c r="F96" s="151"/>
      <c r="G96" s="151"/>
      <c r="H96" s="151"/>
      <c r="I96" s="151"/>
      <c r="J96" s="151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83"/>
      <c r="B97" s="184"/>
      <c r="C97" s="185"/>
      <c r="D97" s="186"/>
      <c r="E97" s="172"/>
      <c r="F97" s="151"/>
      <c r="G97" s="151"/>
      <c r="H97" s="151"/>
      <c r="I97" s="151"/>
      <c r="J97" s="151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05" t="s">
        <v>37</v>
      </c>
      <c r="B98" s="187">
        <f>SUM(B93:B97)</f>
        <v>0</v>
      </c>
      <c r="C98" s="83"/>
      <c r="D98" s="168"/>
      <c r="E98" s="172"/>
      <c r="F98" s="151"/>
      <c r="G98" s="151"/>
      <c r="H98" s="151"/>
      <c r="I98" s="151"/>
      <c r="J98" s="151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188"/>
      <c r="B99" s="188"/>
      <c r="C99" s="188"/>
      <c r="D99" s="2"/>
      <c r="E99" s="189"/>
      <c r="F99" s="189"/>
      <c r="G99" s="189"/>
      <c r="H99" s="189"/>
      <c r="I99" s="189"/>
      <c r="J99" s="21"/>
      <c r="K99" s="21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129" t="s">
        <v>148</v>
      </c>
      <c r="B100" s="23"/>
      <c r="C100" s="23"/>
      <c r="D100" s="23"/>
      <c r="E100" s="23"/>
      <c r="F100" s="23"/>
      <c r="G100" s="24"/>
      <c r="H100" s="24"/>
      <c r="I100" s="25"/>
      <c r="J100" s="26"/>
      <c r="K100" s="160"/>
      <c r="L100" s="160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30" t="s">
        <v>149</v>
      </c>
      <c r="B101" s="30" t="s">
        <v>10</v>
      </c>
      <c r="C101" s="30" t="s">
        <v>11</v>
      </c>
      <c r="D101" s="30" t="s">
        <v>112</v>
      </c>
      <c r="E101" s="28" t="s">
        <v>13</v>
      </c>
      <c r="F101" s="30" t="s">
        <v>14</v>
      </c>
      <c r="G101" s="31" t="s">
        <v>15</v>
      </c>
      <c r="H101" s="131" t="s">
        <v>73</v>
      </c>
      <c r="I101" s="132"/>
      <c r="J101" s="38"/>
      <c r="K101" s="29" t="s">
        <v>19</v>
      </c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190" t="s">
        <v>150</v>
      </c>
      <c r="B102" s="191"/>
      <c r="C102" s="192"/>
      <c r="D102" s="192"/>
      <c r="E102" s="193">
        <v>0.8</v>
      </c>
      <c r="F102" s="194">
        <v>1.0</v>
      </c>
      <c r="G102" s="195">
        <f t="shared" ref="G102:G122" si="12">IF(OR(E102="",F102=""),"",E102*F102)</f>
        <v>0.8</v>
      </c>
      <c r="H102" s="196" t="s">
        <v>4</v>
      </c>
      <c r="I102" s="197"/>
      <c r="J102" s="198"/>
      <c r="K102" s="199">
        <f t="shared" ref="K102:K122" si="13">IF(OR(E102="",F102=""),"",(E102*F102)/7.5)</f>
        <v>0.1066666667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200" t="s">
        <v>151</v>
      </c>
      <c r="B103" s="201"/>
      <c r="C103" s="202"/>
      <c r="D103" s="202"/>
      <c r="E103" s="203">
        <v>0.6</v>
      </c>
      <c r="F103" s="204">
        <v>1.0</v>
      </c>
      <c r="G103" s="205">
        <f t="shared" si="12"/>
        <v>0.6</v>
      </c>
      <c r="H103" s="196" t="s">
        <v>4</v>
      </c>
      <c r="I103" s="197"/>
      <c r="J103" s="198"/>
      <c r="K103" s="206">
        <f t="shared" si="13"/>
        <v>0.08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0" t="s">
        <v>152</v>
      </c>
      <c r="B104" s="201"/>
      <c r="C104" s="202"/>
      <c r="D104" s="202"/>
      <c r="E104" s="203">
        <v>0.5</v>
      </c>
      <c r="F104" s="204">
        <v>1.0</v>
      </c>
      <c r="G104" s="205">
        <f t="shared" si="12"/>
        <v>0.5</v>
      </c>
      <c r="H104" s="196" t="s">
        <v>4</v>
      </c>
      <c r="I104" s="197"/>
      <c r="J104" s="198"/>
      <c r="K104" s="206">
        <f t="shared" si="13"/>
        <v>0.06666666667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0" t="s">
        <v>153</v>
      </c>
      <c r="B105" s="201"/>
      <c r="C105" s="202"/>
      <c r="D105" s="202"/>
      <c r="E105" s="203">
        <v>0.5</v>
      </c>
      <c r="F105" s="204">
        <v>1.0</v>
      </c>
      <c r="G105" s="205">
        <f t="shared" si="12"/>
        <v>0.5</v>
      </c>
      <c r="H105" s="196" t="s">
        <v>4</v>
      </c>
      <c r="I105" s="197"/>
      <c r="J105" s="198"/>
      <c r="K105" s="207">
        <f t="shared" si="13"/>
        <v>0.06666666667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8" t="s">
        <v>163</v>
      </c>
      <c r="B106" s="209"/>
      <c r="C106" s="210"/>
      <c r="D106" s="210"/>
      <c r="E106" s="211">
        <v>0.7</v>
      </c>
      <c r="F106" s="212">
        <v>1.0</v>
      </c>
      <c r="G106" s="205">
        <f t="shared" si="12"/>
        <v>0.7</v>
      </c>
      <c r="H106" s="196" t="s">
        <v>4</v>
      </c>
      <c r="I106" s="197"/>
      <c r="J106" s="198"/>
      <c r="K106" s="207">
        <f t="shared" si="13"/>
        <v>0.09333333333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8" t="s">
        <v>164</v>
      </c>
      <c r="B107" s="209"/>
      <c r="C107" s="210"/>
      <c r="D107" s="210"/>
      <c r="E107" s="211">
        <v>0.7</v>
      </c>
      <c r="F107" s="212">
        <v>1.0</v>
      </c>
      <c r="G107" s="205">
        <f t="shared" si="12"/>
        <v>0.7</v>
      </c>
      <c r="H107" s="196" t="s">
        <v>4</v>
      </c>
      <c r="I107" s="197"/>
      <c r="J107" s="198"/>
      <c r="K107" s="207">
        <f t="shared" si="13"/>
        <v>0.09333333333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8" t="s">
        <v>165</v>
      </c>
      <c r="B108" s="213"/>
      <c r="C108" s="214"/>
      <c r="D108" s="214"/>
      <c r="E108" s="211">
        <v>0.5</v>
      </c>
      <c r="F108" s="212">
        <v>1.0</v>
      </c>
      <c r="G108" s="205">
        <f t="shared" si="12"/>
        <v>0.5</v>
      </c>
      <c r="H108" s="196" t="s">
        <v>4</v>
      </c>
      <c r="I108" s="197"/>
      <c r="J108" s="198"/>
      <c r="K108" s="207">
        <f t="shared" si="13"/>
        <v>0.06666666667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8" t="s">
        <v>167</v>
      </c>
      <c r="B109" s="213"/>
      <c r="C109" s="214"/>
      <c r="D109" s="214"/>
      <c r="E109" s="211">
        <v>0.3</v>
      </c>
      <c r="F109" s="212">
        <v>1.0</v>
      </c>
      <c r="G109" s="205">
        <f t="shared" si="12"/>
        <v>0.3</v>
      </c>
      <c r="H109" s="196" t="s">
        <v>4</v>
      </c>
      <c r="I109" s="197"/>
      <c r="J109" s="198"/>
      <c r="K109" s="207">
        <f t="shared" si="13"/>
        <v>0.04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8" t="s">
        <v>168</v>
      </c>
      <c r="B110" s="213"/>
      <c r="C110" s="214"/>
      <c r="D110" s="214"/>
      <c r="E110" s="211"/>
      <c r="F110" s="212"/>
      <c r="G110" s="205" t="str">
        <f t="shared" si="12"/>
        <v/>
      </c>
      <c r="H110" s="196" t="s">
        <v>5</v>
      </c>
      <c r="I110" s="197"/>
      <c r="J110" s="198"/>
      <c r="K110" s="207" t="str">
        <f t="shared" si="13"/>
        <v/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8"/>
      <c r="B111" s="213"/>
      <c r="C111" s="214"/>
      <c r="D111" s="214"/>
      <c r="E111" s="211"/>
      <c r="F111" s="212"/>
      <c r="G111" s="205" t="str">
        <f t="shared" si="12"/>
        <v/>
      </c>
      <c r="H111" s="196"/>
      <c r="I111" s="197"/>
      <c r="J111" s="198"/>
      <c r="K111" s="207" t="str">
        <f t="shared" si="13"/>
        <v/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8"/>
      <c r="B112" s="213"/>
      <c r="C112" s="210"/>
      <c r="D112" s="210"/>
      <c r="E112" s="211"/>
      <c r="F112" s="212"/>
      <c r="G112" s="205" t="str">
        <f t="shared" si="12"/>
        <v/>
      </c>
      <c r="H112" s="196"/>
      <c r="I112" s="197"/>
      <c r="J112" s="198"/>
      <c r="K112" s="207" t="str">
        <f t="shared" si="13"/>
        <v/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8"/>
      <c r="B113" s="213"/>
      <c r="C113" s="210"/>
      <c r="D113" s="210"/>
      <c r="E113" s="211"/>
      <c r="F113" s="212"/>
      <c r="G113" s="205" t="str">
        <f t="shared" si="12"/>
        <v/>
      </c>
      <c r="H113" s="196"/>
      <c r="I113" s="197"/>
      <c r="J113" s="198"/>
      <c r="K113" s="207" t="str">
        <f t="shared" si="13"/>
        <v/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8"/>
      <c r="B114" s="213"/>
      <c r="C114" s="214"/>
      <c r="D114" s="214"/>
      <c r="E114" s="211"/>
      <c r="F114" s="212"/>
      <c r="G114" s="205" t="str">
        <f t="shared" si="12"/>
        <v/>
      </c>
      <c r="H114" s="196"/>
      <c r="I114" s="197"/>
      <c r="J114" s="198"/>
      <c r="K114" s="207" t="str">
        <f t="shared" si="13"/>
        <v/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8"/>
      <c r="B115" s="213"/>
      <c r="C115" s="214"/>
      <c r="D115" s="214"/>
      <c r="E115" s="211"/>
      <c r="F115" s="212"/>
      <c r="G115" s="205" t="str">
        <f t="shared" si="12"/>
        <v/>
      </c>
      <c r="H115" s="196"/>
      <c r="I115" s="197"/>
      <c r="J115" s="198"/>
      <c r="K115" s="207" t="str">
        <f t="shared" si="13"/>
        <v/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8"/>
      <c r="B116" s="215"/>
      <c r="C116" s="216"/>
      <c r="D116" s="216"/>
      <c r="E116" s="217"/>
      <c r="F116" s="212"/>
      <c r="G116" s="205" t="str">
        <f t="shared" si="12"/>
        <v/>
      </c>
      <c r="H116" s="196"/>
      <c r="I116" s="197"/>
      <c r="J116" s="198"/>
      <c r="K116" s="207" t="str">
        <f t="shared" si="13"/>
        <v/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8"/>
      <c r="B117" s="215"/>
      <c r="C117" s="216"/>
      <c r="D117" s="216"/>
      <c r="E117" s="217"/>
      <c r="F117" s="218"/>
      <c r="G117" s="205" t="str">
        <f t="shared" si="12"/>
        <v/>
      </c>
      <c r="H117" s="196"/>
      <c r="I117" s="197"/>
      <c r="J117" s="198"/>
      <c r="K117" s="207" t="str">
        <f t="shared" si="13"/>
        <v/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8"/>
      <c r="B118" s="215"/>
      <c r="C118" s="216"/>
      <c r="D118" s="216"/>
      <c r="E118" s="217"/>
      <c r="F118" s="218"/>
      <c r="G118" s="205" t="str">
        <f t="shared" si="12"/>
        <v/>
      </c>
      <c r="H118" s="196"/>
      <c r="I118" s="197"/>
      <c r="J118" s="198"/>
      <c r="K118" s="207" t="str">
        <f t="shared" si="13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8"/>
      <c r="B119" s="215"/>
      <c r="C119" s="216"/>
      <c r="D119" s="216"/>
      <c r="E119" s="217"/>
      <c r="F119" s="218"/>
      <c r="G119" s="205" t="str">
        <f t="shared" si="12"/>
        <v/>
      </c>
      <c r="H119" s="196"/>
      <c r="I119" s="197"/>
      <c r="J119" s="198"/>
      <c r="K119" s="207" t="str">
        <f t="shared" si="13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8"/>
      <c r="B120" s="215"/>
      <c r="C120" s="216"/>
      <c r="D120" s="216"/>
      <c r="E120" s="217"/>
      <c r="F120" s="218"/>
      <c r="G120" s="205" t="str">
        <f t="shared" si="12"/>
        <v/>
      </c>
      <c r="H120" s="196"/>
      <c r="I120" s="197"/>
      <c r="J120" s="198"/>
      <c r="K120" s="207" t="str">
        <f t="shared" si="13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8"/>
      <c r="B121" s="219"/>
      <c r="C121" s="216"/>
      <c r="D121" s="216"/>
      <c r="E121" s="217"/>
      <c r="F121" s="218"/>
      <c r="G121" s="205" t="str">
        <f t="shared" si="12"/>
        <v/>
      </c>
      <c r="H121" s="196"/>
      <c r="I121" s="197"/>
      <c r="J121" s="198"/>
      <c r="K121" s="207" t="str">
        <f t="shared" si="13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208"/>
      <c r="B122" s="219"/>
      <c r="C122" s="216"/>
      <c r="D122" s="216"/>
      <c r="E122" s="217"/>
      <c r="F122" s="218"/>
      <c r="G122" s="220" t="str">
        <f t="shared" si="12"/>
        <v/>
      </c>
      <c r="H122" s="196"/>
      <c r="I122" s="197"/>
      <c r="J122" s="198"/>
      <c r="K122" s="221" t="str">
        <f t="shared" si="13"/>
        <v/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05" t="s">
        <v>37</v>
      </c>
      <c r="B123" s="125"/>
      <c r="C123" s="106">
        <f t="shared" ref="C123:D123" si="14">SUM(C102:C105)</f>
        <v>0</v>
      </c>
      <c r="D123" s="106">
        <f t="shared" si="14"/>
        <v>0</v>
      </c>
      <c r="E123" s="108">
        <f>SUM(E102:E122)</f>
        <v>4.6</v>
      </c>
      <c r="F123" s="86">
        <f>IFERROR(G123/E123, 0)</f>
        <v>1</v>
      </c>
      <c r="G123" s="87">
        <f>SUM(G102:G122)</f>
        <v>4.6</v>
      </c>
      <c r="H123" s="155"/>
      <c r="I123" s="132"/>
      <c r="J123" s="38"/>
      <c r="K123" s="90">
        <f>SUM(K102:K122)</f>
        <v>0.6133333333</v>
      </c>
      <c r="L123" s="39"/>
      <c r="M123" s="8"/>
      <c r="N123" s="8"/>
      <c r="O123" s="8"/>
      <c r="P123" s="39"/>
      <c r="Q123" s="39"/>
      <c r="R123" s="39"/>
      <c r="S123" s="39"/>
      <c r="T123" s="39"/>
      <c r="U123" s="39"/>
      <c r="V123" s="39"/>
      <c r="W123" s="39"/>
      <c r="X123" s="39"/>
      <c r="Y123" s="40"/>
      <c r="Z123" s="40"/>
      <c r="AA123" s="40"/>
    </row>
    <row r="124" ht="15.75" customHeight="1">
      <c r="A124" s="188"/>
      <c r="B124" s="188"/>
      <c r="C124" s="188"/>
      <c r="D124" s="2"/>
      <c r="E124" s="189"/>
      <c r="F124" s="189"/>
      <c r="G124" s="189"/>
      <c r="H124" s="189"/>
      <c r="I124" s="189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8"/>
      <c r="B125" s="188"/>
      <c r="C125" s="188"/>
      <c r="D125" s="2"/>
      <c r="E125" s="189"/>
      <c r="F125" s="189"/>
      <c r="G125" s="189"/>
      <c r="H125" s="189"/>
      <c r="I125" s="189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8"/>
      <c r="B126" s="188"/>
      <c r="C126" s="188"/>
      <c r="D126" s="2"/>
      <c r="E126" s="189"/>
      <c r="F126" s="189"/>
      <c r="G126" s="189"/>
      <c r="H126" s="189"/>
      <c r="I126" s="189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8"/>
      <c r="B127" s="188"/>
      <c r="C127" s="188"/>
      <c r="D127" s="2"/>
      <c r="E127" s="189"/>
      <c r="F127" s="189"/>
      <c r="G127" s="189"/>
      <c r="H127" s="189"/>
      <c r="I127" s="189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B128" s="188"/>
      <c r="C128" s="188"/>
      <c r="D128" s="2"/>
      <c r="E128" s="189"/>
      <c r="F128" s="189"/>
      <c r="G128" s="189"/>
      <c r="H128" s="189"/>
      <c r="I128" s="189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8"/>
      <c r="B129" s="188"/>
      <c r="C129" s="188"/>
      <c r="D129" s="2"/>
      <c r="E129" s="189"/>
      <c r="F129" s="189"/>
      <c r="G129" s="189"/>
      <c r="H129" s="189"/>
      <c r="I129" s="189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8"/>
      <c r="B130" s="188"/>
      <c r="C130" s="188"/>
      <c r="D130" s="2"/>
      <c r="E130" s="189"/>
      <c r="F130" s="189"/>
      <c r="G130" s="189"/>
      <c r="H130" s="189"/>
      <c r="I130" s="189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8"/>
      <c r="B131" s="188"/>
      <c r="C131" s="188"/>
      <c r="D131" s="2"/>
      <c r="E131" s="189"/>
      <c r="F131" s="189"/>
      <c r="G131" s="189"/>
      <c r="H131" s="189"/>
      <c r="I131" s="189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8"/>
      <c r="B132" s="188"/>
      <c r="C132" s="188"/>
      <c r="D132" s="2"/>
      <c r="E132" s="189"/>
      <c r="F132" s="189"/>
      <c r="G132" s="189"/>
      <c r="H132" s="189"/>
      <c r="I132" s="189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8"/>
      <c r="B133" s="188"/>
      <c r="C133" s="188"/>
      <c r="D133" s="2"/>
      <c r="E133" s="189"/>
      <c r="F133" s="189"/>
      <c r="G133" s="189"/>
      <c r="H133" s="189"/>
      <c r="I133" s="189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8"/>
      <c r="B134" s="188"/>
      <c r="C134" s="188"/>
      <c r="D134" s="2"/>
      <c r="E134" s="189"/>
      <c r="F134" s="189"/>
      <c r="G134" s="189"/>
      <c r="H134" s="189"/>
      <c r="I134" s="189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8"/>
      <c r="B135" s="188"/>
      <c r="C135" s="188"/>
      <c r="D135" s="2"/>
      <c r="E135" s="189"/>
      <c r="F135" s="189"/>
      <c r="G135" s="189"/>
      <c r="H135" s="189"/>
      <c r="I135" s="189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8"/>
      <c r="B136" s="188"/>
      <c r="C136" s="188"/>
      <c r="D136" s="2"/>
      <c r="E136" s="189"/>
      <c r="F136" s="189"/>
      <c r="G136" s="189"/>
      <c r="H136" s="189"/>
      <c r="I136" s="189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8"/>
      <c r="B137" s="188"/>
      <c r="C137" s="188"/>
      <c r="D137" s="2"/>
      <c r="E137" s="189"/>
      <c r="F137" s="189"/>
      <c r="G137" s="189"/>
      <c r="H137" s="189"/>
      <c r="I137" s="189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8"/>
      <c r="B138" s="188"/>
      <c r="C138" s="188"/>
      <c r="D138" s="2"/>
      <c r="E138" s="189"/>
      <c r="F138" s="189"/>
      <c r="G138" s="189"/>
      <c r="H138" s="189"/>
      <c r="I138" s="189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8"/>
      <c r="B139" s="188"/>
      <c r="C139" s="188"/>
      <c r="D139" s="2"/>
      <c r="E139" s="189"/>
      <c r="F139" s="189"/>
      <c r="G139" s="189"/>
      <c r="H139" s="189"/>
      <c r="I139" s="189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8"/>
      <c r="B140" s="188"/>
      <c r="C140" s="188"/>
      <c r="D140" s="2"/>
      <c r="E140" s="189"/>
      <c r="F140" s="189"/>
      <c r="G140" s="189"/>
      <c r="H140" s="189"/>
      <c r="I140" s="189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8"/>
      <c r="B141" s="188"/>
      <c r="C141" s="188"/>
      <c r="D141" s="2"/>
      <c r="E141" s="189"/>
      <c r="F141" s="189"/>
      <c r="G141" s="189"/>
      <c r="H141" s="189"/>
      <c r="I141" s="189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8"/>
      <c r="B142" s="188"/>
      <c r="C142" s="188"/>
      <c r="D142" s="2"/>
      <c r="E142" s="189"/>
      <c r="F142" s="189"/>
      <c r="G142" s="189"/>
      <c r="H142" s="189"/>
      <c r="I142" s="189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8"/>
      <c r="B143" s="188"/>
      <c r="C143" s="188"/>
      <c r="D143" s="2"/>
      <c r="E143" s="189"/>
      <c r="F143" s="189"/>
      <c r="G143" s="189"/>
      <c r="H143" s="189"/>
      <c r="I143" s="189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8"/>
      <c r="B144" s="188"/>
      <c r="C144" s="188"/>
      <c r="D144" s="2"/>
      <c r="E144" s="189"/>
      <c r="F144" s="189"/>
      <c r="G144" s="189"/>
      <c r="H144" s="189"/>
      <c r="I144" s="189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8"/>
      <c r="B145" s="188"/>
      <c r="C145" s="188"/>
      <c r="D145" s="2"/>
      <c r="E145" s="189"/>
      <c r="F145" s="189"/>
      <c r="G145" s="189"/>
      <c r="H145" s="189"/>
      <c r="I145" s="189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8"/>
      <c r="B146" s="188"/>
      <c r="C146" s="188"/>
      <c r="D146" s="2"/>
      <c r="E146" s="189"/>
      <c r="F146" s="189"/>
      <c r="G146" s="189"/>
      <c r="H146" s="189"/>
      <c r="I146" s="189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8"/>
      <c r="B147" s="188"/>
      <c r="C147" s="188"/>
      <c r="D147" s="2"/>
      <c r="E147" s="189"/>
      <c r="F147" s="189"/>
      <c r="G147" s="189"/>
      <c r="H147" s="189"/>
      <c r="I147" s="189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8"/>
      <c r="B148" s="188"/>
      <c r="C148" s="188"/>
      <c r="D148" s="2"/>
      <c r="E148" s="189"/>
      <c r="F148" s="189"/>
      <c r="G148" s="189"/>
      <c r="H148" s="189"/>
      <c r="I148" s="189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8"/>
      <c r="B149" s="188"/>
      <c r="C149" s="188"/>
      <c r="D149" s="2"/>
      <c r="E149" s="189"/>
      <c r="F149" s="189"/>
      <c r="G149" s="189"/>
      <c r="H149" s="189"/>
      <c r="I149" s="189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8"/>
      <c r="B150" s="188"/>
      <c r="C150" s="188"/>
      <c r="D150" s="2"/>
      <c r="E150" s="189"/>
      <c r="F150" s="189"/>
      <c r="G150" s="189"/>
      <c r="H150" s="189"/>
      <c r="I150" s="189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8"/>
      <c r="B151" s="188"/>
      <c r="C151" s="188"/>
      <c r="D151" s="2"/>
      <c r="E151" s="189"/>
      <c r="F151" s="189"/>
      <c r="G151" s="189"/>
      <c r="H151" s="189"/>
      <c r="I151" s="189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8"/>
      <c r="B152" s="188"/>
      <c r="C152" s="188"/>
      <c r="D152" s="2"/>
      <c r="E152" s="189"/>
      <c r="F152" s="189"/>
      <c r="G152" s="189"/>
      <c r="H152" s="189"/>
      <c r="I152" s="189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8"/>
      <c r="B153" s="188"/>
      <c r="C153" s="188"/>
      <c r="D153" s="2"/>
      <c r="E153" s="189"/>
      <c r="F153" s="189"/>
      <c r="G153" s="189"/>
      <c r="H153" s="189"/>
      <c r="I153" s="189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8"/>
      <c r="B154" s="188"/>
      <c r="C154" s="188"/>
      <c r="D154" s="2"/>
      <c r="E154" s="189"/>
      <c r="F154" s="189"/>
      <c r="G154" s="189"/>
      <c r="H154" s="189"/>
      <c r="I154" s="189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8"/>
      <c r="B155" s="188"/>
      <c r="C155" s="188"/>
      <c r="D155" s="2"/>
      <c r="E155" s="189"/>
      <c r="F155" s="189"/>
      <c r="G155" s="189"/>
      <c r="H155" s="189"/>
      <c r="I155" s="189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8"/>
      <c r="B156" s="188"/>
      <c r="C156" s="188"/>
      <c r="D156" s="2"/>
      <c r="E156" s="189"/>
      <c r="F156" s="189"/>
      <c r="G156" s="189"/>
      <c r="H156" s="189"/>
      <c r="I156" s="189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8"/>
      <c r="B157" s="188"/>
      <c r="C157" s="188"/>
      <c r="D157" s="2"/>
      <c r="E157" s="189"/>
      <c r="F157" s="189"/>
      <c r="G157" s="189"/>
      <c r="H157" s="189"/>
      <c r="I157" s="189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8"/>
      <c r="B158" s="188"/>
      <c r="C158" s="188"/>
      <c r="D158" s="2"/>
      <c r="E158" s="189"/>
      <c r="F158" s="189"/>
      <c r="G158" s="189"/>
      <c r="H158" s="189"/>
      <c r="I158" s="189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8"/>
      <c r="B159" s="188"/>
      <c r="C159" s="188"/>
      <c r="D159" s="2"/>
      <c r="E159" s="189"/>
      <c r="F159" s="189"/>
      <c r="G159" s="189"/>
      <c r="H159" s="189"/>
      <c r="I159" s="189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188"/>
      <c r="B160" s="188"/>
      <c r="C160" s="188"/>
      <c r="D160" s="2"/>
      <c r="E160" s="189"/>
      <c r="F160" s="189"/>
      <c r="G160" s="189"/>
      <c r="H160" s="189"/>
      <c r="I160" s="189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8"/>
      <c r="B161" s="188"/>
      <c r="C161" s="188"/>
      <c r="D161" s="2"/>
      <c r="E161" s="189"/>
      <c r="F161" s="189"/>
      <c r="G161" s="189"/>
      <c r="H161" s="189"/>
      <c r="I161" s="189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8"/>
      <c r="B162" s="188"/>
      <c r="C162" s="188"/>
      <c r="D162" s="2"/>
      <c r="E162" s="189"/>
      <c r="F162" s="189"/>
      <c r="G162" s="189"/>
      <c r="H162" s="189"/>
      <c r="I162" s="189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8"/>
      <c r="B163" s="188"/>
      <c r="C163" s="188"/>
      <c r="D163" s="2"/>
      <c r="E163" s="189"/>
      <c r="F163" s="189"/>
      <c r="G163" s="189"/>
      <c r="H163" s="189"/>
      <c r="I163" s="189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8"/>
      <c r="B164" s="188"/>
      <c r="C164" s="188"/>
      <c r="D164" s="2"/>
      <c r="E164" s="189"/>
      <c r="F164" s="189"/>
      <c r="G164" s="189"/>
      <c r="H164" s="189"/>
      <c r="I164" s="189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8"/>
      <c r="B165" s="188"/>
      <c r="C165" s="188"/>
      <c r="D165" s="2"/>
      <c r="E165" s="189"/>
      <c r="F165" s="189"/>
      <c r="G165" s="189"/>
      <c r="H165" s="189"/>
      <c r="I165" s="189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8"/>
      <c r="B166" s="188"/>
      <c r="C166" s="188"/>
      <c r="D166" s="2"/>
      <c r="E166" s="189"/>
      <c r="F166" s="189"/>
      <c r="G166" s="189"/>
      <c r="H166" s="189"/>
      <c r="I166" s="189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8"/>
      <c r="B167" s="188"/>
      <c r="C167" s="188"/>
      <c r="D167" s="2"/>
      <c r="E167" s="189"/>
      <c r="F167" s="189"/>
      <c r="G167" s="189"/>
      <c r="H167" s="189"/>
      <c r="I167" s="189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8"/>
      <c r="B168" s="188"/>
      <c r="C168" s="188"/>
      <c r="D168" s="2"/>
      <c r="E168" s="189"/>
      <c r="F168" s="189"/>
      <c r="G168" s="189"/>
      <c r="H168" s="189"/>
      <c r="I168" s="189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8"/>
      <c r="B169" s="188"/>
      <c r="C169" s="188"/>
      <c r="D169" s="2"/>
      <c r="E169" s="189"/>
      <c r="F169" s="189"/>
      <c r="G169" s="189"/>
      <c r="H169" s="189"/>
      <c r="I169" s="189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8"/>
      <c r="B170" s="188"/>
      <c r="C170" s="188"/>
      <c r="D170" s="2"/>
      <c r="E170" s="189"/>
      <c r="F170" s="189"/>
      <c r="G170" s="189"/>
      <c r="H170" s="189"/>
      <c r="I170" s="189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8"/>
      <c r="B171" s="188"/>
      <c r="C171" s="188"/>
      <c r="D171" s="2"/>
      <c r="E171" s="189"/>
      <c r="F171" s="189"/>
      <c r="G171" s="189"/>
      <c r="H171" s="189"/>
      <c r="I171" s="189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8"/>
      <c r="B172" s="188"/>
      <c r="C172" s="188"/>
      <c r="D172" s="2"/>
      <c r="E172" s="189"/>
      <c r="F172" s="189"/>
      <c r="G172" s="189"/>
      <c r="H172" s="189"/>
      <c r="I172" s="189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8"/>
      <c r="B173" s="188"/>
      <c r="C173" s="188"/>
      <c r="D173" s="2"/>
      <c r="E173" s="189"/>
      <c r="F173" s="189"/>
      <c r="G173" s="189"/>
      <c r="H173" s="189"/>
      <c r="I173" s="189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8"/>
      <c r="B174" s="188"/>
      <c r="C174" s="188"/>
      <c r="D174" s="2"/>
      <c r="E174" s="189"/>
      <c r="F174" s="189"/>
      <c r="G174" s="189"/>
      <c r="H174" s="189"/>
      <c r="I174" s="189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8"/>
      <c r="B175" s="188"/>
      <c r="C175" s="188"/>
      <c r="D175" s="2"/>
      <c r="E175" s="189"/>
      <c r="F175" s="189"/>
      <c r="G175" s="189"/>
      <c r="H175" s="189"/>
      <c r="I175" s="189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8"/>
      <c r="B176" s="188"/>
      <c r="C176" s="188"/>
      <c r="D176" s="2"/>
      <c r="E176" s="189"/>
      <c r="F176" s="189"/>
      <c r="G176" s="189"/>
      <c r="H176" s="189"/>
      <c r="I176" s="189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8"/>
      <c r="B177" s="188"/>
      <c r="C177" s="188"/>
      <c r="D177" s="2"/>
      <c r="E177" s="189"/>
      <c r="F177" s="189"/>
      <c r="G177" s="189"/>
      <c r="H177" s="189"/>
      <c r="I177" s="189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8"/>
      <c r="B178" s="188"/>
      <c r="C178" s="188"/>
      <c r="D178" s="2"/>
      <c r="E178" s="189"/>
      <c r="F178" s="189"/>
      <c r="G178" s="189"/>
      <c r="H178" s="189"/>
      <c r="I178" s="189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8"/>
      <c r="B179" s="188"/>
      <c r="C179" s="188"/>
      <c r="D179" s="2"/>
      <c r="E179" s="189"/>
      <c r="F179" s="189"/>
      <c r="G179" s="189"/>
      <c r="H179" s="189"/>
      <c r="I179" s="189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8"/>
      <c r="B180" s="188"/>
      <c r="C180" s="188"/>
      <c r="D180" s="2"/>
      <c r="E180" s="189"/>
      <c r="F180" s="189"/>
      <c r="G180" s="189"/>
      <c r="H180" s="189"/>
      <c r="I180" s="189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8"/>
      <c r="B181" s="188"/>
      <c r="C181" s="188"/>
      <c r="D181" s="2"/>
      <c r="E181" s="189"/>
      <c r="F181" s="189"/>
      <c r="G181" s="189"/>
      <c r="H181" s="189"/>
      <c r="I181" s="189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8"/>
      <c r="B182" s="188"/>
      <c r="C182" s="188"/>
      <c r="D182" s="2"/>
      <c r="E182" s="189"/>
      <c r="F182" s="189"/>
      <c r="G182" s="189"/>
      <c r="H182" s="189"/>
      <c r="I182" s="189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8"/>
      <c r="B183" s="188"/>
      <c r="C183" s="188"/>
      <c r="D183" s="2"/>
      <c r="E183" s="189"/>
      <c r="F183" s="189"/>
      <c r="G183" s="189"/>
      <c r="H183" s="189"/>
      <c r="I183" s="189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8"/>
      <c r="B184" s="188"/>
      <c r="C184" s="188"/>
      <c r="D184" s="2"/>
      <c r="E184" s="189"/>
      <c r="F184" s="189"/>
      <c r="G184" s="189"/>
      <c r="H184" s="189"/>
      <c r="I184" s="189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8"/>
      <c r="B185" s="188"/>
      <c r="C185" s="188"/>
      <c r="D185" s="2"/>
      <c r="E185" s="189"/>
      <c r="F185" s="189"/>
      <c r="G185" s="189"/>
      <c r="H185" s="189"/>
      <c r="I185" s="189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8"/>
      <c r="B186" s="188"/>
      <c r="C186" s="188"/>
      <c r="D186" s="2"/>
      <c r="E186" s="189"/>
      <c r="F186" s="189"/>
      <c r="G186" s="189"/>
      <c r="H186" s="189"/>
      <c r="I186" s="189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8"/>
      <c r="B187" s="188"/>
      <c r="C187" s="188"/>
      <c r="D187" s="2"/>
      <c r="E187" s="189"/>
      <c r="F187" s="189"/>
      <c r="G187" s="189"/>
      <c r="H187" s="189"/>
      <c r="I187" s="189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8"/>
      <c r="B188" s="188"/>
      <c r="C188" s="188"/>
      <c r="D188" s="2"/>
      <c r="E188" s="189"/>
      <c r="F188" s="189"/>
      <c r="G188" s="189"/>
      <c r="H188" s="189"/>
      <c r="I188" s="189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8"/>
      <c r="B189" s="188"/>
      <c r="C189" s="188"/>
      <c r="D189" s="2"/>
      <c r="E189" s="189"/>
      <c r="F189" s="189"/>
      <c r="G189" s="189"/>
      <c r="H189" s="189"/>
      <c r="I189" s="189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8"/>
      <c r="B190" s="188"/>
      <c r="C190" s="188"/>
      <c r="D190" s="2"/>
      <c r="E190" s="189"/>
      <c r="F190" s="189"/>
      <c r="G190" s="189"/>
      <c r="H190" s="189"/>
      <c r="I190" s="189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8"/>
      <c r="B191" s="188"/>
      <c r="C191" s="188"/>
      <c r="D191" s="2"/>
      <c r="E191" s="189"/>
      <c r="F191" s="189"/>
      <c r="G191" s="189"/>
      <c r="H191" s="189"/>
      <c r="I191" s="189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88"/>
      <c r="B192" s="188"/>
      <c r="C192" s="188"/>
      <c r="D192" s="2"/>
      <c r="E192" s="189"/>
      <c r="F192" s="189"/>
      <c r="G192" s="189"/>
      <c r="H192" s="189"/>
      <c r="I192" s="189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21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7.25" customHeight="1">
      <c r="A309" s="1"/>
      <c r="B309" s="1"/>
      <c r="C309" s="1"/>
      <c r="D309" s="2"/>
      <c r="E309" s="3"/>
      <c r="F309" s="3"/>
      <c r="G309" s="3"/>
      <c r="H309" s="3"/>
      <c r="I309" s="3"/>
      <c r="J309" s="21"/>
      <c r="K309" s="5"/>
      <c r="L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2"/>
      <c r="B310" s="2"/>
      <c r="C310" s="2"/>
      <c r="D310" s="2"/>
      <c r="E310" s="2"/>
      <c r="F310" s="2"/>
      <c r="G310" s="222"/>
      <c r="H310" s="222"/>
      <c r="I310" s="222"/>
      <c r="J310" s="222"/>
      <c r="K310" s="5"/>
    </row>
    <row r="311" ht="15.75" customHeight="1">
      <c r="A311" s="2"/>
      <c r="B311" s="2"/>
      <c r="C311" s="2"/>
      <c r="D311" s="2"/>
      <c r="E311" s="2"/>
      <c r="F311" s="2"/>
      <c r="G311" s="222"/>
      <c r="H311" s="222"/>
      <c r="I311" s="222"/>
      <c r="J311" s="222"/>
      <c r="K311" s="5"/>
    </row>
    <row r="312" ht="15.75" customHeight="1">
      <c r="A312" s="2"/>
      <c r="B312" s="2"/>
      <c r="C312" s="2"/>
      <c r="D312" s="2"/>
      <c r="E312" s="2"/>
      <c r="F312" s="2"/>
      <c r="G312" s="222"/>
      <c r="H312" s="222"/>
      <c r="I312" s="222"/>
      <c r="J312" s="222"/>
      <c r="K312" s="5"/>
    </row>
    <row r="313" ht="15.75" customHeight="1">
      <c r="A313" s="2"/>
      <c r="B313" s="2"/>
      <c r="C313" s="2"/>
      <c r="D313" s="2"/>
      <c r="E313" s="2"/>
      <c r="F313" s="2"/>
      <c r="G313" s="222"/>
      <c r="H313" s="222"/>
      <c r="I313" s="222"/>
      <c r="J313" s="222"/>
      <c r="K313" s="5"/>
    </row>
    <row r="314" ht="15.75" customHeight="1">
      <c r="A314" s="2"/>
      <c r="B314" s="2"/>
      <c r="C314" s="2"/>
      <c r="D314" s="2"/>
      <c r="E314" s="2"/>
      <c r="F314" s="2"/>
      <c r="G314" s="222"/>
      <c r="H314" s="222"/>
      <c r="I314" s="222"/>
      <c r="J314" s="222"/>
      <c r="K314" s="5"/>
    </row>
    <row r="315" ht="15.75" customHeight="1">
      <c r="A315" s="2"/>
      <c r="B315" s="2"/>
      <c r="C315" s="2"/>
      <c r="D315" s="2"/>
      <c r="E315" s="2"/>
      <c r="F315" s="2"/>
      <c r="G315" s="222"/>
      <c r="H315" s="222"/>
      <c r="I315" s="222"/>
      <c r="J315" s="222"/>
      <c r="K315" s="5"/>
    </row>
    <row r="316" ht="15.75" customHeight="1">
      <c r="A316" s="2"/>
      <c r="B316" s="2"/>
      <c r="C316" s="2"/>
      <c r="D316" s="2"/>
      <c r="E316" s="2"/>
      <c r="F316" s="2"/>
      <c r="G316" s="222"/>
      <c r="H316" s="222"/>
      <c r="I316" s="222"/>
      <c r="J316" s="222"/>
      <c r="K316" s="5"/>
    </row>
    <row r="317" ht="15.75" customHeight="1">
      <c r="A317" s="2"/>
      <c r="B317" s="2"/>
      <c r="C317" s="2"/>
      <c r="D317" s="2"/>
      <c r="E317" s="2"/>
      <c r="F317" s="2"/>
      <c r="G317" s="222"/>
      <c r="H317" s="222"/>
      <c r="I317" s="222"/>
      <c r="J317" s="222"/>
      <c r="K317" s="5"/>
    </row>
    <row r="318" ht="15.75" customHeight="1">
      <c r="A318" s="2"/>
      <c r="B318" s="2"/>
      <c r="C318" s="2"/>
      <c r="D318" s="2"/>
      <c r="E318" s="2"/>
      <c r="F318" s="2"/>
      <c r="G318" s="222"/>
      <c r="H318" s="222"/>
      <c r="I318" s="222"/>
      <c r="J318" s="222"/>
      <c r="K318" s="5"/>
    </row>
    <row r="319" ht="15.75" customHeight="1">
      <c r="A319" s="2"/>
      <c r="B319" s="2"/>
      <c r="C319" s="2"/>
      <c r="D319" s="2"/>
      <c r="E319" s="2"/>
      <c r="F319" s="2"/>
      <c r="G319" s="222"/>
      <c r="H319" s="222"/>
      <c r="I319" s="222"/>
      <c r="J319" s="222"/>
      <c r="K319" s="5"/>
    </row>
    <row r="320" ht="15.75" customHeight="1">
      <c r="A320" s="2"/>
      <c r="B320" s="2"/>
      <c r="C320" s="2"/>
      <c r="D320" s="2"/>
      <c r="E320" s="2"/>
      <c r="F320" s="2"/>
      <c r="G320" s="222"/>
      <c r="H320" s="222"/>
      <c r="I320" s="222"/>
      <c r="J320" s="222"/>
      <c r="K320" s="5"/>
    </row>
    <row r="321" ht="15.75" customHeight="1">
      <c r="A321" s="2"/>
      <c r="B321" s="2"/>
      <c r="C321" s="2"/>
      <c r="D321" s="2"/>
      <c r="E321" s="2"/>
      <c r="F321" s="2"/>
      <c r="G321" s="222"/>
      <c r="H321" s="222"/>
      <c r="I321" s="222"/>
      <c r="J321" s="222"/>
      <c r="K321" s="5"/>
    </row>
    <row r="322" ht="15.75" customHeight="1">
      <c r="A322" s="2"/>
      <c r="B322" s="2"/>
      <c r="C322" s="2"/>
      <c r="D322" s="2"/>
      <c r="E322" s="2"/>
      <c r="F322" s="2"/>
      <c r="G322" s="222"/>
      <c r="H322" s="222"/>
      <c r="I322" s="222"/>
      <c r="J322" s="222"/>
      <c r="K322" s="5"/>
    </row>
    <row r="323" ht="15.75" customHeight="1">
      <c r="A323" s="2"/>
      <c r="B323" s="2"/>
      <c r="C323" s="2"/>
      <c r="D323" s="2"/>
      <c r="E323" s="2"/>
      <c r="F323" s="2"/>
      <c r="G323" s="222"/>
      <c r="H323" s="222"/>
      <c r="I323" s="222"/>
      <c r="J323" s="222"/>
      <c r="K323" s="5"/>
    </row>
    <row r="324" ht="15.75" customHeight="1">
      <c r="A324" s="2"/>
      <c r="B324" s="2"/>
      <c r="C324" s="2"/>
      <c r="D324" s="2"/>
      <c r="E324" s="2"/>
      <c r="F324" s="2"/>
      <c r="G324" s="222"/>
      <c r="H324" s="222"/>
      <c r="I324" s="222"/>
      <c r="J324" s="222"/>
      <c r="K324" s="5"/>
    </row>
    <row r="325" ht="15.75" customHeight="1">
      <c r="A325" s="2"/>
      <c r="B325" s="2"/>
      <c r="C325" s="2"/>
      <c r="D325" s="2"/>
      <c r="E325" s="2"/>
      <c r="F325" s="2"/>
      <c r="G325" s="222"/>
      <c r="H325" s="222"/>
      <c r="I325" s="222"/>
      <c r="J325" s="222"/>
      <c r="K325" s="5"/>
    </row>
    <row r="326" ht="15.75" customHeight="1">
      <c r="A326" s="2"/>
      <c r="B326" s="2"/>
      <c r="C326" s="2"/>
      <c r="D326" s="2"/>
      <c r="E326" s="2"/>
      <c r="F326" s="2"/>
      <c r="G326" s="222"/>
      <c r="H326" s="222"/>
      <c r="I326" s="222"/>
      <c r="J326" s="222"/>
      <c r="K326" s="5"/>
    </row>
    <row r="327" ht="15.75" customHeight="1">
      <c r="A327" s="2"/>
      <c r="B327" s="2"/>
      <c r="C327" s="2"/>
      <c r="D327" s="2"/>
      <c r="E327" s="2"/>
      <c r="F327" s="2"/>
      <c r="G327" s="222"/>
      <c r="H327" s="222"/>
      <c r="I327" s="222"/>
      <c r="J327" s="222"/>
      <c r="K327" s="5"/>
    </row>
    <row r="328" ht="15.75" customHeight="1">
      <c r="A328" s="2"/>
      <c r="B328" s="2"/>
      <c r="C328" s="2"/>
      <c r="D328" s="2"/>
      <c r="E328" s="2"/>
      <c r="F328" s="2"/>
      <c r="G328" s="222"/>
      <c r="H328" s="222"/>
      <c r="I328" s="222"/>
      <c r="J328" s="222"/>
      <c r="K328" s="5"/>
    </row>
    <row r="329" ht="15.75" customHeight="1">
      <c r="A329" s="2"/>
      <c r="B329" s="2"/>
      <c r="C329" s="2"/>
      <c r="D329" s="2"/>
      <c r="E329" s="2"/>
      <c r="F329" s="2"/>
      <c r="G329" s="222"/>
      <c r="H329" s="222"/>
      <c r="I329" s="222"/>
      <c r="J329" s="222"/>
      <c r="K329" s="5"/>
    </row>
    <row r="330" ht="15.75" customHeight="1">
      <c r="A330" s="2"/>
      <c r="B330" s="2"/>
      <c r="C330" s="2"/>
      <c r="D330" s="2"/>
      <c r="E330" s="2"/>
      <c r="F330" s="2"/>
      <c r="G330" s="222"/>
      <c r="H330" s="222"/>
      <c r="I330" s="222"/>
      <c r="J330" s="222"/>
      <c r="K330" s="5"/>
    </row>
    <row r="331" ht="15.75" customHeight="1">
      <c r="A331" s="2"/>
      <c r="B331" s="2"/>
      <c r="C331" s="2"/>
      <c r="D331" s="2"/>
      <c r="E331" s="2"/>
      <c r="F331" s="2"/>
      <c r="G331" s="222"/>
      <c r="H331" s="222"/>
      <c r="I331" s="222"/>
      <c r="J331" s="222"/>
      <c r="K331" s="5"/>
    </row>
    <row r="332" ht="15.75" customHeight="1">
      <c r="A332" s="2"/>
      <c r="B332" s="2"/>
      <c r="C332" s="2"/>
      <c r="D332" s="2"/>
      <c r="E332" s="2"/>
      <c r="F332" s="2"/>
      <c r="G332" s="222"/>
      <c r="H332" s="222"/>
      <c r="I332" s="222"/>
      <c r="J332" s="222"/>
      <c r="K332" s="5"/>
    </row>
    <row r="333" ht="15.75" customHeight="1">
      <c r="A333" s="2"/>
      <c r="B333" s="2"/>
      <c r="C333" s="2"/>
      <c r="D333" s="2"/>
      <c r="E333" s="2"/>
      <c r="F333" s="2"/>
      <c r="G333" s="222"/>
      <c r="H333" s="222"/>
      <c r="I333" s="222"/>
      <c r="J333" s="222"/>
      <c r="K333" s="5"/>
    </row>
    <row r="334" ht="15.75" customHeight="1">
      <c r="A334" s="2"/>
      <c r="B334" s="2"/>
      <c r="C334" s="2"/>
      <c r="D334" s="2"/>
      <c r="E334" s="2"/>
      <c r="F334" s="2"/>
      <c r="G334" s="222"/>
      <c r="H334" s="222"/>
      <c r="I334" s="222"/>
      <c r="J334" s="222"/>
      <c r="K334" s="5"/>
    </row>
    <row r="335" ht="15.75" customHeight="1">
      <c r="A335" s="2"/>
      <c r="B335" s="2"/>
      <c r="C335" s="2"/>
      <c r="D335" s="2"/>
      <c r="E335" s="2"/>
      <c r="F335" s="2"/>
      <c r="G335" s="222"/>
      <c r="H335" s="222"/>
      <c r="I335" s="222"/>
      <c r="J335" s="222"/>
      <c r="K335" s="5"/>
    </row>
    <row r="336" ht="15.75" customHeight="1">
      <c r="A336" s="2"/>
      <c r="B336" s="2"/>
      <c r="C336" s="2"/>
      <c r="D336" s="2"/>
      <c r="E336" s="2"/>
      <c r="F336" s="2"/>
      <c r="G336" s="222"/>
      <c r="H336" s="222"/>
      <c r="I336" s="222"/>
      <c r="J336" s="222"/>
      <c r="K336" s="5"/>
    </row>
    <row r="337" ht="15.75" customHeight="1">
      <c r="A337" s="2"/>
      <c r="B337" s="2"/>
      <c r="C337" s="2"/>
      <c r="D337" s="2"/>
      <c r="E337" s="2"/>
      <c r="F337" s="2"/>
      <c r="G337" s="222"/>
      <c r="H337" s="222"/>
      <c r="I337" s="222"/>
      <c r="J337" s="222"/>
      <c r="K337" s="5"/>
    </row>
    <row r="338" ht="15.75" customHeight="1">
      <c r="A338" s="2"/>
      <c r="B338" s="2"/>
      <c r="C338" s="2"/>
      <c r="D338" s="2"/>
      <c r="E338" s="2"/>
      <c r="F338" s="2"/>
      <c r="G338" s="222"/>
      <c r="H338" s="222"/>
      <c r="I338" s="222"/>
      <c r="J338" s="222"/>
      <c r="K338" s="5"/>
    </row>
    <row r="339" ht="15.75" customHeight="1">
      <c r="A339" s="2"/>
      <c r="B339" s="2"/>
      <c r="C339" s="2"/>
      <c r="D339" s="2"/>
      <c r="E339" s="2"/>
      <c r="F339" s="2"/>
      <c r="G339" s="222"/>
      <c r="H339" s="222"/>
      <c r="I339" s="222"/>
      <c r="J339" s="222"/>
      <c r="K339" s="5"/>
    </row>
    <row r="340" ht="15.75" customHeight="1">
      <c r="A340" s="2"/>
      <c r="B340" s="2"/>
      <c r="C340" s="2"/>
      <c r="D340" s="2"/>
      <c r="E340" s="2"/>
      <c r="F340" s="2"/>
      <c r="G340" s="222"/>
      <c r="H340" s="222"/>
      <c r="I340" s="222"/>
      <c r="J340" s="222"/>
      <c r="K340" s="5"/>
    </row>
    <row r="341" ht="15.75" customHeight="1">
      <c r="A341" s="2"/>
      <c r="B341" s="2"/>
      <c r="C341" s="2"/>
      <c r="D341" s="2"/>
      <c r="E341" s="2"/>
      <c r="F341" s="2"/>
      <c r="G341" s="222"/>
      <c r="H341" s="222"/>
      <c r="I341" s="222"/>
      <c r="J341" s="222"/>
      <c r="K341" s="5"/>
    </row>
    <row r="342" ht="15.75" customHeight="1">
      <c r="A342" s="2"/>
      <c r="B342" s="2"/>
      <c r="C342" s="2"/>
      <c r="D342" s="2"/>
      <c r="E342" s="2"/>
      <c r="F342" s="2"/>
      <c r="G342" s="222"/>
      <c r="H342" s="222"/>
      <c r="I342" s="222"/>
      <c r="J342" s="222"/>
      <c r="K342" s="5"/>
    </row>
    <row r="343" ht="15.75" customHeight="1">
      <c r="A343" s="2"/>
      <c r="B343" s="2"/>
      <c r="C343" s="2"/>
      <c r="D343" s="2"/>
      <c r="E343" s="2"/>
      <c r="F343" s="2"/>
      <c r="G343" s="222"/>
      <c r="H343" s="222"/>
      <c r="I343" s="222"/>
      <c r="J343" s="222"/>
      <c r="K343" s="5"/>
    </row>
    <row r="344" ht="15.75" customHeight="1">
      <c r="A344" s="2"/>
      <c r="B344" s="2"/>
      <c r="C344" s="2"/>
      <c r="D344" s="2"/>
      <c r="E344" s="2"/>
      <c r="F344" s="2"/>
      <c r="G344" s="222"/>
      <c r="H344" s="222"/>
      <c r="I344" s="222"/>
      <c r="J344" s="222"/>
      <c r="K344" s="5"/>
    </row>
    <row r="345" ht="15.75" customHeight="1">
      <c r="A345" s="2"/>
      <c r="B345" s="2"/>
      <c r="C345" s="2"/>
      <c r="D345" s="2"/>
      <c r="E345" s="2"/>
      <c r="F345" s="2"/>
      <c r="G345" s="222"/>
      <c r="H345" s="222"/>
      <c r="I345" s="222"/>
      <c r="J345" s="222"/>
      <c r="K345" s="5"/>
    </row>
    <row r="346" ht="15.75" customHeight="1">
      <c r="A346" s="2"/>
      <c r="B346" s="2"/>
      <c r="C346" s="2"/>
      <c r="D346" s="2"/>
      <c r="E346" s="2"/>
      <c r="F346" s="2"/>
      <c r="G346" s="222"/>
      <c r="H346" s="222"/>
      <c r="I346" s="222"/>
      <c r="J346" s="222"/>
      <c r="K346" s="5"/>
    </row>
    <row r="347" ht="15.75" customHeight="1">
      <c r="A347" s="2"/>
      <c r="B347" s="2"/>
      <c r="C347" s="2"/>
      <c r="D347" s="2"/>
      <c r="E347" s="2"/>
      <c r="F347" s="2"/>
      <c r="G347" s="222"/>
      <c r="H347" s="222"/>
      <c r="I347" s="222"/>
      <c r="J347" s="222"/>
      <c r="K347" s="5"/>
    </row>
    <row r="348" ht="15.75" customHeight="1">
      <c r="A348" s="2"/>
      <c r="B348" s="2"/>
      <c r="C348" s="2"/>
      <c r="D348" s="2"/>
      <c r="E348" s="2"/>
      <c r="F348" s="2"/>
      <c r="G348" s="222"/>
      <c r="H348" s="222"/>
      <c r="I348" s="222"/>
      <c r="J348" s="222"/>
      <c r="K348" s="5"/>
    </row>
    <row r="349" ht="15.75" customHeight="1">
      <c r="A349" s="2"/>
      <c r="B349" s="2"/>
      <c r="C349" s="2"/>
      <c r="D349" s="2"/>
      <c r="E349" s="2"/>
      <c r="F349" s="2"/>
      <c r="G349" s="222"/>
      <c r="H349" s="222"/>
      <c r="I349" s="222"/>
      <c r="J349" s="222"/>
      <c r="K349" s="5"/>
    </row>
    <row r="350" ht="15.75" customHeight="1">
      <c r="A350" s="2"/>
      <c r="B350" s="2"/>
      <c r="C350" s="2"/>
      <c r="D350" s="2"/>
      <c r="E350" s="2"/>
      <c r="F350" s="2"/>
      <c r="G350" s="222"/>
      <c r="H350" s="222"/>
      <c r="I350" s="222"/>
      <c r="J350" s="222"/>
      <c r="K350" s="5"/>
    </row>
    <row r="351" ht="15.75" customHeight="1">
      <c r="A351" s="2"/>
      <c r="B351" s="2"/>
      <c r="C351" s="2"/>
      <c r="D351" s="2"/>
      <c r="E351" s="2"/>
      <c r="F351" s="2"/>
      <c r="G351" s="222"/>
      <c r="H351" s="222"/>
      <c r="I351" s="222"/>
      <c r="J351" s="222"/>
      <c r="K351" s="5"/>
    </row>
    <row r="352" ht="15.75" customHeight="1">
      <c r="A352" s="2"/>
      <c r="B352" s="2"/>
      <c r="C352" s="2"/>
      <c r="D352" s="2"/>
      <c r="E352" s="2"/>
      <c r="F352" s="2"/>
      <c r="G352" s="222"/>
      <c r="H352" s="222"/>
      <c r="I352" s="222"/>
      <c r="J352" s="222"/>
      <c r="K352" s="5"/>
    </row>
    <row r="353" ht="15.75" customHeight="1">
      <c r="A353" s="2"/>
      <c r="B353" s="2"/>
      <c r="C353" s="2"/>
      <c r="D353" s="2"/>
      <c r="E353" s="2"/>
      <c r="F353" s="2"/>
      <c r="G353" s="222"/>
      <c r="H353" s="222"/>
      <c r="I353" s="222"/>
      <c r="J353" s="222"/>
      <c r="K353" s="5"/>
    </row>
    <row r="354" ht="15.75" customHeight="1">
      <c r="A354" s="2"/>
      <c r="B354" s="2"/>
      <c r="C354" s="2"/>
      <c r="D354" s="2"/>
      <c r="E354" s="2"/>
      <c r="F354" s="2"/>
      <c r="G354" s="222"/>
      <c r="H354" s="222"/>
      <c r="I354" s="222"/>
      <c r="J354" s="222"/>
      <c r="K354" s="5"/>
    </row>
    <row r="355" ht="15.75" customHeight="1">
      <c r="A355" s="2"/>
      <c r="B355" s="2"/>
      <c r="C355" s="2"/>
      <c r="D355" s="2"/>
      <c r="E355" s="2"/>
      <c r="F355" s="2"/>
      <c r="G355" s="222"/>
      <c r="H355" s="222"/>
      <c r="I355" s="222"/>
      <c r="J355" s="222"/>
      <c r="K355" s="5"/>
    </row>
    <row r="356" ht="15.75" customHeight="1">
      <c r="A356" s="2"/>
      <c r="B356" s="2"/>
      <c r="C356" s="2"/>
      <c r="D356" s="2"/>
      <c r="E356" s="2"/>
      <c r="F356" s="2"/>
      <c r="G356" s="222"/>
      <c r="H356" s="222"/>
      <c r="I356" s="222"/>
      <c r="J356" s="222"/>
      <c r="K356" s="5"/>
    </row>
    <row r="357" ht="15.75" customHeight="1">
      <c r="A357" s="2"/>
      <c r="B357" s="2"/>
      <c r="C357" s="2"/>
      <c r="D357" s="2"/>
      <c r="E357" s="2"/>
      <c r="F357" s="2"/>
      <c r="G357" s="222"/>
      <c r="H357" s="222"/>
      <c r="I357" s="222"/>
      <c r="J357" s="222"/>
      <c r="K357" s="5"/>
    </row>
    <row r="358" ht="15.75" customHeight="1">
      <c r="A358" s="2"/>
      <c r="B358" s="2"/>
      <c r="C358" s="2"/>
      <c r="D358" s="2"/>
      <c r="E358" s="2"/>
      <c r="F358" s="2"/>
      <c r="G358" s="222"/>
      <c r="H358" s="222"/>
      <c r="I358" s="222"/>
      <c r="J358" s="222"/>
      <c r="K358" s="5"/>
    </row>
    <row r="359" ht="15.75" customHeight="1">
      <c r="A359" s="2"/>
      <c r="B359" s="2"/>
      <c r="C359" s="2"/>
      <c r="D359" s="2"/>
      <c r="E359" s="2"/>
      <c r="F359" s="2"/>
      <c r="G359" s="222"/>
      <c r="H359" s="222"/>
      <c r="I359" s="222"/>
      <c r="J359" s="222"/>
      <c r="K359" s="5"/>
    </row>
    <row r="360" ht="15.75" customHeight="1">
      <c r="A360" s="2"/>
      <c r="B360" s="2"/>
      <c r="C360" s="2"/>
      <c r="D360" s="2"/>
      <c r="E360" s="2"/>
      <c r="F360" s="2"/>
      <c r="G360" s="222"/>
      <c r="H360" s="222"/>
      <c r="I360" s="222"/>
      <c r="J360" s="222"/>
      <c r="K360" s="5"/>
    </row>
    <row r="361" ht="15.75" customHeight="1">
      <c r="A361" s="2"/>
      <c r="B361" s="2"/>
      <c r="C361" s="2"/>
      <c r="D361" s="2"/>
      <c r="E361" s="2"/>
      <c r="F361" s="2"/>
      <c r="G361" s="222"/>
      <c r="H361" s="222"/>
      <c r="I361" s="222"/>
      <c r="J361" s="222"/>
      <c r="K361" s="5"/>
    </row>
    <row r="362" ht="15.75" customHeight="1">
      <c r="A362" s="2"/>
      <c r="B362" s="2"/>
      <c r="C362" s="2"/>
      <c r="D362" s="2"/>
      <c r="E362" s="2"/>
      <c r="F362" s="2"/>
      <c r="G362" s="222"/>
      <c r="H362" s="222"/>
      <c r="I362" s="222"/>
      <c r="J362" s="222"/>
      <c r="K362" s="5"/>
    </row>
    <row r="363" ht="15.75" customHeight="1">
      <c r="A363" s="2"/>
      <c r="B363" s="2"/>
      <c r="C363" s="2"/>
      <c r="D363" s="2"/>
      <c r="E363" s="2"/>
      <c r="F363" s="2"/>
      <c r="G363" s="222"/>
      <c r="H363" s="222"/>
      <c r="I363" s="222"/>
      <c r="J363" s="222"/>
      <c r="K363" s="5"/>
    </row>
    <row r="364" ht="15.75" customHeight="1">
      <c r="A364" s="2"/>
      <c r="B364" s="2"/>
      <c r="C364" s="2"/>
      <c r="D364" s="2"/>
      <c r="E364" s="2"/>
      <c r="F364" s="2"/>
      <c r="G364" s="222"/>
      <c r="H364" s="222"/>
      <c r="I364" s="222"/>
      <c r="J364" s="222"/>
      <c r="K364" s="5"/>
    </row>
    <row r="365" ht="15.75" customHeight="1">
      <c r="A365" s="2"/>
      <c r="B365" s="2"/>
      <c r="C365" s="2"/>
      <c r="D365" s="2"/>
      <c r="E365" s="2"/>
      <c r="F365" s="2"/>
      <c r="G365" s="222"/>
      <c r="H365" s="222"/>
      <c r="I365" s="222"/>
      <c r="J365" s="222"/>
      <c r="K365" s="5"/>
    </row>
    <row r="366" ht="15.75" customHeight="1">
      <c r="A366" s="2"/>
      <c r="B366" s="2"/>
      <c r="C366" s="2"/>
      <c r="D366" s="2"/>
      <c r="E366" s="2"/>
      <c r="F366" s="2"/>
      <c r="G366" s="222"/>
      <c r="H366" s="222"/>
      <c r="I366" s="222"/>
      <c r="J366" s="222"/>
      <c r="K366" s="5"/>
    </row>
    <row r="367" ht="15.75" customHeight="1">
      <c r="A367" s="2"/>
      <c r="B367" s="2"/>
      <c r="C367" s="2"/>
      <c r="D367" s="2"/>
      <c r="E367" s="2"/>
      <c r="F367" s="2"/>
      <c r="G367" s="222"/>
      <c r="H367" s="222"/>
      <c r="I367" s="222"/>
      <c r="J367" s="222"/>
      <c r="K367" s="5"/>
    </row>
    <row r="368" ht="15.75" customHeight="1">
      <c r="A368" s="2"/>
      <c r="B368" s="2"/>
      <c r="C368" s="2"/>
      <c r="D368" s="2"/>
      <c r="E368" s="2"/>
      <c r="F368" s="2"/>
      <c r="G368" s="222"/>
      <c r="H368" s="222"/>
      <c r="I368" s="222"/>
      <c r="J368" s="222"/>
      <c r="K368" s="5"/>
    </row>
    <row r="369" ht="15.75" customHeight="1">
      <c r="A369" s="2"/>
      <c r="B369" s="2"/>
      <c r="C369" s="2"/>
      <c r="D369" s="2"/>
      <c r="E369" s="2"/>
      <c r="F369" s="2"/>
      <c r="G369" s="222"/>
      <c r="H369" s="222"/>
      <c r="I369" s="222"/>
      <c r="J369" s="222"/>
      <c r="K369" s="5"/>
    </row>
    <row r="370" ht="15.75" customHeight="1">
      <c r="A370" s="2"/>
      <c r="B370" s="2"/>
      <c r="C370" s="2"/>
      <c r="D370" s="2"/>
      <c r="E370" s="2"/>
      <c r="F370" s="2"/>
      <c r="G370" s="222"/>
      <c r="H370" s="222"/>
      <c r="I370" s="222"/>
      <c r="J370" s="222"/>
      <c r="K370" s="5"/>
    </row>
    <row r="371" ht="15.75" customHeight="1">
      <c r="A371" s="2"/>
      <c r="B371" s="2"/>
      <c r="C371" s="2"/>
      <c r="D371" s="2"/>
      <c r="E371" s="2"/>
      <c r="F371" s="2"/>
      <c r="G371" s="222"/>
      <c r="H371" s="222"/>
      <c r="I371" s="222"/>
      <c r="J371" s="222"/>
      <c r="K371" s="5"/>
    </row>
    <row r="372" ht="15.75" customHeight="1">
      <c r="A372" s="2"/>
      <c r="B372" s="2"/>
      <c r="C372" s="2"/>
      <c r="D372" s="2"/>
      <c r="E372" s="2"/>
      <c r="F372" s="2"/>
      <c r="G372" s="222"/>
      <c r="H372" s="222"/>
      <c r="I372" s="222"/>
      <c r="J372" s="222"/>
      <c r="K372" s="5"/>
    </row>
    <row r="373" ht="15.75" customHeight="1">
      <c r="A373" s="2"/>
      <c r="B373" s="2"/>
      <c r="C373" s="2"/>
      <c r="D373" s="2"/>
      <c r="E373" s="2"/>
      <c r="F373" s="2"/>
      <c r="G373" s="222"/>
      <c r="H373" s="222"/>
      <c r="I373" s="222"/>
      <c r="J373" s="222"/>
      <c r="K373" s="5"/>
    </row>
    <row r="374" ht="15.75" customHeight="1">
      <c r="A374" s="2"/>
      <c r="B374" s="2"/>
      <c r="C374" s="2"/>
      <c r="D374" s="2"/>
      <c r="E374" s="2"/>
      <c r="F374" s="2"/>
      <c r="G374" s="222"/>
      <c r="H374" s="222"/>
      <c r="I374" s="222"/>
      <c r="J374" s="222"/>
      <c r="K374" s="5"/>
    </row>
    <row r="375" ht="15.75" customHeight="1">
      <c r="A375" s="2"/>
      <c r="B375" s="2"/>
      <c r="C375" s="2"/>
      <c r="D375" s="2"/>
      <c r="E375" s="2"/>
      <c r="F375" s="2"/>
      <c r="G375" s="222"/>
      <c r="H375" s="222"/>
      <c r="I375" s="222"/>
      <c r="J375" s="222"/>
      <c r="K375" s="5"/>
    </row>
    <row r="376" ht="15.75" customHeight="1">
      <c r="A376" s="2"/>
      <c r="B376" s="2"/>
      <c r="C376" s="2"/>
      <c r="D376" s="2"/>
      <c r="E376" s="2"/>
      <c r="F376" s="2"/>
      <c r="G376" s="222"/>
      <c r="H376" s="222"/>
      <c r="I376" s="222"/>
      <c r="J376" s="222"/>
      <c r="K376" s="5"/>
    </row>
    <row r="377" ht="15.75" customHeight="1">
      <c r="A377" s="2"/>
      <c r="B377" s="2"/>
      <c r="C377" s="2"/>
      <c r="D377" s="2"/>
      <c r="E377" s="2"/>
      <c r="F377" s="2"/>
      <c r="G377" s="222"/>
      <c r="H377" s="222"/>
      <c r="I377" s="222"/>
      <c r="J377" s="222"/>
      <c r="K377" s="5"/>
    </row>
    <row r="378" ht="15.75" customHeight="1">
      <c r="A378" s="2"/>
      <c r="B378" s="2"/>
      <c r="C378" s="2"/>
      <c r="D378" s="2"/>
      <c r="E378" s="2"/>
      <c r="F378" s="2"/>
      <c r="G378" s="222"/>
      <c r="H378" s="222"/>
      <c r="I378" s="222"/>
      <c r="J378" s="222"/>
      <c r="K378" s="5"/>
    </row>
    <row r="379" ht="15.75" customHeight="1">
      <c r="A379" s="2"/>
      <c r="B379" s="2"/>
      <c r="C379" s="2"/>
      <c r="D379" s="2"/>
      <c r="E379" s="2"/>
      <c r="F379" s="2"/>
      <c r="G379" s="222"/>
      <c r="H379" s="222"/>
      <c r="I379" s="222"/>
      <c r="J379" s="222"/>
      <c r="K379" s="5"/>
    </row>
    <row r="380" ht="15.75" customHeight="1">
      <c r="A380" s="2"/>
      <c r="B380" s="2"/>
      <c r="C380" s="2"/>
      <c r="D380" s="2"/>
      <c r="E380" s="2"/>
      <c r="F380" s="2"/>
      <c r="G380" s="222"/>
      <c r="H380" s="222"/>
      <c r="I380" s="222"/>
      <c r="J380" s="222"/>
      <c r="K380" s="5"/>
    </row>
    <row r="381" ht="15.75" customHeight="1">
      <c r="A381" s="2"/>
      <c r="B381" s="2"/>
      <c r="C381" s="2"/>
      <c r="D381" s="2"/>
      <c r="E381" s="2"/>
      <c r="F381" s="2"/>
      <c r="G381" s="222"/>
      <c r="H381" s="222"/>
      <c r="I381" s="222"/>
      <c r="J381" s="222"/>
      <c r="K381" s="5"/>
    </row>
    <row r="382" ht="15.75" customHeight="1">
      <c r="A382" s="2"/>
      <c r="B382" s="2"/>
      <c r="C382" s="2"/>
      <c r="D382" s="2"/>
      <c r="E382" s="2"/>
      <c r="F382" s="2"/>
      <c r="G382" s="222"/>
      <c r="H382" s="222"/>
      <c r="I382" s="222"/>
      <c r="J382" s="222"/>
      <c r="K382" s="5"/>
    </row>
    <row r="383" ht="15.75" customHeight="1">
      <c r="A383" s="2"/>
      <c r="B383" s="2"/>
      <c r="C383" s="2"/>
      <c r="D383" s="2"/>
      <c r="E383" s="2"/>
      <c r="F383" s="2"/>
      <c r="G383" s="222"/>
      <c r="H383" s="222"/>
      <c r="I383" s="222"/>
      <c r="J383" s="222"/>
      <c r="K383" s="5"/>
    </row>
    <row r="384" ht="15.75" customHeight="1">
      <c r="A384" s="2"/>
      <c r="B384" s="2"/>
      <c r="C384" s="2"/>
      <c r="D384" s="2"/>
      <c r="E384" s="2"/>
      <c r="F384" s="2"/>
      <c r="G384" s="222"/>
      <c r="H384" s="222"/>
      <c r="I384" s="222"/>
      <c r="J384" s="222"/>
      <c r="K384" s="5"/>
    </row>
    <row r="385" ht="15.75" customHeight="1">
      <c r="A385" s="2"/>
      <c r="B385" s="2"/>
      <c r="C385" s="2"/>
      <c r="D385" s="2"/>
      <c r="E385" s="2"/>
      <c r="F385" s="2"/>
      <c r="G385" s="222"/>
      <c r="H385" s="222"/>
      <c r="I385" s="222"/>
      <c r="J385" s="222"/>
      <c r="K385" s="5"/>
    </row>
    <row r="386" ht="15.75" customHeight="1">
      <c r="A386" s="2"/>
      <c r="B386" s="2"/>
      <c r="C386" s="2"/>
      <c r="D386" s="2"/>
      <c r="E386" s="2"/>
      <c r="F386" s="2"/>
      <c r="G386" s="222"/>
      <c r="H386" s="222"/>
      <c r="I386" s="222"/>
      <c r="J386" s="222"/>
      <c r="K386" s="5"/>
    </row>
    <row r="387" ht="15.75" customHeight="1">
      <c r="A387" s="2"/>
      <c r="B387" s="2"/>
      <c r="C387" s="2"/>
      <c r="D387" s="2"/>
      <c r="E387" s="2"/>
      <c r="F387" s="2"/>
      <c r="G387" s="222"/>
      <c r="H387" s="222"/>
      <c r="I387" s="222"/>
      <c r="J387" s="222"/>
      <c r="K387" s="5"/>
    </row>
    <row r="388" ht="15.75" customHeight="1">
      <c r="A388" s="2"/>
      <c r="B388" s="2"/>
      <c r="C388" s="2"/>
      <c r="D388" s="2"/>
      <c r="E388" s="2"/>
      <c r="F388" s="2"/>
      <c r="G388" s="222"/>
      <c r="H388" s="222"/>
      <c r="I388" s="222"/>
      <c r="J388" s="222"/>
      <c r="K388" s="5"/>
    </row>
    <row r="389" ht="15.75" customHeight="1">
      <c r="A389" s="2"/>
      <c r="B389" s="2"/>
      <c r="C389" s="2"/>
      <c r="D389" s="2"/>
      <c r="E389" s="2"/>
      <c r="F389" s="2"/>
      <c r="G389" s="222"/>
      <c r="H389" s="222"/>
      <c r="I389" s="222"/>
      <c r="J389" s="222"/>
      <c r="K389" s="5"/>
    </row>
    <row r="390" ht="15.75" customHeight="1">
      <c r="A390" s="2"/>
      <c r="B390" s="2"/>
      <c r="C390" s="2"/>
      <c r="D390" s="2"/>
      <c r="E390" s="2"/>
      <c r="F390" s="2"/>
      <c r="G390" s="222"/>
      <c r="H390" s="222"/>
      <c r="I390" s="222"/>
      <c r="J390" s="222"/>
      <c r="K390" s="5"/>
    </row>
    <row r="391" ht="15.75" customHeight="1">
      <c r="A391" s="2"/>
      <c r="B391" s="2"/>
      <c r="C391" s="2"/>
      <c r="D391" s="2"/>
      <c r="E391" s="2"/>
      <c r="F391" s="2"/>
      <c r="G391" s="222"/>
      <c r="H391" s="222"/>
      <c r="I391" s="222"/>
      <c r="J391" s="222"/>
      <c r="K391" s="5"/>
    </row>
    <row r="392" ht="15.75" customHeight="1">
      <c r="A392" s="2"/>
      <c r="B392" s="2"/>
      <c r="C392" s="2"/>
      <c r="D392" s="2"/>
      <c r="E392" s="2"/>
      <c r="F392" s="2"/>
      <c r="G392" s="222"/>
      <c r="H392" s="222"/>
      <c r="I392" s="222"/>
      <c r="J392" s="222"/>
      <c r="K392" s="5"/>
    </row>
    <row r="393" ht="15.75" customHeight="1">
      <c r="A393" s="2"/>
      <c r="B393" s="2"/>
      <c r="C393" s="2"/>
      <c r="D393" s="2"/>
      <c r="E393" s="2"/>
      <c r="F393" s="2"/>
      <c r="G393" s="222"/>
      <c r="H393" s="222"/>
      <c r="I393" s="222"/>
      <c r="J393" s="222"/>
      <c r="K393" s="5"/>
    </row>
    <row r="394" ht="15.75" customHeight="1">
      <c r="A394" s="2"/>
      <c r="B394" s="2"/>
      <c r="C394" s="2"/>
      <c r="D394" s="2"/>
      <c r="E394" s="2"/>
      <c r="F394" s="2"/>
      <c r="G394" s="222"/>
      <c r="H394" s="222"/>
      <c r="I394" s="222"/>
      <c r="J394" s="222"/>
      <c r="K394" s="5"/>
    </row>
    <row r="395" ht="15.75" customHeight="1">
      <c r="A395" s="2"/>
      <c r="B395" s="2"/>
      <c r="C395" s="2"/>
      <c r="D395" s="2"/>
      <c r="E395" s="2"/>
      <c r="F395" s="2"/>
      <c r="G395" s="222"/>
      <c r="H395" s="222"/>
      <c r="I395" s="222"/>
      <c r="J395" s="222"/>
      <c r="K395" s="5"/>
    </row>
    <row r="396" ht="15.75" customHeight="1">
      <c r="A396" s="2"/>
      <c r="B396" s="2"/>
      <c r="C396" s="2"/>
      <c r="D396" s="2"/>
      <c r="E396" s="2"/>
      <c r="F396" s="2"/>
      <c r="G396" s="222"/>
      <c r="H396" s="222"/>
      <c r="I396" s="222"/>
      <c r="J396" s="222"/>
      <c r="K396" s="5"/>
    </row>
    <row r="397" ht="15.75" customHeight="1">
      <c r="A397" s="2"/>
      <c r="B397" s="2"/>
      <c r="C397" s="2"/>
      <c r="D397" s="2"/>
      <c r="E397" s="2"/>
      <c r="F397" s="2"/>
      <c r="G397" s="222"/>
      <c r="H397" s="222"/>
      <c r="I397" s="222"/>
      <c r="J397" s="222"/>
      <c r="K397" s="5"/>
    </row>
    <row r="398" ht="15.75" customHeight="1">
      <c r="A398" s="2"/>
      <c r="B398" s="2"/>
      <c r="C398" s="2"/>
      <c r="D398" s="2"/>
      <c r="E398" s="2"/>
      <c r="F398" s="2"/>
      <c r="G398" s="222"/>
      <c r="H398" s="222"/>
      <c r="I398" s="222"/>
      <c r="J398" s="222"/>
      <c r="K398" s="5"/>
    </row>
    <row r="399" ht="15.75" customHeight="1">
      <c r="A399" s="2"/>
      <c r="B399" s="2"/>
      <c r="C399" s="2"/>
      <c r="D399" s="2"/>
      <c r="E399" s="2"/>
      <c r="F399" s="2"/>
      <c r="G399" s="222"/>
      <c r="H399" s="222"/>
      <c r="I399" s="222"/>
      <c r="J399" s="222"/>
      <c r="K399" s="5"/>
    </row>
    <row r="400" ht="15.75" customHeight="1">
      <c r="A400" s="2"/>
      <c r="B400" s="2"/>
      <c r="C400" s="2"/>
      <c r="D400" s="2"/>
      <c r="E400" s="2"/>
      <c r="F400" s="2"/>
      <c r="G400" s="222"/>
      <c r="H400" s="222"/>
      <c r="I400" s="222"/>
      <c r="J400" s="222"/>
      <c r="K400" s="5"/>
    </row>
    <row r="401" ht="15.75" customHeight="1">
      <c r="A401" s="2"/>
      <c r="B401" s="2"/>
      <c r="C401" s="2"/>
      <c r="D401" s="2"/>
      <c r="E401" s="2"/>
      <c r="F401" s="2"/>
      <c r="G401" s="222"/>
      <c r="H401" s="222"/>
      <c r="I401" s="222"/>
      <c r="J401" s="222"/>
      <c r="K401" s="5"/>
    </row>
    <row r="402" ht="15.75" customHeight="1">
      <c r="A402" s="2"/>
      <c r="B402" s="2"/>
      <c r="C402" s="2"/>
      <c r="D402" s="2"/>
      <c r="E402" s="2"/>
      <c r="F402" s="2"/>
      <c r="G402" s="222"/>
      <c r="H402" s="222"/>
      <c r="I402" s="222"/>
      <c r="J402" s="222"/>
      <c r="K402" s="5"/>
    </row>
    <row r="403" ht="15.75" customHeight="1">
      <c r="A403" s="2"/>
      <c r="B403" s="2"/>
      <c r="C403" s="2"/>
      <c r="D403" s="2"/>
      <c r="E403" s="2"/>
      <c r="F403" s="2"/>
      <c r="G403" s="222"/>
      <c r="H403" s="222"/>
      <c r="I403" s="222"/>
      <c r="J403" s="222"/>
      <c r="K403" s="5"/>
    </row>
    <row r="404" ht="15.75" customHeight="1">
      <c r="A404" s="2"/>
      <c r="B404" s="2"/>
      <c r="C404" s="2"/>
      <c r="D404" s="2"/>
      <c r="E404" s="2"/>
      <c r="F404" s="2"/>
      <c r="G404" s="222"/>
      <c r="H404" s="222"/>
      <c r="I404" s="222"/>
      <c r="J404" s="222"/>
      <c r="K404" s="5"/>
    </row>
    <row r="405" ht="15.75" customHeight="1">
      <c r="A405" s="2"/>
      <c r="B405" s="2"/>
      <c r="C405" s="2"/>
      <c r="D405" s="2"/>
      <c r="E405" s="2"/>
      <c r="F405" s="2"/>
      <c r="G405" s="222"/>
      <c r="H405" s="222"/>
      <c r="I405" s="222"/>
      <c r="J405" s="222"/>
      <c r="K405" s="5"/>
    </row>
    <row r="406" ht="15.75" customHeight="1">
      <c r="A406" s="2"/>
      <c r="B406" s="2"/>
      <c r="C406" s="2"/>
      <c r="D406" s="2"/>
      <c r="E406" s="2"/>
      <c r="F406" s="2"/>
      <c r="G406" s="222"/>
      <c r="H406" s="222"/>
      <c r="I406" s="222"/>
      <c r="J406" s="222"/>
      <c r="K406" s="5"/>
    </row>
    <row r="407" ht="15.75" customHeight="1">
      <c r="A407" s="2"/>
      <c r="B407" s="2"/>
      <c r="C407" s="2"/>
      <c r="D407" s="2"/>
      <c r="E407" s="2"/>
      <c r="F407" s="2"/>
      <c r="G407" s="222"/>
      <c r="H407" s="222"/>
      <c r="I407" s="222"/>
      <c r="J407" s="222"/>
      <c r="K407" s="5"/>
    </row>
    <row r="408" ht="15.75" customHeight="1">
      <c r="A408" s="2"/>
      <c r="B408" s="2"/>
      <c r="C408" s="2"/>
      <c r="D408" s="2"/>
      <c r="E408" s="2"/>
      <c r="F408" s="2"/>
      <c r="G408" s="222"/>
      <c r="H408" s="222"/>
      <c r="I408" s="222"/>
      <c r="J408" s="222"/>
      <c r="K408" s="5"/>
    </row>
    <row r="409" ht="15.75" customHeight="1">
      <c r="A409" s="2"/>
      <c r="B409" s="2"/>
      <c r="C409" s="2"/>
      <c r="D409" s="2"/>
      <c r="E409" s="2"/>
      <c r="F409" s="2"/>
      <c r="G409" s="222"/>
      <c r="H409" s="222"/>
      <c r="I409" s="222"/>
      <c r="J409" s="222"/>
      <c r="K409" s="5"/>
    </row>
    <row r="410" ht="15.75" customHeight="1">
      <c r="A410" s="2"/>
      <c r="B410" s="2"/>
      <c r="C410" s="2"/>
      <c r="D410" s="2"/>
      <c r="E410" s="2"/>
      <c r="F410" s="2"/>
      <c r="G410" s="222"/>
      <c r="H410" s="222"/>
      <c r="I410" s="222"/>
      <c r="J410" s="222"/>
      <c r="K410" s="5"/>
    </row>
    <row r="411" ht="15.75" customHeight="1">
      <c r="A411" s="2"/>
      <c r="B411" s="2"/>
      <c r="C411" s="2"/>
      <c r="D411" s="2"/>
      <c r="E411" s="2"/>
      <c r="F411" s="2"/>
      <c r="G411" s="222"/>
      <c r="H411" s="222"/>
      <c r="I411" s="222"/>
      <c r="J411" s="222"/>
      <c r="K411" s="5"/>
    </row>
    <row r="412" ht="15.75" customHeight="1">
      <c r="A412" s="2"/>
      <c r="B412" s="2"/>
      <c r="C412" s="2"/>
      <c r="D412" s="2"/>
      <c r="E412" s="2"/>
      <c r="F412" s="2"/>
      <c r="G412" s="222"/>
      <c r="H412" s="222"/>
      <c r="I412" s="222"/>
      <c r="J412" s="222"/>
      <c r="K412" s="5"/>
    </row>
    <row r="413" ht="15.75" customHeight="1">
      <c r="A413" s="2"/>
      <c r="B413" s="2"/>
      <c r="C413" s="2"/>
      <c r="D413" s="2"/>
      <c r="E413" s="2"/>
      <c r="F413" s="2"/>
      <c r="G413" s="222"/>
      <c r="H413" s="222"/>
      <c r="I413" s="222"/>
      <c r="J413" s="222"/>
      <c r="K413" s="5"/>
    </row>
    <row r="414" ht="15.75" customHeight="1">
      <c r="A414" s="2"/>
      <c r="B414" s="2"/>
      <c r="C414" s="2"/>
      <c r="D414" s="2"/>
      <c r="E414" s="2"/>
      <c r="F414" s="2"/>
      <c r="G414" s="222"/>
      <c r="H414" s="222"/>
      <c r="I414" s="222"/>
      <c r="J414" s="222"/>
      <c r="K414" s="5"/>
    </row>
    <row r="415" ht="15.75" customHeight="1">
      <c r="A415" s="2"/>
      <c r="B415" s="2"/>
      <c r="C415" s="2"/>
      <c r="D415" s="2"/>
      <c r="E415" s="2"/>
      <c r="F415" s="2"/>
      <c r="G415" s="222"/>
      <c r="H415" s="222"/>
      <c r="I415" s="222"/>
      <c r="J415" s="222"/>
      <c r="K415" s="5"/>
    </row>
    <row r="416" ht="15.75" customHeight="1">
      <c r="A416" s="2"/>
      <c r="B416" s="2"/>
      <c r="C416" s="2"/>
      <c r="D416" s="2"/>
      <c r="E416" s="2"/>
      <c r="F416" s="2"/>
      <c r="G416" s="222"/>
      <c r="H416" s="222"/>
      <c r="I416" s="222"/>
      <c r="J416" s="222"/>
      <c r="K416" s="5"/>
    </row>
    <row r="417" ht="15.75" customHeight="1">
      <c r="A417" s="2"/>
      <c r="B417" s="2"/>
      <c r="C417" s="2"/>
      <c r="D417" s="2"/>
      <c r="E417" s="2"/>
      <c r="F417" s="2"/>
      <c r="G417" s="222"/>
      <c r="H417" s="222"/>
      <c r="I417" s="222"/>
      <c r="J417" s="222"/>
      <c r="K417" s="5"/>
    </row>
    <row r="418" ht="15.75" customHeight="1">
      <c r="A418" s="2"/>
      <c r="B418" s="2"/>
      <c r="C418" s="2"/>
      <c r="D418" s="2"/>
      <c r="E418" s="2"/>
      <c r="F418" s="2"/>
      <c r="G418" s="222"/>
      <c r="H418" s="222"/>
      <c r="I418" s="222"/>
      <c r="J418" s="222"/>
      <c r="K418" s="5"/>
    </row>
    <row r="419" ht="15.75" customHeight="1">
      <c r="A419" s="2"/>
      <c r="B419" s="2"/>
      <c r="C419" s="2"/>
      <c r="D419" s="2"/>
      <c r="E419" s="2"/>
      <c r="F419" s="2"/>
      <c r="G419" s="222"/>
      <c r="H419" s="222"/>
      <c r="I419" s="222"/>
      <c r="J419" s="222"/>
      <c r="K419" s="5"/>
    </row>
    <row r="420" ht="15.75" customHeight="1">
      <c r="A420" s="2"/>
      <c r="B420" s="2"/>
      <c r="C420" s="2"/>
      <c r="D420" s="2"/>
      <c r="E420" s="2"/>
      <c r="F420" s="2"/>
      <c r="G420" s="222"/>
      <c r="H420" s="222"/>
      <c r="I420" s="222"/>
      <c r="J420" s="222"/>
      <c r="K420" s="5"/>
    </row>
    <row r="421" ht="15.75" customHeight="1">
      <c r="A421" s="2"/>
      <c r="B421" s="2"/>
      <c r="C421" s="2"/>
      <c r="D421" s="2"/>
      <c r="E421" s="2"/>
      <c r="F421" s="2"/>
      <c r="G421" s="222"/>
      <c r="H421" s="222"/>
      <c r="I421" s="222"/>
      <c r="J421" s="222"/>
      <c r="K421" s="5"/>
    </row>
    <row r="422" ht="15.75" customHeight="1">
      <c r="A422" s="2"/>
      <c r="B422" s="2"/>
      <c r="C422" s="2"/>
      <c r="D422" s="2"/>
      <c r="E422" s="2"/>
      <c r="F422" s="2"/>
      <c r="G422" s="222"/>
      <c r="H422" s="222"/>
      <c r="I422" s="222"/>
      <c r="J422" s="222"/>
      <c r="K422" s="5"/>
    </row>
    <row r="423" ht="15.75" customHeight="1">
      <c r="A423" s="2"/>
      <c r="B423" s="2"/>
      <c r="C423" s="2"/>
      <c r="D423" s="2"/>
      <c r="E423" s="2"/>
      <c r="F423" s="2"/>
      <c r="G423" s="222"/>
      <c r="H423" s="222"/>
      <c r="I423" s="222"/>
      <c r="J423" s="222"/>
      <c r="K423" s="5"/>
    </row>
    <row r="424" ht="15.75" customHeight="1">
      <c r="A424" s="2"/>
      <c r="B424" s="2"/>
      <c r="C424" s="2"/>
      <c r="D424" s="2"/>
      <c r="E424" s="2"/>
      <c r="F424" s="2"/>
      <c r="G424" s="222"/>
      <c r="H424" s="222"/>
      <c r="I424" s="222"/>
      <c r="J424" s="222"/>
      <c r="K424" s="5"/>
    </row>
    <row r="425" ht="15.75" customHeight="1">
      <c r="A425" s="2"/>
      <c r="B425" s="2"/>
      <c r="C425" s="2"/>
      <c r="D425" s="2"/>
      <c r="E425" s="2"/>
      <c r="F425" s="2"/>
      <c r="G425" s="222"/>
      <c r="H425" s="222"/>
      <c r="I425" s="222"/>
      <c r="J425" s="222"/>
      <c r="K425" s="5"/>
    </row>
    <row r="426" ht="15.75" customHeight="1">
      <c r="A426" s="2"/>
      <c r="B426" s="2"/>
      <c r="C426" s="2"/>
      <c r="D426" s="2"/>
      <c r="E426" s="2"/>
      <c r="F426" s="2"/>
      <c r="G426" s="222"/>
      <c r="H426" s="222"/>
      <c r="I426" s="222"/>
      <c r="J426" s="222"/>
      <c r="K426" s="5"/>
    </row>
    <row r="427" ht="15.75" customHeight="1">
      <c r="A427" s="2"/>
      <c r="B427" s="2"/>
      <c r="C427" s="2"/>
      <c r="D427" s="2"/>
      <c r="E427" s="2"/>
      <c r="F427" s="2"/>
      <c r="G427" s="222"/>
      <c r="H427" s="222"/>
      <c r="I427" s="222"/>
      <c r="J427" s="222"/>
      <c r="K427" s="5"/>
    </row>
    <row r="428" ht="15.75" customHeight="1">
      <c r="A428" s="2"/>
      <c r="B428" s="2"/>
      <c r="C428" s="2"/>
      <c r="D428" s="2"/>
      <c r="E428" s="2"/>
      <c r="F428" s="2"/>
      <c r="G428" s="222"/>
      <c r="H428" s="222"/>
      <c r="I428" s="222"/>
      <c r="J428" s="222"/>
      <c r="K428" s="5"/>
    </row>
    <row r="429" ht="15.75" customHeight="1">
      <c r="A429" s="2"/>
      <c r="B429" s="2"/>
      <c r="C429" s="2"/>
      <c r="D429" s="2"/>
      <c r="E429" s="2"/>
      <c r="F429" s="2"/>
      <c r="G429" s="222"/>
      <c r="H429" s="222"/>
      <c r="I429" s="222"/>
      <c r="J429" s="222"/>
      <c r="K429" s="5"/>
    </row>
    <row r="430" ht="15.75" customHeight="1">
      <c r="A430" s="2"/>
      <c r="B430" s="2"/>
      <c r="C430" s="2"/>
      <c r="D430" s="2"/>
      <c r="E430" s="2"/>
      <c r="F430" s="2"/>
      <c r="G430" s="222"/>
      <c r="H430" s="222"/>
      <c r="I430" s="222"/>
      <c r="J430" s="222"/>
      <c r="K430" s="5"/>
    </row>
    <row r="431" ht="15.75" customHeight="1">
      <c r="A431" s="2"/>
      <c r="B431" s="2"/>
      <c r="C431" s="2"/>
      <c r="D431" s="2"/>
      <c r="E431" s="2"/>
      <c r="F431" s="2"/>
      <c r="G431" s="222"/>
      <c r="H431" s="222"/>
      <c r="I431" s="222"/>
      <c r="J431" s="222"/>
      <c r="K431" s="5"/>
    </row>
    <row r="432" ht="15.75" customHeight="1">
      <c r="A432" s="2"/>
      <c r="B432" s="2"/>
      <c r="C432" s="2"/>
      <c r="D432" s="2"/>
      <c r="E432" s="2"/>
      <c r="F432" s="2"/>
      <c r="G432" s="222"/>
      <c r="H432" s="222"/>
      <c r="I432" s="222"/>
      <c r="J432" s="222"/>
      <c r="K432" s="5"/>
    </row>
    <row r="433" ht="15.75" customHeight="1">
      <c r="A433" s="2"/>
      <c r="B433" s="2"/>
      <c r="C433" s="2"/>
      <c r="D433" s="2"/>
      <c r="E433" s="2"/>
      <c r="F433" s="2"/>
      <c r="G433" s="222"/>
      <c r="H433" s="222"/>
      <c r="I433" s="222"/>
      <c r="J433" s="222"/>
      <c r="K433" s="5"/>
    </row>
    <row r="434" ht="15.75" customHeight="1">
      <c r="A434" s="2"/>
      <c r="B434" s="2"/>
      <c r="C434" s="2"/>
      <c r="D434" s="2"/>
      <c r="E434" s="2"/>
      <c r="F434" s="2"/>
      <c r="G434" s="222"/>
      <c r="H434" s="222"/>
      <c r="I434" s="222"/>
      <c r="J434" s="222"/>
      <c r="K434" s="5"/>
    </row>
    <row r="435" ht="15.75" customHeight="1">
      <c r="A435" s="2"/>
      <c r="B435" s="2"/>
      <c r="C435" s="2"/>
      <c r="D435" s="2"/>
      <c r="E435" s="2"/>
      <c r="F435" s="2"/>
      <c r="G435" s="222"/>
      <c r="H435" s="222"/>
      <c r="I435" s="222"/>
      <c r="J435" s="222"/>
      <c r="K435" s="5"/>
    </row>
    <row r="436" ht="15.75" customHeight="1">
      <c r="A436" s="2"/>
      <c r="B436" s="2"/>
      <c r="C436" s="2"/>
      <c r="D436" s="2"/>
      <c r="E436" s="2"/>
      <c r="F436" s="2"/>
      <c r="G436" s="222"/>
      <c r="H436" s="222"/>
      <c r="I436" s="222"/>
      <c r="J436" s="222"/>
      <c r="K436" s="5"/>
    </row>
    <row r="437" ht="15.75" customHeight="1">
      <c r="A437" s="2"/>
      <c r="B437" s="2"/>
      <c r="C437" s="2"/>
      <c r="D437" s="2"/>
      <c r="E437" s="2"/>
      <c r="F437" s="2"/>
      <c r="G437" s="222"/>
      <c r="H437" s="222"/>
      <c r="I437" s="222"/>
      <c r="J437" s="222"/>
      <c r="K437" s="5"/>
    </row>
    <row r="438" ht="15.75" customHeight="1">
      <c r="A438" s="2"/>
      <c r="B438" s="2"/>
      <c r="C438" s="2"/>
      <c r="D438" s="2"/>
      <c r="E438" s="2"/>
      <c r="F438" s="2"/>
      <c r="G438" s="222"/>
      <c r="H438" s="222"/>
      <c r="I438" s="222"/>
      <c r="J438" s="222"/>
      <c r="K438" s="5"/>
    </row>
    <row r="439" ht="15.75" customHeight="1">
      <c r="A439" s="2"/>
      <c r="B439" s="2"/>
      <c r="C439" s="2"/>
      <c r="D439" s="2"/>
      <c r="E439" s="2"/>
      <c r="F439" s="2"/>
      <c r="G439" s="222"/>
      <c r="H439" s="222"/>
      <c r="I439" s="222"/>
      <c r="J439" s="222"/>
      <c r="K439" s="5"/>
    </row>
    <row r="440" ht="15.75" customHeight="1">
      <c r="A440" s="2"/>
      <c r="B440" s="2"/>
      <c r="C440" s="2"/>
      <c r="D440" s="2"/>
      <c r="E440" s="2"/>
      <c r="F440" s="2"/>
      <c r="G440" s="222"/>
      <c r="H440" s="222"/>
      <c r="I440" s="222"/>
      <c r="J440" s="222"/>
      <c r="K440" s="5"/>
    </row>
    <row r="441" ht="15.75" customHeight="1">
      <c r="A441" s="2"/>
      <c r="B441" s="2"/>
      <c r="C441" s="2"/>
      <c r="D441" s="2"/>
      <c r="E441" s="2"/>
      <c r="F441" s="2"/>
      <c r="G441" s="222"/>
      <c r="H441" s="222"/>
      <c r="I441" s="222"/>
      <c r="J441" s="222"/>
      <c r="K441" s="5"/>
    </row>
    <row r="442" ht="15.75" customHeight="1">
      <c r="A442" s="2"/>
      <c r="B442" s="2"/>
      <c r="C442" s="2"/>
      <c r="D442" s="2"/>
      <c r="E442" s="2"/>
      <c r="F442" s="2"/>
      <c r="G442" s="222"/>
      <c r="H442" s="222"/>
      <c r="I442" s="222"/>
      <c r="J442" s="222"/>
      <c r="K442" s="5"/>
    </row>
    <row r="443" ht="15.75" customHeight="1">
      <c r="A443" s="2"/>
      <c r="B443" s="2"/>
      <c r="C443" s="2"/>
      <c r="D443" s="2"/>
      <c r="E443" s="2"/>
      <c r="F443" s="2"/>
      <c r="G443" s="222"/>
      <c r="H443" s="222"/>
      <c r="I443" s="222"/>
      <c r="J443" s="222"/>
      <c r="K443" s="5"/>
    </row>
    <row r="444" ht="15.75" customHeight="1">
      <c r="A444" s="2"/>
      <c r="B444" s="2"/>
      <c r="C444" s="2"/>
      <c r="D444" s="2"/>
      <c r="E444" s="2"/>
      <c r="F444" s="2"/>
      <c r="G444" s="222"/>
      <c r="H444" s="222"/>
      <c r="I444" s="222"/>
      <c r="J444" s="222"/>
      <c r="K444" s="5"/>
    </row>
    <row r="445" ht="15.75" customHeight="1">
      <c r="A445" s="2"/>
      <c r="B445" s="2"/>
      <c r="C445" s="2"/>
      <c r="D445" s="2"/>
      <c r="E445" s="2"/>
      <c r="F445" s="2"/>
      <c r="G445" s="222"/>
      <c r="H445" s="222"/>
      <c r="I445" s="222"/>
      <c r="J445" s="222"/>
      <c r="K445" s="5"/>
    </row>
    <row r="446" ht="15.75" customHeight="1">
      <c r="A446" s="2"/>
      <c r="B446" s="2"/>
      <c r="C446" s="2"/>
      <c r="D446" s="2"/>
      <c r="E446" s="2"/>
      <c r="F446" s="2"/>
      <c r="G446" s="222"/>
      <c r="H446" s="222"/>
      <c r="I446" s="222"/>
      <c r="J446" s="222"/>
      <c r="K446" s="5"/>
    </row>
    <row r="447" ht="15.75" customHeight="1">
      <c r="A447" s="2"/>
      <c r="B447" s="2"/>
      <c r="C447" s="2"/>
      <c r="D447" s="2"/>
      <c r="E447" s="2"/>
      <c r="F447" s="2"/>
      <c r="G447" s="222"/>
      <c r="H447" s="222"/>
      <c r="I447" s="222"/>
      <c r="J447" s="222"/>
      <c r="K447" s="5"/>
    </row>
    <row r="448" ht="15.75" customHeight="1">
      <c r="A448" s="2"/>
      <c r="B448" s="2"/>
      <c r="C448" s="2"/>
      <c r="D448" s="2"/>
      <c r="E448" s="2"/>
      <c r="F448" s="2"/>
      <c r="G448" s="222"/>
      <c r="H448" s="222"/>
      <c r="I448" s="222"/>
      <c r="J448" s="222"/>
      <c r="K448" s="5"/>
    </row>
    <row r="449" ht="15.75" customHeight="1">
      <c r="A449" s="2"/>
      <c r="B449" s="2"/>
      <c r="C449" s="2"/>
      <c r="D449" s="2"/>
      <c r="E449" s="2"/>
      <c r="F449" s="2"/>
      <c r="G449" s="222"/>
      <c r="H449" s="222"/>
      <c r="I449" s="222"/>
      <c r="J449" s="222"/>
      <c r="K449" s="5"/>
    </row>
    <row r="450" ht="15.75" customHeight="1">
      <c r="A450" s="2"/>
      <c r="B450" s="2"/>
      <c r="C450" s="2"/>
      <c r="D450" s="2"/>
      <c r="E450" s="2"/>
      <c r="F450" s="2"/>
      <c r="G450" s="222"/>
      <c r="H450" s="222"/>
      <c r="I450" s="222"/>
      <c r="J450" s="222"/>
      <c r="K450" s="5"/>
    </row>
    <row r="451" ht="15.75" customHeight="1">
      <c r="A451" s="2"/>
      <c r="B451" s="2"/>
      <c r="C451" s="2"/>
      <c r="D451" s="2"/>
      <c r="E451" s="2"/>
      <c r="F451" s="2"/>
      <c r="G451" s="222"/>
      <c r="H451" s="222"/>
      <c r="I451" s="222"/>
      <c r="J451" s="222"/>
      <c r="K451" s="5"/>
    </row>
    <row r="452" ht="15.75" customHeight="1">
      <c r="A452" s="2"/>
      <c r="B452" s="2"/>
      <c r="C452" s="2"/>
      <c r="D452" s="2"/>
      <c r="E452" s="2"/>
      <c r="F452" s="2"/>
      <c r="G452" s="222"/>
      <c r="H452" s="222"/>
      <c r="I452" s="222"/>
      <c r="J452" s="222"/>
      <c r="K452" s="5"/>
    </row>
    <row r="453" ht="15.75" customHeight="1">
      <c r="A453" s="2"/>
      <c r="B453" s="2"/>
      <c r="C453" s="2"/>
      <c r="D453" s="2"/>
      <c r="E453" s="2"/>
      <c r="F453" s="2"/>
      <c r="G453" s="222"/>
      <c r="H453" s="222"/>
      <c r="I453" s="222"/>
      <c r="J453" s="222"/>
      <c r="K453" s="5"/>
    </row>
    <row r="454" ht="15.75" customHeight="1">
      <c r="A454" s="2"/>
      <c r="B454" s="2"/>
      <c r="C454" s="2"/>
      <c r="D454" s="2"/>
      <c r="E454" s="2"/>
      <c r="F454" s="2"/>
      <c r="G454" s="222"/>
      <c r="H454" s="222"/>
      <c r="I454" s="222"/>
      <c r="J454" s="222"/>
      <c r="K454" s="5"/>
    </row>
    <row r="455" ht="15.75" customHeight="1">
      <c r="A455" s="2"/>
      <c r="B455" s="2"/>
      <c r="C455" s="2"/>
      <c r="D455" s="2"/>
      <c r="E455" s="2"/>
      <c r="F455" s="2"/>
      <c r="G455" s="222"/>
      <c r="H455" s="222"/>
      <c r="I455" s="222"/>
      <c r="J455" s="222"/>
      <c r="K455" s="5"/>
    </row>
    <row r="456" ht="15.75" customHeight="1">
      <c r="A456" s="2"/>
      <c r="B456" s="2"/>
      <c r="C456" s="2"/>
      <c r="D456" s="2"/>
      <c r="E456" s="2"/>
      <c r="F456" s="2"/>
      <c r="G456" s="222"/>
      <c r="H456" s="222"/>
      <c r="I456" s="222"/>
      <c r="J456" s="222"/>
      <c r="K456" s="5"/>
    </row>
    <row r="457" ht="15.75" customHeight="1">
      <c r="A457" s="2"/>
      <c r="B457" s="2"/>
      <c r="C457" s="2"/>
      <c r="D457" s="2"/>
      <c r="E457" s="2"/>
      <c r="F457" s="2"/>
      <c r="G457" s="222"/>
      <c r="H457" s="222"/>
      <c r="I457" s="222"/>
      <c r="J457" s="222"/>
      <c r="K457" s="5"/>
    </row>
    <row r="458" ht="15.75" customHeight="1">
      <c r="A458" s="2"/>
      <c r="B458" s="2"/>
      <c r="C458" s="2"/>
      <c r="D458" s="2"/>
      <c r="E458" s="2"/>
      <c r="F458" s="2"/>
      <c r="G458" s="222"/>
      <c r="H458" s="222"/>
      <c r="I458" s="222"/>
      <c r="J458" s="222"/>
      <c r="K458" s="5"/>
    </row>
    <row r="459" ht="15.75" customHeight="1">
      <c r="A459" s="2"/>
      <c r="B459" s="2"/>
      <c r="C459" s="2"/>
      <c r="D459" s="2"/>
      <c r="E459" s="2"/>
      <c r="F459" s="2"/>
      <c r="G459" s="222"/>
      <c r="H459" s="222"/>
      <c r="I459" s="222"/>
      <c r="J459" s="222"/>
      <c r="K459" s="5"/>
    </row>
    <row r="460" ht="15.75" customHeight="1">
      <c r="A460" s="2"/>
      <c r="B460" s="2"/>
      <c r="C460" s="2"/>
      <c r="D460" s="2"/>
      <c r="E460" s="2"/>
      <c r="F460" s="2"/>
      <c r="G460" s="222"/>
      <c r="H460" s="222"/>
      <c r="I460" s="222"/>
      <c r="J460" s="222"/>
      <c r="K460" s="5"/>
    </row>
    <row r="461" ht="15.75" customHeight="1">
      <c r="A461" s="2"/>
      <c r="B461" s="2"/>
      <c r="C461" s="2"/>
      <c r="D461" s="2"/>
      <c r="E461" s="2"/>
      <c r="F461" s="2"/>
      <c r="G461" s="222"/>
      <c r="H461" s="222"/>
      <c r="I461" s="222"/>
      <c r="J461" s="222"/>
      <c r="K461" s="5"/>
    </row>
    <row r="462" ht="15.75" customHeight="1">
      <c r="A462" s="2"/>
      <c r="B462" s="2"/>
      <c r="C462" s="2"/>
      <c r="D462" s="2"/>
      <c r="E462" s="2"/>
      <c r="F462" s="2"/>
      <c r="G462" s="222"/>
      <c r="H462" s="222"/>
      <c r="I462" s="222"/>
      <c r="J462" s="222"/>
      <c r="K462" s="5"/>
    </row>
    <row r="463" ht="15.75" customHeight="1">
      <c r="A463" s="2"/>
      <c r="B463" s="2"/>
      <c r="C463" s="2"/>
      <c r="D463" s="2"/>
      <c r="E463" s="2"/>
      <c r="F463" s="2"/>
      <c r="G463" s="222"/>
      <c r="H463" s="222"/>
      <c r="I463" s="222"/>
      <c r="J463" s="222"/>
      <c r="K463" s="5"/>
    </row>
    <row r="464" ht="15.75" customHeight="1">
      <c r="A464" s="2"/>
      <c r="B464" s="2"/>
      <c r="C464" s="2"/>
      <c r="D464" s="2"/>
      <c r="E464" s="2"/>
      <c r="F464" s="2"/>
      <c r="G464" s="222"/>
      <c r="H464" s="222"/>
      <c r="I464" s="222"/>
      <c r="J464" s="222"/>
      <c r="K464" s="5"/>
    </row>
    <row r="465" ht="15.75" customHeight="1">
      <c r="A465" s="2"/>
      <c r="B465" s="2"/>
      <c r="C465" s="2"/>
      <c r="D465" s="2"/>
      <c r="E465" s="2"/>
      <c r="F465" s="2"/>
      <c r="G465" s="222"/>
      <c r="H465" s="222"/>
      <c r="I465" s="222"/>
      <c r="J465" s="222"/>
      <c r="K465" s="5"/>
    </row>
    <row r="466" ht="15.75" customHeight="1">
      <c r="A466" s="2"/>
      <c r="B466" s="2"/>
      <c r="C466" s="2"/>
      <c r="D466" s="2"/>
      <c r="E466" s="2"/>
      <c r="F466" s="2"/>
      <c r="G466" s="222"/>
      <c r="H466" s="222"/>
      <c r="I466" s="222"/>
      <c r="J466" s="222"/>
      <c r="K466" s="5"/>
    </row>
    <row r="467" ht="15.75" customHeight="1">
      <c r="A467" s="2"/>
      <c r="B467" s="2"/>
      <c r="C467" s="2"/>
      <c r="D467" s="2"/>
      <c r="E467" s="2"/>
      <c r="F467" s="2"/>
      <c r="G467" s="222"/>
      <c r="H467" s="222"/>
      <c r="I467" s="222"/>
      <c r="J467" s="222"/>
      <c r="K467" s="5"/>
    </row>
    <row r="468" ht="15.75" customHeight="1">
      <c r="A468" s="2"/>
      <c r="B468" s="2"/>
      <c r="C468" s="2"/>
      <c r="D468" s="2"/>
      <c r="E468" s="2"/>
      <c r="F468" s="2"/>
      <c r="G468" s="222"/>
      <c r="H468" s="222"/>
      <c r="I468" s="222"/>
      <c r="J468" s="222"/>
      <c r="K468" s="5"/>
    </row>
    <row r="469" ht="15.75" customHeight="1">
      <c r="A469" s="2"/>
      <c r="B469" s="2"/>
      <c r="C469" s="2"/>
      <c r="D469" s="2"/>
      <c r="E469" s="2"/>
      <c r="F469" s="2"/>
      <c r="G469" s="222"/>
      <c r="H469" s="222"/>
      <c r="I469" s="222"/>
      <c r="J469" s="222"/>
      <c r="K469" s="5"/>
    </row>
    <row r="470" ht="15.75" customHeight="1">
      <c r="A470" s="2"/>
      <c r="B470" s="2"/>
      <c r="C470" s="2"/>
      <c r="D470" s="2"/>
      <c r="E470" s="2"/>
      <c r="F470" s="2"/>
      <c r="G470" s="222"/>
      <c r="H470" s="222"/>
      <c r="I470" s="222"/>
      <c r="J470" s="222"/>
      <c r="K470" s="5"/>
    </row>
    <row r="471" ht="15.75" customHeight="1">
      <c r="A471" s="2"/>
      <c r="B471" s="2"/>
      <c r="C471" s="2"/>
      <c r="D471" s="2"/>
      <c r="E471" s="2"/>
      <c r="F471" s="2"/>
      <c r="G471" s="222"/>
      <c r="H471" s="222"/>
      <c r="I471" s="222"/>
      <c r="J471" s="222"/>
      <c r="K471" s="5"/>
    </row>
    <row r="472" ht="15.75" customHeight="1">
      <c r="A472" s="2"/>
      <c r="B472" s="2"/>
      <c r="C472" s="2"/>
      <c r="D472" s="2"/>
      <c r="E472" s="2"/>
      <c r="F472" s="2"/>
      <c r="G472" s="222"/>
      <c r="H472" s="222"/>
      <c r="I472" s="222"/>
      <c r="J472" s="222"/>
      <c r="K472" s="5"/>
    </row>
    <row r="473" ht="15.75" customHeight="1">
      <c r="A473" s="2"/>
      <c r="B473" s="2"/>
      <c r="C473" s="2"/>
      <c r="D473" s="2"/>
      <c r="E473" s="2"/>
      <c r="F473" s="2"/>
      <c r="G473" s="222"/>
      <c r="H473" s="222"/>
      <c r="I473" s="222"/>
      <c r="J473" s="222"/>
      <c r="K473" s="5"/>
    </row>
    <row r="474" ht="15.75" customHeight="1">
      <c r="A474" s="2"/>
      <c r="B474" s="2"/>
      <c r="C474" s="2"/>
      <c r="D474" s="2"/>
      <c r="E474" s="2"/>
      <c r="F474" s="2"/>
      <c r="G474" s="222"/>
      <c r="H474" s="222"/>
      <c r="I474" s="222"/>
      <c r="J474" s="222"/>
      <c r="K474" s="5"/>
    </row>
    <row r="475" ht="15.75" customHeight="1">
      <c r="A475" s="2"/>
      <c r="B475" s="2"/>
      <c r="C475" s="2"/>
      <c r="D475" s="2"/>
      <c r="E475" s="2"/>
      <c r="F475" s="2"/>
      <c r="G475" s="222"/>
      <c r="H475" s="222"/>
      <c r="I475" s="222"/>
      <c r="J475" s="222"/>
      <c r="K475" s="5"/>
    </row>
    <row r="476" ht="15.75" customHeight="1">
      <c r="A476" s="2"/>
      <c r="B476" s="2"/>
      <c r="C476" s="2"/>
      <c r="D476" s="2"/>
      <c r="E476" s="2"/>
      <c r="F476" s="2"/>
      <c r="G476" s="222"/>
      <c r="H476" s="222"/>
      <c r="I476" s="222"/>
      <c r="J476" s="222"/>
      <c r="K476" s="5"/>
    </row>
    <row r="477" ht="15.75" customHeight="1">
      <c r="A477" s="2"/>
      <c r="B477" s="2"/>
      <c r="C477" s="2"/>
      <c r="D477" s="2"/>
      <c r="E477" s="2"/>
      <c r="F477" s="2"/>
      <c r="G477" s="222"/>
      <c r="H477" s="222"/>
      <c r="I477" s="222"/>
      <c r="J477" s="222"/>
      <c r="K477" s="5"/>
    </row>
    <row r="478" ht="15.75" customHeight="1">
      <c r="A478" s="2"/>
      <c r="B478" s="2"/>
      <c r="C478" s="2"/>
      <c r="D478" s="2"/>
      <c r="E478" s="2"/>
      <c r="F478" s="2"/>
      <c r="G478" s="222"/>
      <c r="H478" s="222"/>
      <c r="I478" s="222"/>
      <c r="J478" s="222"/>
      <c r="K478" s="5"/>
    </row>
    <row r="479" ht="15.75" customHeight="1">
      <c r="A479" s="2"/>
      <c r="B479" s="2"/>
      <c r="C479" s="2"/>
      <c r="D479" s="2"/>
      <c r="E479" s="2"/>
      <c r="F479" s="2"/>
      <c r="G479" s="222"/>
      <c r="H479" s="222"/>
      <c r="I479" s="222"/>
      <c r="J479" s="222"/>
      <c r="K479" s="5"/>
    </row>
    <row r="480" ht="15.75" customHeight="1">
      <c r="A480" s="2"/>
      <c r="B480" s="2"/>
      <c r="C480" s="2"/>
      <c r="D480" s="2"/>
      <c r="E480" s="2"/>
      <c r="F480" s="2"/>
      <c r="G480" s="222"/>
      <c r="H480" s="222"/>
      <c r="I480" s="222"/>
      <c r="J480" s="222"/>
      <c r="K480" s="5"/>
    </row>
    <row r="481" ht="15.75" customHeight="1">
      <c r="A481" s="2"/>
      <c r="B481" s="2"/>
      <c r="C481" s="2"/>
      <c r="D481" s="2"/>
      <c r="E481" s="2"/>
      <c r="F481" s="2"/>
      <c r="G481" s="222"/>
      <c r="H481" s="222"/>
      <c r="I481" s="222"/>
      <c r="J481" s="222"/>
      <c r="K481" s="5"/>
    </row>
    <row r="482" ht="15.75" customHeight="1">
      <c r="A482" s="2"/>
      <c r="B482" s="2"/>
      <c r="C482" s="2"/>
      <c r="D482" s="2"/>
      <c r="E482" s="2"/>
      <c r="F482" s="2"/>
      <c r="G482" s="222"/>
      <c r="H482" s="222"/>
      <c r="I482" s="222"/>
      <c r="J482" s="222"/>
      <c r="K482" s="5"/>
    </row>
    <row r="483" ht="15.75" customHeight="1">
      <c r="A483" s="2"/>
      <c r="B483" s="2"/>
      <c r="C483" s="2"/>
      <c r="D483" s="2"/>
      <c r="E483" s="2"/>
      <c r="F483" s="2"/>
      <c r="G483" s="222"/>
      <c r="H483" s="222"/>
      <c r="I483" s="222"/>
      <c r="J483" s="222"/>
      <c r="K483" s="5"/>
    </row>
    <row r="484" ht="15.75" customHeight="1">
      <c r="A484" s="2"/>
      <c r="B484" s="2"/>
      <c r="C484" s="2"/>
      <c r="D484" s="2"/>
      <c r="E484" s="2"/>
      <c r="F484" s="2"/>
      <c r="G484" s="222"/>
      <c r="H484" s="222"/>
      <c r="I484" s="222"/>
      <c r="J484" s="222"/>
      <c r="K484" s="5"/>
    </row>
    <row r="485" ht="15.75" customHeight="1">
      <c r="A485" s="2"/>
      <c r="B485" s="2"/>
      <c r="C485" s="2"/>
      <c r="D485" s="2"/>
      <c r="E485" s="2"/>
      <c r="F485" s="2"/>
      <c r="G485" s="222"/>
      <c r="H485" s="222"/>
      <c r="I485" s="222"/>
      <c r="J485" s="222"/>
      <c r="K485" s="5"/>
    </row>
    <row r="486" ht="15.75" customHeight="1">
      <c r="A486" s="2"/>
      <c r="B486" s="2"/>
      <c r="C486" s="2"/>
      <c r="D486" s="2"/>
      <c r="E486" s="2"/>
      <c r="F486" s="2"/>
      <c r="G486" s="222"/>
      <c r="H486" s="222"/>
      <c r="I486" s="222"/>
      <c r="J486" s="222"/>
      <c r="K486" s="5"/>
    </row>
    <row r="487" ht="15.75" customHeight="1">
      <c r="A487" s="2"/>
      <c r="B487" s="2"/>
      <c r="C487" s="2"/>
      <c r="D487" s="2"/>
      <c r="E487" s="2"/>
      <c r="F487" s="2"/>
      <c r="G487" s="222"/>
      <c r="H487" s="222"/>
      <c r="I487" s="222"/>
      <c r="J487" s="222"/>
      <c r="K487" s="5"/>
    </row>
    <row r="488" ht="15.75" customHeight="1">
      <c r="A488" s="2"/>
      <c r="B488" s="2"/>
      <c r="C488" s="2"/>
      <c r="D488" s="2"/>
      <c r="E488" s="2"/>
      <c r="F488" s="2"/>
      <c r="G488" s="222"/>
      <c r="H488" s="222"/>
      <c r="I488" s="222"/>
      <c r="J488" s="222"/>
      <c r="K488" s="5"/>
    </row>
    <row r="489" ht="15.75" customHeight="1">
      <c r="A489" s="2"/>
      <c r="B489" s="2"/>
      <c r="C489" s="2"/>
      <c r="D489" s="2"/>
      <c r="E489" s="2"/>
      <c r="F489" s="2"/>
      <c r="G489" s="222"/>
      <c r="H489" s="222"/>
      <c r="I489" s="222"/>
      <c r="J489" s="222"/>
      <c r="K489" s="5"/>
    </row>
    <row r="490" ht="15.75" customHeight="1">
      <c r="A490" s="2"/>
      <c r="B490" s="2"/>
      <c r="C490" s="2"/>
      <c r="D490" s="2"/>
      <c r="E490" s="2"/>
      <c r="F490" s="2"/>
      <c r="G490" s="222"/>
      <c r="H490" s="222"/>
      <c r="I490" s="222"/>
      <c r="J490" s="222"/>
      <c r="K490" s="5"/>
    </row>
    <row r="491" ht="15.75" customHeight="1">
      <c r="A491" s="2"/>
      <c r="B491" s="2"/>
      <c r="C491" s="2"/>
      <c r="D491" s="2"/>
      <c r="E491" s="2"/>
      <c r="F491" s="2"/>
      <c r="G491" s="222"/>
      <c r="H491" s="222"/>
      <c r="I491" s="222"/>
      <c r="J491" s="222"/>
      <c r="K491" s="5"/>
    </row>
    <row r="492" ht="15.75" customHeight="1">
      <c r="A492" s="2"/>
      <c r="B492" s="2"/>
      <c r="C492" s="2"/>
      <c r="D492" s="2"/>
      <c r="E492" s="2"/>
      <c r="F492" s="2"/>
      <c r="G492" s="222"/>
      <c r="H492" s="222"/>
      <c r="I492" s="222"/>
      <c r="J492" s="222"/>
      <c r="K492" s="5"/>
    </row>
    <row r="493" ht="15.75" customHeight="1">
      <c r="A493" s="2"/>
      <c r="B493" s="2"/>
      <c r="C493" s="2"/>
      <c r="D493" s="2"/>
      <c r="E493" s="2"/>
      <c r="F493" s="2"/>
      <c r="G493" s="222"/>
      <c r="H493" s="222"/>
      <c r="I493" s="222"/>
      <c r="J493" s="222"/>
      <c r="K493" s="5"/>
    </row>
    <row r="494" ht="15.75" customHeight="1">
      <c r="A494" s="2"/>
      <c r="B494" s="2"/>
      <c r="C494" s="2"/>
      <c r="D494" s="2"/>
      <c r="E494" s="2"/>
      <c r="F494" s="2"/>
      <c r="G494" s="222"/>
      <c r="H494" s="222"/>
      <c r="I494" s="222"/>
      <c r="J494" s="222"/>
      <c r="K494" s="5"/>
    </row>
    <row r="495" ht="15.75" customHeight="1">
      <c r="A495" s="2"/>
      <c r="B495" s="2"/>
      <c r="C495" s="2"/>
      <c r="D495" s="2"/>
      <c r="E495" s="2"/>
      <c r="F495" s="2"/>
      <c r="G495" s="222"/>
      <c r="H495" s="222"/>
      <c r="I495" s="222"/>
      <c r="J495" s="222"/>
      <c r="K495" s="5"/>
    </row>
    <row r="496" ht="15.75" customHeight="1">
      <c r="A496" s="2"/>
      <c r="B496" s="2"/>
      <c r="C496" s="2"/>
      <c r="D496" s="2"/>
      <c r="E496" s="2"/>
      <c r="F496" s="2"/>
      <c r="G496" s="222"/>
      <c r="H496" s="222"/>
      <c r="I496" s="222"/>
      <c r="J496" s="222"/>
      <c r="K496" s="5"/>
    </row>
    <row r="497" ht="15.75" customHeight="1">
      <c r="A497" s="2"/>
      <c r="B497" s="2"/>
      <c r="C497" s="2"/>
      <c r="D497" s="2"/>
      <c r="E497" s="2"/>
      <c r="F497" s="2"/>
      <c r="G497" s="222"/>
      <c r="H497" s="222"/>
      <c r="I497" s="222"/>
      <c r="J497" s="222"/>
      <c r="K497" s="5"/>
    </row>
    <row r="498" ht="15.75" customHeight="1">
      <c r="A498" s="2"/>
      <c r="B498" s="2"/>
      <c r="C498" s="2"/>
      <c r="D498" s="2"/>
      <c r="E498" s="2"/>
      <c r="F498" s="2"/>
      <c r="G498" s="222"/>
      <c r="H498" s="222"/>
      <c r="I498" s="222"/>
      <c r="J498" s="222"/>
      <c r="K498" s="5"/>
    </row>
    <row r="499" ht="15.75" customHeight="1">
      <c r="A499" s="2"/>
      <c r="B499" s="2"/>
      <c r="C499" s="2"/>
      <c r="D499" s="2"/>
      <c r="E499" s="2"/>
      <c r="F499" s="2"/>
      <c r="G499" s="222"/>
      <c r="H499" s="222"/>
      <c r="I499" s="222"/>
      <c r="J499" s="222"/>
      <c r="K499" s="5"/>
    </row>
    <row r="500" ht="15.75" customHeight="1">
      <c r="A500" s="2"/>
      <c r="B500" s="2"/>
      <c r="C500" s="2"/>
      <c r="D500" s="2"/>
      <c r="E500" s="2"/>
      <c r="F500" s="2"/>
      <c r="G500" s="222"/>
      <c r="H500" s="222"/>
      <c r="I500" s="222"/>
      <c r="J500" s="222"/>
      <c r="K500" s="5"/>
    </row>
    <row r="501" ht="15.75" customHeight="1">
      <c r="A501" s="2"/>
      <c r="B501" s="2"/>
      <c r="C501" s="2"/>
      <c r="D501" s="2"/>
      <c r="E501" s="2"/>
      <c r="F501" s="2"/>
      <c r="G501" s="222"/>
      <c r="H501" s="222"/>
      <c r="I501" s="222"/>
      <c r="J501" s="222"/>
      <c r="K501" s="5"/>
    </row>
    <row r="502" ht="15.75" customHeight="1">
      <c r="A502" s="2"/>
      <c r="B502" s="2"/>
      <c r="C502" s="2"/>
      <c r="D502" s="2"/>
      <c r="E502" s="2"/>
      <c r="F502" s="2"/>
      <c r="G502" s="222"/>
      <c r="H502" s="222"/>
      <c r="I502" s="222"/>
      <c r="J502" s="222"/>
      <c r="K502" s="5"/>
    </row>
    <row r="503" ht="15.75" customHeight="1">
      <c r="A503" s="2"/>
      <c r="B503" s="2"/>
      <c r="C503" s="2"/>
      <c r="D503" s="2"/>
      <c r="E503" s="2"/>
      <c r="F503" s="2"/>
      <c r="G503" s="222"/>
      <c r="H503" s="222"/>
      <c r="I503" s="222"/>
      <c r="J503" s="222"/>
      <c r="K503" s="5"/>
    </row>
    <row r="504" ht="15.75" customHeight="1">
      <c r="A504" s="2"/>
      <c r="B504" s="2"/>
      <c r="C504" s="2"/>
      <c r="D504" s="2"/>
      <c r="E504" s="2"/>
      <c r="F504" s="2"/>
      <c r="G504" s="222"/>
      <c r="H504" s="222"/>
      <c r="I504" s="222"/>
      <c r="J504" s="222"/>
      <c r="K504" s="5"/>
    </row>
    <row r="505" ht="15.75" customHeight="1">
      <c r="A505" s="2"/>
      <c r="B505" s="2"/>
      <c r="C505" s="2"/>
      <c r="D505" s="2"/>
      <c r="E505" s="2"/>
      <c r="F505" s="2"/>
      <c r="G505" s="222"/>
      <c r="H505" s="222"/>
      <c r="I505" s="222"/>
      <c r="J505" s="222"/>
      <c r="K505" s="5"/>
    </row>
    <row r="506" ht="15.75" customHeight="1">
      <c r="A506" s="2"/>
      <c r="B506" s="2"/>
      <c r="C506" s="2"/>
      <c r="D506" s="2"/>
      <c r="E506" s="2"/>
      <c r="F506" s="2"/>
      <c r="G506" s="222"/>
      <c r="H506" s="222"/>
      <c r="I506" s="222"/>
      <c r="J506" s="222"/>
      <c r="K506" s="5"/>
    </row>
    <row r="507" ht="15.75" customHeight="1">
      <c r="A507" s="2"/>
      <c r="B507" s="2"/>
      <c r="C507" s="2"/>
      <c r="D507" s="2"/>
      <c r="E507" s="2"/>
      <c r="F507" s="2"/>
      <c r="G507" s="222"/>
      <c r="H507" s="222"/>
      <c r="I507" s="222"/>
      <c r="J507" s="222"/>
      <c r="K507" s="5"/>
    </row>
    <row r="508" ht="15.75" customHeight="1">
      <c r="A508" s="2"/>
      <c r="B508" s="2"/>
      <c r="C508" s="2"/>
      <c r="D508" s="2"/>
      <c r="E508" s="2"/>
      <c r="F508" s="2"/>
      <c r="G508" s="222"/>
      <c r="H508" s="222"/>
      <c r="I508" s="222"/>
      <c r="J508" s="222"/>
      <c r="K508" s="5"/>
    </row>
    <row r="509" ht="15.75" customHeight="1">
      <c r="A509" s="2"/>
      <c r="B509" s="2"/>
      <c r="C509" s="2"/>
      <c r="D509" s="2"/>
      <c r="E509" s="2"/>
      <c r="F509" s="2"/>
      <c r="G509" s="222"/>
      <c r="H509" s="222"/>
      <c r="I509" s="222"/>
      <c r="J509" s="222"/>
      <c r="K509" s="5"/>
    </row>
    <row r="510" ht="15.75" customHeight="1">
      <c r="A510" s="2"/>
      <c r="B510" s="2"/>
      <c r="C510" s="2"/>
      <c r="D510" s="2"/>
      <c r="E510" s="2"/>
      <c r="F510" s="2"/>
      <c r="G510" s="222"/>
      <c r="H510" s="222"/>
      <c r="I510" s="222"/>
      <c r="J510" s="222"/>
      <c r="K510" s="5"/>
    </row>
    <row r="511" ht="15.75" customHeight="1">
      <c r="A511" s="2"/>
      <c r="B511" s="2"/>
      <c r="C511" s="2"/>
      <c r="D511" s="2"/>
      <c r="E511" s="2"/>
      <c r="F511" s="2"/>
      <c r="G511" s="222"/>
      <c r="H511" s="222"/>
      <c r="I511" s="222"/>
      <c r="J511" s="222"/>
      <c r="K511" s="5"/>
    </row>
    <row r="512" ht="15.75" customHeight="1">
      <c r="A512" s="2"/>
      <c r="B512" s="2"/>
      <c r="C512" s="2"/>
      <c r="D512" s="2"/>
      <c r="E512" s="2"/>
      <c r="F512" s="2"/>
      <c r="G512" s="222"/>
      <c r="H512" s="222"/>
      <c r="I512" s="222"/>
      <c r="J512" s="222"/>
      <c r="K512" s="5"/>
    </row>
    <row r="513" ht="15.75" customHeight="1">
      <c r="A513" s="2"/>
      <c r="B513" s="2"/>
      <c r="C513" s="2"/>
      <c r="D513" s="2"/>
      <c r="E513" s="2"/>
      <c r="F513" s="2"/>
      <c r="G513" s="222"/>
      <c r="H513" s="222"/>
      <c r="I513" s="222"/>
      <c r="J513" s="222"/>
      <c r="K513" s="5"/>
    </row>
    <row r="514" ht="15.75" customHeight="1">
      <c r="A514" s="2"/>
      <c r="B514" s="2"/>
      <c r="C514" s="2"/>
      <c r="D514" s="2"/>
      <c r="E514" s="2"/>
      <c r="F514" s="2"/>
      <c r="G514" s="222"/>
      <c r="H514" s="222"/>
      <c r="I514" s="222"/>
      <c r="J514" s="222"/>
      <c r="K514" s="5"/>
    </row>
    <row r="515" ht="15.75" customHeight="1">
      <c r="A515" s="2"/>
      <c r="B515" s="2"/>
      <c r="C515" s="2"/>
      <c r="D515" s="2"/>
      <c r="E515" s="2"/>
      <c r="F515" s="2"/>
      <c r="G515" s="222"/>
      <c r="H515" s="222"/>
      <c r="I515" s="222"/>
      <c r="J515" s="222"/>
      <c r="K515" s="5"/>
    </row>
    <row r="516" ht="15.75" customHeight="1">
      <c r="A516" s="2"/>
      <c r="B516" s="2"/>
      <c r="C516" s="2"/>
      <c r="D516" s="2"/>
      <c r="E516" s="2"/>
      <c r="F516" s="2"/>
      <c r="G516" s="222"/>
      <c r="H516" s="222"/>
      <c r="I516" s="222"/>
      <c r="J516" s="222"/>
      <c r="K516" s="5"/>
    </row>
    <row r="517" ht="15.75" customHeight="1">
      <c r="A517" s="2"/>
      <c r="B517" s="2"/>
      <c r="C517" s="2"/>
      <c r="D517" s="2"/>
      <c r="E517" s="2"/>
      <c r="F517" s="2"/>
      <c r="G517" s="222"/>
      <c r="H517" s="222"/>
      <c r="I517" s="222"/>
      <c r="J517" s="222"/>
      <c r="K517" s="5"/>
    </row>
    <row r="518" ht="15.75" customHeight="1">
      <c r="A518" s="2"/>
      <c r="B518" s="2"/>
      <c r="C518" s="2"/>
      <c r="D518" s="2"/>
      <c r="E518" s="2"/>
      <c r="F518" s="2"/>
      <c r="G518" s="222"/>
      <c r="H518" s="222"/>
      <c r="I518" s="222"/>
      <c r="J518" s="222"/>
      <c r="K518" s="5"/>
    </row>
    <row r="519" ht="15.75" customHeight="1">
      <c r="A519" s="2"/>
      <c r="B519" s="2"/>
      <c r="C519" s="2"/>
      <c r="D519" s="2"/>
      <c r="E519" s="2"/>
      <c r="F519" s="2"/>
      <c r="G519" s="222"/>
      <c r="H519" s="222"/>
      <c r="I519" s="222"/>
      <c r="J519" s="222"/>
      <c r="K519" s="5"/>
    </row>
    <row r="520" ht="15.75" customHeight="1">
      <c r="A520" s="2"/>
      <c r="B520" s="2"/>
      <c r="C520" s="2"/>
      <c r="D520" s="2"/>
      <c r="E520" s="2"/>
      <c r="F520" s="2"/>
      <c r="G520" s="222"/>
      <c r="H520" s="222"/>
      <c r="I520" s="222"/>
      <c r="J520" s="222"/>
      <c r="K520" s="5"/>
    </row>
    <row r="521" ht="15.75" customHeight="1">
      <c r="A521" s="2"/>
      <c r="B521" s="2"/>
      <c r="C521" s="2"/>
      <c r="D521" s="2"/>
      <c r="E521" s="2"/>
      <c r="F521" s="2"/>
      <c r="G521" s="222"/>
      <c r="H521" s="222"/>
      <c r="I521" s="222"/>
      <c r="J521" s="222"/>
      <c r="K521" s="5"/>
    </row>
    <row r="522" ht="15.75" customHeight="1">
      <c r="A522" s="2"/>
      <c r="B522" s="2"/>
      <c r="C522" s="2"/>
      <c r="D522" s="2"/>
      <c r="E522" s="2"/>
      <c r="F522" s="2"/>
      <c r="G522" s="222"/>
      <c r="H522" s="222"/>
      <c r="I522" s="222"/>
      <c r="J522" s="222"/>
      <c r="K522" s="5"/>
    </row>
    <row r="523" ht="15.75" customHeight="1">
      <c r="A523" s="2"/>
      <c r="B523" s="2"/>
      <c r="C523" s="2"/>
      <c r="D523" s="2"/>
      <c r="E523" s="2"/>
      <c r="F523" s="2"/>
      <c r="G523" s="222"/>
      <c r="H523" s="222"/>
      <c r="I523" s="222"/>
      <c r="J523" s="222"/>
      <c r="K523" s="5"/>
    </row>
    <row r="524" ht="15.75" customHeight="1">
      <c r="A524" s="2"/>
      <c r="B524" s="2"/>
      <c r="C524" s="2"/>
      <c r="D524" s="2"/>
      <c r="E524" s="2"/>
      <c r="F524" s="2"/>
      <c r="G524" s="222"/>
      <c r="H524" s="222"/>
      <c r="I524" s="222"/>
      <c r="J524" s="222"/>
      <c r="K524" s="5"/>
    </row>
    <row r="525" ht="15.75" customHeight="1">
      <c r="A525" s="2"/>
      <c r="B525" s="2"/>
      <c r="C525" s="2"/>
      <c r="D525" s="2"/>
      <c r="E525" s="2"/>
      <c r="F525" s="2"/>
      <c r="G525" s="222"/>
      <c r="H525" s="222"/>
      <c r="I525" s="222"/>
      <c r="J525" s="222"/>
      <c r="K525" s="5"/>
    </row>
    <row r="526" ht="15.75" customHeight="1">
      <c r="A526" s="2"/>
      <c r="B526" s="2"/>
      <c r="C526" s="2"/>
      <c r="D526" s="2"/>
      <c r="E526" s="2"/>
      <c r="F526" s="2"/>
      <c r="G526" s="222"/>
      <c r="H526" s="222"/>
      <c r="I526" s="222"/>
      <c r="J526" s="222"/>
      <c r="K526" s="5"/>
    </row>
    <row r="527" ht="15.75" customHeight="1">
      <c r="A527" s="2"/>
      <c r="B527" s="2"/>
      <c r="C527" s="2"/>
      <c r="D527" s="2"/>
      <c r="E527" s="2"/>
      <c r="F527" s="2"/>
      <c r="G527" s="222"/>
      <c r="H527" s="222"/>
      <c r="I527" s="222"/>
      <c r="J527" s="222"/>
      <c r="K527" s="5"/>
    </row>
    <row r="528" ht="15.75" customHeight="1">
      <c r="A528" s="2"/>
      <c r="B528" s="2"/>
      <c r="C528" s="2"/>
      <c r="D528" s="2"/>
      <c r="E528" s="2"/>
      <c r="F528" s="2"/>
      <c r="G528" s="222"/>
      <c r="H528" s="222"/>
      <c r="I528" s="222"/>
      <c r="J528" s="222"/>
      <c r="K528" s="5"/>
    </row>
    <row r="529" ht="15.75" customHeight="1">
      <c r="A529" s="2"/>
      <c r="B529" s="2"/>
      <c r="C529" s="2"/>
      <c r="D529" s="2"/>
      <c r="E529" s="2"/>
      <c r="F529" s="2"/>
      <c r="G529" s="222"/>
      <c r="H529" s="222"/>
      <c r="I529" s="222"/>
      <c r="J529" s="222"/>
      <c r="K529" s="5"/>
    </row>
    <row r="530" ht="15.75" customHeight="1">
      <c r="A530" s="2"/>
      <c r="B530" s="2"/>
      <c r="C530" s="2"/>
      <c r="D530" s="2"/>
      <c r="E530" s="2"/>
      <c r="F530" s="2"/>
      <c r="G530" s="222"/>
      <c r="H530" s="222"/>
      <c r="I530" s="222"/>
      <c r="J530" s="222"/>
      <c r="K530" s="5"/>
    </row>
    <row r="531" ht="15.75" customHeight="1">
      <c r="A531" s="2"/>
      <c r="B531" s="2"/>
      <c r="C531" s="2"/>
      <c r="D531" s="2"/>
      <c r="E531" s="2"/>
      <c r="F531" s="2"/>
      <c r="G531" s="222"/>
      <c r="H531" s="222"/>
      <c r="I531" s="222"/>
      <c r="J531" s="222"/>
      <c r="K531" s="5"/>
    </row>
    <row r="532" ht="15.75" customHeight="1">
      <c r="A532" s="2"/>
      <c r="B532" s="2"/>
      <c r="C532" s="2"/>
      <c r="D532" s="2"/>
      <c r="E532" s="2"/>
      <c r="F532" s="2"/>
      <c r="G532" s="222"/>
      <c r="H532" s="222"/>
      <c r="I532" s="222"/>
      <c r="J532" s="222"/>
      <c r="K532" s="5"/>
    </row>
    <row r="533" ht="15.75" customHeight="1">
      <c r="A533" s="2"/>
      <c r="B533" s="2"/>
      <c r="C533" s="2"/>
      <c r="D533" s="2"/>
      <c r="E533" s="2"/>
      <c r="F533" s="2"/>
      <c r="G533" s="222"/>
      <c r="H533" s="222"/>
      <c r="I533" s="222"/>
      <c r="J533" s="222"/>
      <c r="K533" s="5"/>
    </row>
    <row r="534" ht="15.75" customHeight="1">
      <c r="A534" s="2"/>
      <c r="B534" s="2"/>
      <c r="C534" s="2"/>
      <c r="D534" s="2"/>
      <c r="E534" s="2"/>
      <c r="F534" s="2"/>
      <c r="G534" s="222"/>
      <c r="H534" s="222"/>
      <c r="I534" s="222"/>
      <c r="J534" s="222"/>
      <c r="K534" s="5"/>
    </row>
    <row r="535" ht="15.75" customHeight="1">
      <c r="A535" s="2"/>
      <c r="B535" s="2"/>
      <c r="C535" s="2"/>
      <c r="D535" s="2"/>
      <c r="E535" s="2"/>
      <c r="F535" s="2"/>
      <c r="G535" s="222"/>
      <c r="H535" s="222"/>
      <c r="I535" s="222"/>
      <c r="J535" s="222"/>
      <c r="K535" s="5"/>
    </row>
    <row r="536" ht="15.75" customHeight="1">
      <c r="A536" s="2"/>
      <c r="B536" s="2"/>
      <c r="C536" s="2"/>
      <c r="D536" s="2"/>
      <c r="E536" s="2"/>
      <c r="F536" s="2"/>
      <c r="G536" s="222"/>
      <c r="H536" s="222"/>
      <c r="I536" s="222"/>
      <c r="J536" s="222"/>
      <c r="K536" s="5"/>
    </row>
    <row r="537" ht="15.75" customHeight="1">
      <c r="A537" s="2"/>
      <c r="B537" s="2"/>
      <c r="C537" s="2"/>
      <c r="D537" s="2"/>
      <c r="E537" s="2"/>
      <c r="F537" s="2"/>
      <c r="G537" s="222"/>
      <c r="H537" s="222"/>
      <c r="I537" s="222"/>
      <c r="J537" s="222"/>
      <c r="K537" s="5"/>
    </row>
    <row r="538" ht="15.75" customHeight="1">
      <c r="A538" s="2"/>
      <c r="B538" s="2"/>
      <c r="C538" s="2"/>
      <c r="D538" s="2"/>
      <c r="E538" s="2"/>
      <c r="F538" s="2"/>
      <c r="G538" s="222"/>
      <c r="H538" s="222"/>
      <c r="I538" s="222"/>
      <c r="J538" s="222"/>
      <c r="K538" s="5"/>
    </row>
    <row r="539" ht="15.75" customHeight="1">
      <c r="A539" s="2"/>
      <c r="B539" s="2"/>
      <c r="C539" s="2"/>
      <c r="D539" s="2"/>
      <c r="E539" s="2"/>
      <c r="F539" s="2"/>
      <c r="G539" s="222"/>
      <c r="H539" s="222"/>
      <c r="I539" s="222"/>
      <c r="J539" s="222"/>
      <c r="K539" s="5"/>
    </row>
    <row r="540" ht="15.75" customHeight="1">
      <c r="A540" s="2"/>
      <c r="B540" s="2"/>
      <c r="C540" s="2"/>
      <c r="D540" s="2"/>
      <c r="E540" s="2"/>
      <c r="F540" s="2"/>
      <c r="G540" s="222"/>
      <c r="H540" s="222"/>
      <c r="I540" s="222"/>
      <c r="J540" s="222"/>
      <c r="K540" s="5"/>
    </row>
    <row r="541" ht="15.75" customHeight="1">
      <c r="A541" s="2"/>
      <c r="B541" s="2"/>
      <c r="C541" s="2"/>
      <c r="D541" s="2"/>
      <c r="E541" s="2"/>
      <c r="F541" s="2"/>
      <c r="G541" s="222"/>
      <c r="H541" s="222"/>
      <c r="I541" s="222"/>
      <c r="J541" s="222"/>
      <c r="K541" s="5"/>
    </row>
    <row r="542" ht="15.75" customHeight="1">
      <c r="A542" s="2"/>
      <c r="B542" s="2"/>
      <c r="C542" s="2"/>
      <c r="D542" s="2"/>
      <c r="E542" s="2"/>
      <c r="F542" s="2"/>
      <c r="G542" s="222"/>
      <c r="H542" s="222"/>
      <c r="I542" s="222"/>
      <c r="J542" s="222"/>
      <c r="K542" s="5"/>
    </row>
    <row r="543" ht="15.75" customHeight="1">
      <c r="A543" s="2"/>
      <c r="B543" s="2"/>
      <c r="C543" s="2"/>
      <c r="D543" s="2"/>
      <c r="E543" s="2"/>
      <c r="F543" s="2"/>
      <c r="G543" s="222"/>
      <c r="H543" s="222"/>
      <c r="I543" s="222"/>
      <c r="J543" s="222"/>
      <c r="K543" s="5"/>
    </row>
    <row r="544" ht="15.75" customHeight="1">
      <c r="A544" s="2"/>
      <c r="B544" s="2"/>
      <c r="C544" s="2"/>
      <c r="D544" s="2"/>
      <c r="E544" s="2"/>
      <c r="F544" s="2"/>
      <c r="G544" s="222"/>
      <c r="H544" s="222"/>
      <c r="I544" s="222"/>
      <c r="J544" s="222"/>
      <c r="K544" s="5"/>
    </row>
    <row r="545" ht="15.75" customHeight="1">
      <c r="A545" s="2"/>
      <c r="B545" s="2"/>
      <c r="C545" s="2"/>
      <c r="D545" s="2"/>
      <c r="E545" s="2"/>
      <c r="F545" s="2"/>
      <c r="G545" s="222"/>
      <c r="H545" s="222"/>
      <c r="I545" s="222"/>
      <c r="J545" s="222"/>
      <c r="K545" s="5"/>
    </row>
    <row r="546" ht="15.75" customHeight="1">
      <c r="A546" s="2"/>
      <c r="B546" s="2"/>
      <c r="C546" s="2"/>
      <c r="D546" s="2"/>
      <c r="E546" s="2"/>
      <c r="F546" s="2"/>
      <c r="G546" s="222"/>
      <c r="H546" s="222"/>
      <c r="I546" s="222"/>
      <c r="J546" s="222"/>
      <c r="K546" s="5"/>
    </row>
    <row r="547" ht="15.75" customHeight="1">
      <c r="A547" s="2"/>
      <c r="B547" s="2"/>
      <c r="C547" s="2"/>
      <c r="D547" s="2"/>
      <c r="E547" s="2"/>
      <c r="F547" s="2"/>
      <c r="G547" s="222"/>
      <c r="H547" s="222"/>
      <c r="I547" s="222"/>
      <c r="J547" s="222"/>
      <c r="K547" s="5"/>
    </row>
    <row r="548" ht="15.75" customHeight="1">
      <c r="A548" s="2"/>
      <c r="B548" s="2"/>
      <c r="C548" s="2"/>
      <c r="D548" s="2"/>
      <c r="E548" s="2"/>
      <c r="F548" s="2"/>
      <c r="G548" s="222"/>
      <c r="H548" s="222"/>
      <c r="I548" s="222"/>
      <c r="J548" s="222"/>
      <c r="K548" s="5"/>
    </row>
    <row r="549" ht="15.75" customHeight="1">
      <c r="A549" s="2"/>
      <c r="B549" s="2"/>
      <c r="C549" s="2"/>
      <c r="D549" s="2"/>
      <c r="E549" s="2"/>
      <c r="F549" s="2"/>
      <c r="G549" s="222"/>
      <c r="H549" s="222"/>
      <c r="I549" s="222"/>
      <c r="J549" s="222"/>
      <c r="K549" s="5"/>
    </row>
    <row r="550" ht="15.75" customHeight="1">
      <c r="A550" s="2"/>
      <c r="B550" s="2"/>
      <c r="C550" s="2"/>
      <c r="D550" s="2"/>
      <c r="E550" s="2"/>
      <c r="F550" s="2"/>
      <c r="G550" s="222"/>
      <c r="H550" s="222"/>
      <c r="I550" s="222"/>
      <c r="J550" s="222"/>
      <c r="K550" s="5"/>
    </row>
    <row r="551" ht="15.75" customHeight="1">
      <c r="A551" s="2"/>
      <c r="B551" s="2"/>
      <c r="C551" s="2"/>
      <c r="D551" s="2"/>
      <c r="E551" s="2"/>
      <c r="F551" s="2"/>
      <c r="G551" s="222"/>
      <c r="H551" s="222"/>
      <c r="I551" s="222"/>
      <c r="J551" s="222"/>
      <c r="K551" s="5"/>
    </row>
    <row r="552" ht="15.75" customHeight="1">
      <c r="A552" s="2"/>
      <c r="B552" s="2"/>
      <c r="C552" s="2"/>
      <c r="D552" s="2"/>
      <c r="E552" s="2"/>
      <c r="F552" s="2"/>
      <c r="G552" s="222"/>
      <c r="H552" s="222"/>
      <c r="I552" s="222"/>
      <c r="J552" s="222"/>
      <c r="K552" s="5"/>
    </row>
    <row r="553" ht="15.75" customHeight="1">
      <c r="A553" s="2"/>
      <c r="B553" s="2"/>
      <c r="C553" s="2"/>
      <c r="D553" s="2"/>
      <c r="E553" s="2"/>
      <c r="F553" s="2"/>
      <c r="G553" s="222"/>
      <c r="H553" s="222"/>
      <c r="I553" s="222"/>
      <c r="J553" s="222"/>
      <c r="K553" s="5"/>
    </row>
    <row r="554" ht="15.75" customHeight="1">
      <c r="A554" s="2"/>
      <c r="B554" s="2"/>
      <c r="C554" s="2"/>
      <c r="D554" s="2"/>
      <c r="E554" s="2"/>
      <c r="F554" s="2"/>
      <c r="G554" s="222"/>
      <c r="H554" s="222"/>
      <c r="I554" s="222"/>
      <c r="J554" s="222"/>
      <c r="K554" s="5"/>
    </row>
    <row r="555" ht="15.75" customHeight="1">
      <c r="A555" s="2"/>
      <c r="B555" s="2"/>
      <c r="C555" s="2"/>
      <c r="D555" s="2"/>
      <c r="E555" s="2"/>
      <c r="F555" s="2"/>
      <c r="G555" s="222"/>
      <c r="H555" s="222"/>
      <c r="I555" s="222"/>
      <c r="J555" s="222"/>
      <c r="K555" s="5"/>
    </row>
    <row r="556" ht="15.75" customHeight="1">
      <c r="A556" s="2"/>
      <c r="B556" s="2"/>
      <c r="C556" s="2"/>
      <c r="D556" s="2"/>
      <c r="E556" s="2"/>
      <c r="F556" s="2"/>
      <c r="G556" s="222"/>
      <c r="H556" s="222"/>
      <c r="I556" s="222"/>
      <c r="J556" s="222"/>
      <c r="K556" s="5"/>
    </row>
    <row r="557" ht="15.75" customHeight="1">
      <c r="A557" s="2"/>
      <c r="B557" s="2"/>
      <c r="C557" s="2"/>
      <c r="D557" s="2"/>
      <c r="E557" s="2"/>
      <c r="F557" s="2"/>
      <c r="G557" s="222"/>
      <c r="H557" s="222"/>
      <c r="I557" s="222"/>
      <c r="J557" s="222"/>
      <c r="K557" s="5"/>
    </row>
    <row r="558" ht="15.75" customHeight="1">
      <c r="A558" s="2"/>
      <c r="B558" s="2"/>
      <c r="C558" s="2"/>
      <c r="D558" s="2"/>
      <c r="E558" s="2"/>
      <c r="F558" s="2"/>
      <c r="G558" s="222"/>
      <c r="H558" s="222"/>
      <c r="I558" s="222"/>
      <c r="J558" s="222"/>
      <c r="K558" s="5"/>
    </row>
    <row r="559" ht="15.75" customHeight="1">
      <c r="A559" s="2"/>
      <c r="B559" s="2"/>
      <c r="C559" s="2"/>
      <c r="D559" s="2"/>
      <c r="E559" s="2"/>
      <c r="F559" s="2"/>
      <c r="G559" s="222"/>
      <c r="H559" s="222"/>
      <c r="I559" s="222"/>
      <c r="J559" s="222"/>
      <c r="K559" s="5"/>
    </row>
    <row r="560" ht="15.75" customHeight="1">
      <c r="A560" s="2"/>
      <c r="B560" s="2"/>
      <c r="C560" s="2"/>
      <c r="D560" s="2"/>
      <c r="E560" s="2"/>
      <c r="F560" s="2"/>
      <c r="G560" s="222"/>
      <c r="H560" s="222"/>
      <c r="I560" s="222"/>
      <c r="J560" s="222"/>
      <c r="K560" s="5"/>
    </row>
    <row r="561" ht="15.75" customHeight="1">
      <c r="A561" s="2"/>
      <c r="B561" s="2"/>
      <c r="C561" s="2"/>
      <c r="D561" s="2"/>
      <c r="E561" s="2"/>
      <c r="F561" s="2"/>
      <c r="G561" s="222"/>
      <c r="H561" s="222"/>
      <c r="I561" s="222"/>
      <c r="J561" s="222"/>
      <c r="K561" s="5"/>
    </row>
    <row r="562" ht="15.75" customHeight="1">
      <c r="A562" s="2"/>
      <c r="B562" s="2"/>
      <c r="C562" s="2"/>
      <c r="D562" s="2"/>
      <c r="E562" s="2"/>
      <c r="F562" s="2"/>
      <c r="G562" s="222"/>
      <c r="H562" s="222"/>
      <c r="I562" s="222"/>
      <c r="J562" s="222"/>
      <c r="K562" s="5"/>
    </row>
    <row r="563" ht="15.75" customHeight="1">
      <c r="A563" s="2"/>
      <c r="B563" s="2"/>
      <c r="C563" s="2"/>
      <c r="D563" s="2"/>
      <c r="E563" s="2"/>
      <c r="F563" s="2"/>
      <c r="G563" s="222"/>
      <c r="H563" s="222"/>
      <c r="I563" s="222"/>
      <c r="J563" s="222"/>
      <c r="K563" s="5"/>
    </row>
    <row r="564" ht="15.75" customHeight="1">
      <c r="A564" s="2"/>
      <c r="B564" s="2"/>
      <c r="C564" s="2"/>
      <c r="D564" s="2"/>
      <c r="E564" s="2"/>
      <c r="F564" s="2"/>
      <c r="G564" s="222"/>
      <c r="H564" s="222"/>
      <c r="I564" s="222"/>
      <c r="J564" s="222"/>
      <c r="K564" s="5"/>
    </row>
    <row r="565" ht="15.75" customHeight="1">
      <c r="A565" s="2"/>
      <c r="B565" s="2"/>
      <c r="C565" s="2"/>
      <c r="D565" s="2"/>
      <c r="E565" s="2"/>
      <c r="F565" s="2"/>
      <c r="G565" s="222"/>
      <c r="H565" s="222"/>
      <c r="I565" s="222"/>
      <c r="J565" s="222"/>
      <c r="K565" s="5"/>
    </row>
    <row r="566" ht="15.75" customHeight="1">
      <c r="A566" s="2"/>
      <c r="B566" s="2"/>
      <c r="C566" s="2"/>
      <c r="D566" s="2"/>
      <c r="E566" s="2"/>
      <c r="F566" s="2"/>
      <c r="G566" s="222"/>
      <c r="H566" s="222"/>
      <c r="I566" s="222"/>
      <c r="J566" s="222"/>
      <c r="K566" s="5"/>
    </row>
    <row r="567" ht="15.75" customHeight="1">
      <c r="A567" s="2"/>
      <c r="B567" s="2"/>
      <c r="C567" s="2"/>
      <c r="D567" s="2"/>
      <c r="E567" s="2"/>
      <c r="F567" s="2"/>
      <c r="G567" s="222"/>
      <c r="H567" s="222"/>
      <c r="I567" s="222"/>
      <c r="J567" s="222"/>
      <c r="K567" s="5"/>
    </row>
    <row r="568" ht="15.75" customHeight="1">
      <c r="A568" s="2"/>
      <c r="B568" s="2"/>
      <c r="C568" s="2"/>
      <c r="D568" s="2"/>
      <c r="E568" s="2"/>
      <c r="F568" s="2"/>
      <c r="G568" s="222"/>
      <c r="H568" s="222"/>
      <c r="I568" s="222"/>
      <c r="J568" s="222"/>
      <c r="K568" s="5"/>
    </row>
    <row r="569" ht="15.75" customHeight="1">
      <c r="A569" s="2"/>
      <c r="B569" s="2"/>
      <c r="C569" s="2"/>
      <c r="D569" s="2"/>
      <c r="E569" s="2"/>
      <c r="F569" s="2"/>
      <c r="G569" s="222"/>
      <c r="H569" s="222"/>
      <c r="I569" s="222"/>
      <c r="J569" s="222"/>
      <c r="K569" s="5"/>
    </row>
    <row r="570" ht="15.75" customHeight="1">
      <c r="A570" s="2"/>
      <c r="B570" s="2"/>
      <c r="C570" s="2"/>
      <c r="D570" s="2"/>
      <c r="E570" s="2"/>
      <c r="F570" s="2"/>
      <c r="G570" s="222"/>
      <c r="H570" s="222"/>
      <c r="I570" s="222"/>
      <c r="J570" s="222"/>
      <c r="K570" s="5"/>
    </row>
    <row r="571" ht="15.75" customHeight="1">
      <c r="A571" s="2"/>
      <c r="B571" s="2"/>
      <c r="C571" s="2"/>
      <c r="D571" s="2"/>
      <c r="E571" s="2"/>
      <c r="F571" s="2"/>
      <c r="G571" s="222"/>
      <c r="H571" s="222"/>
      <c r="I571" s="222"/>
      <c r="J571" s="222"/>
      <c r="K571" s="5"/>
    </row>
    <row r="572" ht="15.75" customHeight="1">
      <c r="A572" s="2"/>
      <c r="B572" s="2"/>
      <c r="C572" s="2"/>
      <c r="D572" s="2"/>
      <c r="E572" s="2"/>
      <c r="F572" s="2"/>
      <c r="G572" s="222"/>
      <c r="H572" s="222"/>
      <c r="I572" s="222"/>
      <c r="J572" s="222"/>
      <c r="K572" s="5"/>
    </row>
    <row r="573" ht="15.75" customHeight="1">
      <c r="A573" s="2"/>
      <c r="B573" s="2"/>
      <c r="C573" s="2"/>
      <c r="D573" s="2"/>
      <c r="E573" s="2"/>
      <c r="F573" s="2"/>
      <c r="G573" s="222"/>
      <c r="H573" s="222"/>
      <c r="I573" s="222"/>
      <c r="J573" s="222"/>
      <c r="K573" s="5"/>
    </row>
    <row r="574" ht="15.75" customHeight="1">
      <c r="A574" s="2"/>
      <c r="B574" s="2"/>
      <c r="C574" s="2"/>
      <c r="D574" s="2"/>
      <c r="E574" s="2"/>
      <c r="F574" s="2"/>
      <c r="G574" s="222"/>
      <c r="H574" s="222"/>
      <c r="I574" s="222"/>
      <c r="J574" s="222"/>
      <c r="K574" s="5"/>
    </row>
    <row r="575" ht="15.75" customHeight="1">
      <c r="A575" s="2"/>
      <c r="B575" s="2"/>
      <c r="C575" s="2"/>
      <c r="D575" s="2"/>
      <c r="E575" s="2"/>
      <c r="F575" s="2"/>
      <c r="G575" s="222"/>
      <c r="H575" s="222"/>
      <c r="I575" s="222"/>
      <c r="J575" s="222"/>
      <c r="K575" s="5"/>
    </row>
    <row r="576" ht="15.75" customHeight="1">
      <c r="A576" s="2"/>
      <c r="B576" s="2"/>
      <c r="C576" s="2"/>
      <c r="D576" s="2"/>
      <c r="E576" s="2"/>
      <c r="F576" s="2"/>
      <c r="G576" s="222"/>
      <c r="H576" s="222"/>
      <c r="I576" s="222"/>
      <c r="J576" s="222"/>
      <c r="K576" s="5"/>
    </row>
    <row r="577" ht="15.75" customHeight="1">
      <c r="A577" s="2"/>
      <c r="B577" s="2"/>
      <c r="C577" s="2"/>
      <c r="D577" s="2"/>
      <c r="E577" s="2"/>
      <c r="F577" s="2"/>
      <c r="G577" s="222"/>
      <c r="H577" s="222"/>
      <c r="I577" s="222"/>
      <c r="J577" s="222"/>
      <c r="K577" s="5"/>
    </row>
    <row r="578" ht="15.75" customHeight="1">
      <c r="A578" s="2"/>
      <c r="B578" s="2"/>
      <c r="C578" s="2"/>
      <c r="D578" s="2"/>
      <c r="E578" s="2"/>
      <c r="F578" s="2"/>
      <c r="G578" s="222"/>
      <c r="H578" s="222"/>
      <c r="I578" s="222"/>
      <c r="J578" s="222"/>
      <c r="K578" s="5"/>
    </row>
    <row r="579" ht="15.75" customHeight="1">
      <c r="A579" s="2"/>
      <c r="B579" s="2"/>
      <c r="C579" s="2"/>
      <c r="D579" s="2"/>
      <c r="E579" s="2"/>
      <c r="F579" s="2"/>
      <c r="G579" s="222"/>
      <c r="H579" s="222"/>
      <c r="I579" s="222"/>
      <c r="J579" s="222"/>
      <c r="K579" s="5"/>
    </row>
    <row r="580" ht="15.75" customHeight="1">
      <c r="A580" s="2"/>
      <c r="B580" s="2"/>
      <c r="C580" s="2"/>
      <c r="D580" s="2"/>
      <c r="E580" s="2"/>
      <c r="F580" s="2"/>
      <c r="G580" s="222"/>
      <c r="H580" s="222"/>
      <c r="I580" s="222"/>
      <c r="J580" s="222"/>
      <c r="K580" s="5"/>
    </row>
    <row r="581" ht="15.75" customHeight="1">
      <c r="A581" s="2"/>
      <c r="B581" s="2"/>
      <c r="C581" s="2"/>
      <c r="D581" s="2"/>
      <c r="E581" s="2"/>
      <c r="F581" s="2"/>
      <c r="G581" s="222"/>
      <c r="H581" s="222"/>
      <c r="I581" s="222"/>
      <c r="J581" s="222"/>
      <c r="K581" s="5"/>
    </row>
    <row r="582" ht="15.75" customHeight="1">
      <c r="A582" s="2"/>
      <c r="B582" s="2"/>
      <c r="C582" s="2"/>
      <c r="D582" s="2"/>
      <c r="E582" s="2"/>
      <c r="F582" s="2"/>
      <c r="G582" s="222"/>
      <c r="H582" s="222"/>
      <c r="I582" s="222"/>
      <c r="J582" s="222"/>
      <c r="K582" s="5"/>
    </row>
    <row r="583" ht="15.75" customHeight="1">
      <c r="A583" s="2"/>
      <c r="B583" s="2"/>
      <c r="C583" s="2"/>
      <c r="D583" s="2"/>
      <c r="E583" s="2"/>
      <c r="F583" s="2"/>
      <c r="G583" s="222"/>
      <c r="H583" s="222"/>
      <c r="I583" s="222"/>
      <c r="J583" s="222"/>
      <c r="K583" s="5"/>
    </row>
    <row r="584" ht="15.75" customHeight="1">
      <c r="A584" s="2"/>
      <c r="B584" s="2"/>
      <c r="C584" s="2"/>
      <c r="D584" s="2"/>
      <c r="E584" s="2"/>
      <c r="F584" s="2"/>
      <c r="G584" s="222"/>
      <c r="H584" s="222"/>
      <c r="I584" s="222"/>
      <c r="J584" s="222"/>
      <c r="K584" s="5"/>
    </row>
    <row r="585" ht="15.75" customHeight="1">
      <c r="A585" s="2"/>
      <c r="B585" s="2"/>
      <c r="C585" s="2"/>
      <c r="D585" s="2"/>
      <c r="E585" s="2"/>
      <c r="F585" s="2"/>
      <c r="G585" s="222"/>
      <c r="H585" s="222"/>
      <c r="I585" s="222"/>
      <c r="J585" s="222"/>
      <c r="K585" s="5"/>
    </row>
    <row r="586" ht="15.75" customHeight="1">
      <c r="A586" s="2"/>
      <c r="B586" s="2"/>
      <c r="C586" s="2"/>
      <c r="D586" s="2"/>
      <c r="E586" s="2"/>
      <c r="F586" s="2"/>
      <c r="G586" s="222"/>
      <c r="H586" s="222"/>
      <c r="I586" s="222"/>
      <c r="J586" s="222"/>
      <c r="K586" s="5"/>
    </row>
    <row r="587" ht="15.75" customHeight="1">
      <c r="A587" s="2"/>
      <c r="B587" s="2"/>
      <c r="C587" s="2"/>
      <c r="D587" s="2"/>
      <c r="E587" s="2"/>
      <c r="F587" s="2"/>
      <c r="G587" s="222"/>
      <c r="H587" s="222"/>
      <c r="I587" s="222"/>
      <c r="J587" s="222"/>
      <c r="K587" s="5"/>
    </row>
    <row r="588" ht="15.75" customHeight="1">
      <c r="A588" s="2"/>
      <c r="B588" s="2"/>
      <c r="C588" s="2"/>
      <c r="D588" s="2"/>
      <c r="E588" s="2"/>
      <c r="F588" s="2"/>
      <c r="G588" s="222"/>
      <c r="H588" s="222"/>
      <c r="I588" s="222"/>
      <c r="J588" s="222"/>
      <c r="K588" s="5"/>
    </row>
    <row r="589" ht="15.75" customHeight="1">
      <c r="A589" s="2"/>
      <c r="B589" s="2"/>
      <c r="C589" s="2"/>
      <c r="D589" s="2"/>
      <c r="E589" s="2"/>
      <c r="F589" s="2"/>
      <c r="G589" s="222"/>
      <c r="H589" s="222"/>
      <c r="I589" s="222"/>
      <c r="J589" s="222"/>
      <c r="K589" s="5"/>
    </row>
    <row r="590" ht="15.75" customHeight="1">
      <c r="A590" s="2"/>
      <c r="B590" s="2"/>
      <c r="C590" s="2"/>
      <c r="D590" s="2"/>
      <c r="E590" s="2"/>
      <c r="F590" s="2"/>
      <c r="G590" s="222"/>
      <c r="H590" s="222"/>
      <c r="I590" s="222"/>
      <c r="J590" s="222"/>
      <c r="K590" s="5"/>
    </row>
    <row r="591" ht="15.75" customHeight="1">
      <c r="A591" s="2"/>
      <c r="B591" s="2"/>
      <c r="C591" s="2"/>
      <c r="D591" s="2"/>
      <c r="E591" s="2"/>
      <c r="F591" s="2"/>
      <c r="G591" s="222"/>
      <c r="H591" s="222"/>
      <c r="I591" s="222"/>
      <c r="J591" s="222"/>
      <c r="K591" s="5"/>
    </row>
    <row r="592" ht="15.75" customHeight="1">
      <c r="A592" s="2"/>
      <c r="B592" s="2"/>
      <c r="C592" s="2"/>
      <c r="D592" s="2"/>
      <c r="E592" s="2"/>
      <c r="F592" s="2"/>
      <c r="G592" s="222"/>
      <c r="H592" s="222"/>
      <c r="I592" s="222"/>
      <c r="J592" s="222"/>
      <c r="K592" s="5"/>
    </row>
    <row r="593" ht="15.75" customHeight="1">
      <c r="A593" s="2"/>
      <c r="B593" s="2"/>
      <c r="C593" s="2"/>
      <c r="D593" s="2"/>
      <c r="E593" s="2"/>
      <c r="F593" s="2"/>
      <c r="G593" s="222"/>
      <c r="H593" s="222"/>
      <c r="I593" s="222"/>
      <c r="J593" s="222"/>
      <c r="K593" s="5"/>
    </row>
    <row r="594" ht="15.75" customHeight="1">
      <c r="A594" s="2"/>
      <c r="B594" s="2"/>
      <c r="C594" s="2"/>
      <c r="D594" s="2"/>
      <c r="E594" s="2"/>
      <c r="F594" s="2"/>
      <c r="G594" s="222"/>
      <c r="H594" s="222"/>
      <c r="I594" s="222"/>
      <c r="J594" s="222"/>
      <c r="K594" s="5"/>
    </row>
    <row r="595" ht="15.75" customHeight="1">
      <c r="A595" s="2"/>
      <c r="B595" s="2"/>
      <c r="C595" s="2"/>
      <c r="D595" s="2"/>
      <c r="E595" s="2"/>
      <c r="F595" s="2"/>
      <c r="G595" s="222"/>
      <c r="H595" s="222"/>
      <c r="I595" s="222"/>
      <c r="J595" s="222"/>
      <c r="K595" s="5"/>
    </row>
    <row r="596" ht="15.75" customHeight="1">
      <c r="A596" s="2"/>
      <c r="B596" s="2"/>
      <c r="C596" s="2"/>
      <c r="D596" s="2"/>
      <c r="E596" s="2"/>
      <c r="F596" s="2"/>
      <c r="G596" s="222"/>
      <c r="H596" s="222"/>
      <c r="I596" s="222"/>
      <c r="J596" s="222"/>
      <c r="K596" s="5"/>
    </row>
    <row r="597" ht="15.75" customHeight="1">
      <c r="A597" s="2"/>
      <c r="B597" s="2"/>
      <c r="C597" s="2"/>
      <c r="D597" s="2"/>
      <c r="E597" s="2"/>
      <c r="F597" s="2"/>
      <c r="G597" s="222"/>
      <c r="H597" s="222"/>
      <c r="I597" s="222"/>
      <c r="J597" s="222"/>
      <c r="K597" s="5"/>
    </row>
    <row r="598" ht="15.75" customHeight="1">
      <c r="A598" s="2"/>
      <c r="B598" s="2"/>
      <c r="C598" s="2"/>
      <c r="D598" s="2"/>
      <c r="E598" s="2"/>
      <c r="F598" s="2"/>
      <c r="G598" s="222"/>
      <c r="H598" s="222"/>
      <c r="I598" s="222"/>
      <c r="J598" s="222"/>
      <c r="K598" s="5"/>
    </row>
    <row r="599" ht="15.75" customHeight="1">
      <c r="A599" s="2"/>
      <c r="B599" s="2"/>
      <c r="C599" s="2"/>
      <c r="D599" s="2"/>
      <c r="E599" s="2"/>
      <c r="F599" s="2"/>
      <c r="G599" s="222"/>
      <c r="H599" s="222"/>
      <c r="I599" s="222"/>
      <c r="J599" s="222"/>
      <c r="K599" s="5"/>
    </row>
    <row r="600" ht="15.75" customHeight="1">
      <c r="A600" s="2"/>
      <c r="B600" s="2"/>
      <c r="C600" s="2"/>
      <c r="D600" s="2"/>
      <c r="E600" s="2"/>
      <c r="F600" s="2"/>
      <c r="G600" s="222"/>
      <c r="H600" s="222"/>
      <c r="I600" s="222"/>
      <c r="J600" s="222"/>
      <c r="K600" s="5"/>
    </row>
    <row r="601" ht="15.75" customHeight="1">
      <c r="A601" s="2"/>
      <c r="B601" s="2"/>
      <c r="C601" s="2"/>
      <c r="D601" s="2"/>
      <c r="E601" s="2"/>
      <c r="F601" s="2"/>
      <c r="G601" s="222"/>
      <c r="H601" s="222"/>
      <c r="I601" s="222"/>
      <c r="J601" s="222"/>
      <c r="K601" s="5"/>
    </row>
    <row r="602" ht="15.75" customHeight="1">
      <c r="A602" s="2"/>
      <c r="B602" s="2"/>
      <c r="C602" s="2"/>
      <c r="D602" s="2"/>
      <c r="E602" s="2"/>
      <c r="F602" s="2"/>
      <c r="G602" s="222"/>
      <c r="H602" s="222"/>
      <c r="I602" s="222"/>
      <c r="J602" s="222"/>
      <c r="K602" s="5"/>
    </row>
    <row r="603" ht="15.75" customHeight="1">
      <c r="A603" s="2"/>
      <c r="B603" s="2"/>
      <c r="C603" s="2"/>
      <c r="D603" s="2"/>
      <c r="E603" s="2"/>
      <c r="F603" s="2"/>
      <c r="G603" s="222"/>
      <c r="H603" s="222"/>
      <c r="I603" s="222"/>
      <c r="J603" s="222"/>
      <c r="K603" s="5"/>
    </row>
    <row r="604" ht="15.75" customHeight="1">
      <c r="A604" s="2"/>
      <c r="B604" s="2"/>
      <c r="C604" s="2"/>
      <c r="D604" s="2"/>
      <c r="E604" s="2"/>
      <c r="F604" s="2"/>
      <c r="G604" s="222"/>
      <c r="H604" s="222"/>
      <c r="I604" s="222"/>
      <c r="J604" s="222"/>
      <c r="K604" s="5"/>
    </row>
    <row r="605" ht="15.75" customHeight="1">
      <c r="A605" s="2"/>
      <c r="B605" s="2"/>
      <c r="C605" s="2"/>
      <c r="D605" s="2"/>
      <c r="E605" s="2"/>
      <c r="F605" s="2"/>
      <c r="G605" s="222"/>
      <c r="H605" s="222"/>
      <c r="I605" s="222"/>
      <c r="J605" s="222"/>
      <c r="K605" s="5"/>
    </row>
    <row r="606" ht="15.75" customHeight="1">
      <c r="A606" s="2"/>
      <c r="B606" s="2"/>
      <c r="C606" s="2"/>
      <c r="D606" s="2"/>
      <c r="E606" s="2"/>
      <c r="F606" s="2"/>
      <c r="G606" s="222"/>
      <c r="H606" s="222"/>
      <c r="I606" s="222"/>
      <c r="J606" s="222"/>
      <c r="K606" s="5"/>
    </row>
    <row r="607" ht="15.75" customHeight="1">
      <c r="A607" s="2"/>
      <c r="B607" s="2"/>
      <c r="C607" s="2"/>
      <c r="D607" s="2"/>
      <c r="E607" s="2"/>
      <c r="F607" s="2"/>
      <c r="G607" s="222"/>
      <c r="H607" s="222"/>
      <c r="I607" s="222"/>
      <c r="J607" s="222"/>
      <c r="K607" s="5"/>
    </row>
    <row r="608" ht="15.75" customHeight="1">
      <c r="A608" s="2"/>
      <c r="B608" s="2"/>
      <c r="C608" s="2"/>
      <c r="D608" s="2"/>
      <c r="E608" s="2"/>
      <c r="F608" s="2"/>
      <c r="G608" s="222"/>
      <c r="H608" s="222"/>
      <c r="I608" s="222"/>
      <c r="J608" s="222"/>
      <c r="K608" s="5"/>
    </row>
    <row r="609" ht="15.75" customHeight="1">
      <c r="A609" s="2"/>
      <c r="B609" s="2"/>
      <c r="C609" s="2"/>
      <c r="D609" s="2"/>
      <c r="E609" s="2"/>
      <c r="F609" s="2"/>
      <c r="G609" s="222"/>
      <c r="H609" s="222"/>
      <c r="I609" s="222"/>
      <c r="J609" s="222"/>
      <c r="K609" s="5"/>
    </row>
    <row r="610" ht="15.75" customHeight="1">
      <c r="A610" s="2"/>
      <c r="B610" s="2"/>
      <c r="C610" s="2"/>
      <c r="D610" s="2"/>
      <c r="E610" s="2"/>
      <c r="F610" s="2"/>
      <c r="G610" s="222"/>
      <c r="H610" s="222"/>
      <c r="I610" s="222"/>
      <c r="J610" s="222"/>
      <c r="K610" s="5"/>
    </row>
    <row r="611" ht="15.75" customHeight="1">
      <c r="A611" s="2"/>
      <c r="B611" s="2"/>
      <c r="C611" s="2"/>
      <c r="D611" s="2"/>
      <c r="E611" s="2"/>
      <c r="F611" s="2"/>
      <c r="G611" s="222"/>
      <c r="H611" s="222"/>
      <c r="I611" s="222"/>
      <c r="J611" s="222"/>
      <c r="K611" s="5"/>
    </row>
    <row r="612" ht="15.75" customHeight="1">
      <c r="A612" s="2"/>
      <c r="B612" s="2"/>
      <c r="C612" s="2"/>
      <c r="D612" s="2"/>
      <c r="E612" s="2"/>
      <c r="F612" s="2"/>
      <c r="G612" s="222"/>
      <c r="H612" s="222"/>
      <c r="I612" s="222"/>
      <c r="J612" s="222"/>
      <c r="K612" s="5"/>
    </row>
    <row r="613" ht="15.75" customHeight="1">
      <c r="A613" s="2"/>
      <c r="B613" s="2"/>
      <c r="C613" s="2"/>
      <c r="D613" s="2"/>
      <c r="E613" s="2"/>
      <c r="F613" s="2"/>
      <c r="G613" s="222"/>
      <c r="H613" s="222"/>
      <c r="I613" s="222"/>
      <c r="J613" s="222"/>
      <c r="K613" s="5"/>
    </row>
    <row r="614" ht="15.75" customHeight="1">
      <c r="A614" s="2"/>
      <c r="B614" s="2"/>
      <c r="C614" s="2"/>
      <c r="D614" s="2"/>
      <c r="E614" s="2"/>
      <c r="F614" s="2"/>
      <c r="G614" s="222"/>
      <c r="H614" s="222"/>
      <c r="I614" s="222"/>
      <c r="J614" s="222"/>
      <c r="K614" s="5"/>
    </row>
    <row r="615" ht="15.75" customHeight="1">
      <c r="A615" s="2"/>
      <c r="B615" s="2"/>
      <c r="C615" s="2"/>
      <c r="D615" s="2"/>
      <c r="E615" s="2"/>
      <c r="F615" s="2"/>
      <c r="G615" s="222"/>
      <c r="H615" s="222"/>
      <c r="I615" s="222"/>
      <c r="J615" s="222"/>
      <c r="K615" s="5"/>
    </row>
    <row r="616" ht="15.75" customHeight="1">
      <c r="A616" s="2"/>
      <c r="B616" s="2"/>
      <c r="C616" s="2"/>
      <c r="D616" s="2"/>
      <c r="E616" s="2"/>
      <c r="F616" s="2"/>
      <c r="G616" s="222"/>
      <c r="H616" s="222"/>
      <c r="I616" s="222"/>
      <c r="J616" s="222"/>
      <c r="K616" s="5"/>
    </row>
    <row r="617" ht="15.75" customHeight="1">
      <c r="A617" s="2"/>
      <c r="B617" s="2"/>
      <c r="C617" s="2"/>
      <c r="D617" s="2"/>
      <c r="E617" s="2"/>
      <c r="F617" s="2"/>
      <c r="G617" s="222"/>
      <c r="H617" s="222"/>
      <c r="I617" s="222"/>
      <c r="J617" s="222"/>
      <c r="K617" s="5"/>
    </row>
    <row r="618" ht="15.75" customHeight="1">
      <c r="A618" s="2"/>
      <c r="B618" s="2"/>
      <c r="C618" s="2"/>
      <c r="D618" s="2"/>
      <c r="E618" s="2"/>
      <c r="F618" s="2"/>
      <c r="G618" s="222"/>
      <c r="H618" s="222"/>
      <c r="I618" s="222"/>
      <c r="J618" s="222"/>
      <c r="K618" s="5"/>
    </row>
    <row r="619" ht="15.75" customHeight="1">
      <c r="A619" s="2"/>
      <c r="B619" s="2"/>
      <c r="C619" s="2"/>
      <c r="D619" s="2"/>
      <c r="E619" s="2"/>
      <c r="F619" s="2"/>
      <c r="G619" s="222"/>
      <c r="H619" s="222"/>
      <c r="I619" s="222"/>
      <c r="J619" s="222"/>
      <c r="K619" s="5"/>
    </row>
    <row r="620" ht="15.75" customHeight="1">
      <c r="A620" s="2"/>
      <c r="B620" s="2"/>
      <c r="C620" s="2"/>
      <c r="D620" s="2"/>
      <c r="E620" s="2"/>
      <c r="F620" s="2"/>
      <c r="G620" s="222"/>
      <c r="H620" s="222"/>
      <c r="I620" s="222"/>
      <c r="J620" s="222"/>
      <c r="K620" s="5"/>
    </row>
    <row r="621" ht="15.75" customHeight="1">
      <c r="A621" s="2"/>
      <c r="B621" s="2"/>
      <c r="C621" s="2"/>
      <c r="D621" s="2"/>
      <c r="E621" s="2"/>
      <c r="F621" s="2"/>
      <c r="G621" s="222"/>
      <c r="H621" s="222"/>
      <c r="I621" s="222"/>
      <c r="J621" s="222"/>
      <c r="K621" s="5"/>
    </row>
    <row r="622" ht="15.75" customHeight="1">
      <c r="A622" s="2"/>
      <c r="B622" s="2"/>
      <c r="C622" s="2"/>
      <c r="D622" s="2"/>
      <c r="E622" s="2"/>
      <c r="F622" s="2"/>
      <c r="G622" s="222"/>
      <c r="H622" s="222"/>
      <c r="I622" s="222"/>
      <c r="J622" s="222"/>
      <c r="K622" s="5"/>
    </row>
    <row r="623" ht="15.75" customHeight="1">
      <c r="A623" s="2"/>
      <c r="B623" s="2"/>
      <c r="C623" s="2"/>
      <c r="D623" s="2"/>
      <c r="E623" s="2"/>
      <c r="F623" s="2"/>
      <c r="G623" s="222"/>
      <c r="H623" s="222"/>
      <c r="I623" s="222"/>
      <c r="J623" s="222"/>
      <c r="K623" s="5"/>
    </row>
    <row r="624" ht="15.75" customHeight="1">
      <c r="A624" s="2"/>
      <c r="B624" s="2"/>
      <c r="C624" s="2"/>
      <c r="D624" s="2"/>
      <c r="E624" s="2"/>
      <c r="F624" s="2"/>
      <c r="G624" s="222"/>
      <c r="H624" s="222"/>
      <c r="I624" s="222"/>
      <c r="J624" s="222"/>
      <c r="K624" s="5"/>
    </row>
    <row r="625" ht="15.75" customHeight="1">
      <c r="A625" s="2"/>
      <c r="B625" s="2"/>
      <c r="C625" s="2"/>
      <c r="D625" s="2"/>
      <c r="E625" s="2"/>
      <c r="F625" s="2"/>
      <c r="G625" s="222"/>
      <c r="H625" s="222"/>
      <c r="I625" s="222"/>
      <c r="J625" s="222"/>
      <c r="K625" s="5"/>
    </row>
    <row r="626" ht="15.75" customHeight="1">
      <c r="A626" s="2"/>
      <c r="B626" s="2"/>
      <c r="C626" s="2"/>
      <c r="D626" s="2"/>
      <c r="E626" s="2"/>
      <c r="F626" s="2"/>
      <c r="G626" s="222"/>
      <c r="H626" s="222"/>
      <c r="I626" s="222"/>
      <c r="J626" s="222"/>
      <c r="K626" s="5"/>
    </row>
    <row r="627" ht="15.75" customHeight="1">
      <c r="A627" s="2"/>
      <c r="B627" s="2"/>
      <c r="C627" s="2"/>
      <c r="D627" s="2"/>
      <c r="E627" s="2"/>
      <c r="F627" s="2"/>
      <c r="G627" s="222"/>
      <c r="H627" s="222"/>
      <c r="I627" s="222"/>
      <c r="J627" s="222"/>
      <c r="K627" s="5"/>
    </row>
    <row r="628" ht="15.75" customHeight="1">
      <c r="A628" s="2"/>
      <c r="B628" s="2"/>
      <c r="C628" s="2"/>
      <c r="D628" s="2"/>
      <c r="E628" s="2"/>
      <c r="F628" s="2"/>
      <c r="G628" s="222"/>
      <c r="H628" s="222"/>
      <c r="I628" s="222"/>
      <c r="J628" s="222"/>
      <c r="K628" s="5"/>
    </row>
    <row r="629" ht="15.75" customHeight="1">
      <c r="A629" s="2"/>
      <c r="B629" s="2"/>
      <c r="C629" s="2"/>
      <c r="D629" s="2"/>
      <c r="E629" s="2"/>
      <c r="F629" s="2"/>
      <c r="G629" s="222"/>
      <c r="H629" s="222"/>
      <c r="I629" s="222"/>
      <c r="J629" s="222"/>
      <c r="K629" s="5"/>
    </row>
    <row r="630" ht="15.75" customHeight="1">
      <c r="A630" s="2"/>
      <c r="B630" s="2"/>
      <c r="C630" s="2"/>
      <c r="D630" s="2"/>
      <c r="E630" s="2"/>
      <c r="F630" s="2"/>
      <c r="G630" s="222"/>
      <c r="H630" s="222"/>
      <c r="I630" s="222"/>
      <c r="J630" s="222"/>
      <c r="K630" s="5"/>
    </row>
    <row r="631" ht="15.75" customHeight="1">
      <c r="A631" s="2"/>
      <c r="B631" s="2"/>
      <c r="C631" s="2"/>
      <c r="D631" s="2"/>
      <c r="E631" s="2"/>
      <c r="F631" s="2"/>
      <c r="G631" s="222"/>
      <c r="H631" s="222"/>
      <c r="I631" s="222"/>
      <c r="J631" s="222"/>
      <c r="K631" s="5"/>
    </row>
    <row r="632" ht="15.75" customHeight="1">
      <c r="A632" s="2"/>
      <c r="B632" s="2"/>
      <c r="C632" s="2"/>
      <c r="D632" s="2"/>
      <c r="E632" s="2"/>
      <c r="F632" s="2"/>
      <c r="G632" s="222"/>
      <c r="H632" s="222"/>
      <c r="I632" s="222"/>
      <c r="J632" s="222"/>
      <c r="K632" s="5"/>
    </row>
    <row r="633" ht="15.75" customHeight="1">
      <c r="A633" s="2"/>
      <c r="B633" s="2"/>
      <c r="C633" s="2"/>
      <c r="D633" s="2"/>
      <c r="E633" s="2"/>
      <c r="F633" s="2"/>
      <c r="G633" s="222"/>
      <c r="H633" s="222"/>
      <c r="I633" s="222"/>
      <c r="J633" s="222"/>
      <c r="K633" s="5"/>
    </row>
    <row r="634" ht="15.75" customHeight="1">
      <c r="A634" s="2"/>
      <c r="B634" s="2"/>
      <c r="C634" s="2"/>
      <c r="D634" s="2"/>
      <c r="E634" s="2"/>
      <c r="F634" s="2"/>
      <c r="G634" s="222"/>
      <c r="H634" s="222"/>
      <c r="I634" s="222"/>
      <c r="J634" s="222"/>
      <c r="K634" s="5"/>
    </row>
    <row r="635" ht="15.75" customHeight="1">
      <c r="A635" s="2"/>
      <c r="B635" s="2"/>
      <c r="C635" s="2"/>
      <c r="D635" s="2"/>
      <c r="E635" s="2"/>
      <c r="F635" s="2"/>
      <c r="G635" s="222"/>
      <c r="H635" s="222"/>
      <c r="I635" s="222"/>
      <c r="J635" s="222"/>
      <c r="K635" s="5"/>
    </row>
    <row r="636" ht="15.75" customHeight="1">
      <c r="A636" s="2"/>
      <c r="B636" s="2"/>
      <c r="C636" s="2"/>
      <c r="D636" s="2"/>
      <c r="E636" s="2"/>
      <c r="F636" s="2"/>
      <c r="G636" s="222"/>
      <c r="H636" s="222"/>
      <c r="I636" s="222"/>
      <c r="J636" s="222"/>
      <c r="K636" s="5"/>
    </row>
    <row r="637" ht="15.75" customHeight="1">
      <c r="A637" s="2"/>
      <c r="B637" s="2"/>
      <c r="C637" s="2"/>
      <c r="D637" s="2"/>
      <c r="E637" s="2"/>
      <c r="F637" s="2"/>
      <c r="G637" s="222"/>
      <c r="H637" s="222"/>
      <c r="I637" s="222"/>
      <c r="J637" s="222"/>
      <c r="K637" s="5"/>
    </row>
    <row r="638" ht="15.75" customHeight="1">
      <c r="A638" s="2"/>
      <c r="B638" s="2"/>
      <c r="C638" s="2"/>
      <c r="D638" s="2"/>
      <c r="E638" s="2"/>
      <c r="F638" s="2"/>
      <c r="G638" s="222"/>
      <c r="H638" s="222"/>
      <c r="I638" s="222"/>
      <c r="J638" s="222"/>
      <c r="K638" s="5"/>
    </row>
    <row r="639" ht="15.75" customHeight="1">
      <c r="A639" s="2"/>
      <c r="B639" s="2"/>
      <c r="C639" s="2"/>
      <c r="D639" s="2"/>
      <c r="E639" s="2"/>
      <c r="F639" s="2"/>
      <c r="G639" s="222"/>
      <c r="H639" s="222"/>
      <c r="I639" s="222"/>
      <c r="J639" s="222"/>
      <c r="K639" s="5"/>
    </row>
    <row r="640" ht="15.75" customHeight="1">
      <c r="A640" s="2"/>
      <c r="B640" s="2"/>
      <c r="C640" s="2"/>
      <c r="D640" s="2"/>
      <c r="E640" s="2"/>
      <c r="F640" s="2"/>
      <c r="G640" s="222"/>
      <c r="H640" s="222"/>
      <c r="I640" s="222"/>
      <c r="J640" s="222"/>
      <c r="K640" s="5"/>
    </row>
    <row r="641" ht="15.75" customHeight="1">
      <c r="A641" s="2"/>
      <c r="B641" s="2"/>
      <c r="C641" s="2"/>
      <c r="D641" s="2"/>
      <c r="E641" s="2"/>
      <c r="F641" s="2"/>
      <c r="G641" s="222"/>
      <c r="H641" s="222"/>
      <c r="I641" s="222"/>
      <c r="J641" s="222"/>
      <c r="K641" s="5"/>
    </row>
    <row r="642" ht="15.75" customHeight="1">
      <c r="A642" s="2"/>
      <c r="B642" s="2"/>
      <c r="C642" s="2"/>
      <c r="D642" s="2"/>
      <c r="E642" s="2"/>
      <c r="F642" s="2"/>
      <c r="G642" s="222"/>
      <c r="H642" s="222"/>
      <c r="I642" s="222"/>
      <c r="J642" s="222"/>
      <c r="K642" s="5"/>
    </row>
    <row r="643" ht="15.75" customHeight="1">
      <c r="A643" s="2"/>
      <c r="B643" s="2"/>
      <c r="C643" s="2"/>
      <c r="D643" s="2"/>
      <c r="E643" s="2"/>
      <c r="F643" s="2"/>
      <c r="G643" s="222"/>
      <c r="H643" s="222"/>
      <c r="I643" s="222"/>
      <c r="J643" s="222"/>
      <c r="K643" s="5"/>
    </row>
    <row r="644" ht="15.75" customHeight="1">
      <c r="A644" s="2"/>
      <c r="B644" s="2"/>
      <c r="C644" s="2"/>
      <c r="D644" s="2"/>
      <c r="E644" s="2"/>
      <c r="F644" s="2"/>
      <c r="G644" s="222"/>
      <c r="H644" s="222"/>
      <c r="I644" s="222"/>
      <c r="J644" s="222"/>
      <c r="K644" s="5"/>
    </row>
    <row r="645" ht="15.75" customHeight="1">
      <c r="A645" s="2"/>
      <c r="B645" s="2"/>
      <c r="C645" s="2"/>
      <c r="D645" s="2"/>
      <c r="E645" s="2"/>
      <c r="F645" s="2"/>
      <c r="G645" s="222"/>
      <c r="H645" s="222"/>
      <c r="I645" s="222"/>
      <c r="J645" s="222"/>
      <c r="K645" s="5"/>
    </row>
    <row r="646" ht="15.75" customHeight="1">
      <c r="A646" s="2"/>
      <c r="B646" s="2"/>
      <c r="C646" s="2"/>
      <c r="D646" s="2"/>
      <c r="E646" s="2"/>
      <c r="F646" s="2"/>
      <c r="G646" s="222"/>
      <c r="H646" s="222"/>
      <c r="I646" s="222"/>
      <c r="J646" s="222"/>
      <c r="K646" s="5"/>
    </row>
    <row r="647" ht="15.75" customHeight="1">
      <c r="A647" s="2"/>
      <c r="B647" s="2"/>
      <c r="C647" s="2"/>
      <c r="D647" s="2"/>
      <c r="E647" s="2"/>
      <c r="F647" s="2"/>
      <c r="G647" s="222"/>
      <c r="H647" s="222"/>
      <c r="I647" s="222"/>
      <c r="J647" s="222"/>
      <c r="K647" s="5"/>
    </row>
    <row r="648" ht="15.75" customHeight="1">
      <c r="A648" s="2"/>
      <c r="B648" s="2"/>
      <c r="C648" s="2"/>
      <c r="D648" s="2"/>
      <c r="E648" s="2"/>
      <c r="F648" s="2"/>
      <c r="G648" s="222"/>
      <c r="H648" s="222"/>
      <c r="I648" s="222"/>
      <c r="J648" s="222"/>
      <c r="K648" s="5"/>
    </row>
    <row r="649" ht="15.75" customHeight="1">
      <c r="A649" s="2"/>
      <c r="B649" s="2"/>
      <c r="C649" s="2"/>
      <c r="D649" s="2"/>
      <c r="E649" s="2"/>
      <c r="F649" s="2"/>
      <c r="G649" s="222"/>
      <c r="H649" s="222"/>
      <c r="I649" s="222"/>
      <c r="J649" s="222"/>
      <c r="K649" s="5"/>
    </row>
    <row r="650" ht="15.75" customHeight="1">
      <c r="A650" s="2"/>
      <c r="B650" s="2"/>
      <c r="C650" s="2"/>
      <c r="D650" s="2"/>
      <c r="E650" s="2"/>
      <c r="F650" s="2"/>
      <c r="G650" s="222"/>
      <c r="H650" s="222"/>
      <c r="I650" s="222"/>
      <c r="J650" s="222"/>
      <c r="K650" s="5"/>
    </row>
    <row r="651" ht="15.75" customHeight="1">
      <c r="A651" s="2"/>
      <c r="B651" s="2"/>
      <c r="C651" s="2"/>
      <c r="D651" s="2"/>
      <c r="E651" s="2"/>
      <c r="F651" s="2"/>
      <c r="G651" s="222"/>
      <c r="H651" s="222"/>
      <c r="I651" s="222"/>
      <c r="J651" s="222"/>
      <c r="K651" s="5"/>
    </row>
    <row r="652" ht="15.75" customHeight="1">
      <c r="A652" s="2"/>
      <c r="B652" s="2"/>
      <c r="C652" s="2"/>
      <c r="D652" s="2"/>
      <c r="E652" s="2"/>
      <c r="F652" s="2"/>
      <c r="G652" s="222"/>
      <c r="H652" s="222"/>
      <c r="I652" s="222"/>
      <c r="J652" s="222"/>
      <c r="K652" s="5"/>
    </row>
    <row r="653" ht="15.75" customHeight="1">
      <c r="A653" s="2"/>
      <c r="B653" s="2"/>
      <c r="C653" s="2"/>
      <c r="D653" s="2"/>
      <c r="E653" s="2"/>
      <c r="F653" s="2"/>
      <c r="G653" s="222"/>
      <c r="H653" s="222"/>
      <c r="I653" s="222"/>
      <c r="J653" s="222"/>
      <c r="K653" s="5"/>
    </row>
    <row r="654" ht="15.75" customHeight="1">
      <c r="A654" s="2"/>
      <c r="B654" s="2"/>
      <c r="C654" s="2"/>
      <c r="D654" s="2"/>
      <c r="E654" s="2"/>
      <c r="F654" s="2"/>
      <c r="G654" s="222"/>
      <c r="H654" s="222"/>
      <c r="I654" s="222"/>
      <c r="J654" s="222"/>
      <c r="K654" s="5"/>
    </row>
    <row r="655" ht="15.75" customHeight="1">
      <c r="A655" s="2"/>
      <c r="B655" s="2"/>
      <c r="C655" s="2"/>
      <c r="D655" s="2"/>
      <c r="E655" s="2"/>
      <c r="F655" s="2"/>
      <c r="G655" s="222"/>
      <c r="H655" s="222"/>
      <c r="I655" s="222"/>
      <c r="J655" s="222"/>
      <c r="K655" s="5"/>
    </row>
    <row r="656" ht="15.75" customHeight="1">
      <c r="A656" s="2"/>
      <c r="B656" s="2"/>
      <c r="C656" s="2"/>
      <c r="D656" s="2"/>
      <c r="E656" s="2"/>
      <c r="F656" s="2"/>
      <c r="G656" s="222"/>
      <c r="H656" s="222"/>
      <c r="I656" s="222"/>
      <c r="J656" s="222"/>
      <c r="K656" s="5"/>
    </row>
    <row r="657" ht="15.75" customHeight="1">
      <c r="A657" s="2"/>
      <c r="B657" s="2"/>
      <c r="C657" s="2"/>
      <c r="D657" s="2"/>
      <c r="E657" s="2"/>
      <c r="F657" s="2"/>
      <c r="G657" s="222"/>
      <c r="H657" s="222"/>
      <c r="I657" s="222"/>
      <c r="J657" s="222"/>
      <c r="K657" s="5"/>
    </row>
    <row r="658" ht="15.75" customHeight="1">
      <c r="A658" s="2"/>
      <c r="B658" s="2"/>
      <c r="C658" s="2"/>
      <c r="D658" s="2"/>
      <c r="E658" s="2"/>
      <c r="F658" s="2"/>
      <c r="G658" s="222"/>
      <c r="H658" s="222"/>
      <c r="I658" s="222"/>
      <c r="J658" s="222"/>
      <c r="K658" s="5"/>
    </row>
    <row r="659" ht="15.75" customHeight="1">
      <c r="A659" s="2"/>
      <c r="B659" s="2"/>
      <c r="C659" s="2"/>
      <c r="D659" s="2"/>
      <c r="E659" s="2"/>
      <c r="F659" s="2"/>
      <c r="G659" s="222"/>
      <c r="H659" s="222"/>
      <c r="I659" s="222"/>
      <c r="J659" s="222"/>
      <c r="K659" s="5"/>
    </row>
    <row r="660" ht="15.75" customHeight="1">
      <c r="A660" s="2"/>
      <c r="B660" s="2"/>
      <c r="C660" s="2"/>
      <c r="D660" s="2"/>
      <c r="E660" s="2"/>
      <c r="F660" s="2"/>
      <c r="G660" s="222"/>
      <c r="H660" s="222"/>
      <c r="I660" s="222"/>
      <c r="J660" s="222"/>
      <c r="K660" s="5"/>
    </row>
    <row r="661" ht="15.75" customHeight="1">
      <c r="A661" s="2"/>
      <c r="B661" s="2"/>
      <c r="C661" s="2"/>
      <c r="D661" s="2"/>
      <c r="E661" s="2"/>
      <c r="F661" s="2"/>
      <c r="G661" s="222"/>
      <c r="H661" s="222"/>
      <c r="I661" s="222"/>
      <c r="J661" s="222"/>
      <c r="K661" s="5"/>
    </row>
    <row r="662" ht="15.75" customHeight="1">
      <c r="A662" s="2"/>
      <c r="B662" s="2"/>
      <c r="C662" s="2"/>
      <c r="D662" s="2"/>
      <c r="E662" s="2"/>
      <c r="F662" s="2"/>
      <c r="G662" s="222"/>
      <c r="H662" s="222"/>
      <c r="I662" s="222"/>
      <c r="J662" s="222"/>
      <c r="K662" s="5"/>
    </row>
    <row r="663" ht="15.75" customHeight="1">
      <c r="A663" s="2"/>
      <c r="B663" s="2"/>
      <c r="C663" s="2"/>
      <c r="D663" s="2"/>
      <c r="E663" s="2"/>
      <c r="F663" s="2"/>
      <c r="G663" s="222"/>
      <c r="H663" s="222"/>
      <c r="I663" s="222"/>
      <c r="J663" s="222"/>
      <c r="K663" s="5"/>
    </row>
    <row r="664" ht="15.75" customHeight="1">
      <c r="A664" s="2"/>
      <c r="B664" s="2"/>
      <c r="C664" s="2"/>
      <c r="D664" s="2"/>
      <c r="E664" s="2"/>
      <c r="F664" s="2"/>
      <c r="G664" s="222"/>
      <c r="H664" s="222"/>
      <c r="I664" s="222"/>
      <c r="J664" s="222"/>
      <c r="K664" s="5"/>
    </row>
    <row r="665" ht="15.75" customHeight="1">
      <c r="A665" s="2"/>
      <c r="B665" s="2"/>
      <c r="C665" s="2"/>
      <c r="D665" s="2"/>
      <c r="E665" s="2"/>
      <c r="F665" s="2"/>
      <c r="G665" s="222"/>
      <c r="H665" s="222"/>
      <c r="I665" s="222"/>
      <c r="J665" s="222"/>
      <c r="K665" s="5"/>
    </row>
    <row r="666" ht="15.75" customHeight="1">
      <c r="A666" s="2"/>
      <c r="B666" s="2"/>
      <c r="C666" s="2"/>
      <c r="D666" s="2"/>
      <c r="E666" s="2"/>
      <c r="F666" s="2"/>
      <c r="G666" s="222"/>
      <c r="H666" s="222"/>
      <c r="I666" s="222"/>
      <c r="J666" s="222"/>
      <c r="K666" s="5"/>
    </row>
    <row r="667" ht="15.75" customHeight="1">
      <c r="A667" s="2"/>
      <c r="B667" s="2"/>
      <c r="C667" s="2"/>
      <c r="D667" s="2"/>
      <c r="E667" s="2"/>
      <c r="F667" s="2"/>
      <c r="G667" s="222"/>
      <c r="H667" s="222"/>
      <c r="I667" s="222"/>
      <c r="J667" s="222"/>
      <c r="K667" s="5"/>
    </row>
    <row r="668" ht="15.75" customHeight="1">
      <c r="A668" s="2"/>
      <c r="B668" s="2"/>
      <c r="C668" s="2"/>
      <c r="D668" s="2"/>
      <c r="E668" s="2"/>
      <c r="F668" s="2"/>
      <c r="G668" s="222"/>
      <c r="H668" s="222"/>
      <c r="I668" s="222"/>
      <c r="J668" s="222"/>
      <c r="K668" s="5"/>
    </row>
    <row r="669" ht="15.75" customHeight="1">
      <c r="A669" s="2"/>
      <c r="B669" s="2"/>
      <c r="C669" s="2"/>
      <c r="D669" s="2"/>
      <c r="E669" s="2"/>
      <c r="F669" s="2"/>
      <c r="G669" s="222"/>
      <c r="H669" s="222"/>
      <c r="I669" s="222"/>
      <c r="J669" s="222"/>
      <c r="K669" s="5"/>
    </row>
    <row r="670" ht="15.75" customHeight="1">
      <c r="A670" s="2"/>
      <c r="B670" s="2"/>
      <c r="C670" s="2"/>
      <c r="D670" s="2"/>
      <c r="E670" s="2"/>
      <c r="F670" s="2"/>
      <c r="G670" s="222"/>
      <c r="H670" s="222"/>
      <c r="I670" s="222"/>
      <c r="J670" s="222"/>
      <c r="K670" s="5"/>
    </row>
    <row r="671" ht="15.75" customHeight="1">
      <c r="A671" s="2"/>
      <c r="B671" s="2"/>
      <c r="C671" s="2"/>
      <c r="D671" s="2"/>
      <c r="E671" s="2"/>
      <c r="F671" s="2"/>
      <c r="G671" s="222"/>
      <c r="H671" s="222"/>
      <c r="I671" s="222"/>
      <c r="J671" s="222"/>
      <c r="K671" s="5"/>
    </row>
    <row r="672" ht="15.75" customHeight="1">
      <c r="A672" s="2"/>
      <c r="B672" s="2"/>
      <c r="C672" s="2"/>
      <c r="D672" s="2"/>
      <c r="E672" s="2"/>
      <c r="F672" s="2"/>
      <c r="G672" s="222"/>
      <c r="H672" s="222"/>
      <c r="I672" s="222"/>
      <c r="J672" s="222"/>
      <c r="K672" s="5"/>
    </row>
    <row r="673" ht="15.75" customHeight="1">
      <c r="A673" s="2"/>
      <c r="B673" s="2"/>
      <c r="C673" s="2"/>
      <c r="D673" s="2"/>
      <c r="E673" s="2"/>
      <c r="F673" s="2"/>
      <c r="G673" s="222"/>
      <c r="H673" s="222"/>
      <c r="I673" s="222"/>
      <c r="J673" s="222"/>
      <c r="K673" s="5"/>
    </row>
    <row r="674" ht="15.75" customHeight="1">
      <c r="A674" s="2"/>
      <c r="B674" s="2"/>
      <c r="C674" s="2"/>
      <c r="D674" s="2"/>
      <c r="E674" s="2"/>
      <c r="F674" s="2"/>
      <c r="G674" s="222"/>
      <c r="H674" s="222"/>
      <c r="I674" s="222"/>
      <c r="J674" s="222"/>
      <c r="K674" s="5"/>
    </row>
    <row r="675" ht="15.75" customHeight="1">
      <c r="A675" s="2"/>
      <c r="B675" s="2"/>
      <c r="C675" s="2"/>
      <c r="D675" s="2"/>
      <c r="E675" s="2"/>
      <c r="F675" s="2"/>
      <c r="G675" s="222"/>
      <c r="H675" s="222"/>
      <c r="I675" s="222"/>
      <c r="J675" s="222"/>
      <c r="K675" s="5"/>
    </row>
    <row r="676" ht="15.75" customHeight="1">
      <c r="A676" s="2"/>
      <c r="B676" s="2"/>
      <c r="C676" s="2"/>
      <c r="D676" s="2"/>
      <c r="E676" s="2"/>
      <c r="F676" s="2"/>
      <c r="G676" s="222"/>
      <c r="H676" s="222"/>
      <c r="I676" s="222"/>
      <c r="J676" s="222"/>
      <c r="K676" s="5"/>
    </row>
    <row r="677" ht="15.75" customHeight="1">
      <c r="A677" s="2"/>
      <c r="B677" s="2"/>
      <c r="C677" s="2"/>
      <c r="D677" s="2"/>
      <c r="E677" s="2"/>
      <c r="F677" s="2"/>
      <c r="G677" s="222"/>
      <c r="H677" s="222"/>
      <c r="I677" s="222"/>
      <c r="J677" s="222"/>
      <c r="K677" s="5"/>
    </row>
    <row r="678" ht="15.75" customHeight="1">
      <c r="A678" s="2"/>
      <c r="B678" s="2"/>
      <c r="C678" s="2"/>
      <c r="D678" s="2"/>
      <c r="E678" s="2"/>
      <c r="F678" s="2"/>
      <c r="G678" s="222"/>
      <c r="H678" s="222"/>
      <c r="I678" s="222"/>
      <c r="J678" s="222"/>
      <c r="K678" s="5"/>
    </row>
    <row r="679" ht="15.75" customHeight="1">
      <c r="A679" s="2"/>
      <c r="B679" s="2"/>
      <c r="C679" s="2"/>
      <c r="D679" s="2"/>
      <c r="E679" s="2"/>
      <c r="F679" s="2"/>
      <c r="G679" s="222"/>
      <c r="H679" s="222"/>
      <c r="I679" s="222"/>
      <c r="J679" s="222"/>
      <c r="K679" s="5"/>
    </row>
    <row r="680" ht="15.75" customHeight="1">
      <c r="A680" s="2"/>
      <c r="B680" s="2"/>
      <c r="C680" s="2"/>
      <c r="D680" s="2"/>
      <c r="E680" s="2"/>
      <c r="F680" s="2"/>
      <c r="G680" s="222"/>
      <c r="H680" s="222"/>
      <c r="I680" s="222"/>
      <c r="J680" s="222"/>
      <c r="K680" s="5"/>
    </row>
    <row r="681" ht="15.75" customHeight="1">
      <c r="A681" s="2"/>
      <c r="B681" s="2"/>
      <c r="C681" s="2"/>
      <c r="D681" s="2"/>
      <c r="E681" s="2"/>
      <c r="F681" s="2"/>
      <c r="G681" s="222"/>
      <c r="H681" s="222"/>
      <c r="I681" s="222"/>
      <c r="J681" s="222"/>
      <c r="K681" s="5"/>
    </row>
    <row r="682" ht="15.75" customHeight="1">
      <c r="A682" s="2"/>
      <c r="B682" s="2"/>
      <c r="C682" s="2"/>
      <c r="D682" s="2"/>
      <c r="E682" s="2"/>
      <c r="F682" s="2"/>
      <c r="G682" s="222"/>
      <c r="H682" s="222"/>
      <c r="I682" s="222"/>
      <c r="J682" s="222"/>
      <c r="K682" s="5"/>
    </row>
    <row r="683" ht="15.75" customHeight="1">
      <c r="A683" s="2"/>
      <c r="B683" s="2"/>
      <c r="C683" s="2"/>
      <c r="D683" s="2"/>
      <c r="E683" s="2"/>
      <c r="F683" s="2"/>
      <c r="G683" s="222"/>
      <c r="H683" s="222"/>
      <c r="I683" s="222"/>
      <c r="J683" s="222"/>
      <c r="K683" s="5"/>
    </row>
    <row r="684" ht="15.75" customHeight="1">
      <c r="A684" s="2"/>
      <c r="B684" s="2"/>
      <c r="C684" s="2"/>
      <c r="D684" s="2"/>
      <c r="E684" s="2"/>
      <c r="F684" s="2"/>
      <c r="G684" s="222"/>
      <c r="H684" s="222"/>
      <c r="I684" s="222"/>
      <c r="J684" s="222"/>
      <c r="K684" s="5"/>
    </row>
    <row r="685" ht="15.75" customHeight="1">
      <c r="A685" s="2"/>
      <c r="B685" s="2"/>
      <c r="C685" s="2"/>
      <c r="D685" s="2"/>
      <c r="E685" s="2"/>
      <c r="F685" s="2"/>
      <c r="G685" s="222"/>
      <c r="H685" s="222"/>
      <c r="I685" s="222"/>
      <c r="J685" s="222"/>
      <c r="K685" s="5"/>
    </row>
    <row r="686" ht="15.75" customHeight="1">
      <c r="A686" s="2"/>
      <c r="B686" s="2"/>
      <c r="C686" s="2"/>
      <c r="D686" s="2"/>
      <c r="E686" s="2"/>
      <c r="F686" s="2"/>
      <c r="G686" s="222"/>
      <c r="H686" s="222"/>
      <c r="I686" s="222"/>
      <c r="J686" s="222"/>
      <c r="K686" s="5"/>
    </row>
    <row r="687" ht="15.75" customHeight="1">
      <c r="A687" s="2"/>
      <c r="B687" s="2"/>
      <c r="C687" s="2"/>
      <c r="D687" s="2"/>
      <c r="E687" s="2"/>
      <c r="F687" s="2"/>
      <c r="G687" s="222"/>
      <c r="H687" s="222"/>
      <c r="I687" s="222"/>
      <c r="J687" s="222"/>
      <c r="K687" s="5"/>
    </row>
    <row r="688" ht="15.75" customHeight="1">
      <c r="A688" s="2"/>
      <c r="B688" s="2"/>
      <c r="C688" s="2"/>
      <c r="D688" s="2"/>
      <c r="E688" s="2"/>
      <c r="F688" s="2"/>
      <c r="G688" s="222"/>
      <c r="H688" s="222"/>
      <c r="I688" s="222"/>
      <c r="J688" s="222"/>
      <c r="K688" s="5"/>
    </row>
    <row r="689" ht="15.75" customHeight="1">
      <c r="A689" s="2"/>
      <c r="B689" s="2"/>
      <c r="C689" s="2"/>
      <c r="D689" s="2"/>
      <c r="E689" s="2"/>
      <c r="F689" s="2"/>
      <c r="G689" s="222"/>
      <c r="H689" s="222"/>
      <c r="I689" s="222"/>
      <c r="J689" s="222"/>
      <c r="K689" s="5"/>
    </row>
    <row r="690" ht="15.75" customHeight="1">
      <c r="A690" s="2"/>
      <c r="B690" s="2"/>
      <c r="C690" s="2"/>
      <c r="D690" s="2"/>
      <c r="E690" s="2"/>
      <c r="F690" s="2"/>
      <c r="G690" s="222"/>
      <c r="H690" s="222"/>
      <c r="I690" s="222"/>
      <c r="J690" s="222"/>
      <c r="K690" s="5"/>
    </row>
    <row r="691" ht="15.75" customHeight="1">
      <c r="A691" s="2"/>
      <c r="B691" s="2"/>
      <c r="C691" s="2"/>
      <c r="D691" s="2"/>
      <c r="E691" s="2"/>
      <c r="F691" s="2"/>
      <c r="G691" s="222"/>
      <c r="H691" s="222"/>
      <c r="I691" s="222"/>
      <c r="J691" s="222"/>
      <c r="K691" s="5"/>
    </row>
    <row r="692" ht="15.75" customHeight="1">
      <c r="A692" s="2"/>
      <c r="B692" s="2"/>
      <c r="C692" s="2"/>
      <c r="D692" s="2"/>
      <c r="E692" s="2"/>
      <c r="F692" s="2"/>
      <c r="G692" s="222"/>
      <c r="H692" s="222"/>
      <c r="I692" s="222"/>
      <c r="J692" s="222"/>
      <c r="K692" s="5"/>
    </row>
    <row r="693" ht="15.75" customHeight="1">
      <c r="A693" s="2"/>
      <c r="B693" s="2"/>
      <c r="C693" s="2"/>
      <c r="D693" s="2"/>
      <c r="E693" s="2"/>
      <c r="F693" s="2"/>
      <c r="G693" s="222"/>
      <c r="H693" s="222"/>
      <c r="I693" s="222"/>
      <c r="J693" s="222"/>
      <c r="K693" s="5"/>
    </row>
    <row r="694" ht="15.75" customHeight="1">
      <c r="A694" s="2"/>
      <c r="B694" s="2"/>
      <c r="C694" s="2"/>
      <c r="D694" s="2"/>
      <c r="E694" s="2"/>
      <c r="F694" s="2"/>
      <c r="G694" s="222"/>
      <c r="H694" s="222"/>
      <c r="I694" s="222"/>
      <c r="J694" s="222"/>
      <c r="K694" s="5"/>
    </row>
    <row r="695" ht="15.75" customHeight="1">
      <c r="A695" s="2"/>
      <c r="B695" s="2"/>
      <c r="C695" s="2"/>
      <c r="D695" s="2"/>
      <c r="E695" s="2"/>
      <c r="F695" s="2"/>
      <c r="G695" s="222"/>
      <c r="H695" s="222"/>
      <c r="I695" s="222"/>
      <c r="J695" s="222"/>
      <c r="K695" s="5"/>
    </row>
    <row r="696" ht="15.75" customHeight="1">
      <c r="A696" s="2"/>
      <c r="B696" s="2"/>
      <c r="C696" s="2"/>
      <c r="D696" s="2"/>
      <c r="E696" s="2"/>
      <c r="F696" s="2"/>
      <c r="G696" s="222"/>
      <c r="H696" s="222"/>
      <c r="I696" s="222"/>
      <c r="J696" s="222"/>
      <c r="K696" s="5"/>
    </row>
    <row r="697" ht="15.75" customHeight="1">
      <c r="A697" s="2"/>
      <c r="B697" s="2"/>
      <c r="C697" s="2"/>
      <c r="D697" s="2"/>
      <c r="E697" s="2"/>
      <c r="F697" s="2"/>
      <c r="G697" s="222"/>
      <c r="H697" s="222"/>
      <c r="I697" s="222"/>
      <c r="J697" s="222"/>
      <c r="K697" s="5"/>
    </row>
    <row r="698" ht="15.75" customHeight="1">
      <c r="A698" s="2"/>
      <c r="B698" s="2"/>
      <c r="C698" s="2"/>
      <c r="D698" s="2"/>
      <c r="E698" s="2"/>
      <c r="F698" s="2"/>
      <c r="G698" s="222"/>
      <c r="H698" s="222"/>
      <c r="I698" s="222"/>
      <c r="J698" s="222"/>
      <c r="K698" s="5"/>
    </row>
    <row r="699" ht="15.75" customHeight="1">
      <c r="A699" s="2"/>
      <c r="B699" s="2"/>
      <c r="C699" s="2"/>
      <c r="D699" s="2"/>
      <c r="E699" s="2"/>
      <c r="F699" s="2"/>
      <c r="G699" s="222"/>
      <c r="H699" s="222"/>
      <c r="I699" s="222"/>
      <c r="J699" s="222"/>
      <c r="K699" s="5"/>
    </row>
    <row r="700" ht="15.75" customHeight="1">
      <c r="A700" s="2"/>
      <c r="B700" s="2"/>
      <c r="C700" s="2"/>
      <c r="D700" s="2"/>
      <c r="E700" s="2"/>
      <c r="F700" s="2"/>
      <c r="G700" s="222"/>
      <c r="H700" s="222"/>
      <c r="I700" s="222"/>
      <c r="J700" s="222"/>
      <c r="K700" s="5"/>
    </row>
    <row r="701" ht="15.75" customHeight="1">
      <c r="A701" s="2"/>
      <c r="B701" s="2"/>
      <c r="C701" s="2"/>
      <c r="D701" s="2"/>
      <c r="E701" s="2"/>
      <c r="F701" s="2"/>
      <c r="G701" s="222"/>
      <c r="H701" s="222"/>
      <c r="I701" s="222"/>
      <c r="J701" s="222"/>
      <c r="K701" s="5"/>
    </row>
    <row r="702" ht="15.75" customHeight="1">
      <c r="A702" s="2"/>
      <c r="B702" s="2"/>
      <c r="C702" s="2"/>
      <c r="D702" s="2"/>
      <c r="E702" s="2"/>
      <c r="F702" s="2"/>
      <c r="G702" s="222"/>
      <c r="H702" s="222"/>
      <c r="I702" s="222"/>
      <c r="J702" s="222"/>
      <c r="K702" s="5"/>
    </row>
    <row r="703" ht="15.75" customHeight="1">
      <c r="A703" s="2"/>
      <c r="B703" s="2"/>
      <c r="C703" s="2"/>
      <c r="D703" s="2"/>
      <c r="E703" s="2"/>
      <c r="F703" s="2"/>
      <c r="G703" s="222"/>
      <c r="H703" s="222"/>
      <c r="I703" s="222"/>
      <c r="J703" s="222"/>
      <c r="K703" s="5"/>
    </row>
    <row r="704" ht="15.75" customHeight="1">
      <c r="A704" s="2"/>
      <c r="B704" s="2"/>
      <c r="C704" s="2"/>
      <c r="D704" s="2"/>
      <c r="E704" s="2"/>
      <c r="F704" s="2"/>
      <c r="G704" s="222"/>
      <c r="H704" s="222"/>
      <c r="I704" s="222"/>
      <c r="J704" s="222"/>
      <c r="K704" s="5"/>
    </row>
    <row r="705" ht="15.75" customHeight="1">
      <c r="A705" s="2"/>
      <c r="B705" s="2"/>
      <c r="C705" s="2"/>
      <c r="D705" s="2"/>
      <c r="E705" s="2"/>
      <c r="F705" s="2"/>
      <c r="G705" s="222"/>
      <c r="H705" s="222"/>
      <c r="I705" s="222"/>
      <c r="J705" s="222"/>
      <c r="K705" s="5"/>
    </row>
    <row r="706" ht="15.75" customHeight="1">
      <c r="A706" s="2"/>
      <c r="B706" s="2"/>
      <c r="C706" s="2"/>
      <c r="D706" s="2"/>
      <c r="E706" s="2"/>
      <c r="F706" s="2"/>
      <c r="G706" s="222"/>
      <c r="H706" s="222"/>
      <c r="I706" s="222"/>
      <c r="J706" s="222"/>
      <c r="K706" s="5"/>
    </row>
    <row r="707" ht="15.75" customHeight="1">
      <c r="A707" s="2"/>
      <c r="B707" s="2"/>
      <c r="C707" s="2"/>
      <c r="D707" s="2"/>
      <c r="E707" s="2"/>
      <c r="F707" s="2"/>
      <c r="G707" s="222"/>
      <c r="H707" s="222"/>
      <c r="I707" s="222"/>
      <c r="J707" s="222"/>
      <c r="K707" s="5"/>
    </row>
    <row r="708" ht="15.75" customHeight="1">
      <c r="A708" s="2"/>
      <c r="B708" s="2"/>
      <c r="C708" s="2"/>
      <c r="D708" s="2"/>
      <c r="E708" s="2"/>
      <c r="F708" s="2"/>
      <c r="G708" s="222"/>
      <c r="H708" s="222"/>
      <c r="I708" s="222"/>
      <c r="J708" s="222"/>
      <c r="K708" s="5"/>
    </row>
    <row r="709" ht="15.75" customHeight="1">
      <c r="A709" s="2"/>
      <c r="B709" s="2"/>
      <c r="C709" s="2"/>
      <c r="D709" s="2"/>
      <c r="E709" s="2"/>
      <c r="F709" s="2"/>
      <c r="G709" s="222"/>
      <c r="H709" s="222"/>
      <c r="I709" s="222"/>
      <c r="J709" s="222"/>
      <c r="K709" s="5"/>
    </row>
    <row r="710" ht="15.75" customHeight="1">
      <c r="A710" s="2"/>
      <c r="B710" s="2"/>
      <c r="C710" s="2"/>
      <c r="D710" s="2"/>
      <c r="E710" s="2"/>
      <c r="F710" s="2"/>
      <c r="G710" s="222"/>
      <c r="H710" s="222"/>
      <c r="I710" s="222"/>
      <c r="J710" s="222"/>
      <c r="K710" s="5"/>
    </row>
    <row r="711" ht="15.75" customHeight="1">
      <c r="A711" s="2"/>
      <c r="B711" s="2"/>
      <c r="C711" s="2"/>
      <c r="D711" s="2"/>
      <c r="E711" s="2"/>
      <c r="F711" s="2"/>
      <c r="G711" s="222"/>
      <c r="H711" s="222"/>
      <c r="I711" s="222"/>
      <c r="J711" s="222"/>
      <c r="K711" s="5"/>
    </row>
    <row r="712" ht="15.75" customHeight="1">
      <c r="A712" s="2"/>
      <c r="B712" s="2"/>
      <c r="C712" s="2"/>
      <c r="D712" s="2"/>
      <c r="E712" s="2"/>
      <c r="F712" s="2"/>
      <c r="G712" s="222"/>
      <c r="H712" s="222"/>
      <c r="I712" s="222"/>
      <c r="J712" s="222"/>
      <c r="K712" s="5"/>
    </row>
    <row r="713" ht="15.75" customHeight="1">
      <c r="A713" s="2"/>
      <c r="B713" s="2"/>
      <c r="C713" s="2"/>
      <c r="D713" s="2"/>
      <c r="E713" s="2"/>
      <c r="F713" s="2"/>
      <c r="G713" s="222"/>
      <c r="H713" s="222"/>
      <c r="I713" s="222"/>
      <c r="J713" s="222"/>
      <c r="K713" s="5"/>
    </row>
    <row r="714" ht="15.75" customHeight="1">
      <c r="A714" s="2"/>
      <c r="B714" s="2"/>
      <c r="C714" s="2"/>
      <c r="D714" s="2"/>
      <c r="E714" s="2"/>
      <c r="F714" s="2"/>
      <c r="G714" s="222"/>
      <c r="H714" s="222"/>
      <c r="I714" s="222"/>
      <c r="J714" s="222"/>
      <c r="K714" s="5"/>
    </row>
    <row r="715" ht="15.75" customHeight="1">
      <c r="A715" s="2"/>
      <c r="B715" s="2"/>
      <c r="C715" s="2"/>
      <c r="D715" s="2"/>
      <c r="E715" s="2"/>
      <c r="F715" s="2"/>
      <c r="G715" s="222"/>
      <c r="H715" s="222"/>
      <c r="I715" s="222"/>
      <c r="J715" s="222"/>
      <c r="K715" s="5"/>
    </row>
    <row r="716" ht="15.75" customHeight="1">
      <c r="A716" s="2"/>
      <c r="B716" s="2"/>
      <c r="C716" s="2"/>
      <c r="D716" s="2"/>
      <c r="E716" s="2"/>
      <c r="F716" s="2"/>
      <c r="G716" s="222"/>
      <c r="H716" s="222"/>
      <c r="I716" s="222"/>
      <c r="J716" s="222"/>
      <c r="K716" s="5"/>
    </row>
    <row r="717" ht="15.75" customHeight="1">
      <c r="A717" s="2"/>
      <c r="B717" s="2"/>
      <c r="C717" s="2"/>
      <c r="D717" s="2"/>
      <c r="E717" s="2"/>
      <c r="F717" s="2"/>
      <c r="G717" s="222"/>
      <c r="H717" s="222"/>
      <c r="I717" s="222"/>
      <c r="J717" s="222"/>
      <c r="K717" s="5"/>
    </row>
    <row r="718" ht="15.75" customHeight="1">
      <c r="A718" s="2"/>
      <c r="B718" s="2"/>
      <c r="C718" s="2"/>
      <c r="D718" s="2"/>
      <c r="E718" s="2"/>
      <c r="F718" s="2"/>
      <c r="G718" s="222"/>
      <c r="H718" s="222"/>
      <c r="I718" s="222"/>
      <c r="J718" s="222"/>
      <c r="K718" s="5"/>
    </row>
    <row r="719" ht="15.75" customHeight="1">
      <c r="A719" s="2"/>
      <c r="B719" s="2"/>
      <c r="C719" s="2"/>
      <c r="D719" s="2"/>
      <c r="E719" s="2"/>
      <c r="F719" s="2"/>
      <c r="G719" s="222"/>
      <c r="H719" s="222"/>
      <c r="I719" s="222"/>
      <c r="J719" s="222"/>
      <c r="K719" s="5"/>
    </row>
    <row r="720" ht="15.75" customHeight="1">
      <c r="A720" s="2"/>
      <c r="B720" s="2"/>
      <c r="C720" s="2"/>
      <c r="D720" s="2"/>
      <c r="E720" s="2"/>
      <c r="F720" s="2"/>
      <c r="G720" s="222"/>
      <c r="H720" s="222"/>
      <c r="I720" s="222"/>
      <c r="J720" s="222"/>
      <c r="K720" s="5"/>
    </row>
    <row r="721" ht="15.75" customHeight="1">
      <c r="A721" s="2"/>
      <c r="B721" s="2"/>
      <c r="C721" s="2"/>
      <c r="D721" s="2"/>
      <c r="E721" s="2"/>
      <c r="F721" s="2"/>
      <c r="G721" s="222"/>
      <c r="H721" s="222"/>
      <c r="I721" s="222"/>
      <c r="J721" s="222"/>
      <c r="K721" s="5"/>
    </row>
    <row r="722" ht="15.75" customHeight="1">
      <c r="A722" s="2"/>
      <c r="B722" s="2"/>
      <c r="C722" s="2"/>
      <c r="D722" s="2"/>
      <c r="E722" s="2"/>
      <c r="F722" s="2"/>
      <c r="G722" s="222"/>
      <c r="H722" s="222"/>
      <c r="I722" s="222"/>
      <c r="J722" s="222"/>
      <c r="K722" s="5"/>
    </row>
    <row r="723" ht="15.75" customHeight="1">
      <c r="A723" s="2"/>
      <c r="B723" s="2"/>
      <c r="C723" s="2"/>
      <c r="D723" s="2"/>
      <c r="E723" s="2"/>
      <c r="F723" s="2"/>
      <c r="G723" s="222"/>
      <c r="H723" s="222"/>
      <c r="I723" s="222"/>
      <c r="J723" s="222"/>
      <c r="K723" s="5"/>
    </row>
    <row r="724" ht="15.75" customHeight="1">
      <c r="A724" s="2"/>
      <c r="B724" s="2"/>
      <c r="C724" s="2"/>
      <c r="D724" s="2"/>
      <c r="E724" s="2"/>
      <c r="F724" s="2"/>
      <c r="G724" s="222"/>
      <c r="H724" s="222"/>
      <c r="I724" s="222"/>
      <c r="J724" s="222"/>
      <c r="K724" s="5"/>
    </row>
    <row r="725" ht="15.75" customHeight="1">
      <c r="A725" s="2"/>
      <c r="B725" s="2"/>
      <c r="C725" s="2"/>
      <c r="D725" s="2"/>
      <c r="E725" s="2"/>
      <c r="F725" s="2"/>
      <c r="G725" s="222"/>
      <c r="H725" s="222"/>
      <c r="I725" s="222"/>
      <c r="J725" s="222"/>
      <c r="K725" s="5"/>
    </row>
    <row r="726" ht="15.75" customHeight="1">
      <c r="A726" s="2"/>
      <c r="B726" s="2"/>
      <c r="C726" s="2"/>
      <c r="D726" s="2"/>
      <c r="E726" s="2"/>
      <c r="F726" s="2"/>
      <c r="G726" s="222"/>
      <c r="H726" s="222"/>
      <c r="I726" s="222"/>
      <c r="J726" s="222"/>
      <c r="K726" s="5"/>
    </row>
    <row r="727" ht="15.75" customHeight="1">
      <c r="A727" s="2"/>
      <c r="B727" s="2"/>
      <c r="C727" s="2"/>
      <c r="D727" s="2"/>
      <c r="E727" s="2"/>
      <c r="F727" s="2"/>
      <c r="G727" s="222"/>
      <c r="H727" s="222"/>
      <c r="I727" s="222"/>
      <c r="J727" s="222"/>
      <c r="K727" s="5"/>
    </row>
    <row r="728" ht="15.75" customHeight="1">
      <c r="A728" s="2"/>
      <c r="B728" s="2"/>
      <c r="C728" s="2"/>
      <c r="D728" s="2"/>
      <c r="E728" s="2"/>
      <c r="F728" s="2"/>
      <c r="G728" s="222"/>
      <c r="H728" s="222"/>
      <c r="I728" s="222"/>
      <c r="J728" s="222"/>
      <c r="K728" s="5"/>
    </row>
    <row r="729" ht="15.75" customHeight="1">
      <c r="A729" s="2"/>
      <c r="B729" s="2"/>
      <c r="C729" s="2"/>
      <c r="D729" s="2"/>
      <c r="E729" s="2"/>
      <c r="F729" s="2"/>
      <c r="G729" s="222"/>
      <c r="H729" s="222"/>
      <c r="I729" s="222"/>
      <c r="J729" s="222"/>
      <c r="K729" s="5"/>
    </row>
    <row r="730" ht="15.75" customHeight="1">
      <c r="A730" s="2"/>
      <c r="B730" s="2"/>
      <c r="C730" s="2"/>
      <c r="D730" s="2"/>
      <c r="E730" s="2"/>
      <c r="F730" s="2"/>
      <c r="G730" s="222"/>
      <c r="H730" s="222"/>
      <c r="I730" s="222"/>
      <c r="J730" s="222"/>
      <c r="K730" s="5"/>
    </row>
    <row r="731" ht="15.75" customHeight="1">
      <c r="A731" s="2"/>
      <c r="B731" s="2"/>
      <c r="C731" s="2"/>
      <c r="D731" s="2"/>
      <c r="E731" s="2"/>
      <c r="F731" s="2"/>
      <c r="G731" s="222"/>
      <c r="H731" s="222"/>
      <c r="I731" s="222"/>
      <c r="J731" s="222"/>
      <c r="K731" s="5"/>
    </row>
    <row r="732" ht="15.75" customHeight="1">
      <c r="A732" s="2"/>
      <c r="B732" s="2"/>
      <c r="C732" s="2"/>
      <c r="D732" s="2"/>
      <c r="E732" s="2"/>
      <c r="F732" s="2"/>
      <c r="G732" s="222"/>
      <c r="H732" s="222"/>
      <c r="I732" s="222"/>
      <c r="J732" s="222"/>
      <c r="K732" s="5"/>
    </row>
    <row r="733" ht="15.75" customHeight="1">
      <c r="A733" s="2"/>
      <c r="B733" s="2"/>
      <c r="C733" s="2"/>
      <c r="D733" s="2"/>
      <c r="E733" s="2"/>
      <c r="F733" s="2"/>
      <c r="G733" s="222"/>
      <c r="H733" s="222"/>
      <c r="I733" s="222"/>
      <c r="J733" s="222"/>
      <c r="K733" s="5"/>
    </row>
    <row r="734" ht="15.75" customHeight="1">
      <c r="A734" s="2"/>
      <c r="B734" s="2"/>
      <c r="C734" s="2"/>
      <c r="D734" s="2"/>
      <c r="E734" s="2"/>
      <c r="F734" s="2"/>
      <c r="G734" s="222"/>
      <c r="H734" s="222"/>
      <c r="I734" s="222"/>
      <c r="J734" s="222"/>
      <c r="K734" s="5"/>
    </row>
    <row r="735" ht="15.75" customHeight="1">
      <c r="A735" s="2"/>
      <c r="B735" s="2"/>
      <c r="C735" s="2"/>
      <c r="D735" s="2"/>
      <c r="E735" s="2"/>
      <c r="F735" s="2"/>
      <c r="G735" s="222"/>
      <c r="H735" s="222"/>
      <c r="I735" s="222"/>
      <c r="J735" s="222"/>
      <c r="K735" s="5"/>
    </row>
    <row r="736" ht="15.75" customHeight="1">
      <c r="A736" s="2"/>
      <c r="B736" s="2"/>
      <c r="C736" s="2"/>
      <c r="D736" s="2"/>
      <c r="E736" s="2"/>
      <c r="F736" s="2"/>
      <c r="G736" s="222"/>
      <c r="H736" s="222"/>
      <c r="I736" s="222"/>
      <c r="J736" s="222"/>
      <c r="K736" s="5"/>
    </row>
    <row r="737" ht="15.75" customHeight="1">
      <c r="A737" s="2"/>
      <c r="B737" s="2"/>
      <c r="C737" s="2"/>
      <c r="D737" s="2"/>
      <c r="E737" s="2"/>
      <c r="F737" s="2"/>
      <c r="G737" s="222"/>
      <c r="H737" s="222"/>
      <c r="I737" s="222"/>
      <c r="J737" s="222"/>
      <c r="K737" s="5"/>
    </row>
    <row r="738" ht="15.75" customHeight="1">
      <c r="A738" s="2"/>
      <c r="B738" s="2"/>
      <c r="C738" s="2"/>
      <c r="D738" s="2"/>
      <c r="E738" s="2"/>
      <c r="F738" s="2"/>
      <c r="G738" s="222"/>
      <c r="H738" s="222"/>
      <c r="I738" s="222"/>
      <c r="J738" s="222"/>
      <c r="K738" s="5"/>
    </row>
    <row r="739" ht="15.75" customHeight="1">
      <c r="A739" s="2"/>
      <c r="B739" s="2"/>
      <c r="C739" s="2"/>
      <c r="D739" s="2"/>
      <c r="E739" s="2"/>
      <c r="F739" s="2"/>
      <c r="G739" s="222"/>
      <c r="H739" s="222"/>
      <c r="I739" s="222"/>
      <c r="J739" s="222"/>
      <c r="K739" s="5"/>
    </row>
    <row r="740" ht="15.75" customHeight="1">
      <c r="A740" s="2"/>
      <c r="B740" s="2"/>
      <c r="C740" s="2"/>
      <c r="D740" s="2"/>
      <c r="E740" s="2"/>
      <c r="F740" s="2"/>
      <c r="G740" s="222"/>
      <c r="H740" s="222"/>
      <c r="I740" s="222"/>
      <c r="J740" s="222"/>
      <c r="K740" s="5"/>
    </row>
    <row r="741" ht="15.75" customHeight="1">
      <c r="A741" s="2"/>
      <c r="B741" s="2"/>
      <c r="C741" s="2"/>
      <c r="D741" s="2"/>
      <c r="E741" s="2"/>
      <c r="F741" s="2"/>
      <c r="G741" s="222"/>
      <c r="H741" s="222"/>
      <c r="I741" s="222"/>
      <c r="J741" s="222"/>
      <c r="K741" s="5"/>
    </row>
    <row r="742" ht="15.75" customHeight="1">
      <c r="A742" s="2"/>
      <c r="B742" s="2"/>
      <c r="C742" s="2"/>
      <c r="D742" s="2"/>
      <c r="E742" s="2"/>
      <c r="F742" s="2"/>
      <c r="G742" s="222"/>
      <c r="H742" s="222"/>
      <c r="I742" s="222"/>
      <c r="J742" s="222"/>
      <c r="K742" s="5"/>
    </row>
    <row r="743" ht="15.75" customHeight="1">
      <c r="A743" s="2"/>
      <c r="B743" s="2"/>
      <c r="C743" s="2"/>
      <c r="D743" s="2"/>
      <c r="E743" s="2"/>
      <c r="F743" s="2"/>
      <c r="G743" s="222"/>
      <c r="H743" s="222"/>
      <c r="I743" s="222"/>
      <c r="J743" s="222"/>
      <c r="K743" s="5"/>
    </row>
    <row r="744" ht="15.75" customHeight="1">
      <c r="A744" s="2"/>
      <c r="B744" s="2"/>
      <c r="C744" s="2"/>
      <c r="D744" s="2"/>
      <c r="E744" s="2"/>
      <c r="F744" s="2"/>
      <c r="G744" s="222"/>
      <c r="H744" s="222"/>
      <c r="I744" s="222"/>
      <c r="J744" s="222"/>
      <c r="K744" s="5"/>
    </row>
    <row r="745" ht="15.75" customHeight="1">
      <c r="A745" s="2"/>
      <c r="B745" s="2"/>
      <c r="C745" s="2"/>
      <c r="D745" s="2"/>
      <c r="E745" s="2"/>
      <c r="F745" s="2"/>
      <c r="G745" s="222"/>
      <c r="H745" s="222"/>
      <c r="I745" s="222"/>
      <c r="J745" s="222"/>
      <c r="K745" s="5"/>
    </row>
    <row r="746" ht="15.75" customHeight="1">
      <c r="A746" s="2"/>
      <c r="B746" s="2"/>
      <c r="C746" s="2"/>
      <c r="D746" s="2"/>
      <c r="E746" s="2"/>
      <c r="F746" s="2"/>
      <c r="G746" s="222"/>
      <c r="H746" s="222"/>
      <c r="I746" s="222"/>
      <c r="J746" s="222"/>
      <c r="K746" s="5"/>
    </row>
    <row r="747" ht="15.75" customHeight="1">
      <c r="A747" s="2"/>
      <c r="B747" s="2"/>
      <c r="C747" s="2"/>
      <c r="D747" s="2"/>
      <c r="E747" s="2"/>
      <c r="F747" s="2"/>
      <c r="G747" s="222"/>
      <c r="H747" s="222"/>
      <c r="I747" s="222"/>
      <c r="J747" s="222"/>
      <c r="K747" s="5"/>
    </row>
    <row r="748" ht="15.75" customHeight="1">
      <c r="A748" s="2"/>
      <c r="B748" s="2"/>
      <c r="C748" s="2"/>
      <c r="D748" s="2"/>
      <c r="E748" s="2"/>
      <c r="F748" s="2"/>
      <c r="G748" s="222"/>
      <c r="H748" s="222"/>
      <c r="I748" s="222"/>
      <c r="J748" s="222"/>
      <c r="K748" s="5"/>
    </row>
    <row r="749" ht="15.75" customHeight="1">
      <c r="A749" s="2"/>
      <c r="B749" s="2"/>
      <c r="C749" s="2"/>
      <c r="D749" s="2"/>
      <c r="E749" s="2"/>
      <c r="F749" s="2"/>
      <c r="G749" s="222"/>
      <c r="H749" s="222"/>
      <c r="I749" s="222"/>
      <c r="J749" s="222"/>
      <c r="K749" s="5"/>
    </row>
    <row r="750" ht="15.75" customHeight="1">
      <c r="A750" s="2"/>
      <c r="B750" s="2"/>
      <c r="C750" s="2"/>
      <c r="D750" s="2"/>
      <c r="E750" s="2"/>
      <c r="F750" s="2"/>
      <c r="G750" s="222"/>
      <c r="H750" s="222"/>
      <c r="I750" s="222"/>
      <c r="J750" s="222"/>
      <c r="K750" s="5"/>
    </row>
    <row r="751" ht="15.75" customHeight="1">
      <c r="A751" s="2"/>
      <c r="B751" s="2"/>
      <c r="C751" s="2"/>
      <c r="D751" s="2"/>
      <c r="E751" s="2"/>
      <c r="F751" s="2"/>
      <c r="G751" s="222"/>
      <c r="H751" s="222"/>
      <c r="I751" s="222"/>
      <c r="J751" s="222"/>
      <c r="K751" s="5"/>
    </row>
    <row r="752" ht="15.75" customHeight="1">
      <c r="A752" s="2"/>
      <c r="B752" s="2"/>
      <c r="C752" s="2"/>
      <c r="D752" s="2"/>
      <c r="E752" s="2"/>
      <c r="F752" s="2"/>
      <c r="G752" s="222"/>
      <c r="H752" s="222"/>
      <c r="I752" s="222"/>
      <c r="J752" s="222"/>
      <c r="K752" s="5"/>
    </row>
    <row r="753" ht="15.75" customHeight="1">
      <c r="A753" s="2"/>
      <c r="B753" s="2"/>
      <c r="C753" s="2"/>
      <c r="D753" s="2"/>
      <c r="E753" s="2"/>
      <c r="F753" s="2"/>
      <c r="G753" s="222"/>
      <c r="H753" s="222"/>
      <c r="I753" s="222"/>
      <c r="J753" s="222"/>
      <c r="K753" s="5"/>
    </row>
    <row r="754" ht="15.75" customHeight="1">
      <c r="A754" s="2"/>
      <c r="B754" s="2"/>
      <c r="C754" s="2"/>
      <c r="D754" s="2"/>
      <c r="E754" s="2"/>
      <c r="F754" s="2"/>
      <c r="G754" s="222"/>
      <c r="H754" s="222"/>
      <c r="I754" s="222"/>
      <c r="J754" s="222"/>
      <c r="K754" s="5"/>
    </row>
    <row r="755" ht="15.75" customHeight="1">
      <c r="A755" s="2"/>
      <c r="B755" s="2"/>
      <c r="C755" s="2"/>
      <c r="D755" s="2"/>
      <c r="E755" s="2"/>
      <c r="F755" s="2"/>
      <c r="G755" s="222"/>
      <c r="H755" s="222"/>
      <c r="I755" s="222"/>
      <c r="J755" s="222"/>
      <c r="K755" s="5"/>
    </row>
    <row r="756" ht="15.75" customHeight="1">
      <c r="A756" s="2"/>
      <c r="B756" s="2"/>
      <c r="C756" s="2"/>
      <c r="D756" s="2"/>
      <c r="E756" s="2"/>
      <c r="F756" s="2"/>
      <c r="G756" s="222"/>
      <c r="H756" s="222"/>
      <c r="I756" s="222"/>
      <c r="J756" s="222"/>
      <c r="K756" s="5"/>
    </row>
    <row r="757" ht="15.75" customHeight="1">
      <c r="A757" s="2"/>
      <c r="B757" s="2"/>
      <c r="C757" s="2"/>
      <c r="D757" s="2"/>
      <c r="E757" s="2"/>
      <c r="F757" s="2"/>
      <c r="G757" s="222"/>
      <c r="H757" s="222"/>
      <c r="I757" s="222"/>
      <c r="J757" s="222"/>
      <c r="K757" s="5"/>
    </row>
    <row r="758" ht="15.75" customHeight="1">
      <c r="A758" s="2"/>
      <c r="B758" s="2"/>
      <c r="C758" s="2"/>
      <c r="D758" s="2"/>
      <c r="E758" s="2"/>
      <c r="F758" s="2"/>
      <c r="G758" s="222"/>
      <c r="H758" s="222"/>
      <c r="I758" s="222"/>
      <c r="J758" s="222"/>
      <c r="K758" s="5"/>
    </row>
    <row r="759" ht="15.75" customHeight="1">
      <c r="A759" s="2"/>
      <c r="B759" s="2"/>
      <c r="C759" s="2"/>
      <c r="D759" s="2"/>
      <c r="E759" s="2"/>
      <c r="F759" s="2"/>
      <c r="G759" s="222"/>
      <c r="H759" s="222"/>
      <c r="I759" s="222"/>
      <c r="J759" s="222"/>
      <c r="K759" s="5"/>
    </row>
    <row r="760" ht="15.75" customHeight="1">
      <c r="A760" s="2"/>
      <c r="B760" s="2"/>
      <c r="C760" s="2"/>
      <c r="D760" s="2"/>
      <c r="E760" s="2"/>
      <c r="F760" s="2"/>
      <c r="G760" s="222"/>
      <c r="H760" s="222"/>
      <c r="I760" s="222"/>
      <c r="J760" s="222"/>
      <c r="K760" s="5"/>
    </row>
    <row r="761" ht="15.75" customHeight="1">
      <c r="A761" s="2"/>
      <c r="B761" s="2"/>
      <c r="C761" s="2"/>
      <c r="D761" s="2"/>
      <c r="E761" s="2"/>
      <c r="F761" s="2"/>
      <c r="G761" s="222"/>
      <c r="H761" s="222"/>
      <c r="I761" s="222"/>
      <c r="J761" s="222"/>
      <c r="K761" s="5"/>
    </row>
    <row r="762" ht="15.75" customHeight="1">
      <c r="A762" s="2"/>
      <c r="B762" s="2"/>
      <c r="C762" s="2"/>
      <c r="D762" s="2"/>
      <c r="E762" s="2"/>
      <c r="F762" s="2"/>
      <c r="G762" s="222"/>
      <c r="H762" s="222"/>
      <c r="I762" s="222"/>
      <c r="J762" s="222"/>
      <c r="K762" s="5"/>
    </row>
    <row r="763" ht="15.75" customHeight="1">
      <c r="A763" s="2"/>
      <c r="B763" s="2"/>
      <c r="C763" s="2"/>
      <c r="D763" s="2"/>
      <c r="E763" s="2"/>
      <c r="F763" s="2"/>
      <c r="G763" s="222"/>
      <c r="H763" s="222"/>
      <c r="I763" s="222"/>
      <c r="J763" s="222"/>
      <c r="K763" s="5"/>
    </row>
    <row r="764" ht="15.75" customHeight="1">
      <c r="A764" s="2"/>
      <c r="B764" s="2"/>
      <c r="C764" s="2"/>
      <c r="D764" s="2"/>
      <c r="E764" s="2"/>
      <c r="F764" s="2"/>
      <c r="G764" s="222"/>
      <c r="H764" s="222"/>
      <c r="I764" s="222"/>
      <c r="J764" s="222"/>
      <c r="K764" s="5"/>
    </row>
    <row r="765" ht="15.75" customHeight="1">
      <c r="A765" s="2"/>
      <c r="B765" s="2"/>
      <c r="C765" s="2"/>
      <c r="D765" s="2"/>
      <c r="E765" s="2"/>
      <c r="F765" s="2"/>
      <c r="G765" s="222"/>
      <c r="H765" s="222"/>
      <c r="I765" s="222"/>
      <c r="J765" s="222"/>
      <c r="K765" s="5"/>
    </row>
    <row r="766" ht="15.75" customHeight="1">
      <c r="A766" s="2"/>
      <c r="B766" s="2"/>
      <c r="C766" s="2"/>
      <c r="D766" s="2"/>
      <c r="E766" s="2"/>
      <c r="F766" s="2"/>
      <c r="G766" s="222"/>
      <c r="H766" s="222"/>
      <c r="I766" s="222"/>
      <c r="J766" s="222"/>
      <c r="K766" s="5"/>
    </row>
    <row r="767" ht="15.75" customHeight="1">
      <c r="A767" s="2"/>
      <c r="B767" s="2"/>
      <c r="C767" s="2"/>
      <c r="D767" s="2"/>
      <c r="E767" s="2"/>
      <c r="F767" s="2"/>
      <c r="G767" s="222"/>
      <c r="H767" s="222"/>
      <c r="I767" s="222"/>
      <c r="J767" s="222"/>
      <c r="K767" s="5"/>
    </row>
    <row r="768" ht="15.75" customHeight="1">
      <c r="A768" s="2"/>
      <c r="B768" s="2"/>
      <c r="C768" s="2"/>
      <c r="D768" s="2"/>
      <c r="E768" s="2"/>
      <c r="F768" s="2"/>
      <c r="G768" s="222"/>
      <c r="H768" s="222"/>
      <c r="I768" s="222"/>
      <c r="J768" s="222"/>
      <c r="K768" s="5"/>
    </row>
    <row r="769" ht="15.75" customHeight="1">
      <c r="A769" s="2"/>
      <c r="B769" s="2"/>
      <c r="C769" s="2"/>
      <c r="D769" s="2"/>
      <c r="E769" s="2"/>
      <c r="F769" s="2"/>
      <c r="G769" s="222"/>
      <c r="H769" s="222"/>
      <c r="I769" s="222"/>
      <c r="J769" s="222"/>
      <c r="K769" s="5"/>
    </row>
    <row r="770" ht="15.75" customHeight="1">
      <c r="A770" s="2"/>
      <c r="B770" s="2"/>
      <c r="C770" s="2"/>
      <c r="D770" s="2"/>
      <c r="E770" s="2"/>
      <c r="F770" s="2"/>
      <c r="G770" s="222"/>
      <c r="H770" s="222"/>
      <c r="I770" s="222"/>
      <c r="J770" s="222"/>
      <c r="K770" s="5"/>
    </row>
    <row r="771" ht="15.75" customHeight="1">
      <c r="A771" s="2"/>
      <c r="B771" s="2"/>
      <c r="C771" s="2"/>
      <c r="D771" s="2"/>
      <c r="E771" s="2"/>
      <c r="F771" s="2"/>
      <c r="G771" s="222"/>
      <c r="H771" s="222"/>
      <c r="I771" s="222"/>
      <c r="J771" s="222"/>
      <c r="K771" s="5"/>
    </row>
    <row r="772" ht="15.75" customHeight="1">
      <c r="A772" s="2"/>
      <c r="B772" s="2"/>
      <c r="C772" s="2"/>
      <c r="D772" s="2"/>
      <c r="E772" s="2"/>
      <c r="F772" s="2"/>
      <c r="G772" s="222"/>
      <c r="H772" s="222"/>
      <c r="I772" s="222"/>
      <c r="J772" s="222"/>
      <c r="K772" s="5"/>
    </row>
    <row r="773" ht="15.75" customHeight="1">
      <c r="A773" s="2"/>
      <c r="B773" s="2"/>
      <c r="C773" s="2"/>
      <c r="D773" s="2"/>
      <c r="E773" s="2"/>
      <c r="F773" s="2"/>
      <c r="G773" s="222"/>
      <c r="H773" s="222"/>
      <c r="I773" s="222"/>
      <c r="J773" s="222"/>
      <c r="K773" s="5"/>
    </row>
    <row r="774" ht="15.75" customHeight="1">
      <c r="A774" s="2"/>
      <c r="B774" s="2"/>
      <c r="C774" s="2"/>
      <c r="D774" s="2"/>
      <c r="E774" s="2"/>
      <c r="F774" s="2"/>
      <c r="G774" s="222"/>
      <c r="H774" s="222"/>
      <c r="I774" s="222"/>
      <c r="J774" s="222"/>
      <c r="K774" s="5"/>
    </row>
    <row r="775" ht="15.75" customHeight="1">
      <c r="A775" s="2"/>
      <c r="B775" s="2"/>
      <c r="C775" s="2"/>
      <c r="D775" s="2"/>
      <c r="E775" s="2"/>
      <c r="F775" s="2"/>
      <c r="G775" s="222"/>
      <c r="H775" s="222"/>
      <c r="I775" s="222"/>
      <c r="J775" s="222"/>
      <c r="K775" s="5"/>
    </row>
    <row r="776" ht="15.75" customHeight="1">
      <c r="A776" s="2"/>
      <c r="B776" s="2"/>
      <c r="C776" s="2"/>
      <c r="D776" s="2"/>
      <c r="E776" s="2"/>
      <c r="F776" s="2"/>
      <c r="G776" s="222"/>
      <c r="H776" s="222"/>
      <c r="I776" s="222"/>
      <c r="J776" s="222"/>
      <c r="K776" s="5"/>
    </row>
    <row r="777" ht="15.75" customHeight="1">
      <c r="A777" s="2"/>
      <c r="B777" s="2"/>
      <c r="C777" s="2"/>
      <c r="D777" s="2"/>
      <c r="E777" s="2"/>
      <c r="F777" s="2"/>
      <c r="G777" s="222"/>
      <c r="H777" s="222"/>
      <c r="I777" s="222"/>
      <c r="J777" s="222"/>
      <c r="K777" s="5"/>
    </row>
    <row r="778" ht="15.75" customHeight="1">
      <c r="A778" s="2"/>
      <c r="B778" s="2"/>
      <c r="C778" s="2"/>
      <c r="D778" s="2"/>
      <c r="E778" s="2"/>
      <c r="F778" s="2"/>
      <c r="G778" s="222"/>
      <c r="H778" s="222"/>
      <c r="I778" s="222"/>
      <c r="J778" s="222"/>
      <c r="K778" s="5"/>
    </row>
    <row r="779" ht="15.75" customHeight="1">
      <c r="A779" s="2"/>
      <c r="B779" s="2"/>
      <c r="C779" s="2"/>
      <c r="D779" s="2"/>
      <c r="E779" s="2"/>
      <c r="F779" s="2"/>
      <c r="G779" s="222"/>
      <c r="H779" s="222"/>
      <c r="I779" s="222"/>
      <c r="J779" s="222"/>
      <c r="K779" s="5"/>
    </row>
    <row r="780" ht="15.75" customHeight="1">
      <c r="A780" s="2"/>
      <c r="B780" s="2"/>
      <c r="C780" s="2"/>
      <c r="D780" s="2"/>
      <c r="E780" s="2"/>
      <c r="F780" s="2"/>
      <c r="G780" s="222"/>
      <c r="H780" s="222"/>
      <c r="I780" s="222"/>
      <c r="J780" s="222"/>
      <c r="K780" s="5"/>
    </row>
    <row r="781" ht="15.75" customHeight="1">
      <c r="A781" s="2"/>
      <c r="B781" s="2"/>
      <c r="C781" s="2"/>
      <c r="D781" s="2"/>
      <c r="E781" s="2"/>
      <c r="F781" s="2"/>
      <c r="G781" s="222"/>
      <c r="H781" s="222"/>
      <c r="I781" s="222"/>
      <c r="J781" s="222"/>
      <c r="K781" s="5"/>
    </row>
    <row r="782" ht="15.75" customHeight="1">
      <c r="A782" s="2"/>
      <c r="B782" s="2"/>
      <c r="C782" s="2"/>
      <c r="D782" s="2"/>
      <c r="E782" s="2"/>
      <c r="F782" s="2"/>
      <c r="G782" s="222"/>
      <c r="H782" s="222"/>
      <c r="I782" s="222"/>
      <c r="J782" s="222"/>
      <c r="K782" s="5"/>
    </row>
    <row r="783" ht="15.75" customHeight="1">
      <c r="A783" s="2"/>
      <c r="B783" s="2"/>
      <c r="C783" s="2"/>
      <c r="D783" s="2"/>
      <c r="E783" s="2"/>
      <c r="F783" s="2"/>
      <c r="G783" s="222"/>
      <c r="H783" s="222"/>
      <c r="I783" s="222"/>
      <c r="J783" s="222"/>
      <c r="K783" s="5"/>
    </row>
    <row r="784" ht="15.75" customHeight="1">
      <c r="A784" s="2"/>
      <c r="B784" s="2"/>
      <c r="C784" s="2"/>
      <c r="D784" s="2"/>
      <c r="E784" s="2"/>
      <c r="F784" s="2"/>
      <c r="G784" s="222"/>
      <c r="H784" s="222"/>
      <c r="I784" s="222"/>
      <c r="J784" s="222"/>
      <c r="K784" s="5"/>
    </row>
    <row r="785" ht="15.75" customHeight="1">
      <c r="A785" s="2"/>
      <c r="B785" s="2"/>
      <c r="C785" s="2"/>
      <c r="D785" s="2"/>
      <c r="E785" s="2"/>
      <c r="F785" s="2"/>
      <c r="G785" s="222"/>
      <c r="H785" s="222"/>
      <c r="I785" s="222"/>
      <c r="J785" s="222"/>
      <c r="K785" s="5"/>
    </row>
    <row r="786" ht="15.75" customHeight="1">
      <c r="A786" s="2"/>
      <c r="B786" s="2"/>
      <c r="C786" s="2"/>
      <c r="D786" s="2"/>
      <c r="E786" s="2"/>
      <c r="F786" s="2"/>
      <c r="G786" s="222"/>
      <c r="H786" s="222"/>
      <c r="I786" s="222"/>
      <c r="J786" s="222"/>
      <c r="K786" s="5"/>
    </row>
    <row r="787" ht="15.75" customHeight="1">
      <c r="A787" s="2"/>
      <c r="B787" s="2"/>
      <c r="C787" s="2"/>
      <c r="D787" s="2"/>
      <c r="E787" s="2"/>
      <c r="F787" s="2"/>
      <c r="G787" s="222"/>
      <c r="H787" s="222"/>
      <c r="I787" s="222"/>
      <c r="J787" s="222"/>
      <c r="K787" s="5"/>
    </row>
    <row r="788" ht="15.75" customHeight="1">
      <c r="A788" s="2"/>
      <c r="B788" s="2"/>
      <c r="C788" s="2"/>
      <c r="D788" s="2"/>
      <c r="E788" s="2"/>
      <c r="F788" s="2"/>
      <c r="G788" s="222"/>
      <c r="H788" s="222"/>
      <c r="I788" s="222"/>
      <c r="J788" s="222"/>
      <c r="K788" s="5"/>
    </row>
    <row r="789" ht="15.75" customHeight="1">
      <c r="A789" s="2"/>
      <c r="B789" s="2"/>
      <c r="C789" s="2"/>
      <c r="D789" s="2"/>
      <c r="E789" s="2"/>
      <c r="F789" s="2"/>
      <c r="G789" s="222"/>
      <c r="H789" s="222"/>
      <c r="I789" s="222"/>
      <c r="J789" s="222"/>
      <c r="K789" s="5"/>
    </row>
    <row r="790" ht="15.75" customHeight="1">
      <c r="A790" s="2"/>
      <c r="B790" s="2"/>
      <c r="C790" s="2"/>
      <c r="D790" s="2"/>
      <c r="E790" s="2"/>
      <c r="F790" s="2"/>
      <c r="G790" s="222"/>
      <c r="H790" s="222"/>
      <c r="I790" s="222"/>
      <c r="J790" s="222"/>
      <c r="K790" s="5"/>
    </row>
    <row r="791" ht="15.75" customHeight="1">
      <c r="A791" s="2"/>
      <c r="B791" s="2"/>
      <c r="C791" s="2"/>
      <c r="D791" s="2"/>
      <c r="E791" s="2"/>
      <c r="F791" s="2"/>
      <c r="G791" s="222"/>
      <c r="H791" s="222"/>
      <c r="I791" s="222"/>
      <c r="J791" s="222"/>
      <c r="K791" s="5"/>
    </row>
    <row r="792" ht="15.75" customHeight="1">
      <c r="A792" s="2"/>
      <c r="B792" s="2"/>
      <c r="C792" s="2"/>
      <c r="D792" s="2"/>
      <c r="E792" s="2"/>
      <c r="F792" s="2"/>
      <c r="G792" s="222"/>
      <c r="H792" s="222"/>
      <c r="I792" s="222"/>
      <c r="J792" s="222"/>
      <c r="K792" s="5"/>
    </row>
    <row r="793" ht="15.75" customHeight="1">
      <c r="A793" s="2"/>
      <c r="B793" s="2"/>
      <c r="C793" s="2"/>
      <c r="D793" s="2"/>
      <c r="E793" s="2"/>
      <c r="F793" s="2"/>
      <c r="G793" s="222"/>
      <c r="H793" s="222"/>
      <c r="I793" s="222"/>
      <c r="J793" s="222"/>
      <c r="K793" s="5"/>
    </row>
    <row r="794" ht="15.75" customHeight="1">
      <c r="A794" s="2"/>
      <c r="B794" s="2"/>
      <c r="C794" s="2"/>
      <c r="D794" s="2"/>
      <c r="E794" s="2"/>
      <c r="F794" s="2"/>
      <c r="G794" s="222"/>
      <c r="H794" s="222"/>
      <c r="I794" s="222"/>
      <c r="J794" s="222"/>
      <c r="K794" s="5"/>
    </row>
    <row r="795" ht="15.75" customHeight="1">
      <c r="A795" s="2"/>
      <c r="B795" s="2"/>
      <c r="C795" s="2"/>
      <c r="D795" s="2"/>
      <c r="E795" s="2"/>
      <c r="F795" s="2"/>
      <c r="G795" s="222"/>
      <c r="H795" s="222"/>
      <c r="I795" s="222"/>
      <c r="J795" s="222"/>
      <c r="K795" s="5"/>
    </row>
    <row r="796" ht="15.75" customHeight="1">
      <c r="A796" s="2"/>
      <c r="B796" s="2"/>
      <c r="C796" s="2"/>
      <c r="D796" s="2"/>
      <c r="E796" s="2"/>
      <c r="F796" s="2"/>
      <c r="G796" s="222"/>
      <c r="H796" s="222"/>
      <c r="I796" s="222"/>
      <c r="J796" s="222"/>
      <c r="K796" s="5"/>
    </row>
    <row r="797" ht="15.75" customHeight="1">
      <c r="A797" s="2"/>
      <c r="B797" s="2"/>
      <c r="C797" s="2"/>
      <c r="D797" s="2"/>
      <c r="E797" s="2"/>
      <c r="F797" s="2"/>
      <c r="G797" s="222"/>
      <c r="H797" s="222"/>
      <c r="I797" s="222"/>
      <c r="J797" s="222"/>
      <c r="K797" s="5"/>
    </row>
    <row r="798" ht="15.75" customHeight="1">
      <c r="A798" s="2"/>
      <c r="B798" s="2"/>
      <c r="C798" s="2"/>
      <c r="D798" s="2"/>
      <c r="E798" s="2"/>
      <c r="F798" s="2"/>
      <c r="G798" s="222"/>
      <c r="H798" s="222"/>
      <c r="I798" s="222"/>
      <c r="J798" s="222"/>
      <c r="K798" s="5"/>
    </row>
    <row r="799" ht="15.75" customHeight="1">
      <c r="A799" s="2"/>
      <c r="B799" s="2"/>
      <c r="C799" s="2"/>
      <c r="D799" s="2"/>
      <c r="E799" s="2"/>
      <c r="F799" s="2"/>
      <c r="G799" s="222"/>
      <c r="H799" s="222"/>
      <c r="I799" s="222"/>
      <c r="J799" s="222"/>
      <c r="K799" s="5"/>
    </row>
    <row r="800" ht="15.75" customHeight="1">
      <c r="A800" s="2"/>
      <c r="B800" s="2"/>
      <c r="C800" s="2"/>
      <c r="D800" s="2"/>
      <c r="E800" s="2"/>
      <c r="F800" s="2"/>
      <c r="G800" s="222"/>
      <c r="H800" s="222"/>
      <c r="I800" s="222"/>
      <c r="J800" s="222"/>
      <c r="K800" s="5"/>
    </row>
    <row r="801" ht="15.75" customHeight="1">
      <c r="A801" s="2"/>
      <c r="B801" s="2"/>
      <c r="C801" s="2"/>
      <c r="D801" s="2"/>
      <c r="E801" s="2"/>
      <c r="F801" s="2"/>
      <c r="G801" s="222"/>
      <c r="H801" s="222"/>
      <c r="I801" s="222"/>
      <c r="J801" s="222"/>
      <c r="K801" s="5"/>
    </row>
    <row r="802" ht="15.75" customHeight="1">
      <c r="A802" s="2"/>
      <c r="B802" s="2"/>
      <c r="C802" s="2"/>
      <c r="D802" s="2"/>
      <c r="E802" s="2"/>
      <c r="F802" s="2"/>
      <c r="G802" s="222"/>
      <c r="H802" s="222"/>
      <c r="I802" s="222"/>
      <c r="J802" s="222"/>
      <c r="K802" s="5"/>
    </row>
    <row r="803" ht="15.75" customHeight="1">
      <c r="A803" s="2"/>
      <c r="B803" s="2"/>
      <c r="C803" s="2"/>
      <c r="D803" s="2"/>
      <c r="E803" s="2"/>
      <c r="F803" s="2"/>
      <c r="G803" s="222"/>
      <c r="H803" s="222"/>
      <c r="I803" s="222"/>
      <c r="J803" s="222"/>
      <c r="K803" s="5"/>
    </row>
    <row r="804" ht="15.75" customHeight="1">
      <c r="A804" s="2"/>
      <c r="B804" s="2"/>
      <c r="C804" s="2"/>
      <c r="D804" s="2"/>
      <c r="E804" s="2"/>
      <c r="F804" s="2"/>
      <c r="G804" s="222"/>
      <c r="H804" s="222"/>
      <c r="I804" s="222"/>
      <c r="J804" s="222"/>
      <c r="K804" s="5"/>
    </row>
    <row r="805" ht="15.75" customHeight="1">
      <c r="A805" s="2"/>
      <c r="B805" s="2"/>
      <c r="C805" s="2"/>
      <c r="D805" s="2"/>
      <c r="E805" s="2"/>
      <c r="F805" s="2"/>
      <c r="G805" s="222"/>
      <c r="H805" s="222"/>
      <c r="I805" s="222"/>
      <c r="J805" s="222"/>
      <c r="K805" s="5"/>
    </row>
    <row r="806" ht="15.75" customHeight="1">
      <c r="A806" s="2"/>
      <c r="B806" s="2"/>
      <c r="C806" s="2"/>
      <c r="D806" s="2"/>
      <c r="E806" s="2"/>
      <c r="F806" s="2"/>
      <c r="G806" s="222"/>
      <c r="H806" s="222"/>
      <c r="I806" s="222"/>
      <c r="J806" s="222"/>
      <c r="K806" s="5"/>
    </row>
    <row r="807" ht="15.75" customHeight="1">
      <c r="A807" s="2"/>
      <c r="B807" s="2"/>
      <c r="C807" s="2"/>
      <c r="D807" s="2"/>
      <c r="E807" s="2"/>
      <c r="F807" s="2"/>
      <c r="G807" s="222"/>
      <c r="H807" s="222"/>
      <c r="I807" s="222"/>
      <c r="J807" s="222"/>
      <c r="K807" s="5"/>
    </row>
    <row r="808" ht="15.75" customHeight="1">
      <c r="A808" s="2"/>
      <c r="B808" s="2"/>
      <c r="C808" s="2"/>
      <c r="D808" s="2"/>
      <c r="E808" s="2"/>
      <c r="F808" s="2"/>
      <c r="G808" s="222"/>
      <c r="H808" s="222"/>
      <c r="I808" s="222"/>
      <c r="J808" s="222"/>
      <c r="K808" s="5"/>
    </row>
    <row r="809" ht="15.75" customHeight="1">
      <c r="A809" s="2"/>
      <c r="B809" s="2"/>
      <c r="C809" s="2"/>
      <c r="D809" s="2"/>
      <c r="E809" s="2"/>
      <c r="F809" s="2"/>
      <c r="G809" s="222"/>
      <c r="H809" s="222"/>
      <c r="I809" s="222"/>
      <c r="J809" s="222"/>
      <c r="K809" s="5"/>
    </row>
    <row r="810" ht="15.75" customHeight="1">
      <c r="A810" s="2"/>
      <c r="B810" s="2"/>
      <c r="C810" s="2"/>
      <c r="D810" s="2"/>
      <c r="E810" s="2"/>
      <c r="F810" s="2"/>
      <c r="G810" s="222"/>
      <c r="H810" s="222"/>
      <c r="I810" s="222"/>
      <c r="J810" s="222"/>
      <c r="K810" s="5"/>
    </row>
    <row r="811" ht="15.75" customHeight="1">
      <c r="A811" s="2"/>
      <c r="B811" s="2"/>
      <c r="C811" s="2"/>
      <c r="D811" s="2"/>
      <c r="E811" s="2"/>
      <c r="F811" s="2"/>
      <c r="G811" s="222"/>
      <c r="H811" s="222"/>
      <c r="I811" s="222"/>
      <c r="J811" s="222"/>
      <c r="K811" s="5"/>
    </row>
    <row r="812" ht="15.75" customHeight="1">
      <c r="A812" s="2"/>
      <c r="B812" s="2"/>
      <c r="C812" s="2"/>
      <c r="D812" s="2"/>
      <c r="E812" s="2"/>
      <c r="F812" s="2"/>
      <c r="G812" s="222"/>
      <c r="H812" s="222"/>
      <c r="I812" s="222"/>
      <c r="J812" s="222"/>
      <c r="K812" s="5"/>
    </row>
    <row r="813" ht="15.75" customHeight="1">
      <c r="A813" s="2"/>
      <c r="B813" s="2"/>
      <c r="C813" s="2"/>
      <c r="D813" s="2"/>
      <c r="E813" s="2"/>
      <c r="F813" s="2"/>
      <c r="G813" s="222"/>
      <c r="H813" s="222"/>
      <c r="I813" s="222"/>
      <c r="J813" s="222"/>
      <c r="K813" s="5"/>
    </row>
    <row r="814" ht="15.75" customHeight="1">
      <c r="A814" s="2"/>
      <c r="B814" s="2"/>
      <c r="C814" s="2"/>
      <c r="D814" s="2"/>
      <c r="E814" s="2"/>
      <c r="F814" s="2"/>
      <c r="G814" s="222"/>
      <c r="H814" s="222"/>
      <c r="I814" s="222"/>
      <c r="J814" s="222"/>
      <c r="K814" s="5"/>
    </row>
    <row r="815" ht="15.75" customHeight="1">
      <c r="A815" s="2"/>
      <c r="B815" s="2"/>
      <c r="C815" s="2"/>
      <c r="D815" s="2"/>
      <c r="E815" s="2"/>
      <c r="F815" s="2"/>
      <c r="G815" s="222"/>
      <c r="H815" s="222"/>
      <c r="I815" s="222"/>
      <c r="J815" s="222"/>
      <c r="K815" s="5"/>
    </row>
    <row r="816" ht="15.75" customHeight="1">
      <c r="A816" s="2"/>
      <c r="B816" s="2"/>
      <c r="C816" s="2"/>
      <c r="D816" s="2"/>
      <c r="E816" s="2"/>
      <c r="F816" s="2"/>
      <c r="G816" s="222"/>
      <c r="H816" s="222"/>
      <c r="I816" s="222"/>
      <c r="J816" s="222"/>
      <c r="K816" s="5"/>
    </row>
    <row r="817" ht="15.75" customHeight="1">
      <c r="A817" s="2"/>
      <c r="B817" s="2"/>
      <c r="C817" s="2"/>
      <c r="D817" s="2"/>
      <c r="E817" s="2"/>
      <c r="F817" s="2"/>
      <c r="G817" s="222"/>
      <c r="H817" s="222"/>
      <c r="I817" s="222"/>
      <c r="J817" s="222"/>
      <c r="K817" s="5"/>
    </row>
    <row r="818" ht="15.75" customHeight="1">
      <c r="A818" s="2"/>
      <c r="B818" s="2"/>
      <c r="C818" s="2"/>
      <c r="D818" s="2"/>
      <c r="E818" s="2"/>
      <c r="F818" s="2"/>
      <c r="G818" s="222"/>
      <c r="H818" s="222"/>
      <c r="I818" s="222"/>
      <c r="J818" s="222"/>
      <c r="K818" s="5"/>
    </row>
    <row r="819" ht="15.75" customHeight="1">
      <c r="A819" s="2"/>
      <c r="B819" s="2"/>
      <c r="C819" s="2"/>
      <c r="D819" s="2"/>
      <c r="E819" s="2"/>
      <c r="F819" s="2"/>
      <c r="G819" s="222"/>
      <c r="H819" s="222"/>
      <c r="I819" s="222"/>
      <c r="J819" s="222"/>
      <c r="K819" s="5"/>
    </row>
    <row r="820" ht="15.75" customHeight="1">
      <c r="A820" s="2"/>
      <c r="B820" s="2"/>
      <c r="C820" s="2"/>
      <c r="D820" s="2"/>
      <c r="E820" s="2"/>
      <c r="F820" s="2"/>
      <c r="G820" s="222"/>
      <c r="H820" s="222"/>
      <c r="I820" s="222"/>
      <c r="J820" s="222"/>
      <c r="K820" s="5"/>
    </row>
    <row r="821" ht="15.75" customHeight="1">
      <c r="A821" s="2"/>
      <c r="B821" s="2"/>
      <c r="C821" s="2"/>
      <c r="D821" s="2"/>
      <c r="E821" s="2"/>
      <c r="F821" s="2"/>
      <c r="G821" s="222"/>
      <c r="H821" s="222"/>
      <c r="I821" s="222"/>
      <c r="J821" s="222"/>
      <c r="K821" s="5"/>
    </row>
    <row r="822" ht="15.75" customHeight="1">
      <c r="A822" s="2"/>
      <c r="B822" s="2"/>
      <c r="C822" s="2"/>
      <c r="D822" s="2"/>
      <c r="E822" s="2"/>
      <c r="F822" s="2"/>
      <c r="G822" s="222"/>
      <c r="H822" s="222"/>
      <c r="I822" s="222"/>
      <c r="J822" s="222"/>
      <c r="K822" s="5"/>
    </row>
    <row r="823" ht="15.75" customHeight="1">
      <c r="A823" s="2"/>
      <c r="B823" s="2"/>
      <c r="C823" s="2"/>
      <c r="D823" s="2"/>
      <c r="E823" s="2"/>
      <c r="F823" s="2"/>
      <c r="G823" s="222"/>
      <c r="H823" s="222"/>
      <c r="I823" s="222"/>
      <c r="J823" s="222"/>
      <c r="K823" s="5"/>
    </row>
    <row r="824" ht="15.75" customHeight="1">
      <c r="A824" s="2"/>
      <c r="B824" s="2"/>
      <c r="C824" s="2"/>
      <c r="D824" s="2"/>
      <c r="E824" s="2"/>
      <c r="F824" s="2"/>
      <c r="G824" s="222"/>
      <c r="H824" s="222"/>
      <c r="I824" s="222"/>
      <c r="J824" s="222"/>
      <c r="K824" s="5"/>
    </row>
    <row r="825" ht="15.75" customHeight="1">
      <c r="A825" s="2"/>
      <c r="B825" s="2"/>
      <c r="C825" s="2"/>
      <c r="D825" s="2"/>
      <c r="E825" s="2"/>
      <c r="F825" s="2"/>
      <c r="G825" s="222"/>
      <c r="H825" s="222"/>
      <c r="I825" s="222"/>
      <c r="J825" s="222"/>
      <c r="K825" s="5"/>
    </row>
    <row r="826" ht="15.75" customHeight="1">
      <c r="A826" s="2"/>
      <c r="B826" s="2"/>
      <c r="C826" s="2"/>
      <c r="D826" s="2"/>
      <c r="E826" s="2"/>
      <c r="F826" s="2"/>
      <c r="G826" s="222"/>
      <c r="H826" s="222"/>
      <c r="I826" s="222"/>
      <c r="J826" s="222"/>
      <c r="K826" s="5"/>
    </row>
    <row r="827" ht="15.75" customHeight="1">
      <c r="A827" s="2"/>
      <c r="B827" s="2"/>
      <c r="C827" s="2"/>
      <c r="D827" s="2"/>
      <c r="E827" s="2"/>
      <c r="F827" s="2"/>
      <c r="G827" s="222"/>
      <c r="H827" s="222"/>
      <c r="I827" s="222"/>
      <c r="J827" s="222"/>
      <c r="K827" s="5"/>
    </row>
    <row r="828" ht="15.75" customHeight="1">
      <c r="A828" s="2"/>
      <c r="B828" s="2"/>
      <c r="C828" s="2"/>
      <c r="D828" s="2"/>
      <c r="E828" s="2"/>
      <c r="F828" s="2"/>
      <c r="G828" s="222"/>
      <c r="H828" s="222"/>
      <c r="I828" s="222"/>
      <c r="J828" s="222"/>
      <c r="K828" s="5"/>
    </row>
    <row r="829" ht="15.75" customHeight="1">
      <c r="A829" s="2"/>
      <c r="B829" s="2"/>
      <c r="C829" s="2"/>
      <c r="D829" s="2"/>
      <c r="E829" s="2"/>
      <c r="F829" s="2"/>
      <c r="G829" s="222"/>
      <c r="H829" s="222"/>
      <c r="I829" s="222"/>
      <c r="J829" s="222"/>
      <c r="K829" s="5"/>
    </row>
    <row r="830" ht="15.75" customHeight="1">
      <c r="A830" s="2"/>
      <c r="B830" s="2"/>
      <c r="C830" s="2"/>
      <c r="D830" s="2"/>
      <c r="E830" s="2"/>
      <c r="F830" s="2"/>
      <c r="G830" s="222"/>
      <c r="H830" s="222"/>
      <c r="I830" s="222"/>
      <c r="J830" s="222"/>
      <c r="K830" s="5"/>
    </row>
    <row r="831" ht="15.75" customHeight="1">
      <c r="A831" s="2"/>
      <c r="B831" s="2"/>
      <c r="C831" s="2"/>
      <c r="D831" s="2"/>
      <c r="E831" s="2"/>
      <c r="F831" s="2"/>
      <c r="G831" s="222"/>
      <c r="H831" s="222"/>
      <c r="I831" s="222"/>
      <c r="J831" s="222"/>
      <c r="K831" s="5"/>
    </row>
    <row r="832" ht="15.75" customHeight="1">
      <c r="A832" s="2"/>
      <c r="B832" s="2"/>
      <c r="C832" s="2"/>
      <c r="D832" s="2"/>
      <c r="E832" s="2"/>
      <c r="F832" s="2"/>
      <c r="G832" s="222"/>
      <c r="H832" s="222"/>
      <c r="I832" s="222"/>
      <c r="J832" s="222"/>
      <c r="K832" s="5"/>
    </row>
    <row r="833" ht="15.75" customHeight="1">
      <c r="A833" s="2"/>
      <c r="B833" s="2"/>
      <c r="C833" s="2"/>
      <c r="D833" s="2"/>
      <c r="E833" s="2"/>
      <c r="F833" s="2"/>
      <c r="G833" s="222"/>
      <c r="H833" s="222"/>
      <c r="I833" s="222"/>
      <c r="J833" s="222"/>
      <c r="K833" s="5"/>
    </row>
    <row r="834" ht="15.75" customHeight="1">
      <c r="A834" s="2"/>
      <c r="B834" s="2"/>
      <c r="C834" s="2"/>
      <c r="D834" s="2"/>
      <c r="E834" s="2"/>
      <c r="F834" s="2"/>
      <c r="G834" s="222"/>
      <c r="H834" s="222"/>
      <c r="I834" s="222"/>
      <c r="J834" s="222"/>
      <c r="K834" s="5"/>
    </row>
    <row r="835" ht="15.75" customHeight="1">
      <c r="A835" s="2"/>
      <c r="B835" s="2"/>
      <c r="C835" s="2"/>
      <c r="D835" s="2"/>
      <c r="E835" s="2"/>
      <c r="F835" s="2"/>
      <c r="G835" s="222"/>
      <c r="H835" s="222"/>
      <c r="I835" s="222"/>
      <c r="J835" s="222"/>
      <c r="K835" s="5"/>
    </row>
    <row r="836" ht="15.75" customHeight="1">
      <c r="A836" s="2"/>
      <c r="B836" s="2"/>
      <c r="C836" s="2"/>
      <c r="D836" s="2"/>
      <c r="E836" s="2"/>
      <c r="F836" s="2"/>
      <c r="G836" s="222"/>
      <c r="H836" s="222"/>
      <c r="I836" s="222"/>
      <c r="J836" s="222"/>
      <c r="K836" s="5"/>
    </row>
    <row r="837" ht="15.75" customHeight="1">
      <c r="A837" s="2"/>
      <c r="B837" s="2"/>
      <c r="C837" s="2"/>
      <c r="D837" s="2"/>
      <c r="E837" s="2"/>
      <c r="F837" s="2"/>
      <c r="G837" s="222"/>
      <c r="H837" s="222"/>
      <c r="I837" s="222"/>
      <c r="J837" s="222"/>
      <c r="K837" s="5"/>
    </row>
    <row r="838" ht="15.75" customHeight="1">
      <c r="A838" s="2"/>
      <c r="B838" s="2"/>
      <c r="C838" s="2"/>
      <c r="D838" s="2"/>
      <c r="E838" s="2"/>
      <c r="F838" s="2"/>
      <c r="G838" s="222"/>
      <c r="H838" s="222"/>
      <c r="I838" s="222"/>
      <c r="J838" s="222"/>
      <c r="K838" s="5"/>
    </row>
    <row r="839" ht="15.75" customHeight="1">
      <c r="A839" s="2"/>
      <c r="B839" s="2"/>
      <c r="C839" s="2"/>
      <c r="D839" s="2"/>
      <c r="E839" s="2"/>
      <c r="F839" s="2"/>
      <c r="G839" s="222"/>
      <c r="H839" s="222"/>
      <c r="I839" s="222"/>
      <c r="J839" s="222"/>
      <c r="K839" s="5"/>
    </row>
    <row r="840" ht="15.75" customHeight="1">
      <c r="A840" s="2"/>
      <c r="B840" s="2"/>
      <c r="C840" s="2"/>
      <c r="D840" s="2"/>
      <c r="E840" s="2"/>
      <c r="F840" s="2"/>
      <c r="G840" s="222"/>
      <c r="H840" s="222"/>
      <c r="I840" s="222"/>
      <c r="J840" s="222"/>
      <c r="K840" s="5"/>
    </row>
    <row r="841" ht="15.75" customHeight="1">
      <c r="A841" s="2"/>
      <c r="B841" s="2"/>
      <c r="C841" s="2"/>
      <c r="D841" s="2"/>
      <c r="E841" s="2"/>
      <c r="F841" s="2"/>
      <c r="G841" s="222"/>
      <c r="H841" s="222"/>
      <c r="I841" s="222"/>
      <c r="J841" s="222"/>
      <c r="K841" s="5"/>
    </row>
    <row r="842" ht="15.75" customHeight="1">
      <c r="A842" s="2"/>
      <c r="B842" s="2"/>
      <c r="C842" s="2"/>
      <c r="D842" s="2"/>
      <c r="E842" s="2"/>
      <c r="F842" s="2"/>
      <c r="G842" s="222"/>
      <c r="H842" s="222"/>
      <c r="I842" s="222"/>
      <c r="J842" s="222"/>
      <c r="K842" s="5"/>
    </row>
    <row r="843" ht="15.75" customHeight="1">
      <c r="A843" s="2"/>
      <c r="B843" s="2"/>
      <c r="C843" s="2"/>
      <c r="D843" s="2"/>
      <c r="E843" s="2"/>
      <c r="F843" s="2"/>
      <c r="G843" s="222"/>
      <c r="H843" s="222"/>
      <c r="I843" s="222"/>
      <c r="J843" s="222"/>
      <c r="K843" s="5"/>
    </row>
    <row r="844" ht="15.75" customHeight="1">
      <c r="A844" s="2"/>
      <c r="B844" s="2"/>
      <c r="C844" s="2"/>
      <c r="D844" s="2"/>
      <c r="E844" s="2"/>
      <c r="F844" s="2"/>
      <c r="G844" s="222"/>
      <c r="H844" s="222"/>
      <c r="I844" s="222"/>
      <c r="J844" s="222"/>
      <c r="K844" s="5"/>
    </row>
    <row r="845" ht="15.75" customHeight="1">
      <c r="A845" s="2"/>
      <c r="B845" s="2"/>
      <c r="C845" s="2"/>
      <c r="D845" s="2"/>
      <c r="E845" s="2"/>
      <c r="F845" s="2"/>
      <c r="G845" s="222"/>
      <c r="H845" s="222"/>
      <c r="I845" s="222"/>
      <c r="J845" s="222"/>
      <c r="K845" s="5"/>
    </row>
    <row r="846" ht="15.75" customHeight="1">
      <c r="A846" s="2"/>
      <c r="B846" s="2"/>
      <c r="C846" s="2"/>
      <c r="D846" s="2"/>
      <c r="E846" s="2"/>
      <c r="F846" s="2"/>
      <c r="G846" s="222"/>
      <c r="H846" s="222"/>
      <c r="I846" s="222"/>
      <c r="J846" s="222"/>
      <c r="K846" s="5"/>
    </row>
    <row r="847" ht="15.75" customHeight="1">
      <c r="A847" s="2"/>
      <c r="B847" s="2"/>
      <c r="C847" s="2"/>
      <c r="D847" s="2"/>
      <c r="E847" s="2"/>
      <c r="F847" s="2"/>
      <c r="G847" s="222"/>
      <c r="H847" s="222"/>
      <c r="I847" s="222"/>
      <c r="J847" s="222"/>
      <c r="K847" s="5"/>
    </row>
    <row r="848" ht="15.75" customHeight="1">
      <c r="A848" s="2"/>
      <c r="B848" s="2"/>
      <c r="C848" s="2"/>
      <c r="D848" s="2"/>
      <c r="E848" s="2"/>
      <c r="F848" s="2"/>
      <c r="G848" s="222"/>
      <c r="H848" s="222"/>
      <c r="I848" s="222"/>
      <c r="J848" s="222"/>
      <c r="K848" s="5"/>
    </row>
    <row r="849" ht="15.75" customHeight="1">
      <c r="A849" s="2"/>
      <c r="B849" s="2"/>
      <c r="C849" s="2"/>
      <c r="D849" s="2"/>
      <c r="E849" s="2"/>
      <c r="F849" s="2"/>
      <c r="G849" s="222"/>
      <c r="H849" s="222"/>
      <c r="I849" s="222"/>
      <c r="J849" s="222"/>
      <c r="K849" s="5"/>
    </row>
    <row r="850" ht="15.75" customHeight="1">
      <c r="A850" s="2"/>
      <c r="B850" s="2"/>
      <c r="C850" s="2"/>
      <c r="D850" s="2"/>
      <c r="E850" s="2"/>
      <c r="F850" s="2"/>
      <c r="G850" s="222"/>
      <c r="H850" s="222"/>
      <c r="I850" s="222"/>
      <c r="J850" s="222"/>
      <c r="K850" s="5"/>
    </row>
    <row r="851" ht="15.75" customHeight="1">
      <c r="A851" s="2"/>
      <c r="B851" s="2"/>
      <c r="C851" s="2"/>
      <c r="D851" s="2"/>
      <c r="E851" s="2"/>
      <c r="F851" s="2"/>
      <c r="G851" s="222"/>
      <c r="H851" s="222"/>
      <c r="I851" s="222"/>
      <c r="J851" s="222"/>
      <c r="K851" s="5"/>
    </row>
    <row r="852" ht="15.75" customHeight="1">
      <c r="A852" s="2"/>
      <c r="B852" s="2"/>
      <c r="C852" s="2"/>
      <c r="D852" s="2"/>
      <c r="E852" s="2"/>
      <c r="F852" s="2"/>
      <c r="G852" s="222"/>
      <c r="H852" s="222"/>
      <c r="I852" s="222"/>
      <c r="J852" s="222"/>
      <c r="K852" s="5"/>
    </row>
    <row r="853" ht="15.75" customHeight="1">
      <c r="A853" s="2"/>
      <c r="B853" s="2"/>
      <c r="C853" s="2"/>
      <c r="D853" s="2"/>
      <c r="E853" s="2"/>
      <c r="F853" s="2"/>
      <c r="G853" s="222"/>
      <c r="H853" s="222"/>
      <c r="I853" s="222"/>
      <c r="J853" s="222"/>
      <c r="K853" s="5"/>
    </row>
    <row r="854" ht="15.75" customHeight="1">
      <c r="A854" s="2"/>
      <c r="B854" s="2"/>
      <c r="C854" s="2"/>
      <c r="D854" s="2"/>
      <c r="E854" s="2"/>
      <c r="F854" s="2"/>
      <c r="G854" s="222"/>
      <c r="H854" s="222"/>
      <c r="I854" s="222"/>
      <c r="J854" s="222"/>
      <c r="K854" s="5"/>
    </row>
    <row r="855" ht="15.75" customHeight="1">
      <c r="A855" s="2"/>
      <c r="B855" s="2"/>
      <c r="C855" s="2"/>
      <c r="D855" s="2"/>
      <c r="E855" s="2"/>
      <c r="F855" s="2"/>
      <c r="G855" s="222"/>
      <c r="H855" s="222"/>
      <c r="I855" s="222"/>
      <c r="J855" s="222"/>
      <c r="K855" s="5"/>
    </row>
    <row r="856" ht="15.75" customHeight="1">
      <c r="A856" s="2"/>
      <c r="B856" s="2"/>
      <c r="C856" s="2"/>
      <c r="D856" s="2"/>
      <c r="E856" s="2"/>
      <c r="F856" s="2"/>
      <c r="G856" s="222"/>
      <c r="H856" s="222"/>
      <c r="I856" s="222"/>
      <c r="J856" s="222"/>
      <c r="K856" s="5"/>
    </row>
    <row r="857" ht="15.75" customHeight="1">
      <c r="A857" s="2"/>
      <c r="B857" s="2"/>
      <c r="C857" s="2"/>
      <c r="D857" s="2"/>
      <c r="E857" s="2"/>
      <c r="F857" s="2"/>
      <c r="G857" s="222"/>
      <c r="H857" s="222"/>
      <c r="I857" s="222"/>
      <c r="J857" s="222"/>
      <c r="K857" s="5"/>
    </row>
    <row r="858" ht="15.75" customHeight="1">
      <c r="A858" s="2"/>
      <c r="B858" s="2"/>
      <c r="C858" s="2"/>
      <c r="D858" s="2"/>
      <c r="E858" s="2"/>
      <c r="F858" s="2"/>
      <c r="G858" s="222"/>
      <c r="H858" s="222"/>
      <c r="I858" s="222"/>
      <c r="J858" s="222"/>
      <c r="K858" s="5"/>
    </row>
    <row r="859" ht="15.75" customHeight="1">
      <c r="A859" s="2"/>
      <c r="B859" s="2"/>
      <c r="C859" s="2"/>
      <c r="D859" s="2"/>
      <c r="E859" s="2"/>
      <c r="F859" s="2"/>
      <c r="G859" s="222"/>
      <c r="H859" s="222"/>
      <c r="I859" s="222"/>
      <c r="J859" s="222"/>
      <c r="K859" s="5"/>
    </row>
    <row r="860" ht="15.75" customHeight="1">
      <c r="A860" s="2"/>
      <c r="B860" s="2"/>
      <c r="C860" s="2"/>
      <c r="D860" s="2"/>
      <c r="E860" s="2"/>
      <c r="F860" s="2"/>
      <c r="G860" s="222"/>
      <c r="H860" s="222"/>
      <c r="I860" s="222"/>
      <c r="J860" s="222"/>
      <c r="K860" s="5"/>
    </row>
    <row r="861" ht="15.75" customHeight="1">
      <c r="A861" s="2"/>
      <c r="B861" s="2"/>
      <c r="C861" s="2"/>
      <c r="D861" s="2"/>
      <c r="E861" s="2"/>
      <c r="F861" s="2"/>
      <c r="G861" s="222"/>
      <c r="H861" s="222"/>
      <c r="I861" s="222"/>
      <c r="J861" s="222"/>
      <c r="K861" s="5"/>
    </row>
    <row r="862" ht="15.75" customHeight="1">
      <c r="A862" s="2"/>
      <c r="B862" s="2"/>
      <c r="C862" s="2"/>
      <c r="D862" s="2"/>
      <c r="E862" s="2"/>
      <c r="F862" s="2"/>
      <c r="G862" s="222"/>
      <c r="H862" s="222"/>
      <c r="I862" s="222"/>
      <c r="J862" s="222"/>
      <c r="K862" s="5"/>
    </row>
    <row r="863" ht="15.75" customHeight="1">
      <c r="A863" s="2"/>
      <c r="B863" s="2"/>
      <c r="C863" s="2"/>
      <c r="D863" s="2"/>
      <c r="E863" s="2"/>
      <c r="F863" s="2"/>
      <c r="G863" s="222"/>
      <c r="H863" s="222"/>
      <c r="I863" s="222"/>
      <c r="J863" s="222"/>
      <c r="K863" s="5"/>
    </row>
    <row r="864" ht="15.75" customHeight="1">
      <c r="A864" s="2"/>
      <c r="B864" s="2"/>
      <c r="C864" s="2"/>
      <c r="D864" s="2"/>
      <c r="E864" s="2"/>
      <c r="F864" s="2"/>
      <c r="G864" s="222"/>
      <c r="H864" s="222"/>
      <c r="I864" s="222"/>
      <c r="J864" s="222"/>
      <c r="K864" s="5"/>
    </row>
    <row r="865" ht="15.75" customHeight="1">
      <c r="A865" s="2"/>
      <c r="B865" s="2"/>
      <c r="C865" s="2"/>
      <c r="D865" s="2"/>
      <c r="E865" s="2"/>
      <c r="F865" s="2"/>
      <c r="G865" s="222"/>
      <c r="H865" s="222"/>
      <c r="I865" s="222"/>
      <c r="J865" s="222"/>
      <c r="K865" s="5"/>
    </row>
    <row r="866" ht="15.75" customHeight="1">
      <c r="A866" s="2"/>
      <c r="B866" s="2"/>
      <c r="C866" s="2"/>
      <c r="D866" s="2"/>
      <c r="E866" s="2"/>
      <c r="F866" s="2"/>
      <c r="G866" s="222"/>
      <c r="H866" s="222"/>
      <c r="I866" s="222"/>
      <c r="J866" s="222"/>
      <c r="K866" s="5"/>
    </row>
    <row r="867" ht="15.75" customHeight="1">
      <c r="A867" s="2"/>
      <c r="B867" s="2"/>
      <c r="C867" s="2"/>
      <c r="D867" s="2"/>
      <c r="E867" s="2"/>
      <c r="F867" s="2"/>
      <c r="G867" s="222"/>
      <c r="H867" s="222"/>
      <c r="I867" s="222"/>
      <c r="J867" s="222"/>
      <c r="K867" s="5"/>
    </row>
    <row r="868" ht="15.75" customHeight="1">
      <c r="A868" s="2"/>
      <c r="B868" s="2"/>
      <c r="C868" s="2"/>
      <c r="D868" s="2"/>
      <c r="E868" s="2"/>
      <c r="F868" s="2"/>
      <c r="G868" s="222"/>
      <c r="H868" s="222"/>
      <c r="I868" s="222"/>
      <c r="J868" s="222"/>
      <c r="K868" s="5"/>
    </row>
    <row r="869" ht="15.75" customHeight="1">
      <c r="A869" s="2"/>
      <c r="B869" s="2"/>
      <c r="C869" s="2"/>
      <c r="D869" s="2"/>
      <c r="E869" s="2"/>
      <c r="F869" s="2"/>
      <c r="G869" s="222"/>
      <c r="H869" s="222"/>
      <c r="I869" s="222"/>
      <c r="J869" s="222"/>
      <c r="K869" s="5"/>
    </row>
    <row r="870" ht="15.75" customHeight="1">
      <c r="A870" s="2"/>
      <c r="B870" s="2"/>
      <c r="C870" s="2"/>
      <c r="D870" s="2"/>
      <c r="E870" s="2"/>
      <c r="F870" s="2"/>
      <c r="G870" s="222"/>
      <c r="H870" s="222"/>
      <c r="I870" s="222"/>
      <c r="J870" s="222"/>
      <c r="K870" s="5"/>
    </row>
    <row r="871" ht="15.75" customHeight="1">
      <c r="A871" s="2"/>
      <c r="B871" s="2"/>
      <c r="C871" s="2"/>
      <c r="D871" s="2"/>
      <c r="E871" s="2"/>
      <c r="F871" s="2"/>
      <c r="G871" s="222"/>
      <c r="H871" s="222"/>
      <c r="I871" s="222"/>
      <c r="J871" s="222"/>
      <c r="K871" s="5"/>
    </row>
    <row r="872" ht="15.75" customHeight="1">
      <c r="A872" s="2"/>
      <c r="B872" s="2"/>
      <c r="C872" s="2"/>
      <c r="D872" s="2"/>
      <c r="E872" s="2"/>
      <c r="F872" s="2"/>
      <c r="G872" s="222"/>
      <c r="H872" s="222"/>
      <c r="I872" s="222"/>
      <c r="J872" s="222"/>
      <c r="K872" s="5"/>
    </row>
    <row r="873" ht="15.75" customHeight="1">
      <c r="A873" s="2"/>
      <c r="B873" s="2"/>
      <c r="C873" s="2"/>
      <c r="D873" s="2"/>
      <c r="E873" s="2"/>
      <c r="F873" s="2"/>
      <c r="G873" s="222"/>
      <c r="H873" s="222"/>
      <c r="I873" s="222"/>
      <c r="J873" s="222"/>
      <c r="K873" s="5"/>
    </row>
    <row r="874" ht="15.75" customHeight="1">
      <c r="A874" s="2"/>
      <c r="B874" s="2"/>
      <c r="C874" s="2"/>
      <c r="D874" s="2"/>
      <c r="E874" s="2"/>
      <c r="F874" s="2"/>
      <c r="G874" s="222"/>
      <c r="H874" s="222"/>
      <c r="I874" s="222"/>
      <c r="J874" s="222"/>
      <c r="K874" s="5"/>
    </row>
    <row r="875" ht="15.75" customHeight="1">
      <c r="A875" s="2"/>
      <c r="B875" s="2"/>
      <c r="C875" s="2"/>
      <c r="D875" s="2"/>
      <c r="E875" s="2"/>
      <c r="F875" s="2"/>
      <c r="G875" s="222"/>
      <c r="H875" s="222"/>
      <c r="I875" s="222"/>
      <c r="J875" s="222"/>
      <c r="K875" s="5"/>
    </row>
    <row r="876" ht="15.75" customHeight="1">
      <c r="A876" s="2"/>
      <c r="B876" s="2"/>
      <c r="C876" s="2"/>
      <c r="D876" s="2"/>
      <c r="E876" s="2"/>
      <c r="F876" s="2"/>
      <c r="G876" s="222"/>
      <c r="H876" s="222"/>
      <c r="I876" s="222"/>
      <c r="J876" s="222"/>
      <c r="K876" s="5"/>
    </row>
    <row r="877" ht="15.75" customHeight="1">
      <c r="A877" s="2"/>
      <c r="B877" s="2"/>
      <c r="C877" s="2"/>
      <c r="D877" s="2"/>
      <c r="E877" s="2"/>
      <c r="F877" s="2"/>
      <c r="G877" s="222"/>
      <c r="H877" s="222"/>
      <c r="I877" s="222"/>
      <c r="J877" s="222"/>
      <c r="K877" s="5"/>
    </row>
    <row r="878" ht="15.75" customHeight="1">
      <c r="A878" s="2"/>
      <c r="B878" s="2"/>
      <c r="C878" s="2"/>
      <c r="D878" s="2"/>
      <c r="E878" s="2"/>
      <c r="F878" s="2"/>
      <c r="G878" s="222"/>
      <c r="H878" s="222"/>
      <c r="I878" s="222"/>
      <c r="J878" s="222"/>
      <c r="K878" s="5"/>
    </row>
    <row r="879" ht="15.75" customHeight="1">
      <c r="A879" s="2"/>
      <c r="B879" s="2"/>
      <c r="C879" s="2"/>
      <c r="D879" s="2"/>
      <c r="E879" s="2"/>
      <c r="F879" s="2"/>
      <c r="G879" s="222"/>
      <c r="H879" s="222"/>
      <c r="I879" s="222"/>
      <c r="J879" s="222"/>
      <c r="K879" s="5"/>
    </row>
    <row r="880" ht="15.75" customHeight="1">
      <c r="A880" s="2"/>
      <c r="B880" s="2"/>
      <c r="C880" s="2"/>
      <c r="D880" s="2"/>
      <c r="E880" s="2"/>
      <c r="F880" s="2"/>
      <c r="G880" s="222"/>
      <c r="H880" s="222"/>
      <c r="I880" s="222"/>
      <c r="J880" s="222"/>
      <c r="K880" s="5"/>
    </row>
    <row r="881" ht="15.75" customHeight="1">
      <c r="A881" s="2"/>
      <c r="B881" s="2"/>
      <c r="C881" s="2"/>
      <c r="D881" s="2"/>
      <c r="E881" s="2"/>
      <c r="F881" s="2"/>
      <c r="G881" s="222"/>
      <c r="H881" s="222"/>
      <c r="I881" s="222"/>
      <c r="J881" s="222"/>
      <c r="K881" s="5"/>
    </row>
    <row r="882" ht="15.75" customHeight="1">
      <c r="A882" s="2"/>
      <c r="B882" s="2"/>
      <c r="C882" s="2"/>
      <c r="D882" s="2"/>
      <c r="E882" s="2"/>
      <c r="F882" s="2"/>
      <c r="G882" s="222"/>
      <c r="H882" s="222"/>
      <c r="I882" s="222"/>
      <c r="J882" s="222"/>
      <c r="K882" s="5"/>
    </row>
    <row r="883" ht="15.75" customHeight="1">
      <c r="A883" s="2"/>
      <c r="B883" s="2"/>
      <c r="C883" s="2"/>
      <c r="D883" s="2"/>
      <c r="E883" s="2"/>
      <c r="F883" s="2"/>
      <c r="G883" s="222"/>
      <c r="H883" s="222"/>
      <c r="I883" s="222"/>
      <c r="J883" s="222"/>
      <c r="K883" s="5"/>
    </row>
    <row r="884" ht="15.75" customHeight="1">
      <c r="A884" s="2"/>
      <c r="B884" s="2"/>
      <c r="C884" s="2"/>
      <c r="D884" s="2"/>
      <c r="E884" s="2"/>
      <c r="F884" s="2"/>
      <c r="G884" s="222"/>
      <c r="H884" s="222"/>
      <c r="I884" s="222"/>
      <c r="J884" s="222"/>
      <c r="K884" s="5"/>
    </row>
    <row r="885" ht="15.75" customHeight="1">
      <c r="A885" s="2"/>
      <c r="B885" s="2"/>
      <c r="C885" s="2"/>
      <c r="D885" s="2"/>
      <c r="E885" s="2"/>
      <c r="F885" s="2"/>
      <c r="G885" s="222"/>
      <c r="H885" s="222"/>
      <c r="I885" s="222"/>
      <c r="J885" s="222"/>
      <c r="K885" s="5"/>
    </row>
    <row r="886" ht="15.75" customHeight="1">
      <c r="A886" s="2"/>
      <c r="B886" s="2"/>
      <c r="C886" s="2"/>
      <c r="D886" s="2"/>
      <c r="E886" s="2"/>
      <c r="F886" s="2"/>
      <c r="G886" s="222"/>
      <c r="H886" s="222"/>
      <c r="I886" s="222"/>
      <c r="J886" s="222"/>
      <c r="K886" s="5"/>
    </row>
    <row r="887" ht="15.75" customHeight="1">
      <c r="A887" s="2"/>
      <c r="B887" s="2"/>
      <c r="C887" s="2"/>
      <c r="D887" s="2"/>
      <c r="E887" s="2"/>
      <c r="F887" s="2"/>
      <c r="G887" s="222"/>
      <c r="H887" s="222"/>
      <c r="I887" s="222"/>
      <c r="J887" s="222"/>
      <c r="K887" s="5"/>
    </row>
    <row r="888" ht="15.75" customHeight="1">
      <c r="A888" s="2"/>
      <c r="B888" s="2"/>
      <c r="C888" s="2"/>
      <c r="D888" s="2"/>
      <c r="E888" s="2"/>
      <c r="F888" s="2"/>
      <c r="G888" s="222"/>
      <c r="H888" s="222"/>
      <c r="I888" s="222"/>
      <c r="J888" s="222"/>
      <c r="K888" s="5"/>
    </row>
    <row r="889" ht="15.75" customHeight="1">
      <c r="A889" s="2"/>
      <c r="B889" s="2"/>
      <c r="C889" s="2"/>
      <c r="D889" s="2"/>
      <c r="E889" s="2"/>
      <c r="F889" s="2"/>
      <c r="G889" s="222"/>
      <c r="H889" s="222"/>
      <c r="I889" s="222"/>
      <c r="J889" s="222"/>
      <c r="K889" s="5"/>
    </row>
    <row r="890" ht="15.75" customHeight="1">
      <c r="A890" s="2"/>
      <c r="B890" s="2"/>
      <c r="C890" s="2"/>
      <c r="D890" s="2"/>
      <c r="E890" s="2"/>
      <c r="F890" s="2"/>
      <c r="G890" s="222"/>
      <c r="H890" s="222"/>
      <c r="I890" s="222"/>
      <c r="J890" s="222"/>
      <c r="K890" s="5"/>
    </row>
    <row r="891" ht="15.75" customHeight="1">
      <c r="A891" s="2"/>
      <c r="B891" s="2"/>
      <c r="C891" s="2"/>
      <c r="D891" s="2"/>
      <c r="E891" s="2"/>
      <c r="F891" s="2"/>
      <c r="G891" s="222"/>
      <c r="H891" s="222"/>
      <c r="I891" s="222"/>
      <c r="J891" s="222"/>
      <c r="K891" s="5"/>
    </row>
    <row r="892" ht="15.75" customHeight="1">
      <c r="A892" s="2"/>
      <c r="B892" s="2"/>
      <c r="C892" s="2"/>
      <c r="D892" s="2"/>
      <c r="E892" s="2"/>
      <c r="F892" s="2"/>
      <c r="G892" s="222"/>
      <c r="H892" s="222"/>
      <c r="I892" s="222"/>
      <c r="J892" s="222"/>
      <c r="K892" s="5"/>
    </row>
    <row r="893" ht="15.75" customHeight="1">
      <c r="A893" s="2"/>
      <c r="B893" s="2"/>
      <c r="C893" s="2"/>
      <c r="D893" s="2"/>
      <c r="E893" s="2"/>
      <c r="F893" s="2"/>
      <c r="G893" s="222"/>
      <c r="H893" s="222"/>
      <c r="I893" s="222"/>
      <c r="J893" s="222"/>
      <c r="K893" s="5"/>
    </row>
    <row r="894" ht="15.75" customHeight="1">
      <c r="A894" s="2"/>
      <c r="B894" s="2"/>
      <c r="C894" s="2"/>
      <c r="D894" s="2"/>
      <c r="E894" s="2"/>
      <c r="F894" s="2"/>
      <c r="G894" s="222"/>
      <c r="H894" s="222"/>
      <c r="I894" s="222"/>
      <c r="J894" s="222"/>
      <c r="K894" s="5"/>
    </row>
    <row r="895" ht="15.75" customHeight="1">
      <c r="A895" s="2"/>
      <c r="B895" s="2"/>
      <c r="C895" s="2"/>
      <c r="D895" s="2"/>
      <c r="E895" s="2"/>
      <c r="F895" s="2"/>
      <c r="G895" s="222"/>
      <c r="H895" s="222"/>
      <c r="I895" s="222"/>
      <c r="J895" s="222"/>
      <c r="K895" s="5"/>
    </row>
    <row r="896" ht="15.75" customHeight="1">
      <c r="A896" s="2"/>
      <c r="B896" s="2"/>
      <c r="C896" s="2"/>
      <c r="D896" s="2"/>
      <c r="E896" s="2"/>
      <c r="F896" s="2"/>
      <c r="G896" s="222"/>
      <c r="H896" s="222"/>
      <c r="I896" s="222"/>
      <c r="J896" s="222"/>
      <c r="K896" s="5"/>
    </row>
    <row r="897" ht="15.75" customHeight="1">
      <c r="A897" s="2"/>
      <c r="B897" s="2"/>
      <c r="C897" s="2"/>
      <c r="D897" s="2"/>
      <c r="E897" s="2"/>
      <c r="F897" s="2"/>
      <c r="G897" s="222"/>
      <c r="H897" s="222"/>
      <c r="I897" s="222"/>
      <c r="J897" s="222"/>
      <c r="K897" s="5"/>
    </row>
    <row r="898" ht="15.75" customHeight="1">
      <c r="A898" s="2"/>
      <c r="B898" s="2"/>
      <c r="C898" s="2"/>
      <c r="D898" s="2"/>
      <c r="E898" s="2"/>
      <c r="F898" s="2"/>
      <c r="G898" s="222"/>
      <c r="H898" s="222"/>
      <c r="I898" s="222"/>
      <c r="J898" s="222"/>
      <c r="K898" s="5"/>
    </row>
    <row r="899" ht="15.75" customHeight="1">
      <c r="A899" s="2"/>
      <c r="B899" s="2"/>
      <c r="C899" s="2"/>
      <c r="D899" s="2"/>
      <c r="E899" s="2"/>
      <c r="F899" s="2"/>
      <c r="G899" s="222"/>
      <c r="H899" s="222"/>
      <c r="I899" s="222"/>
      <c r="J899" s="222"/>
      <c r="K899" s="5"/>
    </row>
    <row r="900" ht="15.75" customHeight="1">
      <c r="A900" s="2"/>
      <c r="B900" s="2"/>
      <c r="C900" s="2"/>
      <c r="D900" s="2"/>
      <c r="E900" s="2"/>
      <c r="F900" s="2"/>
      <c r="G900" s="222"/>
      <c r="H900" s="222"/>
      <c r="I900" s="222"/>
      <c r="J900" s="222"/>
      <c r="K900" s="5"/>
    </row>
    <row r="901" ht="15.75" customHeight="1">
      <c r="A901" s="2"/>
      <c r="B901" s="2"/>
      <c r="C901" s="2"/>
      <c r="D901" s="2"/>
      <c r="E901" s="2"/>
      <c r="F901" s="2"/>
      <c r="G901" s="222"/>
      <c r="H901" s="222"/>
      <c r="I901" s="222"/>
      <c r="J901" s="222"/>
      <c r="K901" s="5"/>
    </row>
    <row r="902" ht="15.75" customHeight="1">
      <c r="A902" s="2"/>
      <c r="B902" s="2"/>
      <c r="C902" s="2"/>
      <c r="D902" s="2"/>
      <c r="E902" s="2"/>
      <c r="F902" s="2"/>
      <c r="G902" s="222"/>
      <c r="H902" s="222"/>
      <c r="I902" s="222"/>
      <c r="J902" s="222"/>
      <c r="K902" s="5"/>
    </row>
    <row r="903" ht="15.75" customHeight="1">
      <c r="A903" s="2"/>
      <c r="B903" s="2"/>
      <c r="C903" s="2"/>
      <c r="D903" s="2"/>
      <c r="E903" s="2"/>
      <c r="F903" s="2"/>
      <c r="G903" s="222"/>
      <c r="H903" s="222"/>
      <c r="I903" s="222"/>
      <c r="J903" s="222"/>
      <c r="K903" s="5"/>
    </row>
    <row r="904" ht="15.75" customHeight="1">
      <c r="A904" s="2"/>
      <c r="B904" s="2"/>
      <c r="C904" s="2"/>
      <c r="D904" s="2"/>
      <c r="E904" s="2"/>
      <c r="F904" s="2"/>
      <c r="G904" s="222"/>
      <c r="H904" s="222"/>
      <c r="I904" s="222"/>
      <c r="J904" s="222"/>
      <c r="K904" s="5"/>
    </row>
    <row r="905" ht="15.75" customHeight="1">
      <c r="A905" s="2"/>
      <c r="B905" s="2"/>
      <c r="C905" s="2"/>
      <c r="D905" s="2"/>
      <c r="E905" s="2"/>
      <c r="F905" s="2"/>
      <c r="G905" s="222"/>
      <c r="H905" s="222"/>
      <c r="I905" s="222"/>
      <c r="J905" s="222"/>
      <c r="K905" s="5"/>
    </row>
    <row r="906" ht="15.75" customHeight="1">
      <c r="A906" s="2"/>
      <c r="B906" s="2"/>
      <c r="C906" s="2"/>
      <c r="D906" s="2"/>
      <c r="E906" s="2"/>
      <c r="F906" s="2"/>
      <c r="G906" s="222"/>
      <c r="H906" s="222"/>
      <c r="I906" s="222"/>
      <c r="J906" s="222"/>
      <c r="K906" s="5"/>
    </row>
    <row r="907" ht="15.75" customHeight="1">
      <c r="A907" s="2"/>
      <c r="B907" s="2"/>
      <c r="C907" s="2"/>
      <c r="D907" s="2"/>
      <c r="E907" s="2"/>
      <c r="F907" s="2"/>
      <c r="G907" s="222"/>
      <c r="H907" s="222"/>
      <c r="I907" s="222"/>
      <c r="J907" s="222"/>
      <c r="K907" s="5"/>
    </row>
    <row r="908" ht="15.75" customHeight="1">
      <c r="A908" s="2"/>
      <c r="B908" s="2"/>
      <c r="C908" s="2"/>
      <c r="D908" s="2"/>
      <c r="E908" s="2"/>
      <c r="F908" s="2"/>
      <c r="G908" s="222"/>
      <c r="H908" s="222"/>
      <c r="I908" s="222"/>
      <c r="J908" s="222"/>
      <c r="K908" s="5"/>
    </row>
    <row r="909" ht="15.75" customHeight="1">
      <c r="A909" s="2"/>
      <c r="B909" s="2"/>
      <c r="C909" s="2"/>
      <c r="D909" s="2"/>
      <c r="E909" s="2"/>
      <c r="F909" s="2"/>
      <c r="G909" s="222"/>
      <c r="H909" s="222"/>
      <c r="I909" s="222"/>
      <c r="J909" s="222"/>
      <c r="K909" s="5"/>
    </row>
    <row r="910" ht="15.75" customHeight="1">
      <c r="A910" s="2"/>
      <c r="B910" s="2"/>
      <c r="C910" s="2"/>
      <c r="D910" s="2"/>
      <c r="E910" s="2"/>
      <c r="F910" s="2"/>
      <c r="G910" s="222"/>
      <c r="H910" s="222"/>
      <c r="I910" s="222"/>
      <c r="J910" s="222"/>
      <c r="K910" s="5"/>
    </row>
    <row r="911" ht="15.75" customHeight="1">
      <c r="A911" s="2"/>
      <c r="B911" s="2"/>
      <c r="C911" s="2"/>
      <c r="D911" s="2"/>
      <c r="E911" s="2"/>
      <c r="F911" s="2"/>
      <c r="G911" s="222"/>
      <c r="H911" s="222"/>
      <c r="I911" s="222"/>
      <c r="J911" s="222"/>
      <c r="K911" s="5"/>
    </row>
    <row r="912" ht="15.75" customHeight="1">
      <c r="A912" s="2"/>
      <c r="B912" s="2"/>
      <c r="C912" s="2"/>
      <c r="D912" s="2"/>
      <c r="E912" s="2"/>
      <c r="F912" s="2"/>
      <c r="G912" s="222"/>
      <c r="H912" s="222"/>
      <c r="I912" s="222"/>
      <c r="J912" s="222"/>
      <c r="K912" s="5"/>
    </row>
    <row r="913" ht="15.75" customHeight="1">
      <c r="A913" s="2"/>
      <c r="B913" s="2"/>
      <c r="C913" s="2"/>
      <c r="D913" s="2"/>
      <c r="E913" s="2"/>
      <c r="F913" s="2"/>
      <c r="G913" s="222"/>
      <c r="H913" s="222"/>
      <c r="I913" s="222"/>
      <c r="J913" s="222"/>
      <c r="K913" s="5"/>
    </row>
    <row r="914" ht="15.75" customHeight="1">
      <c r="A914" s="2"/>
      <c r="B914" s="2"/>
      <c r="C914" s="2"/>
      <c r="D914" s="2"/>
      <c r="E914" s="2"/>
      <c r="F914" s="2"/>
      <c r="G914" s="222"/>
      <c r="H914" s="222"/>
      <c r="I914" s="222"/>
      <c r="J914" s="222"/>
      <c r="K914" s="5"/>
    </row>
    <row r="915" ht="15.75" customHeight="1">
      <c r="A915" s="2"/>
      <c r="B915" s="2"/>
      <c r="C915" s="2"/>
      <c r="D915" s="2"/>
      <c r="E915" s="2"/>
      <c r="F915" s="2"/>
      <c r="G915" s="222"/>
      <c r="H915" s="222"/>
      <c r="I915" s="222"/>
      <c r="J915" s="222"/>
      <c r="K915" s="5"/>
    </row>
    <row r="916" ht="15.75" customHeight="1">
      <c r="A916" s="2"/>
      <c r="B916" s="2"/>
      <c r="C916" s="2"/>
      <c r="D916" s="2"/>
      <c r="E916" s="2"/>
      <c r="F916" s="2"/>
      <c r="G916" s="222"/>
      <c r="H916" s="222"/>
      <c r="I916" s="222"/>
      <c r="J916" s="222"/>
      <c r="K916" s="5"/>
    </row>
    <row r="917" ht="15.75" customHeight="1">
      <c r="A917" s="2"/>
      <c r="B917" s="2"/>
      <c r="C917" s="2"/>
      <c r="D917" s="2"/>
      <c r="E917" s="2"/>
      <c r="F917" s="2"/>
      <c r="G917" s="222"/>
      <c r="H917" s="222"/>
      <c r="I917" s="222"/>
      <c r="J917" s="222"/>
      <c r="K917" s="5"/>
    </row>
    <row r="918" ht="15.75" customHeight="1">
      <c r="A918" s="2"/>
      <c r="B918" s="2"/>
      <c r="C918" s="2"/>
      <c r="D918" s="2"/>
      <c r="E918" s="2"/>
      <c r="F918" s="2"/>
      <c r="G918" s="222"/>
      <c r="H918" s="222"/>
      <c r="I918" s="222"/>
      <c r="J918" s="222"/>
      <c r="K918" s="5"/>
    </row>
    <row r="919" ht="15.75" customHeight="1">
      <c r="A919" s="2"/>
      <c r="B919" s="2"/>
      <c r="C919" s="2"/>
      <c r="D919" s="2"/>
      <c r="E919" s="2"/>
      <c r="F919" s="2"/>
      <c r="G919" s="222"/>
      <c r="H919" s="222"/>
      <c r="I919" s="222"/>
      <c r="J919" s="222"/>
      <c r="K919" s="5"/>
    </row>
    <row r="920" ht="15.75" customHeight="1">
      <c r="A920" s="2"/>
      <c r="B920" s="2"/>
      <c r="C920" s="2"/>
      <c r="D920" s="2"/>
      <c r="E920" s="2"/>
      <c r="F920" s="2"/>
      <c r="G920" s="222"/>
      <c r="H920" s="222"/>
      <c r="I920" s="222"/>
      <c r="J920" s="222"/>
      <c r="K920" s="5"/>
    </row>
    <row r="921" ht="15.75" customHeight="1">
      <c r="A921" s="2"/>
      <c r="B921" s="2"/>
      <c r="C921" s="2"/>
      <c r="D921" s="2"/>
      <c r="E921" s="2"/>
      <c r="F921" s="2"/>
      <c r="G921" s="222"/>
      <c r="H921" s="222"/>
      <c r="I921" s="222"/>
      <c r="J921" s="222"/>
      <c r="K921" s="5"/>
    </row>
    <row r="922" ht="15.75" customHeight="1">
      <c r="A922" s="2"/>
      <c r="B922" s="2"/>
      <c r="C922" s="2"/>
      <c r="D922" s="2"/>
      <c r="E922" s="2"/>
      <c r="F922" s="2"/>
      <c r="G922" s="222"/>
      <c r="H922" s="222"/>
      <c r="I922" s="222"/>
      <c r="J922" s="222"/>
      <c r="K922" s="5"/>
    </row>
    <row r="923" ht="15.75" customHeight="1">
      <c r="A923" s="2"/>
      <c r="B923" s="2"/>
      <c r="C923" s="2"/>
      <c r="D923" s="2"/>
      <c r="E923" s="2"/>
      <c r="F923" s="2"/>
      <c r="G923" s="222"/>
      <c r="H923" s="222"/>
      <c r="I923" s="222"/>
      <c r="J923" s="222"/>
      <c r="K923" s="5"/>
    </row>
    <row r="924" ht="15.75" customHeight="1">
      <c r="A924" s="2"/>
      <c r="B924" s="2"/>
      <c r="C924" s="2"/>
      <c r="D924" s="2"/>
      <c r="E924" s="2"/>
      <c r="F924" s="2"/>
      <c r="G924" s="222"/>
      <c r="H924" s="222"/>
      <c r="I924" s="222"/>
      <c r="J924" s="222"/>
      <c r="K924" s="5"/>
    </row>
    <row r="925" ht="15.75" customHeight="1">
      <c r="A925" s="2"/>
      <c r="B925" s="2"/>
      <c r="C925" s="2"/>
      <c r="D925" s="2"/>
      <c r="E925" s="2"/>
      <c r="F925" s="2"/>
      <c r="G925" s="222"/>
      <c r="H925" s="222"/>
      <c r="I925" s="222"/>
      <c r="J925" s="222"/>
      <c r="K925" s="5"/>
    </row>
    <row r="926" ht="15.75" customHeight="1">
      <c r="A926" s="2"/>
      <c r="B926" s="2"/>
      <c r="C926" s="2"/>
      <c r="D926" s="2"/>
      <c r="E926" s="2"/>
      <c r="F926" s="2"/>
      <c r="G926" s="222"/>
      <c r="H926" s="222"/>
      <c r="I926" s="222"/>
      <c r="J926" s="222"/>
      <c r="K926" s="5"/>
    </row>
    <row r="927" ht="15.75" customHeight="1">
      <c r="A927" s="2"/>
      <c r="B927" s="2"/>
      <c r="C927" s="2"/>
      <c r="D927" s="2"/>
      <c r="E927" s="2"/>
      <c r="F927" s="2"/>
      <c r="G927" s="222"/>
      <c r="H927" s="222"/>
      <c r="I927" s="222"/>
      <c r="J927" s="222"/>
      <c r="K927" s="5"/>
    </row>
    <row r="928" ht="15.75" customHeight="1">
      <c r="A928" s="2"/>
      <c r="B928" s="2"/>
      <c r="C928" s="2"/>
      <c r="D928" s="2"/>
      <c r="E928" s="2"/>
      <c r="F928" s="2"/>
      <c r="G928" s="222"/>
      <c r="H928" s="222"/>
      <c r="I928" s="222"/>
      <c r="J928" s="222"/>
      <c r="K928" s="5"/>
    </row>
    <row r="929" ht="15.75" customHeight="1">
      <c r="A929" s="2"/>
      <c r="B929" s="2"/>
      <c r="C929" s="2"/>
      <c r="D929" s="2"/>
      <c r="E929" s="2"/>
      <c r="F929" s="2"/>
      <c r="G929" s="222"/>
      <c r="H929" s="222"/>
      <c r="I929" s="222"/>
      <c r="J929" s="222"/>
      <c r="K929" s="5"/>
    </row>
    <row r="930" ht="15.75" customHeight="1">
      <c r="A930" s="2"/>
      <c r="B930" s="2"/>
      <c r="C930" s="2"/>
      <c r="D930" s="2"/>
      <c r="E930" s="2"/>
      <c r="F930" s="2"/>
      <c r="G930" s="222"/>
      <c r="H930" s="222"/>
      <c r="I930" s="222"/>
      <c r="J930" s="222"/>
      <c r="K930" s="5"/>
    </row>
    <row r="931" ht="15.75" customHeight="1">
      <c r="A931" s="2"/>
      <c r="B931" s="2"/>
      <c r="C931" s="2"/>
      <c r="D931" s="2"/>
      <c r="E931" s="2"/>
      <c r="F931" s="2"/>
      <c r="G931" s="222"/>
      <c r="H931" s="222"/>
      <c r="I931" s="222"/>
      <c r="J931" s="222"/>
      <c r="K931" s="5"/>
    </row>
    <row r="932" ht="15.75" customHeight="1">
      <c r="A932" s="2"/>
      <c r="B932" s="2"/>
      <c r="C932" s="2"/>
      <c r="D932" s="2"/>
      <c r="E932" s="2"/>
      <c r="F932" s="2"/>
      <c r="G932" s="222"/>
      <c r="H932" s="222"/>
      <c r="I932" s="222"/>
      <c r="J932" s="222"/>
      <c r="K932" s="5"/>
    </row>
    <row r="933" ht="15.75" customHeight="1">
      <c r="A933" s="2"/>
      <c r="B933" s="2"/>
      <c r="C933" s="2"/>
      <c r="D933" s="2"/>
      <c r="E933" s="2"/>
      <c r="F933" s="2"/>
      <c r="G933" s="222"/>
      <c r="H933" s="222"/>
      <c r="I933" s="222"/>
      <c r="J933" s="222"/>
      <c r="K933" s="5"/>
    </row>
    <row r="934" ht="15.75" customHeight="1">
      <c r="A934" s="2"/>
      <c r="B934" s="2"/>
      <c r="C934" s="2"/>
      <c r="D934" s="2"/>
      <c r="E934" s="2"/>
      <c r="F934" s="2"/>
      <c r="G934" s="222"/>
      <c r="H934" s="222"/>
      <c r="I934" s="222"/>
      <c r="J934" s="222"/>
      <c r="K934" s="5"/>
    </row>
    <row r="935" ht="15.75" customHeight="1">
      <c r="A935" s="2"/>
      <c r="B935" s="2"/>
      <c r="C935" s="2"/>
      <c r="D935" s="2"/>
      <c r="E935" s="2"/>
      <c r="F935" s="2"/>
      <c r="G935" s="222"/>
      <c r="H935" s="222"/>
      <c r="I935" s="222"/>
      <c r="J935" s="222"/>
      <c r="K935" s="5"/>
    </row>
    <row r="936" ht="15.75" customHeight="1">
      <c r="A936" s="2"/>
      <c r="B936" s="2"/>
      <c r="C936" s="2"/>
      <c r="D936" s="2"/>
      <c r="E936" s="2"/>
      <c r="F936" s="2"/>
      <c r="G936" s="222"/>
      <c r="H936" s="222"/>
      <c r="I936" s="222"/>
      <c r="J936" s="222"/>
      <c r="K936" s="5"/>
    </row>
    <row r="937" ht="15.75" customHeight="1">
      <c r="A937" s="2"/>
      <c r="B937" s="2"/>
      <c r="C937" s="2"/>
      <c r="D937" s="2"/>
      <c r="E937" s="2"/>
      <c r="F937" s="2"/>
      <c r="G937" s="222"/>
      <c r="H937" s="222"/>
      <c r="I937" s="222"/>
      <c r="J937" s="222"/>
      <c r="K937" s="5"/>
    </row>
    <row r="938" ht="15.75" customHeight="1">
      <c r="A938" s="2"/>
      <c r="B938" s="2"/>
      <c r="C938" s="2"/>
      <c r="D938" s="2"/>
      <c r="E938" s="2"/>
      <c r="F938" s="2"/>
      <c r="G938" s="222"/>
      <c r="H938" s="222"/>
      <c r="I938" s="222"/>
      <c r="J938" s="222"/>
      <c r="K938" s="5"/>
    </row>
    <row r="939" ht="15.75" customHeight="1">
      <c r="A939" s="2"/>
      <c r="B939" s="2"/>
      <c r="C939" s="2"/>
      <c r="D939" s="2"/>
      <c r="E939" s="2"/>
      <c r="F939" s="2"/>
      <c r="G939" s="222"/>
      <c r="H939" s="222"/>
      <c r="I939" s="222"/>
      <c r="J939" s="222"/>
      <c r="K939" s="5"/>
    </row>
    <row r="940" ht="15.75" customHeight="1">
      <c r="A940" s="2"/>
      <c r="B940" s="2"/>
      <c r="C940" s="2"/>
      <c r="D940" s="2"/>
      <c r="E940" s="2"/>
      <c r="F940" s="2"/>
      <c r="G940" s="222"/>
      <c r="H940" s="222"/>
      <c r="I940" s="222"/>
      <c r="J940" s="222"/>
      <c r="K940" s="5"/>
    </row>
    <row r="941" ht="15.75" customHeight="1">
      <c r="A941" s="2"/>
      <c r="B941" s="2"/>
      <c r="C941" s="2"/>
      <c r="D941" s="2"/>
      <c r="E941" s="2"/>
      <c r="F941" s="2"/>
      <c r="G941" s="222"/>
      <c r="H941" s="222"/>
      <c r="I941" s="222"/>
      <c r="J941" s="222"/>
      <c r="K941" s="5"/>
    </row>
    <row r="942" ht="15.75" customHeight="1">
      <c r="A942" s="2"/>
      <c r="B942" s="2"/>
      <c r="C942" s="2"/>
      <c r="D942" s="2"/>
      <c r="E942" s="2"/>
      <c r="F942" s="2"/>
      <c r="G942" s="222"/>
      <c r="H942" s="222"/>
      <c r="I942" s="222"/>
      <c r="J942" s="222"/>
      <c r="K942" s="5"/>
    </row>
    <row r="943" ht="15.75" customHeight="1">
      <c r="A943" s="2"/>
      <c r="B943" s="2"/>
      <c r="C943" s="2"/>
      <c r="D943" s="2"/>
      <c r="E943" s="2"/>
      <c r="F943" s="2"/>
      <c r="G943" s="222"/>
      <c r="H943" s="222"/>
      <c r="I943" s="222"/>
      <c r="J943" s="222"/>
      <c r="K943" s="5"/>
    </row>
    <row r="944" ht="15.75" customHeight="1">
      <c r="A944" s="2"/>
      <c r="B944" s="2"/>
      <c r="C944" s="2"/>
      <c r="D944" s="2"/>
      <c r="E944" s="2"/>
      <c r="F944" s="2"/>
      <c r="G944" s="222"/>
      <c r="H944" s="222"/>
      <c r="I944" s="222"/>
      <c r="J944" s="222"/>
      <c r="K944" s="5"/>
    </row>
    <row r="945" ht="15.75" customHeight="1">
      <c r="A945" s="2"/>
      <c r="B945" s="2"/>
      <c r="C945" s="2"/>
      <c r="D945" s="2"/>
      <c r="E945" s="2"/>
      <c r="F945" s="2"/>
      <c r="G945" s="222"/>
      <c r="H945" s="222"/>
      <c r="I945" s="222"/>
      <c r="J945" s="222"/>
      <c r="K945" s="5"/>
    </row>
    <row r="946" ht="15.75" customHeight="1">
      <c r="A946" s="2"/>
      <c r="B946" s="2"/>
      <c r="C946" s="2"/>
      <c r="D946" s="2"/>
      <c r="E946" s="2"/>
      <c r="F946" s="2"/>
      <c r="G946" s="222"/>
      <c r="H946" s="222"/>
      <c r="I946" s="222"/>
      <c r="J946" s="222"/>
      <c r="K946" s="5"/>
    </row>
    <row r="947" ht="15.75" customHeight="1">
      <c r="A947" s="2"/>
      <c r="B947" s="2"/>
      <c r="C947" s="2"/>
      <c r="D947" s="2"/>
      <c r="E947" s="2"/>
      <c r="F947" s="2"/>
      <c r="G947" s="222"/>
      <c r="H947" s="222"/>
      <c r="I947" s="222"/>
      <c r="J947" s="222"/>
      <c r="K947" s="5"/>
    </row>
    <row r="948" ht="15.75" customHeight="1">
      <c r="A948" s="2"/>
      <c r="B948" s="2"/>
      <c r="C948" s="2"/>
      <c r="D948" s="2"/>
      <c r="E948" s="2"/>
      <c r="F948" s="2"/>
      <c r="G948" s="222"/>
      <c r="H948" s="222"/>
      <c r="I948" s="222"/>
      <c r="J948" s="222"/>
      <c r="K948" s="5"/>
    </row>
    <row r="949" ht="15.75" customHeight="1">
      <c r="A949" s="2"/>
      <c r="B949" s="2"/>
      <c r="C949" s="2"/>
      <c r="D949" s="2"/>
      <c r="E949" s="2"/>
      <c r="F949" s="2"/>
      <c r="G949" s="222"/>
      <c r="H949" s="222"/>
      <c r="I949" s="222"/>
      <c r="J949" s="222"/>
      <c r="K949" s="5"/>
    </row>
    <row r="950" ht="15.75" customHeight="1">
      <c r="A950" s="2"/>
      <c r="B950" s="2"/>
      <c r="C950" s="2"/>
      <c r="D950" s="2"/>
      <c r="E950" s="2"/>
      <c r="F950" s="2"/>
      <c r="G950" s="222"/>
      <c r="H950" s="222"/>
      <c r="I950" s="222"/>
      <c r="J950" s="222"/>
      <c r="K950" s="5"/>
    </row>
    <row r="951" ht="15.75" customHeight="1">
      <c r="A951" s="2"/>
      <c r="B951" s="2"/>
      <c r="C951" s="2"/>
      <c r="D951" s="2"/>
      <c r="E951" s="2"/>
      <c r="F951" s="2"/>
      <c r="G951" s="222"/>
      <c r="H951" s="222"/>
      <c r="I951" s="222"/>
      <c r="J951" s="222"/>
      <c r="K951" s="5"/>
    </row>
    <row r="952" ht="15.75" customHeight="1">
      <c r="A952" s="2"/>
      <c r="B952" s="2"/>
      <c r="C952" s="2"/>
      <c r="D952" s="2"/>
      <c r="E952" s="2"/>
      <c r="F952" s="2"/>
      <c r="G952" s="222"/>
      <c r="H952" s="222"/>
      <c r="I952" s="222"/>
      <c r="J952" s="222"/>
      <c r="K952" s="5"/>
    </row>
    <row r="953" ht="15.75" customHeight="1">
      <c r="A953" s="2"/>
      <c r="B953" s="2"/>
      <c r="C953" s="2"/>
      <c r="D953" s="2"/>
      <c r="E953" s="2"/>
      <c r="F953" s="2"/>
      <c r="G953" s="222"/>
      <c r="H953" s="222"/>
      <c r="I953" s="222"/>
      <c r="J953" s="222"/>
      <c r="K953" s="5"/>
    </row>
    <row r="954" ht="15.75" customHeight="1">
      <c r="A954" s="2"/>
      <c r="B954" s="2"/>
      <c r="C954" s="2"/>
      <c r="D954" s="2"/>
      <c r="E954" s="2"/>
      <c r="F954" s="2"/>
      <c r="G954" s="222"/>
      <c r="H954" s="222"/>
      <c r="I954" s="222"/>
      <c r="J954" s="222"/>
      <c r="K954" s="5"/>
    </row>
    <row r="955" ht="15.75" customHeight="1">
      <c r="A955" s="2"/>
      <c r="B955" s="2"/>
      <c r="C955" s="2"/>
      <c r="D955" s="2"/>
      <c r="E955" s="2"/>
      <c r="F955" s="2"/>
      <c r="G955" s="222"/>
      <c r="H955" s="222"/>
      <c r="I955" s="222"/>
      <c r="J955" s="222"/>
      <c r="K955" s="5"/>
    </row>
    <row r="956" ht="15.75" customHeight="1">
      <c r="A956" s="2"/>
      <c r="B956" s="2"/>
      <c r="C956" s="2"/>
      <c r="D956" s="2"/>
      <c r="E956" s="2"/>
      <c r="F956" s="2"/>
      <c r="G956" s="222"/>
      <c r="H956" s="222"/>
      <c r="I956" s="222"/>
      <c r="J956" s="222"/>
      <c r="K956" s="5"/>
    </row>
    <row r="957" ht="15.75" customHeight="1">
      <c r="A957" s="2"/>
      <c r="B957" s="2"/>
      <c r="C957" s="2"/>
      <c r="D957" s="2"/>
      <c r="E957" s="2"/>
      <c r="F957" s="2"/>
      <c r="G957" s="222"/>
      <c r="H957" s="222"/>
      <c r="I957" s="222"/>
      <c r="J957" s="222"/>
      <c r="K957" s="5"/>
    </row>
    <row r="958" ht="15.75" customHeight="1">
      <c r="A958" s="2"/>
      <c r="B958" s="2"/>
      <c r="C958" s="2"/>
      <c r="D958" s="2"/>
      <c r="E958" s="2"/>
      <c r="F958" s="2"/>
      <c r="G958" s="222"/>
      <c r="H958" s="222"/>
      <c r="I958" s="222"/>
      <c r="J958" s="222"/>
      <c r="K958" s="5"/>
    </row>
    <row r="959" ht="15.75" customHeight="1">
      <c r="A959" s="2"/>
      <c r="B959" s="2"/>
      <c r="C959" s="2"/>
      <c r="D959" s="2"/>
      <c r="E959" s="2"/>
      <c r="F959" s="2"/>
      <c r="G959" s="222"/>
      <c r="H959" s="222"/>
      <c r="I959" s="222"/>
      <c r="J959" s="222"/>
      <c r="K959" s="5"/>
    </row>
    <row r="960" ht="15.75" customHeight="1">
      <c r="A960" s="2"/>
      <c r="B960" s="2"/>
      <c r="C960" s="2"/>
      <c r="D960" s="2"/>
      <c r="E960" s="2"/>
      <c r="F960" s="2"/>
      <c r="G960" s="222"/>
      <c r="H960" s="222"/>
      <c r="I960" s="222"/>
      <c r="J960" s="222"/>
      <c r="K960" s="5"/>
    </row>
    <row r="961" ht="15.75" customHeight="1">
      <c r="A961" s="2"/>
      <c r="B961" s="2"/>
      <c r="C961" s="2"/>
      <c r="D961" s="2"/>
      <c r="E961" s="2"/>
      <c r="F961" s="2"/>
      <c r="G961" s="222"/>
      <c r="H961" s="222"/>
      <c r="I961" s="222"/>
      <c r="J961" s="222"/>
      <c r="K961" s="5"/>
    </row>
    <row r="962" ht="15.75" customHeight="1">
      <c r="A962" s="2"/>
      <c r="B962" s="2"/>
      <c r="C962" s="2"/>
      <c r="D962" s="2"/>
      <c r="E962" s="2"/>
      <c r="F962" s="2"/>
      <c r="G962" s="222"/>
      <c r="H962" s="222"/>
      <c r="I962" s="222"/>
      <c r="J962" s="222"/>
      <c r="K962" s="5"/>
    </row>
    <row r="963" ht="15.75" customHeight="1">
      <c r="A963" s="2"/>
      <c r="B963" s="2"/>
      <c r="C963" s="2"/>
      <c r="D963" s="2"/>
      <c r="E963" s="2"/>
      <c r="F963" s="2"/>
      <c r="G963" s="222"/>
      <c r="H963" s="222"/>
      <c r="I963" s="222"/>
      <c r="J963" s="222"/>
      <c r="K963" s="5"/>
    </row>
    <row r="964" ht="15.75" customHeight="1">
      <c r="A964" s="2"/>
      <c r="B964" s="2"/>
      <c r="C964" s="2"/>
      <c r="D964" s="2"/>
      <c r="E964" s="2"/>
      <c r="F964" s="2"/>
      <c r="G964" s="222"/>
      <c r="H964" s="222"/>
      <c r="I964" s="222"/>
      <c r="J964" s="222"/>
      <c r="K964" s="5"/>
    </row>
    <row r="965" ht="15.75" customHeight="1">
      <c r="A965" s="2"/>
      <c r="B965" s="2"/>
      <c r="C965" s="2"/>
      <c r="D965" s="2"/>
      <c r="E965" s="2"/>
      <c r="F965" s="2"/>
      <c r="G965" s="222"/>
      <c r="H965" s="222"/>
      <c r="I965" s="222"/>
      <c r="J965" s="222"/>
      <c r="K965" s="5"/>
    </row>
    <row r="966" ht="15.75" customHeight="1">
      <c r="A966" s="2"/>
      <c r="B966" s="2"/>
      <c r="C966" s="2"/>
      <c r="D966" s="2"/>
      <c r="E966" s="2"/>
      <c r="F966" s="2"/>
      <c r="G966" s="222"/>
      <c r="H966" s="222"/>
      <c r="I966" s="222"/>
      <c r="J966" s="222"/>
      <c r="K966" s="5"/>
    </row>
    <row r="967" ht="15.75" customHeight="1">
      <c r="A967" s="2"/>
      <c r="B967" s="2"/>
      <c r="C967" s="2"/>
      <c r="D967" s="2"/>
      <c r="E967" s="2"/>
      <c r="F967" s="2"/>
      <c r="G967" s="222"/>
      <c r="H967" s="222"/>
      <c r="I967" s="222"/>
      <c r="J967" s="222"/>
      <c r="K967" s="5"/>
    </row>
    <row r="968" ht="15.75" customHeight="1">
      <c r="A968" s="2"/>
      <c r="B968" s="2"/>
      <c r="C968" s="2"/>
      <c r="D968" s="2"/>
      <c r="E968" s="2"/>
      <c r="F968" s="2"/>
      <c r="G968" s="222"/>
      <c r="H968" s="222"/>
      <c r="I968" s="222"/>
      <c r="J968" s="222"/>
      <c r="K968" s="5"/>
    </row>
    <row r="969" ht="15.75" customHeight="1">
      <c r="A969" s="2"/>
      <c r="B969" s="2"/>
      <c r="C969" s="2"/>
      <c r="D969" s="2"/>
      <c r="E969" s="2"/>
      <c r="F969" s="2"/>
      <c r="G969" s="222"/>
      <c r="H969" s="222"/>
      <c r="I969" s="222"/>
      <c r="J969" s="222"/>
      <c r="K969" s="5"/>
    </row>
    <row r="970" ht="15.75" customHeight="1">
      <c r="A970" s="2"/>
      <c r="B970" s="2"/>
      <c r="C970" s="2"/>
      <c r="D970" s="2"/>
      <c r="E970" s="2"/>
      <c r="F970" s="2"/>
      <c r="G970" s="222"/>
      <c r="H970" s="222"/>
      <c r="I970" s="222"/>
      <c r="J970" s="222"/>
      <c r="K970" s="5"/>
    </row>
    <row r="971" ht="15.75" customHeight="1">
      <c r="A971" s="2"/>
      <c r="B971" s="2"/>
      <c r="C971" s="2"/>
      <c r="D971" s="2"/>
      <c r="E971" s="2"/>
      <c r="F971" s="2"/>
      <c r="G971" s="222"/>
      <c r="H971" s="222"/>
      <c r="I971" s="222"/>
      <c r="J971" s="222"/>
      <c r="K971" s="5"/>
    </row>
    <row r="972" ht="15.75" customHeight="1">
      <c r="A972" s="2"/>
      <c r="B972" s="2"/>
      <c r="C972" s="2"/>
      <c r="D972" s="2"/>
      <c r="E972" s="2"/>
      <c r="F972" s="2"/>
      <c r="G972" s="222"/>
      <c r="H972" s="222"/>
      <c r="I972" s="222"/>
      <c r="J972" s="222"/>
      <c r="K972" s="5"/>
    </row>
    <row r="973" ht="15.75" customHeight="1">
      <c r="A973" s="2"/>
      <c r="B973" s="2"/>
      <c r="C973" s="2"/>
      <c r="D973" s="2"/>
      <c r="E973" s="2"/>
      <c r="F973" s="2"/>
      <c r="G973" s="222"/>
      <c r="H973" s="222"/>
      <c r="I973" s="222"/>
      <c r="J973" s="222"/>
      <c r="K973" s="5"/>
    </row>
    <row r="974" ht="15.75" customHeight="1">
      <c r="A974" s="2"/>
      <c r="B974" s="2"/>
      <c r="C974" s="2"/>
      <c r="D974" s="2"/>
      <c r="E974" s="2"/>
      <c r="F974" s="2"/>
      <c r="G974" s="222"/>
      <c r="H974" s="222"/>
      <c r="I974" s="222"/>
      <c r="J974" s="222"/>
      <c r="K974" s="5"/>
    </row>
    <row r="975" ht="15.75" customHeight="1">
      <c r="A975" s="2"/>
      <c r="B975" s="2"/>
      <c r="C975" s="2"/>
      <c r="D975" s="2"/>
      <c r="E975" s="2"/>
      <c r="F975" s="2"/>
      <c r="G975" s="222"/>
      <c r="H975" s="222"/>
      <c r="I975" s="222"/>
      <c r="J975" s="222"/>
      <c r="K975" s="5"/>
    </row>
    <row r="976" ht="15.75" customHeight="1">
      <c r="A976" s="2"/>
      <c r="B976" s="2"/>
      <c r="C976" s="2"/>
      <c r="D976" s="2"/>
      <c r="E976" s="2"/>
      <c r="F976" s="2"/>
      <c r="G976" s="222"/>
      <c r="H976" s="222"/>
      <c r="I976" s="222"/>
      <c r="J976" s="222"/>
      <c r="K976" s="5"/>
    </row>
    <row r="977" ht="15.75" customHeight="1">
      <c r="A977" s="2"/>
      <c r="B977" s="2"/>
      <c r="C977" s="2"/>
      <c r="D977" s="2"/>
      <c r="E977" s="2"/>
      <c r="F977" s="2"/>
      <c r="G977" s="222"/>
      <c r="H977" s="222"/>
      <c r="I977" s="222"/>
      <c r="J977" s="222"/>
      <c r="K977" s="5"/>
    </row>
    <row r="978" ht="15.75" customHeight="1">
      <c r="A978" s="2"/>
      <c r="B978" s="2"/>
      <c r="C978" s="2"/>
      <c r="D978" s="2"/>
      <c r="E978" s="2"/>
      <c r="F978" s="2"/>
      <c r="G978" s="222"/>
      <c r="H978" s="222"/>
      <c r="I978" s="222"/>
      <c r="J978" s="222"/>
      <c r="K978" s="5"/>
    </row>
    <row r="979" ht="15.75" customHeight="1">
      <c r="A979" s="2"/>
      <c r="B979" s="2"/>
      <c r="C979" s="2"/>
      <c r="D979" s="2"/>
      <c r="E979" s="2"/>
      <c r="F979" s="2"/>
      <c r="G979" s="222"/>
      <c r="H979" s="222"/>
      <c r="I979" s="222"/>
      <c r="J979" s="222"/>
      <c r="K979" s="5"/>
    </row>
    <row r="980" ht="15.75" customHeight="1">
      <c r="A980" s="2"/>
      <c r="B980" s="2"/>
      <c r="C980" s="2"/>
      <c r="D980" s="2"/>
      <c r="E980" s="2"/>
      <c r="F980" s="2"/>
      <c r="G980" s="222"/>
      <c r="H980" s="222"/>
      <c r="I980" s="222"/>
      <c r="J980" s="222"/>
      <c r="K980" s="5"/>
    </row>
    <row r="981" ht="15.75" customHeight="1">
      <c r="A981" s="2"/>
      <c r="B981" s="2"/>
      <c r="C981" s="2"/>
      <c r="D981" s="2"/>
      <c r="E981" s="2"/>
      <c r="F981" s="2"/>
      <c r="G981" s="222"/>
      <c r="H981" s="222"/>
      <c r="I981" s="222"/>
      <c r="J981" s="222"/>
      <c r="K981" s="5"/>
    </row>
    <row r="982" ht="15.75" customHeight="1">
      <c r="A982" s="2"/>
      <c r="B982" s="2"/>
      <c r="C982" s="2"/>
      <c r="D982" s="2"/>
      <c r="E982" s="2"/>
      <c r="F982" s="2"/>
      <c r="G982" s="222"/>
      <c r="H982" s="222"/>
      <c r="I982" s="222"/>
      <c r="J982" s="222"/>
      <c r="K982" s="5"/>
    </row>
    <row r="983" ht="15.75" customHeight="1">
      <c r="A983" s="2"/>
      <c r="B983" s="2"/>
      <c r="C983" s="2"/>
      <c r="D983" s="2"/>
      <c r="E983" s="2"/>
      <c r="F983" s="2"/>
      <c r="G983" s="222"/>
      <c r="H983" s="222"/>
      <c r="I983" s="222"/>
      <c r="J983" s="222"/>
      <c r="K983" s="5"/>
    </row>
    <row r="984" ht="15.75" customHeight="1">
      <c r="A984" s="2"/>
      <c r="B984" s="2"/>
      <c r="C984" s="2"/>
      <c r="D984" s="2"/>
      <c r="E984" s="2"/>
      <c r="F984" s="2"/>
      <c r="G984" s="222"/>
      <c r="H984" s="222"/>
      <c r="I984" s="222"/>
      <c r="J984" s="222"/>
      <c r="K984" s="5"/>
    </row>
    <row r="985" ht="15.75" customHeight="1">
      <c r="A985" s="2"/>
      <c r="B985" s="2"/>
      <c r="C985" s="2"/>
      <c r="D985" s="2"/>
      <c r="E985" s="2"/>
      <c r="F985" s="2"/>
      <c r="G985" s="222"/>
      <c r="H985" s="222"/>
      <c r="I985" s="222"/>
      <c r="J985" s="222"/>
      <c r="K985" s="5"/>
    </row>
    <row r="986" ht="15.75" customHeight="1">
      <c r="A986" s="2"/>
      <c r="B986" s="2"/>
      <c r="C986" s="2"/>
      <c r="D986" s="2"/>
      <c r="E986" s="2"/>
      <c r="F986" s="2"/>
      <c r="G986" s="222"/>
      <c r="H986" s="222"/>
      <c r="I986" s="222"/>
      <c r="J986" s="222"/>
      <c r="K986" s="5"/>
    </row>
    <row r="987" ht="15.75" customHeight="1">
      <c r="A987" s="2"/>
      <c r="B987" s="2"/>
      <c r="C987" s="2"/>
      <c r="D987" s="2"/>
      <c r="E987" s="2"/>
      <c r="F987" s="2"/>
      <c r="G987" s="222"/>
      <c r="H987" s="222"/>
      <c r="I987" s="222"/>
      <c r="J987" s="222"/>
      <c r="K987" s="5"/>
    </row>
    <row r="988" ht="15.75" customHeight="1">
      <c r="A988" s="2"/>
      <c r="B988" s="2"/>
      <c r="C988" s="2"/>
      <c r="D988" s="2"/>
      <c r="E988" s="2"/>
      <c r="F988" s="2"/>
      <c r="G988" s="222"/>
      <c r="H988" s="222"/>
      <c r="I988" s="222"/>
      <c r="J988" s="222"/>
      <c r="K988" s="5"/>
    </row>
    <row r="989" ht="15.75" customHeight="1">
      <c r="A989" s="2"/>
      <c r="B989" s="2"/>
      <c r="C989" s="2"/>
      <c r="D989" s="2"/>
      <c r="E989" s="2"/>
      <c r="F989" s="2"/>
      <c r="G989" s="222"/>
      <c r="H989" s="222"/>
      <c r="I989" s="222"/>
      <c r="J989" s="222"/>
      <c r="K989" s="5"/>
    </row>
    <row r="990" ht="15.75" customHeight="1">
      <c r="A990" s="2"/>
      <c r="B990" s="2"/>
      <c r="C990" s="2"/>
      <c r="D990" s="2"/>
      <c r="E990" s="2"/>
      <c r="F990" s="2"/>
      <c r="G990" s="222"/>
      <c r="H990" s="222"/>
      <c r="I990" s="222"/>
      <c r="J990" s="222"/>
      <c r="K990" s="5"/>
    </row>
    <row r="991" ht="15.75" customHeight="1">
      <c r="A991" s="2"/>
      <c r="B991" s="2"/>
      <c r="C991" s="2"/>
      <c r="D991" s="2"/>
      <c r="E991" s="2"/>
      <c r="F991" s="2"/>
      <c r="G991" s="222"/>
      <c r="H991" s="222"/>
      <c r="I991" s="222"/>
      <c r="J991" s="222"/>
      <c r="K991" s="5"/>
    </row>
    <row r="992" ht="15.75" customHeight="1">
      <c r="A992" s="2"/>
      <c r="B992" s="2"/>
      <c r="C992" s="2"/>
      <c r="D992" s="2"/>
      <c r="E992" s="2"/>
      <c r="F992" s="2"/>
      <c r="G992" s="222"/>
      <c r="H992" s="222"/>
      <c r="I992" s="222"/>
      <c r="J992" s="222"/>
      <c r="K992" s="5"/>
    </row>
    <row r="993" ht="15.75" customHeight="1">
      <c r="A993" s="2"/>
      <c r="B993" s="2"/>
      <c r="C993" s="2"/>
      <c r="D993" s="2"/>
      <c r="E993" s="2"/>
      <c r="F993" s="2"/>
      <c r="G993" s="222"/>
      <c r="H993" s="222"/>
      <c r="I993" s="222"/>
      <c r="J993" s="222"/>
      <c r="K993" s="5"/>
    </row>
    <row r="994" ht="15.75" customHeight="1">
      <c r="A994" s="2"/>
      <c r="B994" s="2"/>
      <c r="C994" s="2"/>
      <c r="D994" s="2"/>
      <c r="E994" s="2"/>
      <c r="F994" s="2"/>
      <c r="G994" s="222"/>
      <c r="H994" s="222"/>
      <c r="I994" s="222"/>
      <c r="J994" s="222"/>
      <c r="K994" s="5"/>
    </row>
    <row r="995" ht="15.75" customHeight="1">
      <c r="A995" s="2"/>
      <c r="B995" s="2"/>
      <c r="C995" s="2"/>
      <c r="D995" s="2"/>
      <c r="E995" s="2"/>
      <c r="F995" s="2"/>
      <c r="G995" s="222"/>
      <c r="H995" s="222"/>
      <c r="I995" s="222"/>
      <c r="J995" s="222"/>
      <c r="K995" s="5"/>
    </row>
    <row r="996" ht="15.75" customHeight="1">
      <c r="A996" s="2"/>
      <c r="B996" s="2"/>
      <c r="C996" s="2"/>
      <c r="D996" s="2"/>
      <c r="E996" s="2"/>
      <c r="F996" s="2"/>
      <c r="G996" s="222"/>
      <c r="H996" s="222"/>
      <c r="I996" s="222"/>
      <c r="J996" s="222"/>
      <c r="K996" s="5"/>
    </row>
    <row r="997" ht="15.75" customHeight="1">
      <c r="A997" s="2"/>
      <c r="B997" s="2"/>
      <c r="C997" s="2"/>
      <c r="D997" s="2"/>
      <c r="E997" s="2"/>
      <c r="F997" s="2"/>
      <c r="G997" s="222"/>
      <c r="H997" s="222"/>
      <c r="I997" s="222"/>
      <c r="J997" s="222"/>
      <c r="K997" s="5"/>
    </row>
    <row r="998" ht="15.75" customHeight="1">
      <c r="A998" s="2"/>
      <c r="B998" s="2"/>
      <c r="C998" s="2"/>
      <c r="D998" s="2"/>
      <c r="E998" s="2"/>
      <c r="F998" s="2"/>
      <c r="G998" s="222"/>
      <c r="H998" s="222"/>
      <c r="I998" s="222"/>
      <c r="J998" s="222"/>
      <c r="K998" s="5"/>
    </row>
    <row r="999" ht="15.75" customHeight="1">
      <c r="A999" s="2"/>
      <c r="B999" s="2"/>
      <c r="C999" s="2"/>
      <c r="D999" s="2"/>
      <c r="E999" s="2"/>
      <c r="F999" s="2"/>
      <c r="G999" s="222"/>
      <c r="H999" s="222"/>
      <c r="I999" s="222"/>
      <c r="J999" s="222"/>
      <c r="K999" s="5"/>
    </row>
    <row r="1000" ht="15.75" customHeight="1">
      <c r="A1000" s="2"/>
      <c r="B1000" s="2"/>
      <c r="C1000" s="2"/>
      <c r="D1000" s="2"/>
      <c r="E1000" s="2"/>
      <c r="F1000" s="2"/>
      <c r="G1000" s="222"/>
      <c r="H1000" s="222"/>
      <c r="I1000" s="222"/>
      <c r="J1000" s="222"/>
      <c r="K1000" s="5"/>
    </row>
    <row r="1001" ht="15.75" customHeight="1">
      <c r="A1001" s="2"/>
      <c r="B1001" s="2"/>
      <c r="C1001" s="2"/>
      <c r="D1001" s="2"/>
      <c r="E1001" s="2"/>
      <c r="F1001" s="2"/>
      <c r="G1001" s="222"/>
      <c r="H1001" s="222"/>
      <c r="I1001" s="222"/>
      <c r="J1001" s="222"/>
      <c r="K1001" s="5"/>
    </row>
    <row r="1002" ht="15.75" customHeight="1">
      <c r="A1002" s="2"/>
      <c r="B1002" s="2"/>
      <c r="C1002" s="2"/>
      <c r="D1002" s="2"/>
      <c r="E1002" s="2"/>
      <c r="F1002" s="2"/>
      <c r="G1002" s="222"/>
      <c r="H1002" s="222"/>
      <c r="I1002" s="222"/>
      <c r="J1002" s="222"/>
      <c r="K1002" s="5"/>
    </row>
    <row r="1003" ht="15.75" customHeight="1">
      <c r="A1003" s="2"/>
      <c r="B1003" s="2"/>
      <c r="C1003" s="2"/>
      <c r="D1003" s="2"/>
      <c r="E1003" s="2"/>
      <c r="F1003" s="2"/>
      <c r="G1003" s="222"/>
      <c r="H1003" s="222"/>
      <c r="I1003" s="222"/>
      <c r="J1003" s="222"/>
      <c r="K1003" s="5"/>
    </row>
    <row r="1004" ht="15.75" customHeight="1">
      <c r="A1004" s="2"/>
      <c r="B1004" s="2"/>
      <c r="C1004" s="2"/>
      <c r="D1004" s="2"/>
      <c r="E1004" s="2"/>
      <c r="F1004" s="2"/>
      <c r="G1004" s="222"/>
      <c r="H1004" s="222"/>
      <c r="I1004" s="222"/>
      <c r="J1004" s="222"/>
      <c r="K1004" s="5"/>
    </row>
    <row r="1005" ht="15.75" customHeight="1">
      <c r="A1005" s="2"/>
      <c r="B1005" s="2"/>
      <c r="C1005" s="2"/>
      <c r="D1005" s="2"/>
      <c r="E1005" s="2"/>
      <c r="F1005" s="2"/>
      <c r="G1005" s="222"/>
      <c r="H1005" s="222"/>
      <c r="I1005" s="222"/>
      <c r="J1005" s="222"/>
      <c r="K1005" s="5"/>
    </row>
    <row r="1006" ht="15.75" customHeight="1">
      <c r="A1006" s="2"/>
      <c r="B1006" s="2"/>
      <c r="C1006" s="2"/>
      <c r="D1006" s="2"/>
      <c r="E1006" s="2"/>
      <c r="F1006" s="2"/>
      <c r="G1006" s="222"/>
      <c r="H1006" s="222"/>
      <c r="I1006" s="222"/>
      <c r="J1006" s="222"/>
      <c r="K1006" s="5"/>
    </row>
    <row r="1007" ht="15.75" customHeight="1">
      <c r="A1007" s="2"/>
      <c r="B1007" s="2"/>
      <c r="C1007" s="2"/>
      <c r="D1007" s="2"/>
      <c r="E1007" s="2"/>
      <c r="F1007" s="2"/>
      <c r="G1007" s="222"/>
      <c r="H1007" s="222"/>
      <c r="I1007" s="222"/>
      <c r="J1007" s="222"/>
      <c r="K1007" s="5"/>
    </row>
    <row r="1008" ht="15.75" customHeight="1">
      <c r="A1008" s="2"/>
      <c r="B1008" s="2"/>
      <c r="C1008" s="2"/>
      <c r="D1008" s="2"/>
      <c r="E1008" s="2"/>
      <c r="F1008" s="2"/>
      <c r="G1008" s="222"/>
      <c r="H1008" s="222"/>
      <c r="I1008" s="222"/>
      <c r="J1008" s="222"/>
      <c r="K1008" s="5"/>
    </row>
    <row r="1009" ht="15.75" customHeight="1">
      <c r="A1009" s="2"/>
      <c r="B1009" s="2"/>
      <c r="C1009" s="2"/>
      <c r="D1009" s="2"/>
      <c r="E1009" s="2"/>
      <c r="F1009" s="2"/>
      <c r="G1009" s="222"/>
      <c r="H1009" s="222"/>
      <c r="I1009" s="222"/>
      <c r="J1009" s="222"/>
      <c r="K1009" s="5"/>
    </row>
    <row r="1010" ht="15.75" customHeight="1">
      <c r="A1010" s="2"/>
      <c r="B1010" s="2"/>
      <c r="C1010" s="2"/>
      <c r="D1010" s="2"/>
      <c r="E1010" s="2"/>
      <c r="F1010" s="2"/>
      <c r="G1010" s="222"/>
      <c r="H1010" s="222"/>
      <c r="I1010" s="222"/>
      <c r="J1010" s="222"/>
      <c r="K1010" s="5"/>
    </row>
    <row r="1011" ht="15.75" customHeight="1">
      <c r="A1011" s="2"/>
      <c r="B1011" s="2"/>
      <c r="C1011" s="2"/>
      <c r="D1011" s="2"/>
      <c r="E1011" s="2"/>
      <c r="F1011" s="2"/>
      <c r="G1011" s="222"/>
      <c r="H1011" s="222"/>
      <c r="I1011" s="222"/>
      <c r="J1011" s="222"/>
      <c r="K1011" s="5"/>
    </row>
    <row r="1012" ht="15.75" customHeight="1">
      <c r="A1012" s="2"/>
      <c r="B1012" s="2"/>
      <c r="C1012" s="2"/>
      <c r="D1012" s="2"/>
      <c r="E1012" s="2"/>
      <c r="F1012" s="2"/>
      <c r="G1012" s="222"/>
      <c r="H1012" s="222"/>
      <c r="I1012" s="222"/>
      <c r="J1012" s="222"/>
      <c r="K1012" s="5"/>
    </row>
    <row r="1013" ht="15.75" customHeight="1">
      <c r="A1013" s="2"/>
      <c r="B1013" s="2"/>
      <c r="C1013" s="2"/>
      <c r="D1013" s="2"/>
      <c r="E1013" s="2"/>
      <c r="F1013" s="2"/>
      <c r="G1013" s="222"/>
      <c r="H1013" s="222"/>
      <c r="I1013" s="222"/>
      <c r="J1013" s="222"/>
      <c r="K1013" s="5"/>
    </row>
    <row r="1014" ht="15.75" customHeight="1">
      <c r="A1014" s="2"/>
      <c r="B1014" s="2"/>
      <c r="C1014" s="2"/>
      <c r="D1014" s="2"/>
      <c r="E1014" s="2"/>
      <c r="F1014" s="2"/>
      <c r="G1014" s="222"/>
      <c r="H1014" s="222"/>
      <c r="I1014" s="222"/>
      <c r="J1014" s="222"/>
      <c r="K1014" s="5"/>
    </row>
    <row r="1015" ht="15.75" customHeight="1">
      <c r="A1015" s="2"/>
      <c r="B1015" s="2"/>
      <c r="C1015" s="2"/>
      <c r="D1015" s="2"/>
      <c r="E1015" s="2"/>
      <c r="F1015" s="2"/>
      <c r="G1015" s="222"/>
      <c r="H1015" s="222"/>
      <c r="I1015" s="222"/>
      <c r="J1015" s="222"/>
      <c r="K1015" s="5"/>
    </row>
    <row r="1016" ht="15.75" customHeight="1">
      <c r="A1016" s="2"/>
      <c r="B1016" s="2"/>
      <c r="C1016" s="2"/>
      <c r="D1016" s="2"/>
      <c r="E1016" s="2"/>
      <c r="F1016" s="2"/>
      <c r="G1016" s="222"/>
      <c r="H1016" s="222"/>
      <c r="I1016" s="222"/>
      <c r="J1016" s="222"/>
      <c r="K1016" s="5"/>
    </row>
    <row r="1017" ht="15.75" customHeight="1">
      <c r="A1017" s="2"/>
      <c r="B1017" s="2"/>
      <c r="C1017" s="2"/>
      <c r="D1017" s="2"/>
      <c r="E1017" s="2"/>
      <c r="F1017" s="2"/>
      <c r="G1017" s="222"/>
      <c r="H1017" s="222"/>
      <c r="I1017" s="222"/>
      <c r="J1017" s="222"/>
      <c r="K1017" s="5"/>
    </row>
    <row r="1018" ht="15.75" customHeight="1">
      <c r="A1018" s="2"/>
      <c r="B1018" s="2"/>
      <c r="C1018" s="2"/>
      <c r="D1018" s="2"/>
      <c r="E1018" s="2"/>
      <c r="F1018" s="2"/>
      <c r="G1018" s="222"/>
      <c r="H1018" s="222"/>
      <c r="I1018" s="222"/>
      <c r="J1018" s="222"/>
      <c r="K1018" s="5"/>
    </row>
    <row r="1019" ht="15.75" customHeight="1">
      <c r="A1019" s="2"/>
      <c r="B1019" s="2"/>
      <c r="C1019" s="2"/>
      <c r="D1019" s="2"/>
      <c r="E1019" s="2"/>
      <c r="F1019" s="2"/>
      <c r="G1019" s="222"/>
      <c r="H1019" s="222"/>
      <c r="I1019" s="222"/>
      <c r="J1019" s="222"/>
      <c r="K1019" s="5"/>
    </row>
    <row r="1020" ht="15.75" customHeight="1">
      <c r="A1020" s="2"/>
      <c r="B1020" s="2"/>
      <c r="C1020" s="2"/>
      <c r="D1020" s="2"/>
      <c r="E1020" s="2"/>
      <c r="F1020" s="2"/>
      <c r="G1020" s="222"/>
      <c r="H1020" s="222"/>
      <c r="I1020" s="222"/>
      <c r="J1020" s="222"/>
      <c r="K1020" s="5"/>
    </row>
    <row r="1021" ht="15.75" customHeight="1">
      <c r="A1021" s="2"/>
      <c r="B1021" s="2"/>
      <c r="C1021" s="2"/>
      <c r="D1021" s="2"/>
      <c r="E1021" s="2"/>
      <c r="F1021" s="2"/>
      <c r="G1021" s="222"/>
      <c r="H1021" s="222"/>
      <c r="I1021" s="222"/>
      <c r="J1021" s="222"/>
      <c r="K1021" s="5"/>
    </row>
    <row r="1022" ht="15.75" customHeight="1">
      <c r="A1022" s="2"/>
      <c r="B1022" s="2"/>
      <c r="C1022" s="2"/>
      <c r="D1022" s="2"/>
      <c r="E1022" s="2"/>
      <c r="F1022" s="2"/>
      <c r="G1022" s="222"/>
      <c r="H1022" s="222"/>
      <c r="I1022" s="222"/>
      <c r="J1022" s="222"/>
      <c r="K1022" s="5"/>
    </row>
    <row r="1023" ht="15.75" customHeight="1">
      <c r="A1023" s="2"/>
      <c r="B1023" s="2"/>
      <c r="C1023" s="2"/>
      <c r="D1023" s="2"/>
      <c r="E1023" s="2"/>
      <c r="F1023" s="2"/>
      <c r="G1023" s="222"/>
      <c r="H1023" s="222"/>
      <c r="I1023" s="222"/>
      <c r="J1023" s="222"/>
      <c r="K1023" s="5"/>
    </row>
    <row r="1024" ht="15.75" customHeight="1">
      <c r="A1024" s="2"/>
      <c r="B1024" s="2"/>
      <c r="C1024" s="2"/>
      <c r="D1024" s="2"/>
      <c r="E1024" s="2"/>
      <c r="F1024" s="2"/>
      <c r="G1024" s="222"/>
      <c r="H1024" s="222"/>
      <c r="I1024" s="222"/>
      <c r="J1024" s="222"/>
      <c r="K1024" s="5"/>
    </row>
    <row r="1025" ht="15.75" customHeight="1">
      <c r="A1025" s="2"/>
      <c r="B1025" s="2"/>
      <c r="C1025" s="2"/>
      <c r="D1025" s="2"/>
      <c r="E1025" s="2"/>
      <c r="F1025" s="2"/>
      <c r="G1025" s="222"/>
      <c r="H1025" s="222"/>
      <c r="I1025" s="222"/>
      <c r="J1025" s="222"/>
      <c r="K1025" s="5"/>
    </row>
    <row r="1026" ht="15.75" customHeight="1">
      <c r="A1026" s="2"/>
      <c r="B1026" s="2"/>
      <c r="C1026" s="2"/>
      <c r="D1026" s="2"/>
      <c r="E1026" s="2"/>
      <c r="F1026" s="2"/>
      <c r="G1026" s="222"/>
      <c r="H1026" s="222"/>
      <c r="I1026" s="222"/>
      <c r="J1026" s="222"/>
      <c r="K1026" s="5"/>
    </row>
    <row r="1027" ht="15.75" customHeight="1">
      <c r="A1027" s="2"/>
      <c r="B1027" s="2"/>
      <c r="C1027" s="2"/>
      <c r="D1027" s="2"/>
      <c r="E1027" s="2"/>
      <c r="F1027" s="2"/>
      <c r="G1027" s="222"/>
      <c r="H1027" s="222"/>
      <c r="I1027" s="222"/>
      <c r="J1027" s="222"/>
      <c r="K1027" s="5"/>
    </row>
    <row r="1028" ht="15.75" customHeight="1">
      <c r="A1028" s="2"/>
      <c r="B1028" s="2"/>
      <c r="C1028" s="2"/>
      <c r="D1028" s="2"/>
      <c r="E1028" s="2"/>
      <c r="F1028" s="2"/>
      <c r="G1028" s="222"/>
      <c r="H1028" s="222"/>
      <c r="I1028" s="222"/>
      <c r="J1028" s="222"/>
      <c r="K1028" s="5"/>
    </row>
    <row r="1029" ht="15.75" customHeight="1">
      <c r="A1029" s="2"/>
      <c r="B1029" s="2"/>
      <c r="C1029" s="2"/>
      <c r="D1029" s="2"/>
      <c r="E1029" s="2"/>
      <c r="F1029" s="2"/>
      <c r="G1029" s="222"/>
      <c r="H1029" s="222"/>
      <c r="I1029" s="222"/>
      <c r="J1029" s="222"/>
      <c r="K1029" s="5"/>
    </row>
    <row r="1030" ht="15.75" customHeight="1">
      <c r="A1030" s="2"/>
      <c r="B1030" s="2"/>
      <c r="C1030" s="2"/>
      <c r="D1030" s="2"/>
      <c r="E1030" s="2"/>
      <c r="F1030" s="2"/>
      <c r="G1030" s="222"/>
      <c r="H1030" s="222"/>
      <c r="I1030" s="222"/>
      <c r="J1030" s="222"/>
      <c r="K1030" s="5"/>
    </row>
    <row r="1031" ht="15.75" customHeight="1">
      <c r="A1031" s="2"/>
      <c r="B1031" s="2"/>
      <c r="C1031" s="2"/>
      <c r="D1031" s="2"/>
      <c r="E1031" s="2"/>
      <c r="F1031" s="2"/>
      <c r="G1031" s="222"/>
      <c r="H1031" s="222"/>
      <c r="I1031" s="222"/>
      <c r="J1031" s="222"/>
      <c r="K1031" s="5"/>
    </row>
    <row r="1032" ht="15.75" customHeight="1">
      <c r="A1032" s="2"/>
      <c r="B1032" s="2"/>
      <c r="C1032" s="2"/>
      <c r="D1032" s="2"/>
      <c r="E1032" s="2"/>
      <c r="F1032" s="2"/>
      <c r="G1032" s="222"/>
      <c r="H1032" s="222"/>
      <c r="I1032" s="222"/>
      <c r="J1032" s="222"/>
      <c r="K1032" s="5"/>
    </row>
    <row r="1033" ht="15.75" customHeight="1">
      <c r="A1033" s="2"/>
      <c r="B1033" s="2"/>
      <c r="C1033" s="2"/>
      <c r="D1033" s="2"/>
      <c r="E1033" s="2"/>
      <c r="F1033" s="2"/>
      <c r="G1033" s="222"/>
      <c r="H1033" s="222"/>
      <c r="I1033" s="222"/>
      <c r="J1033" s="222"/>
      <c r="K1033" s="5"/>
    </row>
    <row r="1034" ht="15.75" customHeight="1">
      <c r="A1034" s="2"/>
      <c r="B1034" s="2"/>
      <c r="C1034" s="2"/>
      <c r="D1034" s="2"/>
      <c r="E1034" s="2"/>
      <c r="F1034" s="2"/>
      <c r="G1034" s="222"/>
      <c r="H1034" s="222"/>
      <c r="I1034" s="222"/>
      <c r="J1034" s="222"/>
      <c r="K1034" s="5"/>
    </row>
    <row r="1035" ht="15.75" customHeight="1">
      <c r="A1035" s="2"/>
      <c r="B1035" s="2"/>
      <c r="C1035" s="2"/>
      <c r="D1035" s="2"/>
      <c r="E1035" s="2"/>
      <c r="F1035" s="2"/>
      <c r="G1035" s="222"/>
      <c r="H1035" s="222"/>
      <c r="I1035" s="222"/>
      <c r="J1035" s="222"/>
      <c r="K1035" s="5"/>
    </row>
    <row r="1036" ht="15.75" customHeight="1">
      <c r="A1036" s="2"/>
      <c r="B1036" s="2"/>
      <c r="C1036" s="2"/>
      <c r="D1036" s="2"/>
      <c r="E1036" s="2"/>
      <c r="F1036" s="2"/>
      <c r="G1036" s="222"/>
      <c r="H1036" s="222"/>
      <c r="I1036" s="222"/>
      <c r="J1036" s="222"/>
      <c r="K1036" s="5"/>
    </row>
    <row r="1037" ht="15.75" customHeight="1">
      <c r="A1037" s="2"/>
      <c r="B1037" s="2"/>
      <c r="C1037" s="2"/>
      <c r="D1037" s="2"/>
      <c r="E1037" s="2"/>
      <c r="F1037" s="2"/>
      <c r="G1037" s="222"/>
      <c r="H1037" s="222"/>
      <c r="I1037" s="222"/>
      <c r="J1037" s="222"/>
      <c r="K1037" s="5"/>
    </row>
    <row r="1038" ht="15.75" customHeight="1">
      <c r="A1038" s="2"/>
      <c r="B1038" s="2"/>
      <c r="C1038" s="2"/>
      <c r="D1038" s="2"/>
      <c r="E1038" s="2"/>
      <c r="F1038" s="2"/>
      <c r="G1038" s="222"/>
      <c r="H1038" s="222"/>
      <c r="I1038" s="222"/>
      <c r="J1038" s="222"/>
      <c r="K1038" s="5"/>
    </row>
    <row r="1039" ht="15.75" customHeight="1">
      <c r="A1039" s="2"/>
      <c r="B1039" s="2"/>
      <c r="C1039" s="2"/>
      <c r="D1039" s="2"/>
      <c r="E1039" s="2"/>
      <c r="F1039" s="2"/>
      <c r="G1039" s="222"/>
      <c r="H1039" s="222"/>
      <c r="I1039" s="222"/>
      <c r="J1039" s="222"/>
      <c r="K1039" s="5"/>
    </row>
  </sheetData>
  <mergeCells count="106"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65:F65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  <mergeCell ref="H122:J122"/>
    <mergeCell ref="H123:J123"/>
    <mergeCell ref="H115:J115"/>
    <mergeCell ref="H116:J116"/>
    <mergeCell ref="H117:J117"/>
    <mergeCell ref="H118:J118"/>
    <mergeCell ref="H119:J119"/>
    <mergeCell ref="H120:J120"/>
    <mergeCell ref="H121:J121"/>
    <mergeCell ref="H61:J61"/>
    <mergeCell ref="H62:J62"/>
    <mergeCell ref="H63:J63"/>
    <mergeCell ref="H64:J64"/>
    <mergeCell ref="H65:J65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E91:J91"/>
    <mergeCell ref="E92:J92"/>
    <mergeCell ref="E93:J93"/>
    <mergeCell ref="E94:J94"/>
    <mergeCell ref="E95:J95"/>
    <mergeCell ref="E96:J96"/>
    <mergeCell ref="E97:J97"/>
    <mergeCell ref="E98:J98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H111:J111"/>
    <mergeCell ref="H112:J112"/>
    <mergeCell ref="H113:J113"/>
    <mergeCell ref="H114:J114"/>
  </mergeCells>
  <dataValidations>
    <dataValidation type="list" allowBlank="1" showErrorMessage="1" sqref="A8:A17">
      <formula1>'품목마스터(제품)'!$C$2:$C1003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2:A26">
      <formula1>'품목마스터(라벨)'!$C$2:$C1006</formula1>
    </dataValidation>
    <dataValidation type="list" allowBlank="1" showErrorMessage="1" sqref="A47">
      <formula1>'품목마스터(제품)'!$C$2:$C1047</formula1>
    </dataValidation>
    <dataValidation type="list" allowBlank="1" showErrorMessage="1" sqref="H31:H35">
      <formula1>"BT-2,실험실,BT-1,BT-3,BT-6"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45:A46">
      <formula1>'품목마스터(제품)'!$C$2:$C1046</formula1>
    </dataValidation>
    <dataValidation type="list" allowBlank="1" showErrorMessage="1" sqref="A40:A44">
      <formula1>'품목마스터(제품)'!$C$2:$C1038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46283.0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/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23</v>
      </c>
      <c r="B8" s="42" t="str">
        <f>IFERROR(__xludf.DUMMYFUNCTION("IFERROR(REGEXEXTRACT(A8,""\| (.+)$""),"""")
"),"1L")</f>
        <v>1L</v>
      </c>
      <c r="C8" s="43">
        <v>540.0</v>
      </c>
      <c r="D8" s="44">
        <v>45.0</v>
      </c>
      <c r="E8" s="45">
        <v>1.5</v>
      </c>
      <c r="F8" s="46">
        <v>3.0</v>
      </c>
      <c r="G8" s="47">
        <f t="shared" ref="G8:G17" si="1">IF(OR(E8="",F8=""),"",E8*F8)</f>
        <v>4.5</v>
      </c>
      <c r="H8" s="48" t="s">
        <v>24</v>
      </c>
      <c r="I8" s="49"/>
      <c r="J8" s="50" t="s">
        <v>25</v>
      </c>
      <c r="K8" s="51">
        <f t="shared" ref="K8:K17" si="2">IF(OR(E8="",F8=""),"",(E8*F8)/7.5)</f>
        <v>0.6</v>
      </c>
      <c r="L8" s="52" t="s">
        <v>27</v>
      </c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/>
      <c r="Q8" s="57"/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30</v>
      </c>
      <c r="B9" s="42" t="str">
        <f>IFERROR(__xludf.DUMMYFUNCTION("IFERROR(REGEXEXTRACT(A9,""\| (.+)$""),"""")
"),"1L")</f>
        <v>1L</v>
      </c>
      <c r="C9" s="43">
        <v>432.0</v>
      </c>
      <c r="D9" s="44">
        <v>36.0</v>
      </c>
      <c r="E9" s="45">
        <v>2.5</v>
      </c>
      <c r="F9" s="46">
        <v>3.0</v>
      </c>
      <c r="G9" s="47">
        <f t="shared" si="1"/>
        <v>7.5</v>
      </c>
      <c r="H9" s="48" t="s">
        <v>24</v>
      </c>
      <c r="I9" s="49"/>
      <c r="J9" s="50" t="s">
        <v>25</v>
      </c>
      <c r="K9" s="51">
        <f t="shared" si="2"/>
        <v>1</v>
      </c>
      <c r="L9" s="52" t="s">
        <v>31</v>
      </c>
      <c r="M9" s="59"/>
      <c r="N9" s="59"/>
      <c r="O9" s="55" t="str">
        <f t="shared" si="3"/>
        <v/>
      </c>
      <c r="P9" s="60"/>
      <c r="Q9" s="61"/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30</v>
      </c>
      <c r="B10" s="42" t="str">
        <f>IFERROR(__xludf.DUMMYFUNCTION("IFERROR(REGEXEXTRACT(A10,""\| (.+)$""),"""")
"),"1L")</f>
        <v>1L</v>
      </c>
      <c r="C10" s="43">
        <v>288.0</v>
      </c>
      <c r="D10" s="44">
        <v>24.0</v>
      </c>
      <c r="E10" s="45">
        <v>1.0</v>
      </c>
      <c r="F10" s="46">
        <v>4.0</v>
      </c>
      <c r="G10" s="47">
        <f t="shared" si="1"/>
        <v>4</v>
      </c>
      <c r="H10" s="48" t="s">
        <v>24</v>
      </c>
      <c r="I10" s="49"/>
      <c r="J10" s="50" t="s">
        <v>25</v>
      </c>
      <c r="K10" s="51">
        <f t="shared" si="2"/>
        <v>0.5333333333</v>
      </c>
      <c r="L10" s="52" t="s">
        <v>31</v>
      </c>
      <c r="M10" s="59"/>
      <c r="N10" s="59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52" t="s">
        <v>31</v>
      </c>
      <c r="M11" s="59"/>
      <c r="N11" s="59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 t="str">
        <f>IFERROR(__xludf.DUMMYFUNCTION("IFERROR(REGEXEXTRACT(A12,""\| (.+)$""),"""")
"),"")</f>
        <v/>
      </c>
      <c r="C12" s="43"/>
      <c r="D12" s="62"/>
      <c r="E12" s="45"/>
      <c r="F12" s="46"/>
      <c r="G12" s="47" t="str">
        <f t="shared" si="1"/>
        <v/>
      </c>
      <c r="H12" s="48"/>
      <c r="I12" s="49"/>
      <c r="J12" s="50"/>
      <c r="K12" s="51" t="str">
        <f t="shared" si="2"/>
        <v/>
      </c>
      <c r="L12" s="63"/>
      <c r="M12" s="59"/>
      <c r="N12" s="59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2"/>
      <c r="E13" s="45"/>
      <c r="F13" s="46"/>
      <c r="G13" s="47" t="str">
        <f t="shared" si="1"/>
        <v/>
      </c>
      <c r="H13" s="48"/>
      <c r="I13" s="49"/>
      <c r="J13" s="50"/>
      <c r="K13" s="64" t="str">
        <f t="shared" si="2"/>
        <v/>
      </c>
      <c r="L13" s="63"/>
      <c r="M13" s="59"/>
      <c r="N13" s="59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5"/>
      <c r="B14" s="42" t="str">
        <f>IFERROR(__xludf.DUMMYFUNCTION("IFERROR(REGEXEXTRACT(A14,""\| (.+)$""),"""")
"),"")</f>
        <v/>
      </c>
      <c r="C14" s="66"/>
      <c r="D14" s="67"/>
      <c r="E14" s="68"/>
      <c r="F14" s="69"/>
      <c r="G14" s="47" t="str">
        <f t="shared" si="1"/>
        <v/>
      </c>
      <c r="H14" s="48"/>
      <c r="I14" s="70"/>
      <c r="J14" s="71"/>
      <c r="K14" s="51" t="str">
        <f t="shared" si="2"/>
        <v/>
      </c>
      <c r="L14" s="63"/>
      <c r="M14" s="59"/>
      <c r="N14" s="59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2"/>
      <c r="B15" s="42" t="str">
        <f>IFERROR(__xludf.DUMMYFUNCTION("IFERROR(REGEXEXTRACT(A15,""\| (.+)$""),"""")
"),"")</f>
        <v/>
      </c>
      <c r="C15" s="66"/>
      <c r="D15" s="67"/>
      <c r="E15" s="73"/>
      <c r="F15" s="74"/>
      <c r="G15" s="47" t="str">
        <f t="shared" si="1"/>
        <v/>
      </c>
      <c r="H15" s="48"/>
      <c r="I15" s="70"/>
      <c r="J15" s="71"/>
      <c r="K15" s="51" t="str">
        <f t="shared" si="2"/>
        <v/>
      </c>
      <c r="L15" s="63"/>
      <c r="M15" s="59"/>
      <c r="N15" s="59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5"/>
      <c r="B16" s="42" t="str">
        <f>IFERROR(__xludf.DUMMYFUNCTION("IFERROR(REGEXEXTRACT(A16,""\| (.+)$""),"""")
"),"")</f>
        <v/>
      </c>
      <c r="C16" s="76"/>
      <c r="D16" s="77"/>
      <c r="E16" s="78"/>
      <c r="F16" s="79"/>
      <c r="G16" s="47" t="str">
        <f t="shared" si="1"/>
        <v/>
      </c>
      <c r="H16" s="48"/>
      <c r="I16" s="70"/>
      <c r="J16" s="71"/>
      <c r="K16" s="51" t="str">
        <f t="shared" si="2"/>
        <v/>
      </c>
      <c r="L16" s="63"/>
      <c r="M16" s="80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5"/>
      <c r="B17" s="42" t="str">
        <f>IFERROR(__xludf.DUMMYFUNCTION("IFERROR(REGEXEXTRACT(A17,""\| (.+)$""),"""")
"),"")</f>
        <v/>
      </c>
      <c r="C17" s="76"/>
      <c r="D17" s="77"/>
      <c r="E17" s="78"/>
      <c r="F17" s="79"/>
      <c r="G17" s="47" t="str">
        <f t="shared" si="1"/>
        <v/>
      </c>
      <c r="H17" s="48"/>
      <c r="I17" s="70"/>
      <c r="J17" s="71"/>
      <c r="K17" s="51" t="str">
        <f t="shared" si="2"/>
        <v/>
      </c>
      <c r="L17" s="63"/>
      <c r="M17" s="80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1" t="s">
        <v>37</v>
      </c>
      <c r="B18" s="82"/>
      <c r="C18" s="83">
        <f t="shared" ref="C18:E18" si="4">SUM(C8:C17)</f>
        <v>1260</v>
      </c>
      <c r="D18" s="84">
        <f t="shared" si="4"/>
        <v>105</v>
      </c>
      <c r="E18" s="85">
        <f t="shared" si="4"/>
        <v>5</v>
      </c>
      <c r="F18" s="86">
        <f>IFERROR(G18/E18, 0)</f>
        <v>3.2</v>
      </c>
      <c r="G18" s="87">
        <f>SUM(G8:G17)</f>
        <v>16</v>
      </c>
      <c r="H18" s="88"/>
      <c r="I18" s="88"/>
      <c r="J18" s="89"/>
      <c r="K18" s="90">
        <f>SUM(K8:K14)</f>
        <v>2.133333333</v>
      </c>
      <c r="L18" s="63"/>
      <c r="M18" s="80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1"/>
      <c r="B19" s="91"/>
      <c r="C19" s="91"/>
      <c r="D19" s="91"/>
      <c r="E19" s="92"/>
      <c r="F19" s="92"/>
      <c r="G19" s="92"/>
      <c r="H19" s="92"/>
      <c r="I19" s="92"/>
      <c r="J19" s="63"/>
      <c r="K19" s="63"/>
      <c r="L19" s="63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38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3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3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 t="s">
        <v>39</v>
      </c>
      <c r="B22" s="42" t="str">
        <f>IFERROR(__xludf.DUMMYFUNCTION("IFERROR(REGEXEXTRACT(A22,""\| (.+)$""),"""")
"),"81*111")</f>
        <v>81*111</v>
      </c>
      <c r="C22" s="43">
        <v>154.0</v>
      </c>
      <c r="D22" s="44"/>
      <c r="E22" s="45">
        <v>0.5</v>
      </c>
      <c r="F22" s="93">
        <v>3.0</v>
      </c>
      <c r="G22" s="94">
        <f t="shared" ref="G22:G26" si="5">IF(OR(E22="",F22=""),"",E22*F22)</f>
        <v>1.5</v>
      </c>
      <c r="H22" s="95" t="s">
        <v>40</v>
      </c>
      <c r="I22" s="49"/>
      <c r="J22" s="50" t="s">
        <v>41</v>
      </c>
      <c r="K22" s="96">
        <f t="shared" ref="K22:K26" si="6">IF(OR(E22="",F22=""),"",(E22*F22)/7.5)</f>
        <v>0.2</v>
      </c>
      <c r="L22" s="52" t="s">
        <v>27</v>
      </c>
      <c r="M22" s="59"/>
      <c r="N22" s="59"/>
      <c r="O22" s="55" t="str">
        <f t="shared" ref="O22:O26" si="7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 t="s">
        <v>42</v>
      </c>
      <c r="B23" s="42" t="str">
        <f>IFERROR(__xludf.DUMMYFUNCTION("IFERROR(REGEXEXTRACT(A23,""\| (.+)$""),"""")
"),"81*111")</f>
        <v>81*111</v>
      </c>
      <c r="C23" s="43">
        <v>1394.0</v>
      </c>
      <c r="D23" s="44"/>
      <c r="E23" s="45">
        <v>1.3</v>
      </c>
      <c r="F23" s="97">
        <v>3.0</v>
      </c>
      <c r="G23" s="94">
        <f t="shared" si="5"/>
        <v>3.9</v>
      </c>
      <c r="H23" s="95" t="s">
        <v>40</v>
      </c>
      <c r="I23" s="49"/>
      <c r="J23" s="50" t="s">
        <v>41</v>
      </c>
      <c r="K23" s="96">
        <f t="shared" si="6"/>
        <v>0.52</v>
      </c>
      <c r="L23" s="52"/>
      <c r="M23" s="59"/>
      <c r="N23" s="59"/>
      <c r="O23" s="55" t="str">
        <f t="shared" si="7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 t="s">
        <v>43</v>
      </c>
      <c r="B24" s="42" t="str">
        <f>IFERROR(__xludf.DUMMYFUNCTION("IFERROR(REGEXEXTRACT(A24,""\| (.+)$""),"""")
"),"81*111")</f>
        <v>81*111</v>
      </c>
      <c r="C24" s="43">
        <v>520.0</v>
      </c>
      <c r="D24" s="62"/>
      <c r="E24" s="98">
        <v>1.0</v>
      </c>
      <c r="F24" s="97">
        <v>3.0</v>
      </c>
      <c r="G24" s="94">
        <f t="shared" si="5"/>
        <v>3</v>
      </c>
      <c r="H24" s="95" t="s">
        <v>40</v>
      </c>
      <c r="I24" s="99"/>
      <c r="J24" s="50" t="s">
        <v>25</v>
      </c>
      <c r="K24" s="96">
        <f t="shared" si="6"/>
        <v>0.4</v>
      </c>
      <c r="L24" s="39"/>
      <c r="M24" s="59"/>
      <c r="N24" s="59"/>
      <c r="O24" s="55" t="str">
        <f t="shared" si="7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0"/>
      <c r="B25" s="42" t="str">
        <f>IFERROR(__xludf.DUMMYFUNCTION("IFERROR(REGEXEXTRACT(A25,""\| (.+)$""),"""")
"),"")</f>
        <v/>
      </c>
      <c r="C25" s="43"/>
      <c r="D25" s="67"/>
      <c r="E25" s="98"/>
      <c r="F25" s="97"/>
      <c r="G25" s="94" t="str">
        <f t="shared" si="5"/>
        <v/>
      </c>
      <c r="H25" s="95"/>
      <c r="I25" s="99"/>
      <c r="J25" s="50"/>
      <c r="K25" s="96" t="str">
        <f t="shared" si="6"/>
        <v/>
      </c>
      <c r="L25" s="58"/>
      <c r="M25" s="59"/>
      <c r="N25" s="59"/>
      <c r="O25" s="55" t="str">
        <f t="shared" si="7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1"/>
      <c r="B26" s="42" t="str">
        <f>IFERROR(__xludf.DUMMYFUNCTION("IFERROR(REGEXEXTRACT(A26,""\| (.+)$""),"""")
"),"")</f>
        <v/>
      </c>
      <c r="C26" s="66"/>
      <c r="D26" s="67"/>
      <c r="E26" s="102"/>
      <c r="F26" s="103"/>
      <c r="G26" s="94" t="str">
        <f t="shared" si="5"/>
        <v/>
      </c>
      <c r="H26" s="95"/>
      <c r="I26" s="104"/>
      <c r="J26" s="50"/>
      <c r="K26" s="96" t="str">
        <f t="shared" si="6"/>
        <v/>
      </c>
      <c r="L26" s="39"/>
      <c r="M26" s="2"/>
      <c r="N26" s="2"/>
      <c r="O26" s="55" t="str">
        <f t="shared" si="7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5" t="s">
        <v>37</v>
      </c>
      <c r="B27" s="82"/>
      <c r="C27" s="106">
        <f t="shared" ref="C27:E27" si="8">SUM(C22:C26)</f>
        <v>2068</v>
      </c>
      <c r="D27" s="107">
        <f t="shared" si="8"/>
        <v>0</v>
      </c>
      <c r="E27" s="108">
        <f t="shared" si="8"/>
        <v>2.8</v>
      </c>
      <c r="F27" s="86">
        <f>IFERROR(G27/E27, 0)</f>
        <v>3</v>
      </c>
      <c r="G27" s="109">
        <f>SUM(G22:G26)</f>
        <v>8.4</v>
      </c>
      <c r="H27" s="88"/>
      <c r="I27" s="88"/>
      <c r="J27" s="89"/>
      <c r="K27" s="90">
        <f>SUM(K22:K26)</f>
        <v>1.12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1"/>
      <c r="B28" s="91"/>
      <c r="C28" s="91"/>
      <c r="D28" s="91"/>
      <c r="E28" s="92"/>
      <c r="F28" s="92"/>
      <c r="G28" s="92"/>
      <c r="H28" s="92"/>
      <c r="I28" s="92"/>
      <c r="J28" s="63"/>
      <c r="K28" s="63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47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48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0" t="s">
        <v>49</v>
      </c>
      <c r="B31" s="111" t="s">
        <v>50</v>
      </c>
      <c r="C31" s="112">
        <v>1000.0</v>
      </c>
      <c r="D31" s="113" t="s">
        <v>51</v>
      </c>
      <c r="E31" s="114">
        <v>1.0</v>
      </c>
      <c r="F31" s="115">
        <v>1.0</v>
      </c>
      <c r="G31" s="116">
        <f t="shared" ref="G31:G35" si="9">IF(OR(E31="",F31=""),"",E31*F31)</f>
        <v>1</v>
      </c>
      <c r="H31" s="95" t="s">
        <v>52</v>
      </c>
      <c r="I31" s="117" t="s">
        <v>53</v>
      </c>
      <c r="J31" s="50" t="s">
        <v>54</v>
      </c>
      <c r="K31" s="51">
        <f t="shared" ref="K31:K35" si="10">IF(OR(E31="",F31=""),"",(E31*F31)/7.5)</f>
        <v>0.1333333333</v>
      </c>
      <c r="L31" s="52" t="s">
        <v>5</v>
      </c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0" t="s">
        <v>55</v>
      </c>
      <c r="B32" s="111" t="s">
        <v>50</v>
      </c>
      <c r="C32" s="112">
        <v>800.0</v>
      </c>
      <c r="D32" s="113" t="s">
        <v>51</v>
      </c>
      <c r="E32" s="114">
        <v>2.0</v>
      </c>
      <c r="F32" s="118">
        <v>2.0</v>
      </c>
      <c r="G32" s="116">
        <f t="shared" si="9"/>
        <v>4</v>
      </c>
      <c r="H32" s="95" t="s">
        <v>52</v>
      </c>
      <c r="I32" s="117" t="s">
        <v>56</v>
      </c>
      <c r="J32" s="50" t="s">
        <v>25</v>
      </c>
      <c r="K32" s="51">
        <f t="shared" si="10"/>
        <v>0.5333333333</v>
      </c>
      <c r="L32" s="52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0" t="s">
        <v>57</v>
      </c>
      <c r="B33" s="111" t="s">
        <v>50</v>
      </c>
      <c r="C33" s="119">
        <v>1000.0</v>
      </c>
      <c r="D33" s="113" t="s">
        <v>51</v>
      </c>
      <c r="E33" s="120">
        <v>1.0</v>
      </c>
      <c r="F33" s="118">
        <v>2.0</v>
      </c>
      <c r="G33" s="116">
        <f t="shared" si="9"/>
        <v>2</v>
      </c>
      <c r="H33" s="95" t="s">
        <v>52</v>
      </c>
      <c r="I33" s="117" t="s">
        <v>58</v>
      </c>
      <c r="J33" s="50" t="s">
        <v>25</v>
      </c>
      <c r="K33" s="51">
        <f t="shared" si="10"/>
        <v>0.2666666667</v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0" t="s">
        <v>59</v>
      </c>
      <c r="B34" s="111" t="s">
        <v>50</v>
      </c>
      <c r="C34" s="119">
        <v>1000.0</v>
      </c>
      <c r="D34" s="113" t="s">
        <v>51</v>
      </c>
      <c r="E34" s="120">
        <v>2.0</v>
      </c>
      <c r="F34" s="118">
        <v>2.0</v>
      </c>
      <c r="G34" s="116">
        <f t="shared" si="9"/>
        <v>4</v>
      </c>
      <c r="H34" s="95" t="s">
        <v>52</v>
      </c>
      <c r="I34" s="117" t="s">
        <v>60</v>
      </c>
      <c r="J34" s="50" t="s">
        <v>25</v>
      </c>
      <c r="K34" s="51">
        <f t="shared" si="10"/>
        <v>0.5333333333</v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1"/>
      <c r="B35" s="111"/>
      <c r="C35" s="119"/>
      <c r="D35" s="113"/>
      <c r="E35" s="122"/>
      <c r="F35" s="123"/>
      <c r="G35" s="116" t="str">
        <f t="shared" si="9"/>
        <v/>
      </c>
      <c r="H35" s="95"/>
      <c r="I35" s="117"/>
      <c r="J35" s="124"/>
      <c r="K35" s="51" t="str">
        <f t="shared" si="10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5" t="s">
        <v>37</v>
      </c>
      <c r="B36" s="125"/>
      <c r="C36" s="126">
        <f>SUM(C31:C35)</f>
        <v>3800</v>
      </c>
      <c r="D36" s="127"/>
      <c r="E36" s="128">
        <f>SUM(E28:E35)</f>
        <v>6</v>
      </c>
      <c r="F36" s="86">
        <f>IFERROR(G36/E36, 0)</f>
        <v>3.233333333</v>
      </c>
      <c r="G36" s="87">
        <f>SUM(G26:G35)</f>
        <v>19.4</v>
      </c>
      <c r="H36" s="88"/>
      <c r="I36" s="88"/>
      <c r="J36" s="89"/>
      <c r="K36" s="90">
        <f>SUM(K31:K35)</f>
        <v>1.466666667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1"/>
      <c r="B37" s="91"/>
      <c r="C37" s="91"/>
      <c r="D37" s="91"/>
      <c r="E37" s="92"/>
      <c r="F37" s="92"/>
      <c r="G37" s="92"/>
      <c r="H37" s="92"/>
      <c r="I37" s="92"/>
      <c r="J37" s="63"/>
      <c r="K37" s="63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68</v>
      </c>
      <c r="B38" s="23"/>
      <c r="C38" s="23"/>
      <c r="D38" s="23"/>
      <c r="E38" s="23"/>
      <c r="F38" s="23"/>
      <c r="G38" s="24"/>
      <c r="H38" s="24"/>
      <c r="I38" s="25"/>
      <c r="J38" s="26"/>
      <c r="K38" s="63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70</v>
      </c>
      <c r="F39" s="132"/>
      <c r="G39" s="131" t="s">
        <v>71</v>
      </c>
      <c r="H39" s="131" t="s">
        <v>72</v>
      </c>
      <c r="I39" s="131" t="s">
        <v>73</v>
      </c>
      <c r="J39" s="38"/>
      <c r="K39" s="63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/>
      <c r="B40" s="42" t="str">
        <f>IFERROR(__xludf.DUMMYFUNCTION("IFERROR(REGEXEXTRACT(A40,""\| (.+)$""),"""")
"),"")</f>
        <v/>
      </c>
      <c r="C40" s="133"/>
      <c r="D40" s="134"/>
      <c r="E40" s="135"/>
      <c r="F40" s="136"/>
      <c r="G40" s="135"/>
      <c r="H40" s="137"/>
      <c r="I40" s="138"/>
      <c r="J40" s="139"/>
      <c r="K40" s="63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40"/>
      <c r="J41" s="136"/>
      <c r="K41" s="63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38"/>
      <c r="J42" s="139"/>
      <c r="K42" s="63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1"/>
      <c r="D43" s="134"/>
      <c r="E43" s="135"/>
      <c r="F43" s="136"/>
      <c r="G43" s="135"/>
      <c r="H43" s="137"/>
      <c r="I43" s="140"/>
      <c r="J43" s="136"/>
      <c r="K43" s="63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1"/>
      <c r="D44" s="134"/>
      <c r="E44" s="135"/>
      <c r="F44" s="136"/>
      <c r="G44" s="135"/>
      <c r="H44" s="137"/>
      <c r="I44" s="138"/>
      <c r="J44" s="139"/>
      <c r="K44" s="63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2"/>
      <c r="B45" s="42"/>
      <c r="C45" s="141"/>
      <c r="D45" s="134"/>
      <c r="E45" s="133"/>
      <c r="F45" s="143"/>
      <c r="G45" s="135"/>
      <c r="H45" s="137"/>
      <c r="I45" s="138"/>
      <c r="J45" s="139"/>
      <c r="K45" s="63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2"/>
      <c r="B46" s="42"/>
      <c r="C46" s="141"/>
      <c r="D46" s="134"/>
      <c r="E46" s="133"/>
      <c r="F46" s="143"/>
      <c r="G46" s="135"/>
      <c r="H46" s="137"/>
      <c r="I46" s="138"/>
      <c r="J46" s="139"/>
      <c r="K46" s="63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5"/>
      <c r="B47" s="42" t="str">
        <f>IFERROR(__xludf.DUMMYFUNCTION("IFERROR(REGEXEXTRACT(A47,""\| (.+)$""),"""")
"),"")</f>
        <v/>
      </c>
      <c r="C47" s="141"/>
      <c r="D47" s="134"/>
      <c r="E47" s="133"/>
      <c r="F47" s="143"/>
      <c r="G47" s="135"/>
      <c r="H47" s="137"/>
      <c r="I47" s="138"/>
      <c r="J47" s="139"/>
      <c r="K47" s="63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5" t="s">
        <v>37</v>
      </c>
      <c r="B48" s="82"/>
      <c r="C48" s="144">
        <f>SUM(C40:C47)</f>
        <v>0</v>
      </c>
      <c r="D48" s="125"/>
      <c r="E48" s="144"/>
      <c r="F48" s="38"/>
      <c r="G48" s="144"/>
      <c r="H48" s="145"/>
      <c r="I48" s="146"/>
      <c r="J48" s="38"/>
      <c r="K48" s="147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1"/>
      <c r="B49" s="91"/>
      <c r="C49" s="91"/>
      <c r="D49" s="91"/>
      <c r="E49" s="92"/>
      <c r="F49" s="92"/>
      <c r="G49" s="92"/>
      <c r="H49" s="92"/>
      <c r="I49" s="92"/>
      <c r="J49" s="63"/>
      <c r="K49" s="63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81</v>
      </c>
      <c r="B50" s="23"/>
      <c r="C50" s="23"/>
      <c r="D50" s="23"/>
      <c r="E50" s="23"/>
      <c r="F50" s="23"/>
      <c r="G50" s="24"/>
      <c r="H50" s="24"/>
      <c r="I50" s="25"/>
      <c r="J50" s="26"/>
      <c r="K50" s="63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70</v>
      </c>
      <c r="F51" s="132"/>
      <c r="G51" s="131" t="s">
        <v>71</v>
      </c>
      <c r="H51" s="131" t="s">
        <v>73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82</v>
      </c>
      <c r="B52" s="134" t="s">
        <v>83</v>
      </c>
      <c r="C52" s="133">
        <v>1.0</v>
      </c>
      <c r="D52" s="134" t="s">
        <v>84</v>
      </c>
      <c r="E52" s="133" t="s">
        <v>85</v>
      </c>
      <c r="F52" s="143"/>
      <c r="G52" s="134" t="s">
        <v>5</v>
      </c>
      <c r="H52" s="135"/>
      <c r="I52" s="148"/>
      <c r="J52" s="136"/>
      <c r="K52" s="149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 t="s">
        <v>86</v>
      </c>
      <c r="B53" s="134" t="s">
        <v>83</v>
      </c>
      <c r="C53" s="133">
        <v>1.0</v>
      </c>
      <c r="D53" s="134" t="s">
        <v>84</v>
      </c>
      <c r="E53" s="133" t="s">
        <v>85</v>
      </c>
      <c r="F53" s="143"/>
      <c r="G53" s="134" t="s">
        <v>5</v>
      </c>
      <c r="H53" s="135"/>
      <c r="I53" s="148"/>
      <c r="J53" s="136"/>
      <c r="K53" s="14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 t="s">
        <v>87</v>
      </c>
      <c r="B54" s="111" t="s">
        <v>88</v>
      </c>
      <c r="C54" s="133">
        <v>125.0</v>
      </c>
      <c r="D54" s="134"/>
      <c r="E54" s="133" t="s">
        <v>85</v>
      </c>
      <c r="F54" s="143"/>
      <c r="G54" s="134" t="s">
        <v>5</v>
      </c>
      <c r="H54" s="135"/>
      <c r="I54" s="148"/>
      <c r="J54" s="136"/>
      <c r="K54" s="63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 t="s">
        <v>89</v>
      </c>
      <c r="B55" s="134" t="s">
        <v>83</v>
      </c>
      <c r="C55" s="133">
        <v>4.0</v>
      </c>
      <c r="D55" s="134" t="s">
        <v>84</v>
      </c>
      <c r="E55" s="133" t="s">
        <v>85</v>
      </c>
      <c r="F55" s="143"/>
      <c r="G55" s="134" t="s">
        <v>5</v>
      </c>
      <c r="H55" s="135"/>
      <c r="I55" s="148"/>
      <c r="J55" s="136"/>
      <c r="K55" s="63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 t="s">
        <v>89</v>
      </c>
      <c r="B56" s="134" t="s">
        <v>83</v>
      </c>
      <c r="C56" s="133">
        <v>6.0</v>
      </c>
      <c r="D56" s="134" t="s">
        <v>84</v>
      </c>
      <c r="E56" s="133" t="s">
        <v>85</v>
      </c>
      <c r="F56" s="143"/>
      <c r="G56" s="134" t="s">
        <v>5</v>
      </c>
      <c r="H56" s="135"/>
      <c r="I56" s="148"/>
      <c r="J56" s="136"/>
      <c r="K56" s="63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 t="s">
        <v>90</v>
      </c>
      <c r="B57" s="134" t="s">
        <v>83</v>
      </c>
      <c r="C57" s="133">
        <v>2.0</v>
      </c>
      <c r="D57" s="134" t="s">
        <v>84</v>
      </c>
      <c r="E57" s="133" t="s">
        <v>85</v>
      </c>
      <c r="F57" s="143"/>
      <c r="G57" s="134" t="s">
        <v>5</v>
      </c>
      <c r="H57" s="135"/>
      <c r="I57" s="148"/>
      <c r="J57" s="136"/>
      <c r="K57" s="63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34"/>
      <c r="C58" s="133"/>
      <c r="D58" s="134"/>
      <c r="E58" s="133"/>
      <c r="F58" s="143"/>
      <c r="G58" s="134"/>
      <c r="H58" s="135"/>
      <c r="I58" s="148"/>
      <c r="J58" s="136"/>
      <c r="K58" s="63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1"/>
      <c r="C59" s="141"/>
      <c r="D59" s="134"/>
      <c r="E59" s="133"/>
      <c r="F59" s="143"/>
      <c r="G59" s="134"/>
      <c r="H59" s="150"/>
      <c r="I59" s="151"/>
      <c r="J59" s="139"/>
      <c r="K59" s="63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34"/>
      <c r="C60" s="141"/>
      <c r="D60" s="134"/>
      <c r="E60" s="133"/>
      <c r="F60" s="143"/>
      <c r="G60" s="134"/>
      <c r="H60" s="150"/>
      <c r="I60" s="151"/>
      <c r="J60" s="139"/>
      <c r="K60" s="63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1"/>
      <c r="C61" s="141"/>
      <c r="D61" s="134"/>
      <c r="E61" s="133"/>
      <c r="F61" s="143"/>
      <c r="G61" s="134"/>
      <c r="H61" s="150"/>
      <c r="I61" s="151"/>
      <c r="J61" s="139"/>
      <c r="K61" s="63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1"/>
      <c r="C62" s="141"/>
      <c r="D62" s="134"/>
      <c r="E62" s="133"/>
      <c r="F62" s="143"/>
      <c r="G62" s="134"/>
      <c r="H62" s="150"/>
      <c r="I62" s="151"/>
      <c r="J62" s="139"/>
      <c r="K62" s="63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1"/>
      <c r="C63" s="141"/>
      <c r="D63" s="134"/>
      <c r="E63" s="133"/>
      <c r="F63" s="143"/>
      <c r="G63" s="134"/>
      <c r="H63" s="150"/>
      <c r="I63" s="151"/>
      <c r="J63" s="139"/>
      <c r="K63" s="63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2"/>
      <c r="B64" s="111"/>
      <c r="C64" s="141"/>
      <c r="D64" s="134"/>
      <c r="E64" s="153"/>
      <c r="F64" s="154"/>
      <c r="G64" s="134"/>
      <c r="H64" s="150"/>
      <c r="I64" s="151"/>
      <c r="J64" s="139"/>
      <c r="K64" s="63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5" t="s">
        <v>37</v>
      </c>
      <c r="B65" s="125"/>
      <c r="C65" s="144">
        <f>SUM(C52:C64)</f>
        <v>139</v>
      </c>
      <c r="D65" s="125"/>
      <c r="E65" s="144"/>
      <c r="F65" s="38"/>
      <c r="G65" s="144"/>
      <c r="H65" s="155"/>
      <c r="I65" s="132"/>
      <c r="J65" s="38"/>
      <c r="K65" s="147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1"/>
      <c r="B66" s="91"/>
      <c r="C66" s="91"/>
      <c r="D66" s="91"/>
      <c r="E66" s="92"/>
      <c r="F66" s="92"/>
      <c r="G66" s="92"/>
      <c r="H66" s="92"/>
      <c r="I66" s="92"/>
      <c r="J66" s="63"/>
      <c r="K66" s="63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111</v>
      </c>
      <c r="B67" s="23"/>
      <c r="C67" s="23"/>
      <c r="D67" s="23"/>
      <c r="E67" s="23"/>
      <c r="F67" s="23"/>
      <c r="G67" s="24"/>
      <c r="H67" s="24"/>
      <c r="I67" s="25"/>
      <c r="J67" s="26"/>
      <c r="K67" s="63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112</v>
      </c>
      <c r="D68" s="130" t="s">
        <v>11</v>
      </c>
      <c r="E68" s="30" t="s">
        <v>12</v>
      </c>
      <c r="F68" s="30" t="s">
        <v>113</v>
      </c>
      <c r="G68" s="156" t="s">
        <v>114</v>
      </c>
      <c r="H68" s="131" t="s">
        <v>73</v>
      </c>
      <c r="I68" s="132"/>
      <c r="J68" s="38"/>
      <c r="K68" s="63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/>
      <c r="B69" s="157"/>
      <c r="C69" s="158"/>
      <c r="D69" s="158"/>
      <c r="E69" s="134"/>
      <c r="F69" s="140"/>
      <c r="G69" s="140"/>
      <c r="H69" s="159"/>
      <c r="I69" s="148"/>
      <c r="J69" s="143"/>
      <c r="K69" s="63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/>
      <c r="B70" s="157"/>
      <c r="C70" s="158"/>
      <c r="D70" s="158"/>
      <c r="E70" s="134"/>
      <c r="F70" s="140"/>
      <c r="G70" s="140"/>
      <c r="H70" s="159"/>
      <c r="I70" s="148"/>
      <c r="J70" s="143"/>
      <c r="K70" s="14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/>
      <c r="B71" s="157"/>
      <c r="C71" s="158"/>
      <c r="D71" s="158"/>
      <c r="E71" s="134"/>
      <c r="F71" s="140"/>
      <c r="G71" s="140"/>
      <c r="H71" s="159"/>
      <c r="I71" s="148"/>
      <c r="J71" s="143"/>
      <c r="K71" s="14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/>
      <c r="B72" s="111"/>
      <c r="C72" s="158"/>
      <c r="D72" s="158"/>
      <c r="E72" s="158"/>
      <c r="F72" s="140"/>
      <c r="G72" s="140"/>
      <c r="H72" s="159"/>
      <c r="I72" s="148"/>
      <c r="J72" s="143"/>
      <c r="K72" s="14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/>
      <c r="B73" s="111"/>
      <c r="C73" s="158"/>
      <c r="D73" s="158"/>
      <c r="E73" s="134"/>
      <c r="F73" s="140"/>
      <c r="G73" s="140"/>
      <c r="H73" s="159"/>
      <c r="I73" s="148"/>
      <c r="J73" s="143"/>
      <c r="K73" s="63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/>
      <c r="B74" s="111"/>
      <c r="C74" s="158"/>
      <c r="D74" s="158"/>
      <c r="E74" s="158"/>
      <c r="F74" s="140"/>
      <c r="G74" s="140"/>
      <c r="H74" s="159"/>
      <c r="I74" s="148"/>
      <c r="J74" s="143"/>
      <c r="K74" s="63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/>
      <c r="B75" s="111"/>
      <c r="C75" s="158"/>
      <c r="D75" s="134"/>
      <c r="E75" s="134"/>
      <c r="F75" s="140"/>
      <c r="G75" s="140"/>
      <c r="H75" s="159"/>
      <c r="I75" s="148"/>
      <c r="J75" s="143"/>
      <c r="K75" s="160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/>
      <c r="B76" s="158"/>
      <c r="C76" s="158"/>
      <c r="D76" s="158"/>
      <c r="E76" s="134"/>
      <c r="F76" s="140"/>
      <c r="G76" s="140"/>
      <c r="H76" s="159"/>
      <c r="I76" s="148"/>
      <c r="J76" s="143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1"/>
      <c r="B77" s="134"/>
      <c r="C77" s="158"/>
      <c r="D77" s="158"/>
      <c r="E77" s="134"/>
      <c r="F77" s="140"/>
      <c r="G77" s="140"/>
      <c r="H77" s="159"/>
      <c r="I77" s="148"/>
      <c r="J77" s="143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1"/>
      <c r="B78" s="134"/>
      <c r="C78" s="158"/>
      <c r="D78" s="158"/>
      <c r="E78" s="134"/>
      <c r="F78" s="140"/>
      <c r="G78" s="140"/>
      <c r="H78" s="159"/>
      <c r="I78" s="148"/>
      <c r="J78" s="143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1"/>
      <c r="B79" s="134"/>
      <c r="C79" s="158"/>
      <c r="D79" s="158"/>
      <c r="E79" s="134"/>
      <c r="F79" s="140"/>
      <c r="G79" s="140"/>
      <c r="H79" s="159"/>
      <c r="I79" s="148"/>
      <c r="J79" s="143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1"/>
      <c r="B80" s="162"/>
      <c r="C80" s="158"/>
      <c r="D80" s="134"/>
      <c r="E80" s="163"/>
      <c r="F80" s="140"/>
      <c r="G80" s="140"/>
      <c r="H80" s="159"/>
      <c r="I80" s="148"/>
      <c r="J80" s="143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1"/>
      <c r="B81" s="162"/>
      <c r="C81" s="158"/>
      <c r="D81" s="134"/>
      <c r="E81" s="164"/>
      <c r="F81" s="140"/>
      <c r="G81" s="140"/>
      <c r="H81" s="159"/>
      <c r="I81" s="148"/>
      <c r="J81" s="143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/>
      <c r="B82" s="162"/>
      <c r="C82" s="158"/>
      <c r="D82" s="134"/>
      <c r="E82" s="164"/>
      <c r="F82" s="140"/>
      <c r="G82" s="140"/>
      <c r="H82" s="159"/>
      <c r="I82" s="148"/>
      <c r="J82" s="143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1"/>
      <c r="B83" s="162"/>
      <c r="C83" s="158"/>
      <c r="D83" s="134"/>
      <c r="E83" s="164"/>
      <c r="F83" s="140"/>
      <c r="G83" s="140"/>
      <c r="H83" s="159"/>
      <c r="I83" s="148"/>
      <c r="J83" s="143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1"/>
      <c r="B84" s="162"/>
      <c r="C84" s="158"/>
      <c r="D84" s="134"/>
      <c r="E84" s="164"/>
      <c r="F84" s="140"/>
      <c r="G84" s="140"/>
      <c r="H84" s="159"/>
      <c r="I84" s="148"/>
      <c r="J84" s="143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65"/>
      <c r="B85" s="162"/>
      <c r="C85" s="158"/>
      <c r="D85" s="158"/>
      <c r="E85" s="166"/>
      <c r="F85" s="140"/>
      <c r="G85" s="140"/>
      <c r="H85" s="159"/>
      <c r="I85" s="148"/>
      <c r="J85" s="143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5"/>
      <c r="B86" s="162"/>
      <c r="C86" s="158"/>
      <c r="D86" s="158"/>
      <c r="E86" s="166"/>
      <c r="F86" s="140"/>
      <c r="G86" s="140"/>
      <c r="H86" s="159"/>
      <c r="I86" s="148"/>
      <c r="J86" s="143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5"/>
      <c r="B87" s="162"/>
      <c r="C87" s="158"/>
      <c r="D87" s="158"/>
      <c r="E87" s="166"/>
      <c r="F87" s="140"/>
      <c r="G87" s="140"/>
      <c r="H87" s="159"/>
      <c r="I87" s="148"/>
      <c r="J87" s="143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1"/>
      <c r="B88" s="162"/>
      <c r="C88" s="164"/>
      <c r="D88" s="158"/>
      <c r="E88" s="166"/>
      <c r="F88" s="140"/>
      <c r="G88" s="140"/>
      <c r="H88" s="159"/>
      <c r="I88" s="148"/>
      <c r="J88" s="143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05" t="s">
        <v>37</v>
      </c>
      <c r="B89" s="125"/>
      <c r="C89" s="106">
        <f t="shared" ref="C89:D89" si="11">SUM(C69:C80)</f>
        <v>0</v>
      </c>
      <c r="D89" s="106">
        <f t="shared" si="11"/>
        <v>0</v>
      </c>
      <c r="E89" s="167"/>
      <c r="F89" s="168"/>
      <c r="G89" s="145"/>
      <c r="H89" s="155"/>
      <c r="I89" s="132"/>
      <c r="J89" s="38"/>
      <c r="K89" s="21"/>
      <c r="L89" s="39"/>
      <c r="M89" s="8"/>
      <c r="N89" s="8"/>
      <c r="O89" s="8"/>
      <c r="P89" s="39"/>
      <c r="Q89" s="39"/>
      <c r="R89" s="39"/>
      <c r="S89" s="39"/>
      <c r="T89" s="39"/>
      <c r="U89" s="39"/>
      <c r="V89" s="39"/>
      <c r="W89" s="39"/>
      <c r="X89" s="39"/>
      <c r="Y89" s="40"/>
      <c r="Z89" s="40"/>
      <c r="AA89" s="40"/>
    </row>
    <row r="90" ht="13.5" customHeight="1">
      <c r="A90" s="91"/>
      <c r="B90" s="91"/>
      <c r="C90" s="91"/>
      <c r="D90" s="91"/>
      <c r="E90" s="92"/>
      <c r="F90" s="92"/>
      <c r="G90" s="92"/>
      <c r="H90" s="92"/>
      <c r="I90" s="92"/>
      <c r="J90" s="63"/>
      <c r="K90" s="21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5.75" customHeight="1">
      <c r="A91" s="22" t="s">
        <v>138</v>
      </c>
      <c r="B91" s="23"/>
      <c r="C91" s="169"/>
      <c r="D91" s="169"/>
      <c r="E91" s="22" t="s">
        <v>140</v>
      </c>
      <c r="F91" s="170"/>
      <c r="G91" s="170"/>
      <c r="H91" s="170"/>
      <c r="I91" s="170"/>
      <c r="J91" s="170"/>
      <c r="K91" s="17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28" t="s">
        <v>143</v>
      </c>
      <c r="B92" s="28" t="s">
        <v>144</v>
      </c>
      <c r="C92" s="28" t="s">
        <v>73</v>
      </c>
      <c r="D92" s="130"/>
      <c r="E92" s="172" t="s">
        <v>145</v>
      </c>
      <c r="F92" s="151"/>
      <c r="G92" s="151"/>
      <c r="H92" s="151"/>
      <c r="I92" s="151"/>
      <c r="J92" s="151"/>
      <c r="K92" s="21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173" t="s">
        <v>146</v>
      </c>
      <c r="B93" s="174"/>
      <c r="C93" s="134"/>
      <c r="D93" s="175"/>
      <c r="E93" s="176"/>
      <c r="F93" s="151"/>
      <c r="G93" s="151"/>
      <c r="H93" s="151"/>
      <c r="I93" s="151"/>
      <c r="J93" s="151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67" t="s">
        <v>76</v>
      </c>
      <c r="B94" s="177"/>
      <c r="C94" s="62"/>
      <c r="D94" s="178"/>
      <c r="E94" s="172"/>
      <c r="F94" s="151"/>
      <c r="G94" s="151"/>
      <c r="H94" s="151"/>
      <c r="I94" s="151"/>
      <c r="J94" s="151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67" t="s">
        <v>147</v>
      </c>
      <c r="B95" s="177"/>
      <c r="C95" s="67"/>
      <c r="D95" s="178"/>
      <c r="E95" s="172"/>
      <c r="F95" s="151"/>
      <c r="G95" s="151"/>
      <c r="H95" s="151"/>
      <c r="I95" s="151"/>
      <c r="J95" s="151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179"/>
      <c r="B96" s="180"/>
      <c r="C96" s="181"/>
      <c r="D96" s="182"/>
      <c r="E96" s="172"/>
      <c r="F96" s="151"/>
      <c r="G96" s="151"/>
      <c r="H96" s="151"/>
      <c r="I96" s="151"/>
      <c r="J96" s="151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83"/>
      <c r="B97" s="184"/>
      <c r="C97" s="185"/>
      <c r="D97" s="186"/>
      <c r="E97" s="172"/>
      <c r="F97" s="151"/>
      <c r="G97" s="151"/>
      <c r="H97" s="151"/>
      <c r="I97" s="151"/>
      <c r="J97" s="151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05" t="s">
        <v>37</v>
      </c>
      <c r="B98" s="187">
        <f>SUM(B93:B97)</f>
        <v>0</v>
      </c>
      <c r="C98" s="83"/>
      <c r="D98" s="168"/>
      <c r="E98" s="172"/>
      <c r="F98" s="151"/>
      <c r="G98" s="151"/>
      <c r="H98" s="151"/>
      <c r="I98" s="151"/>
      <c r="J98" s="151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188"/>
      <c r="B99" s="188"/>
      <c r="C99" s="188"/>
      <c r="D99" s="2"/>
      <c r="E99" s="189"/>
      <c r="F99" s="189"/>
      <c r="G99" s="189"/>
      <c r="H99" s="189"/>
      <c r="I99" s="189"/>
      <c r="J99" s="21"/>
      <c r="K99" s="21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129" t="s">
        <v>148</v>
      </c>
      <c r="B100" s="23"/>
      <c r="C100" s="23"/>
      <c r="D100" s="23"/>
      <c r="E100" s="23"/>
      <c r="F100" s="23"/>
      <c r="G100" s="24"/>
      <c r="H100" s="24"/>
      <c r="I100" s="25"/>
      <c r="J100" s="26"/>
      <c r="K100" s="160"/>
      <c r="L100" s="160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30" t="s">
        <v>149</v>
      </c>
      <c r="B101" s="30" t="s">
        <v>10</v>
      </c>
      <c r="C101" s="30" t="s">
        <v>11</v>
      </c>
      <c r="D101" s="30" t="s">
        <v>112</v>
      </c>
      <c r="E101" s="28" t="s">
        <v>13</v>
      </c>
      <c r="F101" s="30" t="s">
        <v>14</v>
      </c>
      <c r="G101" s="31" t="s">
        <v>15</v>
      </c>
      <c r="H101" s="131" t="s">
        <v>73</v>
      </c>
      <c r="I101" s="132"/>
      <c r="J101" s="38"/>
      <c r="K101" s="29" t="s">
        <v>19</v>
      </c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190" t="s">
        <v>150</v>
      </c>
      <c r="B102" s="191"/>
      <c r="C102" s="192"/>
      <c r="D102" s="192"/>
      <c r="E102" s="193">
        <v>0.4</v>
      </c>
      <c r="F102" s="194">
        <v>1.0</v>
      </c>
      <c r="G102" s="195">
        <f t="shared" ref="G102:G122" si="12">IF(OR(E102="",F102=""),"",E102*F102)</f>
        <v>0.4</v>
      </c>
      <c r="H102" s="196" t="s">
        <v>4</v>
      </c>
      <c r="I102" s="197"/>
      <c r="J102" s="198"/>
      <c r="K102" s="199">
        <f t="shared" ref="K102:K122" si="13">IF(OR(E102="",F102=""),"",(E102*F102)/7.5)</f>
        <v>0.05333333333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200" t="s">
        <v>151</v>
      </c>
      <c r="B103" s="201"/>
      <c r="C103" s="202"/>
      <c r="D103" s="202"/>
      <c r="E103" s="203">
        <v>0.4</v>
      </c>
      <c r="F103" s="204">
        <v>1.0</v>
      </c>
      <c r="G103" s="205">
        <f t="shared" si="12"/>
        <v>0.4</v>
      </c>
      <c r="H103" s="196" t="s">
        <v>4</v>
      </c>
      <c r="I103" s="197"/>
      <c r="J103" s="198"/>
      <c r="K103" s="206">
        <f t="shared" si="13"/>
        <v>0.05333333333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0" t="s">
        <v>152</v>
      </c>
      <c r="B104" s="201"/>
      <c r="C104" s="202"/>
      <c r="D104" s="202"/>
      <c r="E104" s="203">
        <v>0.5</v>
      </c>
      <c r="F104" s="204">
        <v>1.0</v>
      </c>
      <c r="G104" s="205">
        <f t="shared" si="12"/>
        <v>0.5</v>
      </c>
      <c r="H104" s="196" t="s">
        <v>4</v>
      </c>
      <c r="I104" s="197"/>
      <c r="J104" s="198"/>
      <c r="K104" s="206">
        <f t="shared" si="13"/>
        <v>0.06666666667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0" t="s">
        <v>153</v>
      </c>
      <c r="B105" s="201"/>
      <c r="C105" s="202"/>
      <c r="D105" s="202"/>
      <c r="E105" s="203">
        <v>0.5</v>
      </c>
      <c r="F105" s="204">
        <v>1.0</v>
      </c>
      <c r="G105" s="205">
        <f t="shared" si="12"/>
        <v>0.5</v>
      </c>
      <c r="H105" s="196" t="s">
        <v>4</v>
      </c>
      <c r="I105" s="197"/>
      <c r="J105" s="198"/>
      <c r="K105" s="207">
        <f t="shared" si="13"/>
        <v>0.06666666667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8" t="s">
        <v>154</v>
      </c>
      <c r="B106" s="209"/>
      <c r="C106" s="210"/>
      <c r="D106" s="210"/>
      <c r="E106" s="211">
        <v>1.5</v>
      </c>
      <c r="F106" s="212">
        <v>1.0</v>
      </c>
      <c r="G106" s="205">
        <f t="shared" si="12"/>
        <v>1.5</v>
      </c>
      <c r="H106" s="196" t="s">
        <v>4</v>
      </c>
      <c r="I106" s="197"/>
      <c r="J106" s="198"/>
      <c r="K106" s="207">
        <f t="shared" si="13"/>
        <v>0.2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8" t="s">
        <v>155</v>
      </c>
      <c r="B107" s="209"/>
      <c r="C107" s="210"/>
      <c r="D107" s="210"/>
      <c r="E107" s="211">
        <v>0.5</v>
      </c>
      <c r="F107" s="212">
        <v>1.0</v>
      </c>
      <c r="G107" s="205">
        <f t="shared" si="12"/>
        <v>0.5</v>
      </c>
      <c r="H107" s="196" t="s">
        <v>4</v>
      </c>
      <c r="I107" s="197"/>
      <c r="J107" s="198"/>
      <c r="K107" s="207">
        <f t="shared" si="13"/>
        <v>0.06666666667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8" t="s">
        <v>156</v>
      </c>
      <c r="B108" s="213"/>
      <c r="C108" s="214"/>
      <c r="D108" s="214"/>
      <c r="E108" s="211">
        <v>0.5</v>
      </c>
      <c r="F108" s="212">
        <v>1.0</v>
      </c>
      <c r="G108" s="205">
        <f t="shared" si="12"/>
        <v>0.5</v>
      </c>
      <c r="H108" s="196" t="s">
        <v>4</v>
      </c>
      <c r="I108" s="197"/>
      <c r="J108" s="198"/>
      <c r="K108" s="207">
        <f t="shared" si="13"/>
        <v>0.06666666667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8" t="s">
        <v>157</v>
      </c>
      <c r="B109" s="213"/>
      <c r="C109" s="214"/>
      <c r="D109" s="214"/>
      <c r="E109" s="211">
        <v>0.5</v>
      </c>
      <c r="F109" s="212">
        <v>1.0</v>
      </c>
      <c r="G109" s="205">
        <f t="shared" si="12"/>
        <v>0.5</v>
      </c>
      <c r="H109" s="196" t="s">
        <v>4</v>
      </c>
      <c r="I109" s="197"/>
      <c r="J109" s="198"/>
      <c r="K109" s="207">
        <f t="shared" si="13"/>
        <v>0.06666666667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8" t="s">
        <v>158</v>
      </c>
      <c r="B110" s="213"/>
      <c r="C110" s="214"/>
      <c r="D110" s="214"/>
      <c r="E110" s="211">
        <v>0.5</v>
      </c>
      <c r="F110" s="212">
        <v>1.0</v>
      </c>
      <c r="G110" s="205">
        <f t="shared" si="12"/>
        <v>0.5</v>
      </c>
      <c r="H110" s="196" t="s">
        <v>4</v>
      </c>
      <c r="I110" s="197"/>
      <c r="J110" s="198"/>
      <c r="K110" s="207">
        <f t="shared" si="13"/>
        <v>0.06666666667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8" t="s">
        <v>159</v>
      </c>
      <c r="B111" s="213"/>
      <c r="C111" s="214"/>
      <c r="D111" s="214"/>
      <c r="E111" s="211">
        <v>0.3</v>
      </c>
      <c r="F111" s="212">
        <v>1.0</v>
      </c>
      <c r="G111" s="205">
        <f t="shared" si="12"/>
        <v>0.3</v>
      </c>
      <c r="H111" s="196" t="s">
        <v>4</v>
      </c>
      <c r="I111" s="197"/>
      <c r="J111" s="198"/>
      <c r="K111" s="207">
        <f t="shared" si="13"/>
        <v>0.04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8" t="s">
        <v>160</v>
      </c>
      <c r="B112" s="213"/>
      <c r="C112" s="210"/>
      <c r="D112" s="210"/>
      <c r="E112" s="211">
        <v>0.7</v>
      </c>
      <c r="F112" s="212">
        <v>1.0</v>
      </c>
      <c r="G112" s="205">
        <f t="shared" si="12"/>
        <v>0.7</v>
      </c>
      <c r="H112" s="196" t="s">
        <v>4</v>
      </c>
      <c r="I112" s="197"/>
      <c r="J112" s="198"/>
      <c r="K112" s="207">
        <f t="shared" si="13"/>
        <v>0.09333333333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8" t="s">
        <v>161</v>
      </c>
      <c r="B113" s="213"/>
      <c r="C113" s="210"/>
      <c r="D113" s="210"/>
      <c r="E113" s="211">
        <v>0.5</v>
      </c>
      <c r="F113" s="212">
        <v>1.0</v>
      </c>
      <c r="G113" s="205">
        <f t="shared" si="12"/>
        <v>0.5</v>
      </c>
      <c r="H113" s="196" t="s">
        <v>4</v>
      </c>
      <c r="I113" s="197"/>
      <c r="J113" s="198"/>
      <c r="K113" s="207">
        <f t="shared" si="13"/>
        <v>0.06666666667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8" t="s">
        <v>162</v>
      </c>
      <c r="B114" s="213"/>
      <c r="C114" s="214"/>
      <c r="D114" s="214"/>
      <c r="E114" s="211">
        <v>0.5</v>
      </c>
      <c r="F114" s="212">
        <v>1.0</v>
      </c>
      <c r="G114" s="205">
        <f t="shared" si="12"/>
        <v>0.5</v>
      </c>
      <c r="H114" s="196" t="s">
        <v>4</v>
      </c>
      <c r="I114" s="197"/>
      <c r="J114" s="198"/>
      <c r="K114" s="207">
        <f t="shared" si="13"/>
        <v>0.06666666667</v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8"/>
      <c r="B115" s="213"/>
      <c r="C115" s="214"/>
      <c r="D115" s="214"/>
      <c r="E115" s="211"/>
      <c r="F115" s="212"/>
      <c r="G115" s="205" t="str">
        <f t="shared" si="12"/>
        <v/>
      </c>
      <c r="H115" s="196"/>
      <c r="I115" s="197"/>
      <c r="J115" s="198"/>
      <c r="K115" s="207" t="str">
        <f t="shared" si="13"/>
        <v/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8"/>
      <c r="B116" s="215"/>
      <c r="C116" s="216"/>
      <c r="D116" s="216"/>
      <c r="E116" s="217"/>
      <c r="F116" s="212"/>
      <c r="G116" s="205" t="str">
        <f t="shared" si="12"/>
        <v/>
      </c>
      <c r="H116" s="196"/>
      <c r="I116" s="197"/>
      <c r="J116" s="198"/>
      <c r="K116" s="207" t="str">
        <f t="shared" si="13"/>
        <v/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8"/>
      <c r="B117" s="215"/>
      <c r="C117" s="216"/>
      <c r="D117" s="216"/>
      <c r="E117" s="217"/>
      <c r="F117" s="218"/>
      <c r="G117" s="205" t="str">
        <f t="shared" si="12"/>
        <v/>
      </c>
      <c r="H117" s="196"/>
      <c r="I117" s="197"/>
      <c r="J117" s="198"/>
      <c r="K117" s="207" t="str">
        <f t="shared" si="13"/>
        <v/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8"/>
      <c r="B118" s="215"/>
      <c r="C118" s="216"/>
      <c r="D118" s="216"/>
      <c r="E118" s="217"/>
      <c r="F118" s="218"/>
      <c r="G118" s="205" t="str">
        <f t="shared" si="12"/>
        <v/>
      </c>
      <c r="H118" s="196"/>
      <c r="I118" s="197"/>
      <c r="J118" s="198"/>
      <c r="K118" s="207" t="str">
        <f t="shared" si="13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8"/>
      <c r="B119" s="215"/>
      <c r="C119" s="216"/>
      <c r="D119" s="216"/>
      <c r="E119" s="217"/>
      <c r="F119" s="218"/>
      <c r="G119" s="205" t="str">
        <f t="shared" si="12"/>
        <v/>
      </c>
      <c r="H119" s="196"/>
      <c r="I119" s="197"/>
      <c r="J119" s="198"/>
      <c r="K119" s="207" t="str">
        <f t="shared" si="13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8"/>
      <c r="B120" s="215"/>
      <c r="C120" s="216"/>
      <c r="D120" s="216"/>
      <c r="E120" s="217"/>
      <c r="F120" s="218"/>
      <c r="G120" s="205" t="str">
        <f t="shared" si="12"/>
        <v/>
      </c>
      <c r="H120" s="196"/>
      <c r="I120" s="197"/>
      <c r="J120" s="198"/>
      <c r="K120" s="207" t="str">
        <f t="shared" si="13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8"/>
      <c r="B121" s="219"/>
      <c r="C121" s="216"/>
      <c r="D121" s="216"/>
      <c r="E121" s="217"/>
      <c r="F121" s="218"/>
      <c r="G121" s="205" t="str">
        <f t="shared" si="12"/>
        <v/>
      </c>
      <c r="H121" s="196"/>
      <c r="I121" s="197"/>
      <c r="J121" s="198"/>
      <c r="K121" s="207" t="str">
        <f t="shared" si="13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208"/>
      <c r="B122" s="219"/>
      <c r="C122" s="216"/>
      <c r="D122" s="216"/>
      <c r="E122" s="217"/>
      <c r="F122" s="218"/>
      <c r="G122" s="220" t="str">
        <f t="shared" si="12"/>
        <v/>
      </c>
      <c r="H122" s="196"/>
      <c r="I122" s="197"/>
      <c r="J122" s="198"/>
      <c r="K122" s="221" t="str">
        <f t="shared" si="13"/>
        <v/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05" t="s">
        <v>37</v>
      </c>
      <c r="B123" s="125"/>
      <c r="C123" s="106">
        <f t="shared" ref="C123:D123" si="14">SUM(C102:C105)</f>
        <v>0</v>
      </c>
      <c r="D123" s="106">
        <f t="shared" si="14"/>
        <v>0</v>
      </c>
      <c r="E123" s="108">
        <f>SUM(E102:E122)</f>
        <v>7.3</v>
      </c>
      <c r="F123" s="86">
        <f>IFERROR(G123/E123, 0)</f>
        <v>1</v>
      </c>
      <c r="G123" s="87">
        <f>SUM(G102:G122)</f>
        <v>7.3</v>
      </c>
      <c r="H123" s="155"/>
      <c r="I123" s="132"/>
      <c r="J123" s="38"/>
      <c r="K123" s="90">
        <f>SUM(K102:K122)</f>
        <v>0.9733333333</v>
      </c>
      <c r="L123" s="39"/>
      <c r="M123" s="8"/>
      <c r="N123" s="8"/>
      <c r="O123" s="8"/>
      <c r="P123" s="39"/>
      <c r="Q123" s="39"/>
      <c r="R123" s="39"/>
      <c r="S123" s="39"/>
      <c r="T123" s="39"/>
      <c r="U123" s="39"/>
      <c r="V123" s="39"/>
      <c r="W123" s="39"/>
      <c r="X123" s="39"/>
      <c r="Y123" s="40"/>
      <c r="Z123" s="40"/>
      <c r="AA123" s="40"/>
    </row>
    <row r="124" ht="15.75" customHeight="1">
      <c r="A124" s="188"/>
      <c r="B124" s="188"/>
      <c r="C124" s="188"/>
      <c r="D124" s="2"/>
      <c r="E124" s="189"/>
      <c r="F124" s="189"/>
      <c r="G124" s="189"/>
      <c r="H124" s="189"/>
      <c r="I124" s="189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8"/>
      <c r="B125" s="188"/>
      <c r="C125" s="188"/>
      <c r="D125" s="2"/>
      <c r="E125" s="189"/>
      <c r="F125" s="189"/>
      <c r="G125" s="189"/>
      <c r="H125" s="189"/>
      <c r="I125" s="189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8"/>
      <c r="B126" s="188"/>
      <c r="C126" s="188"/>
      <c r="D126" s="2"/>
      <c r="E126" s="189"/>
      <c r="F126" s="189"/>
      <c r="G126" s="189"/>
      <c r="H126" s="189"/>
      <c r="I126" s="189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8"/>
      <c r="B127" s="188"/>
      <c r="C127" s="188"/>
      <c r="D127" s="2"/>
      <c r="E127" s="189"/>
      <c r="F127" s="189"/>
      <c r="G127" s="189"/>
      <c r="H127" s="189"/>
      <c r="I127" s="189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B128" s="188"/>
      <c r="C128" s="188"/>
      <c r="D128" s="2"/>
      <c r="E128" s="189"/>
      <c r="F128" s="189"/>
      <c r="G128" s="189"/>
      <c r="H128" s="189"/>
      <c r="I128" s="189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8"/>
      <c r="B129" s="188"/>
      <c r="C129" s="188"/>
      <c r="D129" s="2"/>
      <c r="E129" s="189"/>
      <c r="F129" s="189"/>
      <c r="G129" s="189"/>
      <c r="H129" s="189"/>
      <c r="I129" s="189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8"/>
      <c r="B130" s="188"/>
      <c r="C130" s="188"/>
      <c r="D130" s="2"/>
      <c r="E130" s="189"/>
      <c r="F130" s="189"/>
      <c r="G130" s="189"/>
      <c r="H130" s="189"/>
      <c r="I130" s="189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8"/>
      <c r="B131" s="188"/>
      <c r="C131" s="188"/>
      <c r="D131" s="2"/>
      <c r="E131" s="189"/>
      <c r="F131" s="189"/>
      <c r="G131" s="189"/>
      <c r="H131" s="189"/>
      <c r="I131" s="189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8"/>
      <c r="B132" s="188"/>
      <c r="C132" s="188"/>
      <c r="D132" s="2"/>
      <c r="E132" s="189"/>
      <c r="F132" s="189"/>
      <c r="G132" s="189"/>
      <c r="H132" s="189"/>
      <c r="I132" s="189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8"/>
      <c r="B133" s="188"/>
      <c r="C133" s="188"/>
      <c r="D133" s="2"/>
      <c r="E133" s="189"/>
      <c r="F133" s="189"/>
      <c r="G133" s="189"/>
      <c r="H133" s="189"/>
      <c r="I133" s="189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8"/>
      <c r="B134" s="188"/>
      <c r="C134" s="188"/>
      <c r="D134" s="2"/>
      <c r="E134" s="189"/>
      <c r="F134" s="189"/>
      <c r="G134" s="189"/>
      <c r="H134" s="189"/>
      <c r="I134" s="189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8"/>
      <c r="B135" s="188"/>
      <c r="C135" s="188"/>
      <c r="D135" s="2"/>
      <c r="E135" s="189"/>
      <c r="F135" s="189"/>
      <c r="G135" s="189"/>
      <c r="H135" s="189"/>
      <c r="I135" s="189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8"/>
      <c r="B136" s="188"/>
      <c r="C136" s="188"/>
      <c r="D136" s="2"/>
      <c r="E136" s="189"/>
      <c r="F136" s="189"/>
      <c r="G136" s="189"/>
      <c r="H136" s="189"/>
      <c r="I136" s="189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8"/>
      <c r="B137" s="188"/>
      <c r="C137" s="188"/>
      <c r="D137" s="2"/>
      <c r="E137" s="189"/>
      <c r="F137" s="189"/>
      <c r="G137" s="189"/>
      <c r="H137" s="189"/>
      <c r="I137" s="189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8"/>
      <c r="B138" s="188"/>
      <c r="C138" s="188"/>
      <c r="D138" s="2"/>
      <c r="E138" s="189"/>
      <c r="F138" s="189"/>
      <c r="G138" s="189"/>
      <c r="H138" s="189"/>
      <c r="I138" s="189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8"/>
      <c r="B139" s="188"/>
      <c r="C139" s="188"/>
      <c r="D139" s="2"/>
      <c r="E139" s="189"/>
      <c r="F139" s="189"/>
      <c r="G139" s="189"/>
      <c r="H139" s="189"/>
      <c r="I139" s="189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8"/>
      <c r="B140" s="188"/>
      <c r="C140" s="188"/>
      <c r="D140" s="2"/>
      <c r="E140" s="189"/>
      <c r="F140" s="189"/>
      <c r="G140" s="189"/>
      <c r="H140" s="189"/>
      <c r="I140" s="189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8"/>
      <c r="B141" s="188"/>
      <c r="C141" s="188"/>
      <c r="D141" s="2"/>
      <c r="E141" s="189"/>
      <c r="F141" s="189"/>
      <c r="G141" s="189"/>
      <c r="H141" s="189"/>
      <c r="I141" s="189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8"/>
      <c r="B142" s="188"/>
      <c r="C142" s="188"/>
      <c r="D142" s="2"/>
      <c r="E142" s="189"/>
      <c r="F142" s="189"/>
      <c r="G142" s="189"/>
      <c r="H142" s="189"/>
      <c r="I142" s="189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8"/>
      <c r="B143" s="188"/>
      <c r="C143" s="188"/>
      <c r="D143" s="2"/>
      <c r="E143" s="189"/>
      <c r="F143" s="189"/>
      <c r="G143" s="189"/>
      <c r="H143" s="189"/>
      <c r="I143" s="189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8"/>
      <c r="B144" s="188"/>
      <c r="C144" s="188"/>
      <c r="D144" s="2"/>
      <c r="E144" s="189"/>
      <c r="F144" s="189"/>
      <c r="G144" s="189"/>
      <c r="H144" s="189"/>
      <c r="I144" s="189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8"/>
      <c r="B145" s="188"/>
      <c r="C145" s="188"/>
      <c r="D145" s="2"/>
      <c r="E145" s="189"/>
      <c r="F145" s="189"/>
      <c r="G145" s="189"/>
      <c r="H145" s="189"/>
      <c r="I145" s="189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8"/>
      <c r="B146" s="188"/>
      <c r="C146" s="188"/>
      <c r="D146" s="2"/>
      <c r="E146" s="189"/>
      <c r="F146" s="189"/>
      <c r="G146" s="189"/>
      <c r="H146" s="189"/>
      <c r="I146" s="189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8"/>
      <c r="B147" s="188"/>
      <c r="C147" s="188"/>
      <c r="D147" s="2"/>
      <c r="E147" s="189"/>
      <c r="F147" s="189"/>
      <c r="G147" s="189"/>
      <c r="H147" s="189"/>
      <c r="I147" s="189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8"/>
      <c r="B148" s="188"/>
      <c r="C148" s="188"/>
      <c r="D148" s="2"/>
      <c r="E148" s="189"/>
      <c r="F148" s="189"/>
      <c r="G148" s="189"/>
      <c r="H148" s="189"/>
      <c r="I148" s="189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8"/>
      <c r="B149" s="188"/>
      <c r="C149" s="188"/>
      <c r="D149" s="2"/>
      <c r="E149" s="189"/>
      <c r="F149" s="189"/>
      <c r="G149" s="189"/>
      <c r="H149" s="189"/>
      <c r="I149" s="189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8"/>
      <c r="B150" s="188"/>
      <c r="C150" s="188"/>
      <c r="D150" s="2"/>
      <c r="E150" s="189"/>
      <c r="F150" s="189"/>
      <c r="G150" s="189"/>
      <c r="H150" s="189"/>
      <c r="I150" s="189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8"/>
      <c r="B151" s="188"/>
      <c r="C151" s="188"/>
      <c r="D151" s="2"/>
      <c r="E151" s="189"/>
      <c r="F151" s="189"/>
      <c r="G151" s="189"/>
      <c r="H151" s="189"/>
      <c r="I151" s="189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8"/>
      <c r="B152" s="188"/>
      <c r="C152" s="188"/>
      <c r="D152" s="2"/>
      <c r="E152" s="189"/>
      <c r="F152" s="189"/>
      <c r="G152" s="189"/>
      <c r="H152" s="189"/>
      <c r="I152" s="189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8"/>
      <c r="B153" s="188"/>
      <c r="C153" s="188"/>
      <c r="D153" s="2"/>
      <c r="E153" s="189"/>
      <c r="F153" s="189"/>
      <c r="G153" s="189"/>
      <c r="H153" s="189"/>
      <c r="I153" s="189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8"/>
      <c r="B154" s="188"/>
      <c r="C154" s="188"/>
      <c r="D154" s="2"/>
      <c r="E154" s="189"/>
      <c r="F154" s="189"/>
      <c r="G154" s="189"/>
      <c r="H154" s="189"/>
      <c r="I154" s="189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8"/>
      <c r="B155" s="188"/>
      <c r="C155" s="188"/>
      <c r="D155" s="2"/>
      <c r="E155" s="189"/>
      <c r="F155" s="189"/>
      <c r="G155" s="189"/>
      <c r="H155" s="189"/>
      <c r="I155" s="189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8"/>
      <c r="B156" s="188"/>
      <c r="C156" s="188"/>
      <c r="D156" s="2"/>
      <c r="E156" s="189"/>
      <c r="F156" s="189"/>
      <c r="G156" s="189"/>
      <c r="H156" s="189"/>
      <c r="I156" s="189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8"/>
      <c r="B157" s="188"/>
      <c r="C157" s="188"/>
      <c r="D157" s="2"/>
      <c r="E157" s="189"/>
      <c r="F157" s="189"/>
      <c r="G157" s="189"/>
      <c r="H157" s="189"/>
      <c r="I157" s="189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8"/>
      <c r="B158" s="188"/>
      <c r="C158" s="188"/>
      <c r="D158" s="2"/>
      <c r="E158" s="189"/>
      <c r="F158" s="189"/>
      <c r="G158" s="189"/>
      <c r="H158" s="189"/>
      <c r="I158" s="189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8"/>
      <c r="B159" s="188"/>
      <c r="C159" s="188"/>
      <c r="D159" s="2"/>
      <c r="E159" s="189"/>
      <c r="F159" s="189"/>
      <c r="G159" s="189"/>
      <c r="H159" s="189"/>
      <c r="I159" s="189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188"/>
      <c r="B160" s="188"/>
      <c r="C160" s="188"/>
      <c r="D160" s="2"/>
      <c r="E160" s="189"/>
      <c r="F160" s="189"/>
      <c r="G160" s="189"/>
      <c r="H160" s="189"/>
      <c r="I160" s="189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8"/>
      <c r="B161" s="188"/>
      <c r="C161" s="188"/>
      <c r="D161" s="2"/>
      <c r="E161" s="189"/>
      <c r="F161" s="189"/>
      <c r="G161" s="189"/>
      <c r="H161" s="189"/>
      <c r="I161" s="189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8"/>
      <c r="B162" s="188"/>
      <c r="C162" s="188"/>
      <c r="D162" s="2"/>
      <c r="E162" s="189"/>
      <c r="F162" s="189"/>
      <c r="G162" s="189"/>
      <c r="H162" s="189"/>
      <c r="I162" s="189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8"/>
      <c r="B163" s="188"/>
      <c r="C163" s="188"/>
      <c r="D163" s="2"/>
      <c r="E163" s="189"/>
      <c r="F163" s="189"/>
      <c r="G163" s="189"/>
      <c r="H163" s="189"/>
      <c r="I163" s="189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8"/>
      <c r="B164" s="188"/>
      <c r="C164" s="188"/>
      <c r="D164" s="2"/>
      <c r="E164" s="189"/>
      <c r="F164" s="189"/>
      <c r="G164" s="189"/>
      <c r="H164" s="189"/>
      <c r="I164" s="189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8"/>
      <c r="B165" s="188"/>
      <c r="C165" s="188"/>
      <c r="D165" s="2"/>
      <c r="E165" s="189"/>
      <c r="F165" s="189"/>
      <c r="G165" s="189"/>
      <c r="H165" s="189"/>
      <c r="I165" s="189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8"/>
      <c r="B166" s="188"/>
      <c r="C166" s="188"/>
      <c r="D166" s="2"/>
      <c r="E166" s="189"/>
      <c r="F166" s="189"/>
      <c r="G166" s="189"/>
      <c r="H166" s="189"/>
      <c r="I166" s="189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8"/>
      <c r="B167" s="188"/>
      <c r="C167" s="188"/>
      <c r="D167" s="2"/>
      <c r="E167" s="189"/>
      <c r="F167" s="189"/>
      <c r="G167" s="189"/>
      <c r="H167" s="189"/>
      <c r="I167" s="189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8"/>
      <c r="B168" s="188"/>
      <c r="C168" s="188"/>
      <c r="D168" s="2"/>
      <c r="E168" s="189"/>
      <c r="F168" s="189"/>
      <c r="G168" s="189"/>
      <c r="H168" s="189"/>
      <c r="I168" s="189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8"/>
      <c r="B169" s="188"/>
      <c r="C169" s="188"/>
      <c r="D169" s="2"/>
      <c r="E169" s="189"/>
      <c r="F169" s="189"/>
      <c r="G169" s="189"/>
      <c r="H169" s="189"/>
      <c r="I169" s="189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8"/>
      <c r="B170" s="188"/>
      <c r="C170" s="188"/>
      <c r="D170" s="2"/>
      <c r="E170" s="189"/>
      <c r="F170" s="189"/>
      <c r="G170" s="189"/>
      <c r="H170" s="189"/>
      <c r="I170" s="189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8"/>
      <c r="B171" s="188"/>
      <c r="C171" s="188"/>
      <c r="D171" s="2"/>
      <c r="E171" s="189"/>
      <c r="F171" s="189"/>
      <c r="G171" s="189"/>
      <c r="H171" s="189"/>
      <c r="I171" s="189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8"/>
      <c r="B172" s="188"/>
      <c r="C172" s="188"/>
      <c r="D172" s="2"/>
      <c r="E172" s="189"/>
      <c r="F172" s="189"/>
      <c r="G172" s="189"/>
      <c r="H172" s="189"/>
      <c r="I172" s="189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8"/>
      <c r="B173" s="188"/>
      <c r="C173" s="188"/>
      <c r="D173" s="2"/>
      <c r="E173" s="189"/>
      <c r="F173" s="189"/>
      <c r="G173" s="189"/>
      <c r="H173" s="189"/>
      <c r="I173" s="189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8"/>
      <c r="B174" s="188"/>
      <c r="C174" s="188"/>
      <c r="D174" s="2"/>
      <c r="E174" s="189"/>
      <c r="F174" s="189"/>
      <c r="G174" s="189"/>
      <c r="H174" s="189"/>
      <c r="I174" s="189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8"/>
      <c r="B175" s="188"/>
      <c r="C175" s="188"/>
      <c r="D175" s="2"/>
      <c r="E175" s="189"/>
      <c r="F175" s="189"/>
      <c r="G175" s="189"/>
      <c r="H175" s="189"/>
      <c r="I175" s="189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8"/>
      <c r="B176" s="188"/>
      <c r="C176" s="188"/>
      <c r="D176" s="2"/>
      <c r="E176" s="189"/>
      <c r="F176" s="189"/>
      <c r="G176" s="189"/>
      <c r="H176" s="189"/>
      <c r="I176" s="189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8"/>
      <c r="B177" s="188"/>
      <c r="C177" s="188"/>
      <c r="D177" s="2"/>
      <c r="E177" s="189"/>
      <c r="F177" s="189"/>
      <c r="G177" s="189"/>
      <c r="H177" s="189"/>
      <c r="I177" s="189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8"/>
      <c r="B178" s="188"/>
      <c r="C178" s="188"/>
      <c r="D178" s="2"/>
      <c r="E178" s="189"/>
      <c r="F178" s="189"/>
      <c r="G178" s="189"/>
      <c r="H178" s="189"/>
      <c r="I178" s="189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8"/>
      <c r="B179" s="188"/>
      <c r="C179" s="188"/>
      <c r="D179" s="2"/>
      <c r="E179" s="189"/>
      <c r="F179" s="189"/>
      <c r="G179" s="189"/>
      <c r="H179" s="189"/>
      <c r="I179" s="189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8"/>
      <c r="B180" s="188"/>
      <c r="C180" s="188"/>
      <c r="D180" s="2"/>
      <c r="E180" s="189"/>
      <c r="F180" s="189"/>
      <c r="G180" s="189"/>
      <c r="H180" s="189"/>
      <c r="I180" s="189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8"/>
      <c r="B181" s="188"/>
      <c r="C181" s="188"/>
      <c r="D181" s="2"/>
      <c r="E181" s="189"/>
      <c r="F181" s="189"/>
      <c r="G181" s="189"/>
      <c r="H181" s="189"/>
      <c r="I181" s="189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8"/>
      <c r="B182" s="188"/>
      <c r="C182" s="188"/>
      <c r="D182" s="2"/>
      <c r="E182" s="189"/>
      <c r="F182" s="189"/>
      <c r="G182" s="189"/>
      <c r="H182" s="189"/>
      <c r="I182" s="189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8"/>
      <c r="B183" s="188"/>
      <c r="C183" s="188"/>
      <c r="D183" s="2"/>
      <c r="E183" s="189"/>
      <c r="F183" s="189"/>
      <c r="G183" s="189"/>
      <c r="H183" s="189"/>
      <c r="I183" s="189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8"/>
      <c r="B184" s="188"/>
      <c r="C184" s="188"/>
      <c r="D184" s="2"/>
      <c r="E184" s="189"/>
      <c r="F184" s="189"/>
      <c r="G184" s="189"/>
      <c r="H184" s="189"/>
      <c r="I184" s="189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8"/>
      <c r="B185" s="188"/>
      <c r="C185" s="188"/>
      <c r="D185" s="2"/>
      <c r="E185" s="189"/>
      <c r="F185" s="189"/>
      <c r="G185" s="189"/>
      <c r="H185" s="189"/>
      <c r="I185" s="189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8"/>
      <c r="B186" s="188"/>
      <c r="C186" s="188"/>
      <c r="D186" s="2"/>
      <c r="E186" s="189"/>
      <c r="F186" s="189"/>
      <c r="G186" s="189"/>
      <c r="H186" s="189"/>
      <c r="I186" s="189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8"/>
      <c r="B187" s="188"/>
      <c r="C187" s="188"/>
      <c r="D187" s="2"/>
      <c r="E187" s="189"/>
      <c r="F187" s="189"/>
      <c r="G187" s="189"/>
      <c r="H187" s="189"/>
      <c r="I187" s="189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8"/>
      <c r="B188" s="188"/>
      <c r="C188" s="188"/>
      <c r="D188" s="2"/>
      <c r="E188" s="189"/>
      <c r="F188" s="189"/>
      <c r="G188" s="189"/>
      <c r="H188" s="189"/>
      <c r="I188" s="189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8"/>
      <c r="B189" s="188"/>
      <c r="C189" s="188"/>
      <c r="D189" s="2"/>
      <c r="E189" s="189"/>
      <c r="F189" s="189"/>
      <c r="G189" s="189"/>
      <c r="H189" s="189"/>
      <c r="I189" s="189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8"/>
      <c r="B190" s="188"/>
      <c r="C190" s="188"/>
      <c r="D190" s="2"/>
      <c r="E190" s="189"/>
      <c r="F190" s="189"/>
      <c r="G190" s="189"/>
      <c r="H190" s="189"/>
      <c r="I190" s="189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8"/>
      <c r="B191" s="188"/>
      <c r="C191" s="188"/>
      <c r="D191" s="2"/>
      <c r="E191" s="189"/>
      <c r="F191" s="189"/>
      <c r="G191" s="189"/>
      <c r="H191" s="189"/>
      <c r="I191" s="189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88"/>
      <c r="B192" s="188"/>
      <c r="C192" s="188"/>
      <c r="D192" s="2"/>
      <c r="E192" s="189"/>
      <c r="F192" s="189"/>
      <c r="G192" s="189"/>
      <c r="H192" s="189"/>
      <c r="I192" s="189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21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7.25" customHeight="1">
      <c r="A309" s="1"/>
      <c r="B309" s="1"/>
      <c r="C309" s="1"/>
      <c r="D309" s="2"/>
      <c r="E309" s="3"/>
      <c r="F309" s="3"/>
      <c r="G309" s="3"/>
      <c r="H309" s="3"/>
      <c r="I309" s="3"/>
      <c r="J309" s="21"/>
      <c r="K309" s="5"/>
      <c r="L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2"/>
      <c r="B310" s="2"/>
      <c r="C310" s="2"/>
      <c r="D310" s="2"/>
      <c r="E310" s="2"/>
      <c r="F310" s="2"/>
      <c r="G310" s="222"/>
      <c r="H310" s="222"/>
      <c r="I310" s="222"/>
      <c r="J310" s="222"/>
      <c r="K310" s="5"/>
    </row>
    <row r="311" ht="15.75" customHeight="1">
      <c r="A311" s="2"/>
      <c r="B311" s="2"/>
      <c r="C311" s="2"/>
      <c r="D311" s="2"/>
      <c r="E311" s="2"/>
      <c r="F311" s="2"/>
      <c r="G311" s="222"/>
      <c r="H311" s="222"/>
      <c r="I311" s="222"/>
      <c r="J311" s="222"/>
      <c r="K311" s="5"/>
    </row>
    <row r="312" ht="15.75" customHeight="1">
      <c r="A312" s="2"/>
      <c r="B312" s="2"/>
      <c r="C312" s="2"/>
      <c r="D312" s="2"/>
      <c r="E312" s="2"/>
      <c r="F312" s="2"/>
      <c r="G312" s="222"/>
      <c r="H312" s="222"/>
      <c r="I312" s="222"/>
      <c r="J312" s="222"/>
      <c r="K312" s="5"/>
    </row>
    <row r="313" ht="15.75" customHeight="1">
      <c r="A313" s="2"/>
      <c r="B313" s="2"/>
      <c r="C313" s="2"/>
      <c r="D313" s="2"/>
      <c r="E313" s="2"/>
      <c r="F313" s="2"/>
      <c r="G313" s="222"/>
      <c r="H313" s="222"/>
      <c r="I313" s="222"/>
      <c r="J313" s="222"/>
      <c r="K313" s="5"/>
    </row>
    <row r="314" ht="15.75" customHeight="1">
      <c r="A314" s="2"/>
      <c r="B314" s="2"/>
      <c r="C314" s="2"/>
      <c r="D314" s="2"/>
      <c r="E314" s="2"/>
      <c r="F314" s="2"/>
      <c r="G314" s="222"/>
      <c r="H314" s="222"/>
      <c r="I314" s="222"/>
      <c r="J314" s="222"/>
      <c r="K314" s="5"/>
    </row>
    <row r="315" ht="15.75" customHeight="1">
      <c r="A315" s="2"/>
      <c r="B315" s="2"/>
      <c r="C315" s="2"/>
      <c r="D315" s="2"/>
      <c r="E315" s="2"/>
      <c r="F315" s="2"/>
      <c r="G315" s="222"/>
      <c r="H315" s="222"/>
      <c r="I315" s="222"/>
      <c r="J315" s="222"/>
      <c r="K315" s="5"/>
    </row>
    <row r="316" ht="15.75" customHeight="1">
      <c r="A316" s="2"/>
      <c r="B316" s="2"/>
      <c r="C316" s="2"/>
      <c r="D316" s="2"/>
      <c r="E316" s="2"/>
      <c r="F316" s="2"/>
      <c r="G316" s="222"/>
      <c r="H316" s="222"/>
      <c r="I316" s="222"/>
      <c r="J316" s="222"/>
      <c r="K316" s="5"/>
    </row>
    <row r="317" ht="15.75" customHeight="1">
      <c r="A317" s="2"/>
      <c r="B317" s="2"/>
      <c r="C317" s="2"/>
      <c r="D317" s="2"/>
      <c r="E317" s="2"/>
      <c r="F317" s="2"/>
      <c r="G317" s="222"/>
      <c r="H317" s="222"/>
      <c r="I317" s="222"/>
      <c r="J317" s="222"/>
      <c r="K317" s="5"/>
    </row>
    <row r="318" ht="15.75" customHeight="1">
      <c r="A318" s="2"/>
      <c r="B318" s="2"/>
      <c r="C318" s="2"/>
      <c r="D318" s="2"/>
      <c r="E318" s="2"/>
      <c r="F318" s="2"/>
      <c r="G318" s="222"/>
      <c r="H318" s="222"/>
      <c r="I318" s="222"/>
      <c r="J318" s="222"/>
      <c r="K318" s="5"/>
    </row>
    <row r="319" ht="15.75" customHeight="1">
      <c r="A319" s="2"/>
      <c r="B319" s="2"/>
      <c r="C319" s="2"/>
      <c r="D319" s="2"/>
      <c r="E319" s="2"/>
      <c r="F319" s="2"/>
      <c r="G319" s="222"/>
      <c r="H319" s="222"/>
      <c r="I319" s="222"/>
      <c r="J319" s="222"/>
      <c r="K319" s="5"/>
    </row>
    <row r="320" ht="15.75" customHeight="1">
      <c r="A320" s="2"/>
      <c r="B320" s="2"/>
      <c r="C320" s="2"/>
      <c r="D320" s="2"/>
      <c r="E320" s="2"/>
      <c r="F320" s="2"/>
      <c r="G320" s="222"/>
      <c r="H320" s="222"/>
      <c r="I320" s="222"/>
      <c r="J320" s="222"/>
      <c r="K320" s="5"/>
    </row>
    <row r="321" ht="15.75" customHeight="1">
      <c r="A321" s="2"/>
      <c r="B321" s="2"/>
      <c r="C321" s="2"/>
      <c r="D321" s="2"/>
      <c r="E321" s="2"/>
      <c r="F321" s="2"/>
      <c r="G321" s="222"/>
      <c r="H321" s="222"/>
      <c r="I321" s="222"/>
      <c r="J321" s="222"/>
      <c r="K321" s="5"/>
    </row>
    <row r="322" ht="15.75" customHeight="1">
      <c r="A322" s="2"/>
      <c r="B322" s="2"/>
      <c r="C322" s="2"/>
      <c r="D322" s="2"/>
      <c r="E322" s="2"/>
      <c r="F322" s="2"/>
      <c r="G322" s="222"/>
      <c r="H322" s="222"/>
      <c r="I322" s="222"/>
      <c r="J322" s="222"/>
      <c r="K322" s="5"/>
    </row>
    <row r="323" ht="15.75" customHeight="1">
      <c r="A323" s="2"/>
      <c r="B323" s="2"/>
      <c r="C323" s="2"/>
      <c r="D323" s="2"/>
      <c r="E323" s="2"/>
      <c r="F323" s="2"/>
      <c r="G323" s="222"/>
      <c r="H323" s="222"/>
      <c r="I323" s="222"/>
      <c r="J323" s="222"/>
      <c r="K323" s="5"/>
    </row>
    <row r="324" ht="15.75" customHeight="1">
      <c r="A324" s="2"/>
      <c r="B324" s="2"/>
      <c r="C324" s="2"/>
      <c r="D324" s="2"/>
      <c r="E324" s="2"/>
      <c r="F324" s="2"/>
      <c r="G324" s="222"/>
      <c r="H324" s="222"/>
      <c r="I324" s="222"/>
      <c r="J324" s="222"/>
      <c r="K324" s="5"/>
    </row>
    <row r="325" ht="15.75" customHeight="1">
      <c r="A325" s="2"/>
      <c r="B325" s="2"/>
      <c r="C325" s="2"/>
      <c r="D325" s="2"/>
      <c r="E325" s="2"/>
      <c r="F325" s="2"/>
      <c r="G325" s="222"/>
      <c r="H325" s="222"/>
      <c r="I325" s="222"/>
      <c r="J325" s="222"/>
      <c r="K325" s="5"/>
    </row>
    <row r="326" ht="15.75" customHeight="1">
      <c r="A326" s="2"/>
      <c r="B326" s="2"/>
      <c r="C326" s="2"/>
      <c r="D326" s="2"/>
      <c r="E326" s="2"/>
      <c r="F326" s="2"/>
      <c r="G326" s="222"/>
      <c r="H326" s="222"/>
      <c r="I326" s="222"/>
      <c r="J326" s="222"/>
      <c r="K326" s="5"/>
    </row>
    <row r="327" ht="15.75" customHeight="1">
      <c r="A327" s="2"/>
      <c r="B327" s="2"/>
      <c r="C327" s="2"/>
      <c r="D327" s="2"/>
      <c r="E327" s="2"/>
      <c r="F327" s="2"/>
      <c r="G327" s="222"/>
      <c r="H327" s="222"/>
      <c r="I327" s="222"/>
      <c r="J327" s="222"/>
      <c r="K327" s="5"/>
    </row>
    <row r="328" ht="15.75" customHeight="1">
      <c r="A328" s="2"/>
      <c r="B328" s="2"/>
      <c r="C328" s="2"/>
      <c r="D328" s="2"/>
      <c r="E328" s="2"/>
      <c r="F328" s="2"/>
      <c r="G328" s="222"/>
      <c r="H328" s="222"/>
      <c r="I328" s="222"/>
      <c r="J328" s="222"/>
      <c r="K328" s="5"/>
    </row>
    <row r="329" ht="15.75" customHeight="1">
      <c r="A329" s="2"/>
      <c r="B329" s="2"/>
      <c r="C329" s="2"/>
      <c r="D329" s="2"/>
      <c r="E329" s="2"/>
      <c r="F329" s="2"/>
      <c r="G329" s="222"/>
      <c r="H329" s="222"/>
      <c r="I329" s="222"/>
      <c r="J329" s="222"/>
      <c r="K329" s="5"/>
    </row>
    <row r="330" ht="15.75" customHeight="1">
      <c r="A330" s="2"/>
      <c r="B330" s="2"/>
      <c r="C330" s="2"/>
      <c r="D330" s="2"/>
      <c r="E330" s="2"/>
      <c r="F330" s="2"/>
      <c r="G330" s="222"/>
      <c r="H330" s="222"/>
      <c r="I330" s="222"/>
      <c r="J330" s="222"/>
      <c r="K330" s="5"/>
    </row>
    <row r="331" ht="15.75" customHeight="1">
      <c r="A331" s="2"/>
      <c r="B331" s="2"/>
      <c r="C331" s="2"/>
      <c r="D331" s="2"/>
      <c r="E331" s="2"/>
      <c r="F331" s="2"/>
      <c r="G331" s="222"/>
      <c r="H331" s="222"/>
      <c r="I331" s="222"/>
      <c r="J331" s="222"/>
      <c r="K331" s="5"/>
    </row>
    <row r="332" ht="15.75" customHeight="1">
      <c r="A332" s="2"/>
      <c r="B332" s="2"/>
      <c r="C332" s="2"/>
      <c r="D332" s="2"/>
      <c r="E332" s="2"/>
      <c r="F332" s="2"/>
      <c r="G332" s="222"/>
      <c r="H332" s="222"/>
      <c r="I332" s="222"/>
      <c r="J332" s="222"/>
      <c r="K332" s="5"/>
    </row>
    <row r="333" ht="15.75" customHeight="1">
      <c r="A333" s="2"/>
      <c r="B333" s="2"/>
      <c r="C333" s="2"/>
      <c r="D333" s="2"/>
      <c r="E333" s="2"/>
      <c r="F333" s="2"/>
      <c r="G333" s="222"/>
      <c r="H333" s="222"/>
      <c r="I333" s="222"/>
      <c r="J333" s="222"/>
      <c r="K333" s="5"/>
    </row>
    <row r="334" ht="15.75" customHeight="1">
      <c r="A334" s="2"/>
      <c r="B334" s="2"/>
      <c r="C334" s="2"/>
      <c r="D334" s="2"/>
      <c r="E334" s="2"/>
      <c r="F334" s="2"/>
      <c r="G334" s="222"/>
      <c r="H334" s="222"/>
      <c r="I334" s="222"/>
      <c r="J334" s="222"/>
      <c r="K334" s="5"/>
    </row>
    <row r="335" ht="15.75" customHeight="1">
      <c r="A335" s="2"/>
      <c r="B335" s="2"/>
      <c r="C335" s="2"/>
      <c r="D335" s="2"/>
      <c r="E335" s="2"/>
      <c r="F335" s="2"/>
      <c r="G335" s="222"/>
      <c r="H335" s="222"/>
      <c r="I335" s="222"/>
      <c r="J335" s="222"/>
      <c r="K335" s="5"/>
    </row>
    <row r="336" ht="15.75" customHeight="1">
      <c r="A336" s="2"/>
      <c r="B336" s="2"/>
      <c r="C336" s="2"/>
      <c r="D336" s="2"/>
      <c r="E336" s="2"/>
      <c r="F336" s="2"/>
      <c r="G336" s="222"/>
      <c r="H336" s="222"/>
      <c r="I336" s="222"/>
      <c r="J336" s="222"/>
      <c r="K336" s="5"/>
    </row>
    <row r="337" ht="15.75" customHeight="1">
      <c r="A337" s="2"/>
      <c r="B337" s="2"/>
      <c r="C337" s="2"/>
      <c r="D337" s="2"/>
      <c r="E337" s="2"/>
      <c r="F337" s="2"/>
      <c r="G337" s="222"/>
      <c r="H337" s="222"/>
      <c r="I337" s="222"/>
      <c r="J337" s="222"/>
      <c r="K337" s="5"/>
    </row>
    <row r="338" ht="15.75" customHeight="1">
      <c r="A338" s="2"/>
      <c r="B338" s="2"/>
      <c r="C338" s="2"/>
      <c r="D338" s="2"/>
      <c r="E338" s="2"/>
      <c r="F338" s="2"/>
      <c r="G338" s="222"/>
      <c r="H338" s="222"/>
      <c r="I338" s="222"/>
      <c r="J338" s="222"/>
      <c r="K338" s="5"/>
    </row>
    <row r="339" ht="15.75" customHeight="1">
      <c r="A339" s="2"/>
      <c r="B339" s="2"/>
      <c r="C339" s="2"/>
      <c r="D339" s="2"/>
      <c r="E339" s="2"/>
      <c r="F339" s="2"/>
      <c r="G339" s="222"/>
      <c r="H339" s="222"/>
      <c r="I339" s="222"/>
      <c r="J339" s="222"/>
      <c r="K339" s="5"/>
    </row>
    <row r="340" ht="15.75" customHeight="1">
      <c r="A340" s="2"/>
      <c r="B340" s="2"/>
      <c r="C340" s="2"/>
      <c r="D340" s="2"/>
      <c r="E340" s="2"/>
      <c r="F340" s="2"/>
      <c r="G340" s="222"/>
      <c r="H340" s="222"/>
      <c r="I340" s="222"/>
      <c r="J340" s="222"/>
      <c r="K340" s="5"/>
    </row>
    <row r="341" ht="15.75" customHeight="1">
      <c r="A341" s="2"/>
      <c r="B341" s="2"/>
      <c r="C341" s="2"/>
      <c r="D341" s="2"/>
      <c r="E341" s="2"/>
      <c r="F341" s="2"/>
      <c r="G341" s="222"/>
      <c r="H341" s="222"/>
      <c r="I341" s="222"/>
      <c r="J341" s="222"/>
      <c r="K341" s="5"/>
    </row>
    <row r="342" ht="15.75" customHeight="1">
      <c r="A342" s="2"/>
      <c r="B342" s="2"/>
      <c r="C342" s="2"/>
      <c r="D342" s="2"/>
      <c r="E342" s="2"/>
      <c r="F342" s="2"/>
      <c r="G342" s="222"/>
      <c r="H342" s="222"/>
      <c r="I342" s="222"/>
      <c r="J342" s="222"/>
      <c r="K342" s="5"/>
    </row>
    <row r="343" ht="15.75" customHeight="1">
      <c r="A343" s="2"/>
      <c r="B343" s="2"/>
      <c r="C343" s="2"/>
      <c r="D343" s="2"/>
      <c r="E343" s="2"/>
      <c r="F343" s="2"/>
      <c r="G343" s="222"/>
      <c r="H343" s="222"/>
      <c r="I343" s="222"/>
      <c r="J343" s="222"/>
      <c r="K343" s="5"/>
    </row>
    <row r="344" ht="15.75" customHeight="1">
      <c r="A344" s="2"/>
      <c r="B344" s="2"/>
      <c r="C344" s="2"/>
      <c r="D344" s="2"/>
      <c r="E344" s="2"/>
      <c r="F344" s="2"/>
      <c r="G344" s="222"/>
      <c r="H344" s="222"/>
      <c r="I344" s="222"/>
      <c r="J344" s="222"/>
      <c r="K344" s="5"/>
    </row>
    <row r="345" ht="15.75" customHeight="1">
      <c r="A345" s="2"/>
      <c r="B345" s="2"/>
      <c r="C345" s="2"/>
      <c r="D345" s="2"/>
      <c r="E345" s="2"/>
      <c r="F345" s="2"/>
      <c r="G345" s="222"/>
      <c r="H345" s="222"/>
      <c r="I345" s="222"/>
      <c r="J345" s="222"/>
      <c r="K345" s="5"/>
    </row>
    <row r="346" ht="15.75" customHeight="1">
      <c r="A346" s="2"/>
      <c r="B346" s="2"/>
      <c r="C346" s="2"/>
      <c r="D346" s="2"/>
      <c r="E346" s="2"/>
      <c r="F346" s="2"/>
      <c r="G346" s="222"/>
      <c r="H346" s="222"/>
      <c r="I346" s="222"/>
      <c r="J346" s="222"/>
      <c r="K346" s="5"/>
    </row>
    <row r="347" ht="15.75" customHeight="1">
      <c r="A347" s="2"/>
      <c r="B347" s="2"/>
      <c r="C347" s="2"/>
      <c r="D347" s="2"/>
      <c r="E347" s="2"/>
      <c r="F347" s="2"/>
      <c r="G347" s="222"/>
      <c r="H347" s="222"/>
      <c r="I347" s="222"/>
      <c r="J347" s="222"/>
      <c r="K347" s="5"/>
    </row>
    <row r="348" ht="15.75" customHeight="1">
      <c r="A348" s="2"/>
      <c r="B348" s="2"/>
      <c r="C348" s="2"/>
      <c r="D348" s="2"/>
      <c r="E348" s="2"/>
      <c r="F348" s="2"/>
      <c r="G348" s="222"/>
      <c r="H348" s="222"/>
      <c r="I348" s="222"/>
      <c r="J348" s="222"/>
      <c r="K348" s="5"/>
    </row>
    <row r="349" ht="15.75" customHeight="1">
      <c r="A349" s="2"/>
      <c r="B349" s="2"/>
      <c r="C349" s="2"/>
      <c r="D349" s="2"/>
      <c r="E349" s="2"/>
      <c r="F349" s="2"/>
      <c r="G349" s="222"/>
      <c r="H349" s="222"/>
      <c r="I349" s="222"/>
      <c r="J349" s="222"/>
      <c r="K349" s="5"/>
    </row>
    <row r="350" ht="15.75" customHeight="1">
      <c r="A350" s="2"/>
      <c r="B350" s="2"/>
      <c r="C350" s="2"/>
      <c r="D350" s="2"/>
      <c r="E350" s="2"/>
      <c r="F350" s="2"/>
      <c r="G350" s="222"/>
      <c r="H350" s="222"/>
      <c r="I350" s="222"/>
      <c r="J350" s="222"/>
      <c r="K350" s="5"/>
    </row>
    <row r="351" ht="15.75" customHeight="1">
      <c r="A351" s="2"/>
      <c r="B351" s="2"/>
      <c r="C351" s="2"/>
      <c r="D351" s="2"/>
      <c r="E351" s="2"/>
      <c r="F351" s="2"/>
      <c r="G351" s="222"/>
      <c r="H351" s="222"/>
      <c r="I351" s="222"/>
      <c r="J351" s="222"/>
      <c r="K351" s="5"/>
    </row>
    <row r="352" ht="15.75" customHeight="1">
      <c r="A352" s="2"/>
      <c r="B352" s="2"/>
      <c r="C352" s="2"/>
      <c r="D352" s="2"/>
      <c r="E352" s="2"/>
      <c r="F352" s="2"/>
      <c r="G352" s="222"/>
      <c r="H352" s="222"/>
      <c r="I352" s="222"/>
      <c r="J352" s="222"/>
      <c r="K352" s="5"/>
    </row>
    <row r="353" ht="15.75" customHeight="1">
      <c r="A353" s="2"/>
      <c r="B353" s="2"/>
      <c r="C353" s="2"/>
      <c r="D353" s="2"/>
      <c r="E353" s="2"/>
      <c r="F353" s="2"/>
      <c r="G353" s="222"/>
      <c r="H353" s="222"/>
      <c r="I353" s="222"/>
      <c r="J353" s="222"/>
      <c r="K353" s="5"/>
    </row>
    <row r="354" ht="15.75" customHeight="1">
      <c r="A354" s="2"/>
      <c r="B354" s="2"/>
      <c r="C354" s="2"/>
      <c r="D354" s="2"/>
      <c r="E354" s="2"/>
      <c r="F354" s="2"/>
      <c r="G354" s="222"/>
      <c r="H354" s="222"/>
      <c r="I354" s="222"/>
      <c r="J354" s="222"/>
      <c r="K354" s="5"/>
    </row>
    <row r="355" ht="15.75" customHeight="1">
      <c r="A355" s="2"/>
      <c r="B355" s="2"/>
      <c r="C355" s="2"/>
      <c r="D355" s="2"/>
      <c r="E355" s="2"/>
      <c r="F355" s="2"/>
      <c r="G355" s="222"/>
      <c r="H355" s="222"/>
      <c r="I355" s="222"/>
      <c r="J355" s="222"/>
      <c r="K355" s="5"/>
    </row>
    <row r="356" ht="15.75" customHeight="1">
      <c r="A356" s="2"/>
      <c r="B356" s="2"/>
      <c r="C356" s="2"/>
      <c r="D356" s="2"/>
      <c r="E356" s="2"/>
      <c r="F356" s="2"/>
      <c r="G356" s="222"/>
      <c r="H356" s="222"/>
      <c r="I356" s="222"/>
      <c r="J356" s="222"/>
      <c r="K356" s="5"/>
    </row>
    <row r="357" ht="15.75" customHeight="1">
      <c r="A357" s="2"/>
      <c r="B357" s="2"/>
      <c r="C357" s="2"/>
      <c r="D357" s="2"/>
      <c r="E357" s="2"/>
      <c r="F357" s="2"/>
      <c r="G357" s="222"/>
      <c r="H357" s="222"/>
      <c r="I357" s="222"/>
      <c r="J357" s="222"/>
      <c r="K357" s="5"/>
    </row>
    <row r="358" ht="15.75" customHeight="1">
      <c r="A358" s="2"/>
      <c r="B358" s="2"/>
      <c r="C358" s="2"/>
      <c r="D358" s="2"/>
      <c r="E358" s="2"/>
      <c r="F358" s="2"/>
      <c r="G358" s="222"/>
      <c r="H358" s="222"/>
      <c r="I358" s="222"/>
      <c r="J358" s="222"/>
      <c r="K358" s="5"/>
    </row>
    <row r="359" ht="15.75" customHeight="1">
      <c r="A359" s="2"/>
      <c r="B359" s="2"/>
      <c r="C359" s="2"/>
      <c r="D359" s="2"/>
      <c r="E359" s="2"/>
      <c r="F359" s="2"/>
      <c r="G359" s="222"/>
      <c r="H359" s="222"/>
      <c r="I359" s="222"/>
      <c r="J359" s="222"/>
      <c r="K359" s="5"/>
    </row>
    <row r="360" ht="15.75" customHeight="1">
      <c r="A360" s="2"/>
      <c r="B360" s="2"/>
      <c r="C360" s="2"/>
      <c r="D360" s="2"/>
      <c r="E360" s="2"/>
      <c r="F360" s="2"/>
      <c r="G360" s="222"/>
      <c r="H360" s="222"/>
      <c r="I360" s="222"/>
      <c r="J360" s="222"/>
      <c r="K360" s="5"/>
    </row>
    <row r="361" ht="15.75" customHeight="1">
      <c r="A361" s="2"/>
      <c r="B361" s="2"/>
      <c r="C361" s="2"/>
      <c r="D361" s="2"/>
      <c r="E361" s="2"/>
      <c r="F361" s="2"/>
      <c r="G361" s="222"/>
      <c r="H361" s="222"/>
      <c r="I361" s="222"/>
      <c r="J361" s="222"/>
      <c r="K361" s="5"/>
    </row>
    <row r="362" ht="15.75" customHeight="1">
      <c r="A362" s="2"/>
      <c r="B362" s="2"/>
      <c r="C362" s="2"/>
      <c r="D362" s="2"/>
      <c r="E362" s="2"/>
      <c r="F362" s="2"/>
      <c r="G362" s="222"/>
      <c r="H362" s="222"/>
      <c r="I362" s="222"/>
      <c r="J362" s="222"/>
      <c r="K362" s="5"/>
    </row>
    <row r="363" ht="15.75" customHeight="1">
      <c r="A363" s="2"/>
      <c r="B363" s="2"/>
      <c r="C363" s="2"/>
      <c r="D363" s="2"/>
      <c r="E363" s="2"/>
      <c r="F363" s="2"/>
      <c r="G363" s="222"/>
      <c r="H363" s="222"/>
      <c r="I363" s="222"/>
      <c r="J363" s="222"/>
      <c r="K363" s="5"/>
    </row>
    <row r="364" ht="15.75" customHeight="1">
      <c r="A364" s="2"/>
      <c r="B364" s="2"/>
      <c r="C364" s="2"/>
      <c r="D364" s="2"/>
      <c r="E364" s="2"/>
      <c r="F364" s="2"/>
      <c r="G364" s="222"/>
      <c r="H364" s="222"/>
      <c r="I364" s="222"/>
      <c r="J364" s="222"/>
      <c r="K364" s="5"/>
    </row>
    <row r="365" ht="15.75" customHeight="1">
      <c r="A365" s="2"/>
      <c r="B365" s="2"/>
      <c r="C365" s="2"/>
      <c r="D365" s="2"/>
      <c r="E365" s="2"/>
      <c r="F365" s="2"/>
      <c r="G365" s="222"/>
      <c r="H365" s="222"/>
      <c r="I365" s="222"/>
      <c r="J365" s="222"/>
      <c r="K365" s="5"/>
    </row>
    <row r="366" ht="15.75" customHeight="1">
      <c r="A366" s="2"/>
      <c r="B366" s="2"/>
      <c r="C366" s="2"/>
      <c r="D366" s="2"/>
      <c r="E366" s="2"/>
      <c r="F366" s="2"/>
      <c r="G366" s="222"/>
      <c r="H366" s="222"/>
      <c r="I366" s="222"/>
      <c r="J366" s="222"/>
      <c r="K366" s="5"/>
    </row>
    <row r="367" ht="15.75" customHeight="1">
      <c r="A367" s="2"/>
      <c r="B367" s="2"/>
      <c r="C367" s="2"/>
      <c r="D367" s="2"/>
      <c r="E367" s="2"/>
      <c r="F367" s="2"/>
      <c r="G367" s="222"/>
      <c r="H367" s="222"/>
      <c r="I367" s="222"/>
      <c r="J367" s="222"/>
      <c r="K367" s="5"/>
    </row>
    <row r="368" ht="15.75" customHeight="1">
      <c r="A368" s="2"/>
      <c r="B368" s="2"/>
      <c r="C368" s="2"/>
      <c r="D368" s="2"/>
      <c r="E368" s="2"/>
      <c r="F368" s="2"/>
      <c r="G368" s="222"/>
      <c r="H368" s="222"/>
      <c r="I368" s="222"/>
      <c r="J368" s="222"/>
      <c r="K368" s="5"/>
    </row>
    <row r="369" ht="15.75" customHeight="1">
      <c r="A369" s="2"/>
      <c r="B369" s="2"/>
      <c r="C369" s="2"/>
      <c r="D369" s="2"/>
      <c r="E369" s="2"/>
      <c r="F369" s="2"/>
      <c r="G369" s="222"/>
      <c r="H369" s="222"/>
      <c r="I369" s="222"/>
      <c r="J369" s="222"/>
      <c r="K369" s="5"/>
    </row>
    <row r="370" ht="15.75" customHeight="1">
      <c r="A370" s="2"/>
      <c r="B370" s="2"/>
      <c r="C370" s="2"/>
      <c r="D370" s="2"/>
      <c r="E370" s="2"/>
      <c r="F370" s="2"/>
      <c r="G370" s="222"/>
      <c r="H370" s="222"/>
      <c r="I370" s="222"/>
      <c r="J370" s="222"/>
      <c r="K370" s="5"/>
    </row>
    <row r="371" ht="15.75" customHeight="1">
      <c r="A371" s="2"/>
      <c r="B371" s="2"/>
      <c r="C371" s="2"/>
      <c r="D371" s="2"/>
      <c r="E371" s="2"/>
      <c r="F371" s="2"/>
      <c r="G371" s="222"/>
      <c r="H371" s="222"/>
      <c r="I371" s="222"/>
      <c r="J371" s="222"/>
      <c r="K371" s="5"/>
    </row>
    <row r="372" ht="15.75" customHeight="1">
      <c r="A372" s="2"/>
      <c r="B372" s="2"/>
      <c r="C372" s="2"/>
      <c r="D372" s="2"/>
      <c r="E372" s="2"/>
      <c r="F372" s="2"/>
      <c r="G372" s="222"/>
      <c r="H372" s="222"/>
      <c r="I372" s="222"/>
      <c r="J372" s="222"/>
      <c r="K372" s="5"/>
    </row>
    <row r="373" ht="15.75" customHeight="1">
      <c r="A373" s="2"/>
      <c r="B373" s="2"/>
      <c r="C373" s="2"/>
      <c r="D373" s="2"/>
      <c r="E373" s="2"/>
      <c r="F373" s="2"/>
      <c r="G373" s="222"/>
      <c r="H373" s="222"/>
      <c r="I373" s="222"/>
      <c r="J373" s="222"/>
      <c r="K373" s="5"/>
    </row>
    <row r="374" ht="15.75" customHeight="1">
      <c r="A374" s="2"/>
      <c r="B374" s="2"/>
      <c r="C374" s="2"/>
      <c r="D374" s="2"/>
      <c r="E374" s="2"/>
      <c r="F374" s="2"/>
      <c r="G374" s="222"/>
      <c r="H374" s="222"/>
      <c r="I374" s="222"/>
      <c r="J374" s="222"/>
      <c r="K374" s="5"/>
    </row>
    <row r="375" ht="15.75" customHeight="1">
      <c r="A375" s="2"/>
      <c r="B375" s="2"/>
      <c r="C375" s="2"/>
      <c r="D375" s="2"/>
      <c r="E375" s="2"/>
      <c r="F375" s="2"/>
      <c r="G375" s="222"/>
      <c r="H375" s="222"/>
      <c r="I375" s="222"/>
      <c r="J375" s="222"/>
      <c r="K375" s="5"/>
    </row>
    <row r="376" ht="15.75" customHeight="1">
      <c r="A376" s="2"/>
      <c r="B376" s="2"/>
      <c r="C376" s="2"/>
      <c r="D376" s="2"/>
      <c r="E376" s="2"/>
      <c r="F376" s="2"/>
      <c r="G376" s="222"/>
      <c r="H376" s="222"/>
      <c r="I376" s="222"/>
      <c r="J376" s="222"/>
      <c r="K376" s="5"/>
    </row>
    <row r="377" ht="15.75" customHeight="1">
      <c r="A377" s="2"/>
      <c r="B377" s="2"/>
      <c r="C377" s="2"/>
      <c r="D377" s="2"/>
      <c r="E377" s="2"/>
      <c r="F377" s="2"/>
      <c r="G377" s="222"/>
      <c r="H377" s="222"/>
      <c r="I377" s="222"/>
      <c r="J377" s="222"/>
      <c r="K377" s="5"/>
    </row>
    <row r="378" ht="15.75" customHeight="1">
      <c r="A378" s="2"/>
      <c r="B378" s="2"/>
      <c r="C378" s="2"/>
      <c r="D378" s="2"/>
      <c r="E378" s="2"/>
      <c r="F378" s="2"/>
      <c r="G378" s="222"/>
      <c r="H378" s="222"/>
      <c r="I378" s="222"/>
      <c r="J378" s="222"/>
      <c r="K378" s="5"/>
    </row>
    <row r="379" ht="15.75" customHeight="1">
      <c r="A379" s="2"/>
      <c r="B379" s="2"/>
      <c r="C379" s="2"/>
      <c r="D379" s="2"/>
      <c r="E379" s="2"/>
      <c r="F379" s="2"/>
      <c r="G379" s="222"/>
      <c r="H379" s="222"/>
      <c r="I379" s="222"/>
      <c r="J379" s="222"/>
      <c r="K379" s="5"/>
    </row>
    <row r="380" ht="15.75" customHeight="1">
      <c r="A380" s="2"/>
      <c r="B380" s="2"/>
      <c r="C380" s="2"/>
      <c r="D380" s="2"/>
      <c r="E380" s="2"/>
      <c r="F380" s="2"/>
      <c r="G380" s="222"/>
      <c r="H380" s="222"/>
      <c r="I380" s="222"/>
      <c r="J380" s="222"/>
      <c r="K380" s="5"/>
    </row>
    <row r="381" ht="15.75" customHeight="1">
      <c r="A381" s="2"/>
      <c r="B381" s="2"/>
      <c r="C381" s="2"/>
      <c r="D381" s="2"/>
      <c r="E381" s="2"/>
      <c r="F381" s="2"/>
      <c r="G381" s="222"/>
      <c r="H381" s="222"/>
      <c r="I381" s="222"/>
      <c r="J381" s="222"/>
      <c r="K381" s="5"/>
    </row>
    <row r="382" ht="15.75" customHeight="1">
      <c r="A382" s="2"/>
      <c r="B382" s="2"/>
      <c r="C382" s="2"/>
      <c r="D382" s="2"/>
      <c r="E382" s="2"/>
      <c r="F382" s="2"/>
      <c r="G382" s="222"/>
      <c r="H382" s="222"/>
      <c r="I382" s="222"/>
      <c r="J382" s="222"/>
      <c r="K382" s="5"/>
    </row>
    <row r="383" ht="15.75" customHeight="1">
      <c r="A383" s="2"/>
      <c r="B383" s="2"/>
      <c r="C383" s="2"/>
      <c r="D383" s="2"/>
      <c r="E383" s="2"/>
      <c r="F383" s="2"/>
      <c r="G383" s="222"/>
      <c r="H383" s="222"/>
      <c r="I383" s="222"/>
      <c r="J383" s="222"/>
      <c r="K383" s="5"/>
    </row>
    <row r="384" ht="15.75" customHeight="1">
      <c r="A384" s="2"/>
      <c r="B384" s="2"/>
      <c r="C384" s="2"/>
      <c r="D384" s="2"/>
      <c r="E384" s="2"/>
      <c r="F384" s="2"/>
      <c r="G384" s="222"/>
      <c r="H384" s="222"/>
      <c r="I384" s="222"/>
      <c r="J384" s="222"/>
      <c r="K384" s="5"/>
    </row>
    <row r="385" ht="15.75" customHeight="1">
      <c r="A385" s="2"/>
      <c r="B385" s="2"/>
      <c r="C385" s="2"/>
      <c r="D385" s="2"/>
      <c r="E385" s="2"/>
      <c r="F385" s="2"/>
      <c r="G385" s="222"/>
      <c r="H385" s="222"/>
      <c r="I385" s="222"/>
      <c r="J385" s="222"/>
      <c r="K385" s="5"/>
    </row>
    <row r="386" ht="15.75" customHeight="1">
      <c r="A386" s="2"/>
      <c r="B386" s="2"/>
      <c r="C386" s="2"/>
      <c r="D386" s="2"/>
      <c r="E386" s="2"/>
      <c r="F386" s="2"/>
      <c r="G386" s="222"/>
      <c r="H386" s="222"/>
      <c r="I386" s="222"/>
      <c r="J386" s="222"/>
      <c r="K386" s="5"/>
    </row>
    <row r="387" ht="15.75" customHeight="1">
      <c r="A387" s="2"/>
      <c r="B387" s="2"/>
      <c r="C387" s="2"/>
      <c r="D387" s="2"/>
      <c r="E387" s="2"/>
      <c r="F387" s="2"/>
      <c r="G387" s="222"/>
      <c r="H387" s="222"/>
      <c r="I387" s="222"/>
      <c r="J387" s="222"/>
      <c r="K387" s="5"/>
    </row>
    <row r="388" ht="15.75" customHeight="1">
      <c r="A388" s="2"/>
      <c r="B388" s="2"/>
      <c r="C388" s="2"/>
      <c r="D388" s="2"/>
      <c r="E388" s="2"/>
      <c r="F388" s="2"/>
      <c r="G388" s="222"/>
      <c r="H388" s="222"/>
      <c r="I388" s="222"/>
      <c r="J388" s="222"/>
      <c r="K388" s="5"/>
    </row>
    <row r="389" ht="15.75" customHeight="1">
      <c r="A389" s="2"/>
      <c r="B389" s="2"/>
      <c r="C389" s="2"/>
      <c r="D389" s="2"/>
      <c r="E389" s="2"/>
      <c r="F389" s="2"/>
      <c r="G389" s="222"/>
      <c r="H389" s="222"/>
      <c r="I389" s="222"/>
      <c r="J389" s="222"/>
      <c r="K389" s="5"/>
    </row>
    <row r="390" ht="15.75" customHeight="1">
      <c r="A390" s="2"/>
      <c r="B390" s="2"/>
      <c r="C390" s="2"/>
      <c r="D390" s="2"/>
      <c r="E390" s="2"/>
      <c r="F390" s="2"/>
      <c r="G390" s="222"/>
      <c r="H390" s="222"/>
      <c r="I390" s="222"/>
      <c r="J390" s="222"/>
      <c r="K390" s="5"/>
    </row>
    <row r="391" ht="15.75" customHeight="1">
      <c r="A391" s="2"/>
      <c r="B391" s="2"/>
      <c r="C391" s="2"/>
      <c r="D391" s="2"/>
      <c r="E391" s="2"/>
      <c r="F391" s="2"/>
      <c r="G391" s="222"/>
      <c r="H391" s="222"/>
      <c r="I391" s="222"/>
      <c r="J391" s="222"/>
      <c r="K391" s="5"/>
    </row>
    <row r="392" ht="15.75" customHeight="1">
      <c r="A392" s="2"/>
      <c r="B392" s="2"/>
      <c r="C392" s="2"/>
      <c r="D392" s="2"/>
      <c r="E392" s="2"/>
      <c r="F392" s="2"/>
      <c r="G392" s="222"/>
      <c r="H392" s="222"/>
      <c r="I392" s="222"/>
      <c r="J392" s="222"/>
      <c r="K392" s="5"/>
    </row>
    <row r="393" ht="15.75" customHeight="1">
      <c r="A393" s="2"/>
      <c r="B393" s="2"/>
      <c r="C393" s="2"/>
      <c r="D393" s="2"/>
      <c r="E393" s="2"/>
      <c r="F393" s="2"/>
      <c r="G393" s="222"/>
      <c r="H393" s="222"/>
      <c r="I393" s="222"/>
      <c r="J393" s="222"/>
      <c r="K393" s="5"/>
    </row>
    <row r="394" ht="15.75" customHeight="1">
      <c r="A394" s="2"/>
      <c r="B394" s="2"/>
      <c r="C394" s="2"/>
      <c r="D394" s="2"/>
      <c r="E394" s="2"/>
      <c r="F394" s="2"/>
      <c r="G394" s="222"/>
      <c r="H394" s="222"/>
      <c r="I394" s="222"/>
      <c r="J394" s="222"/>
      <c r="K394" s="5"/>
    </row>
    <row r="395" ht="15.75" customHeight="1">
      <c r="A395" s="2"/>
      <c r="B395" s="2"/>
      <c r="C395" s="2"/>
      <c r="D395" s="2"/>
      <c r="E395" s="2"/>
      <c r="F395" s="2"/>
      <c r="G395" s="222"/>
      <c r="H395" s="222"/>
      <c r="I395" s="222"/>
      <c r="J395" s="222"/>
      <c r="K395" s="5"/>
    </row>
    <row r="396" ht="15.75" customHeight="1">
      <c r="A396" s="2"/>
      <c r="B396" s="2"/>
      <c r="C396" s="2"/>
      <c r="D396" s="2"/>
      <c r="E396" s="2"/>
      <c r="F396" s="2"/>
      <c r="G396" s="222"/>
      <c r="H396" s="222"/>
      <c r="I396" s="222"/>
      <c r="J396" s="222"/>
      <c r="K396" s="5"/>
    </row>
    <row r="397" ht="15.75" customHeight="1">
      <c r="A397" s="2"/>
      <c r="B397" s="2"/>
      <c r="C397" s="2"/>
      <c r="D397" s="2"/>
      <c r="E397" s="2"/>
      <c r="F397" s="2"/>
      <c r="G397" s="222"/>
      <c r="H397" s="222"/>
      <c r="I397" s="222"/>
      <c r="J397" s="222"/>
      <c r="K397" s="5"/>
    </row>
    <row r="398" ht="15.75" customHeight="1">
      <c r="A398" s="2"/>
      <c r="B398" s="2"/>
      <c r="C398" s="2"/>
      <c r="D398" s="2"/>
      <c r="E398" s="2"/>
      <c r="F398" s="2"/>
      <c r="G398" s="222"/>
      <c r="H398" s="222"/>
      <c r="I398" s="222"/>
      <c r="J398" s="222"/>
      <c r="K398" s="5"/>
    </row>
    <row r="399" ht="15.75" customHeight="1">
      <c r="A399" s="2"/>
      <c r="B399" s="2"/>
      <c r="C399" s="2"/>
      <c r="D399" s="2"/>
      <c r="E399" s="2"/>
      <c r="F399" s="2"/>
      <c r="G399" s="222"/>
      <c r="H399" s="222"/>
      <c r="I399" s="222"/>
      <c r="J399" s="222"/>
      <c r="K399" s="5"/>
    </row>
    <row r="400" ht="15.75" customHeight="1">
      <c r="A400" s="2"/>
      <c r="B400" s="2"/>
      <c r="C400" s="2"/>
      <c r="D400" s="2"/>
      <c r="E400" s="2"/>
      <c r="F400" s="2"/>
      <c r="G400" s="222"/>
      <c r="H400" s="222"/>
      <c r="I400" s="222"/>
      <c r="J400" s="222"/>
      <c r="K400" s="5"/>
    </row>
    <row r="401" ht="15.75" customHeight="1">
      <c r="A401" s="2"/>
      <c r="B401" s="2"/>
      <c r="C401" s="2"/>
      <c r="D401" s="2"/>
      <c r="E401" s="2"/>
      <c r="F401" s="2"/>
      <c r="G401" s="222"/>
      <c r="H401" s="222"/>
      <c r="I401" s="222"/>
      <c r="J401" s="222"/>
      <c r="K401" s="5"/>
    </row>
    <row r="402" ht="15.75" customHeight="1">
      <c r="A402" s="2"/>
      <c r="B402" s="2"/>
      <c r="C402" s="2"/>
      <c r="D402" s="2"/>
      <c r="E402" s="2"/>
      <c r="F402" s="2"/>
      <c r="G402" s="222"/>
      <c r="H402" s="222"/>
      <c r="I402" s="222"/>
      <c r="J402" s="222"/>
      <c r="K402" s="5"/>
    </row>
    <row r="403" ht="15.75" customHeight="1">
      <c r="A403" s="2"/>
      <c r="B403" s="2"/>
      <c r="C403" s="2"/>
      <c r="D403" s="2"/>
      <c r="E403" s="2"/>
      <c r="F403" s="2"/>
      <c r="G403" s="222"/>
      <c r="H403" s="222"/>
      <c r="I403" s="222"/>
      <c r="J403" s="222"/>
      <c r="K403" s="5"/>
    </row>
    <row r="404" ht="15.75" customHeight="1">
      <c r="A404" s="2"/>
      <c r="B404" s="2"/>
      <c r="C404" s="2"/>
      <c r="D404" s="2"/>
      <c r="E404" s="2"/>
      <c r="F404" s="2"/>
      <c r="G404" s="222"/>
      <c r="H404" s="222"/>
      <c r="I404" s="222"/>
      <c r="J404" s="222"/>
      <c r="K404" s="5"/>
    </row>
    <row r="405" ht="15.75" customHeight="1">
      <c r="A405" s="2"/>
      <c r="B405" s="2"/>
      <c r="C405" s="2"/>
      <c r="D405" s="2"/>
      <c r="E405" s="2"/>
      <c r="F405" s="2"/>
      <c r="G405" s="222"/>
      <c r="H405" s="222"/>
      <c r="I405" s="222"/>
      <c r="J405" s="222"/>
      <c r="K405" s="5"/>
    </row>
    <row r="406" ht="15.75" customHeight="1">
      <c r="A406" s="2"/>
      <c r="B406" s="2"/>
      <c r="C406" s="2"/>
      <c r="D406" s="2"/>
      <c r="E406" s="2"/>
      <c r="F406" s="2"/>
      <c r="G406" s="222"/>
      <c r="H406" s="222"/>
      <c r="I406" s="222"/>
      <c r="J406" s="222"/>
      <c r="K406" s="5"/>
    </row>
    <row r="407" ht="15.75" customHeight="1">
      <c r="A407" s="2"/>
      <c r="B407" s="2"/>
      <c r="C407" s="2"/>
      <c r="D407" s="2"/>
      <c r="E407" s="2"/>
      <c r="F407" s="2"/>
      <c r="G407" s="222"/>
      <c r="H407" s="222"/>
      <c r="I407" s="222"/>
      <c r="J407" s="222"/>
      <c r="K407" s="5"/>
    </row>
    <row r="408" ht="15.75" customHeight="1">
      <c r="A408" s="2"/>
      <c r="B408" s="2"/>
      <c r="C408" s="2"/>
      <c r="D408" s="2"/>
      <c r="E408" s="2"/>
      <c r="F408" s="2"/>
      <c r="G408" s="222"/>
      <c r="H408" s="222"/>
      <c r="I408" s="222"/>
      <c r="J408" s="222"/>
      <c r="K408" s="5"/>
    </row>
    <row r="409" ht="15.75" customHeight="1">
      <c r="A409" s="2"/>
      <c r="B409" s="2"/>
      <c r="C409" s="2"/>
      <c r="D409" s="2"/>
      <c r="E409" s="2"/>
      <c r="F409" s="2"/>
      <c r="G409" s="222"/>
      <c r="H409" s="222"/>
      <c r="I409" s="222"/>
      <c r="J409" s="222"/>
      <c r="K409" s="5"/>
    </row>
    <row r="410" ht="15.75" customHeight="1">
      <c r="A410" s="2"/>
      <c r="B410" s="2"/>
      <c r="C410" s="2"/>
      <c r="D410" s="2"/>
      <c r="E410" s="2"/>
      <c r="F410" s="2"/>
      <c r="G410" s="222"/>
      <c r="H410" s="222"/>
      <c r="I410" s="222"/>
      <c r="J410" s="222"/>
      <c r="K410" s="5"/>
    </row>
    <row r="411" ht="15.75" customHeight="1">
      <c r="A411" s="2"/>
      <c r="B411" s="2"/>
      <c r="C411" s="2"/>
      <c r="D411" s="2"/>
      <c r="E411" s="2"/>
      <c r="F411" s="2"/>
      <c r="G411" s="222"/>
      <c r="H411" s="222"/>
      <c r="I411" s="222"/>
      <c r="J411" s="222"/>
      <c r="K411" s="5"/>
    </row>
    <row r="412" ht="15.75" customHeight="1">
      <c r="A412" s="2"/>
      <c r="B412" s="2"/>
      <c r="C412" s="2"/>
      <c r="D412" s="2"/>
      <c r="E412" s="2"/>
      <c r="F412" s="2"/>
      <c r="G412" s="222"/>
      <c r="H412" s="222"/>
      <c r="I412" s="222"/>
      <c r="J412" s="222"/>
      <c r="K412" s="5"/>
    </row>
    <row r="413" ht="15.75" customHeight="1">
      <c r="A413" s="2"/>
      <c r="B413" s="2"/>
      <c r="C413" s="2"/>
      <c r="D413" s="2"/>
      <c r="E413" s="2"/>
      <c r="F413" s="2"/>
      <c r="G413" s="222"/>
      <c r="H413" s="222"/>
      <c r="I413" s="222"/>
      <c r="J413" s="222"/>
      <c r="K413" s="5"/>
    </row>
    <row r="414" ht="15.75" customHeight="1">
      <c r="A414" s="2"/>
      <c r="B414" s="2"/>
      <c r="C414" s="2"/>
      <c r="D414" s="2"/>
      <c r="E414" s="2"/>
      <c r="F414" s="2"/>
      <c r="G414" s="222"/>
      <c r="H414" s="222"/>
      <c r="I414" s="222"/>
      <c r="J414" s="222"/>
      <c r="K414" s="5"/>
    </row>
    <row r="415" ht="15.75" customHeight="1">
      <c r="A415" s="2"/>
      <c r="B415" s="2"/>
      <c r="C415" s="2"/>
      <c r="D415" s="2"/>
      <c r="E415" s="2"/>
      <c r="F415" s="2"/>
      <c r="G415" s="222"/>
      <c r="H415" s="222"/>
      <c r="I415" s="222"/>
      <c r="J415" s="222"/>
      <c r="K415" s="5"/>
    </row>
    <row r="416" ht="15.75" customHeight="1">
      <c r="A416" s="2"/>
      <c r="B416" s="2"/>
      <c r="C416" s="2"/>
      <c r="D416" s="2"/>
      <c r="E416" s="2"/>
      <c r="F416" s="2"/>
      <c r="G416" s="222"/>
      <c r="H416" s="222"/>
      <c r="I416" s="222"/>
      <c r="J416" s="222"/>
      <c r="K416" s="5"/>
    </row>
    <row r="417" ht="15.75" customHeight="1">
      <c r="A417" s="2"/>
      <c r="B417" s="2"/>
      <c r="C417" s="2"/>
      <c r="D417" s="2"/>
      <c r="E417" s="2"/>
      <c r="F417" s="2"/>
      <c r="G417" s="222"/>
      <c r="H417" s="222"/>
      <c r="I417" s="222"/>
      <c r="J417" s="222"/>
      <c r="K417" s="5"/>
    </row>
    <row r="418" ht="15.75" customHeight="1">
      <c r="A418" s="2"/>
      <c r="B418" s="2"/>
      <c r="C418" s="2"/>
      <c r="D418" s="2"/>
      <c r="E418" s="2"/>
      <c r="F418" s="2"/>
      <c r="G418" s="222"/>
      <c r="H418" s="222"/>
      <c r="I418" s="222"/>
      <c r="J418" s="222"/>
      <c r="K418" s="5"/>
    </row>
    <row r="419" ht="15.75" customHeight="1">
      <c r="A419" s="2"/>
      <c r="B419" s="2"/>
      <c r="C419" s="2"/>
      <c r="D419" s="2"/>
      <c r="E419" s="2"/>
      <c r="F419" s="2"/>
      <c r="G419" s="222"/>
      <c r="H419" s="222"/>
      <c r="I419" s="222"/>
      <c r="J419" s="222"/>
      <c r="K419" s="5"/>
    </row>
    <row r="420" ht="15.75" customHeight="1">
      <c r="A420" s="2"/>
      <c r="B420" s="2"/>
      <c r="C420" s="2"/>
      <c r="D420" s="2"/>
      <c r="E420" s="2"/>
      <c r="F420" s="2"/>
      <c r="G420" s="222"/>
      <c r="H420" s="222"/>
      <c r="I420" s="222"/>
      <c r="J420" s="222"/>
      <c r="K420" s="5"/>
    </row>
    <row r="421" ht="15.75" customHeight="1">
      <c r="A421" s="2"/>
      <c r="B421" s="2"/>
      <c r="C421" s="2"/>
      <c r="D421" s="2"/>
      <c r="E421" s="2"/>
      <c r="F421" s="2"/>
      <c r="G421" s="222"/>
      <c r="H421" s="222"/>
      <c r="I421" s="222"/>
      <c r="J421" s="222"/>
      <c r="K421" s="5"/>
    </row>
    <row r="422" ht="15.75" customHeight="1">
      <c r="A422" s="2"/>
      <c r="B422" s="2"/>
      <c r="C422" s="2"/>
      <c r="D422" s="2"/>
      <c r="E422" s="2"/>
      <c r="F422" s="2"/>
      <c r="G422" s="222"/>
      <c r="H422" s="222"/>
      <c r="I422" s="222"/>
      <c r="J422" s="222"/>
      <c r="K422" s="5"/>
    </row>
    <row r="423" ht="15.75" customHeight="1">
      <c r="A423" s="2"/>
      <c r="B423" s="2"/>
      <c r="C423" s="2"/>
      <c r="D423" s="2"/>
      <c r="E423" s="2"/>
      <c r="F423" s="2"/>
      <c r="G423" s="222"/>
      <c r="H423" s="222"/>
      <c r="I423" s="222"/>
      <c r="J423" s="222"/>
      <c r="K423" s="5"/>
    </row>
    <row r="424" ht="15.75" customHeight="1">
      <c r="A424" s="2"/>
      <c r="B424" s="2"/>
      <c r="C424" s="2"/>
      <c r="D424" s="2"/>
      <c r="E424" s="2"/>
      <c r="F424" s="2"/>
      <c r="G424" s="222"/>
      <c r="H424" s="222"/>
      <c r="I424" s="222"/>
      <c r="J424" s="222"/>
      <c r="K424" s="5"/>
    </row>
    <row r="425" ht="15.75" customHeight="1">
      <c r="A425" s="2"/>
      <c r="B425" s="2"/>
      <c r="C425" s="2"/>
      <c r="D425" s="2"/>
      <c r="E425" s="2"/>
      <c r="F425" s="2"/>
      <c r="G425" s="222"/>
      <c r="H425" s="222"/>
      <c r="I425" s="222"/>
      <c r="J425" s="222"/>
      <c r="K425" s="5"/>
    </row>
    <row r="426" ht="15.75" customHeight="1">
      <c r="A426" s="2"/>
      <c r="B426" s="2"/>
      <c r="C426" s="2"/>
      <c r="D426" s="2"/>
      <c r="E426" s="2"/>
      <c r="F426" s="2"/>
      <c r="G426" s="222"/>
      <c r="H426" s="222"/>
      <c r="I426" s="222"/>
      <c r="J426" s="222"/>
      <c r="K426" s="5"/>
    </row>
    <row r="427" ht="15.75" customHeight="1">
      <c r="A427" s="2"/>
      <c r="B427" s="2"/>
      <c r="C427" s="2"/>
      <c r="D427" s="2"/>
      <c r="E427" s="2"/>
      <c r="F427" s="2"/>
      <c r="G427" s="222"/>
      <c r="H427" s="222"/>
      <c r="I427" s="222"/>
      <c r="J427" s="222"/>
      <c r="K427" s="5"/>
    </row>
    <row r="428" ht="15.75" customHeight="1">
      <c r="A428" s="2"/>
      <c r="B428" s="2"/>
      <c r="C428" s="2"/>
      <c r="D428" s="2"/>
      <c r="E428" s="2"/>
      <c r="F428" s="2"/>
      <c r="G428" s="222"/>
      <c r="H428" s="222"/>
      <c r="I428" s="222"/>
      <c r="J428" s="222"/>
      <c r="K428" s="5"/>
    </row>
    <row r="429" ht="15.75" customHeight="1">
      <c r="A429" s="2"/>
      <c r="B429" s="2"/>
      <c r="C429" s="2"/>
      <c r="D429" s="2"/>
      <c r="E429" s="2"/>
      <c r="F429" s="2"/>
      <c r="G429" s="222"/>
      <c r="H429" s="222"/>
      <c r="I429" s="222"/>
      <c r="J429" s="222"/>
      <c r="K429" s="5"/>
    </row>
    <row r="430" ht="15.75" customHeight="1">
      <c r="A430" s="2"/>
      <c r="B430" s="2"/>
      <c r="C430" s="2"/>
      <c r="D430" s="2"/>
      <c r="E430" s="2"/>
      <c r="F430" s="2"/>
      <c r="G430" s="222"/>
      <c r="H430" s="222"/>
      <c r="I430" s="222"/>
      <c r="J430" s="222"/>
      <c r="K430" s="5"/>
    </row>
    <row r="431" ht="15.75" customHeight="1">
      <c r="A431" s="2"/>
      <c r="B431" s="2"/>
      <c r="C431" s="2"/>
      <c r="D431" s="2"/>
      <c r="E431" s="2"/>
      <c r="F431" s="2"/>
      <c r="G431" s="222"/>
      <c r="H431" s="222"/>
      <c r="I431" s="222"/>
      <c r="J431" s="222"/>
      <c r="K431" s="5"/>
    </row>
    <row r="432" ht="15.75" customHeight="1">
      <c r="A432" s="2"/>
      <c r="B432" s="2"/>
      <c r="C432" s="2"/>
      <c r="D432" s="2"/>
      <c r="E432" s="2"/>
      <c r="F432" s="2"/>
      <c r="G432" s="222"/>
      <c r="H432" s="222"/>
      <c r="I432" s="222"/>
      <c r="J432" s="222"/>
      <c r="K432" s="5"/>
    </row>
    <row r="433" ht="15.75" customHeight="1">
      <c r="A433" s="2"/>
      <c r="B433" s="2"/>
      <c r="C433" s="2"/>
      <c r="D433" s="2"/>
      <c r="E433" s="2"/>
      <c r="F433" s="2"/>
      <c r="G433" s="222"/>
      <c r="H433" s="222"/>
      <c r="I433" s="222"/>
      <c r="J433" s="222"/>
      <c r="K433" s="5"/>
    </row>
    <row r="434" ht="15.75" customHeight="1">
      <c r="A434" s="2"/>
      <c r="B434" s="2"/>
      <c r="C434" s="2"/>
      <c r="D434" s="2"/>
      <c r="E434" s="2"/>
      <c r="F434" s="2"/>
      <c r="G434" s="222"/>
      <c r="H434" s="222"/>
      <c r="I434" s="222"/>
      <c r="J434" s="222"/>
      <c r="K434" s="5"/>
    </row>
    <row r="435" ht="15.75" customHeight="1">
      <c r="A435" s="2"/>
      <c r="B435" s="2"/>
      <c r="C435" s="2"/>
      <c r="D435" s="2"/>
      <c r="E435" s="2"/>
      <c r="F435" s="2"/>
      <c r="G435" s="222"/>
      <c r="H435" s="222"/>
      <c r="I435" s="222"/>
      <c r="J435" s="222"/>
      <c r="K435" s="5"/>
    </row>
    <row r="436" ht="15.75" customHeight="1">
      <c r="A436" s="2"/>
      <c r="B436" s="2"/>
      <c r="C436" s="2"/>
      <c r="D436" s="2"/>
      <c r="E436" s="2"/>
      <c r="F436" s="2"/>
      <c r="G436" s="222"/>
      <c r="H436" s="222"/>
      <c r="I436" s="222"/>
      <c r="J436" s="222"/>
      <c r="K436" s="5"/>
    </row>
    <row r="437" ht="15.75" customHeight="1">
      <c r="A437" s="2"/>
      <c r="B437" s="2"/>
      <c r="C437" s="2"/>
      <c r="D437" s="2"/>
      <c r="E437" s="2"/>
      <c r="F437" s="2"/>
      <c r="G437" s="222"/>
      <c r="H437" s="222"/>
      <c r="I437" s="222"/>
      <c r="J437" s="222"/>
      <c r="K437" s="5"/>
    </row>
    <row r="438" ht="15.75" customHeight="1">
      <c r="A438" s="2"/>
      <c r="B438" s="2"/>
      <c r="C438" s="2"/>
      <c r="D438" s="2"/>
      <c r="E438" s="2"/>
      <c r="F438" s="2"/>
      <c r="G438" s="222"/>
      <c r="H438" s="222"/>
      <c r="I438" s="222"/>
      <c r="J438" s="222"/>
      <c r="K438" s="5"/>
    </row>
    <row r="439" ht="15.75" customHeight="1">
      <c r="A439" s="2"/>
      <c r="B439" s="2"/>
      <c r="C439" s="2"/>
      <c r="D439" s="2"/>
      <c r="E439" s="2"/>
      <c r="F439" s="2"/>
      <c r="G439" s="222"/>
      <c r="H439" s="222"/>
      <c r="I439" s="222"/>
      <c r="J439" s="222"/>
      <c r="K439" s="5"/>
    </row>
    <row r="440" ht="15.75" customHeight="1">
      <c r="A440" s="2"/>
      <c r="B440" s="2"/>
      <c r="C440" s="2"/>
      <c r="D440" s="2"/>
      <c r="E440" s="2"/>
      <c r="F440" s="2"/>
      <c r="G440" s="222"/>
      <c r="H440" s="222"/>
      <c r="I440" s="222"/>
      <c r="J440" s="222"/>
      <c r="K440" s="5"/>
    </row>
    <row r="441" ht="15.75" customHeight="1">
      <c r="A441" s="2"/>
      <c r="B441" s="2"/>
      <c r="C441" s="2"/>
      <c r="D441" s="2"/>
      <c r="E441" s="2"/>
      <c r="F441" s="2"/>
      <c r="G441" s="222"/>
      <c r="H441" s="222"/>
      <c r="I441" s="222"/>
      <c r="J441" s="222"/>
      <c r="K441" s="5"/>
    </row>
    <row r="442" ht="15.75" customHeight="1">
      <c r="A442" s="2"/>
      <c r="B442" s="2"/>
      <c r="C442" s="2"/>
      <c r="D442" s="2"/>
      <c r="E442" s="2"/>
      <c r="F442" s="2"/>
      <c r="G442" s="222"/>
      <c r="H442" s="222"/>
      <c r="I442" s="222"/>
      <c r="J442" s="222"/>
      <c r="K442" s="5"/>
    </row>
    <row r="443" ht="15.75" customHeight="1">
      <c r="A443" s="2"/>
      <c r="B443" s="2"/>
      <c r="C443" s="2"/>
      <c r="D443" s="2"/>
      <c r="E443" s="2"/>
      <c r="F443" s="2"/>
      <c r="G443" s="222"/>
      <c r="H443" s="222"/>
      <c r="I443" s="222"/>
      <c r="J443" s="222"/>
      <c r="K443" s="5"/>
    </row>
    <row r="444" ht="15.75" customHeight="1">
      <c r="A444" s="2"/>
      <c r="B444" s="2"/>
      <c r="C444" s="2"/>
      <c r="D444" s="2"/>
      <c r="E444" s="2"/>
      <c r="F444" s="2"/>
      <c r="G444" s="222"/>
      <c r="H444" s="222"/>
      <c r="I444" s="222"/>
      <c r="J444" s="222"/>
      <c r="K444" s="5"/>
    </row>
    <row r="445" ht="15.75" customHeight="1">
      <c r="A445" s="2"/>
      <c r="B445" s="2"/>
      <c r="C445" s="2"/>
      <c r="D445" s="2"/>
      <c r="E445" s="2"/>
      <c r="F445" s="2"/>
      <c r="G445" s="222"/>
      <c r="H445" s="222"/>
      <c r="I445" s="222"/>
      <c r="J445" s="222"/>
      <c r="K445" s="5"/>
    </row>
    <row r="446" ht="15.75" customHeight="1">
      <c r="A446" s="2"/>
      <c r="B446" s="2"/>
      <c r="C446" s="2"/>
      <c r="D446" s="2"/>
      <c r="E446" s="2"/>
      <c r="F446" s="2"/>
      <c r="G446" s="222"/>
      <c r="H446" s="222"/>
      <c r="I446" s="222"/>
      <c r="J446" s="222"/>
      <c r="K446" s="5"/>
    </row>
    <row r="447" ht="15.75" customHeight="1">
      <c r="A447" s="2"/>
      <c r="B447" s="2"/>
      <c r="C447" s="2"/>
      <c r="D447" s="2"/>
      <c r="E447" s="2"/>
      <c r="F447" s="2"/>
      <c r="G447" s="222"/>
      <c r="H447" s="222"/>
      <c r="I447" s="222"/>
      <c r="J447" s="222"/>
      <c r="K447" s="5"/>
    </row>
    <row r="448" ht="15.75" customHeight="1">
      <c r="A448" s="2"/>
      <c r="B448" s="2"/>
      <c r="C448" s="2"/>
      <c r="D448" s="2"/>
      <c r="E448" s="2"/>
      <c r="F448" s="2"/>
      <c r="G448" s="222"/>
      <c r="H448" s="222"/>
      <c r="I448" s="222"/>
      <c r="J448" s="222"/>
      <c r="K448" s="5"/>
    </row>
    <row r="449" ht="15.75" customHeight="1">
      <c r="A449" s="2"/>
      <c r="B449" s="2"/>
      <c r="C449" s="2"/>
      <c r="D449" s="2"/>
      <c r="E449" s="2"/>
      <c r="F449" s="2"/>
      <c r="G449" s="222"/>
      <c r="H449" s="222"/>
      <c r="I449" s="222"/>
      <c r="J449" s="222"/>
      <c r="K449" s="5"/>
    </row>
    <row r="450" ht="15.75" customHeight="1">
      <c r="A450" s="2"/>
      <c r="B450" s="2"/>
      <c r="C450" s="2"/>
      <c r="D450" s="2"/>
      <c r="E450" s="2"/>
      <c r="F450" s="2"/>
      <c r="G450" s="222"/>
      <c r="H450" s="222"/>
      <c r="I450" s="222"/>
      <c r="J450" s="222"/>
      <c r="K450" s="5"/>
    </row>
    <row r="451" ht="15.75" customHeight="1">
      <c r="A451" s="2"/>
      <c r="B451" s="2"/>
      <c r="C451" s="2"/>
      <c r="D451" s="2"/>
      <c r="E451" s="2"/>
      <c r="F451" s="2"/>
      <c r="G451" s="222"/>
      <c r="H451" s="222"/>
      <c r="I451" s="222"/>
      <c r="J451" s="222"/>
      <c r="K451" s="5"/>
    </row>
    <row r="452" ht="15.75" customHeight="1">
      <c r="A452" s="2"/>
      <c r="B452" s="2"/>
      <c r="C452" s="2"/>
      <c r="D452" s="2"/>
      <c r="E452" s="2"/>
      <c r="F452" s="2"/>
      <c r="G452" s="222"/>
      <c r="H452" s="222"/>
      <c r="I452" s="222"/>
      <c r="J452" s="222"/>
      <c r="K452" s="5"/>
    </row>
    <row r="453" ht="15.75" customHeight="1">
      <c r="A453" s="2"/>
      <c r="B453" s="2"/>
      <c r="C453" s="2"/>
      <c r="D453" s="2"/>
      <c r="E453" s="2"/>
      <c r="F453" s="2"/>
      <c r="G453" s="222"/>
      <c r="H453" s="222"/>
      <c r="I453" s="222"/>
      <c r="J453" s="222"/>
      <c r="K453" s="5"/>
    </row>
    <row r="454" ht="15.75" customHeight="1">
      <c r="A454" s="2"/>
      <c r="B454" s="2"/>
      <c r="C454" s="2"/>
      <c r="D454" s="2"/>
      <c r="E454" s="2"/>
      <c r="F454" s="2"/>
      <c r="G454" s="222"/>
      <c r="H454" s="222"/>
      <c r="I454" s="222"/>
      <c r="J454" s="222"/>
      <c r="K454" s="5"/>
    </row>
    <row r="455" ht="15.75" customHeight="1">
      <c r="A455" s="2"/>
      <c r="B455" s="2"/>
      <c r="C455" s="2"/>
      <c r="D455" s="2"/>
      <c r="E455" s="2"/>
      <c r="F455" s="2"/>
      <c r="G455" s="222"/>
      <c r="H455" s="222"/>
      <c r="I455" s="222"/>
      <c r="J455" s="222"/>
      <c r="K455" s="5"/>
    </row>
    <row r="456" ht="15.75" customHeight="1">
      <c r="A456" s="2"/>
      <c r="B456" s="2"/>
      <c r="C456" s="2"/>
      <c r="D456" s="2"/>
      <c r="E456" s="2"/>
      <c r="F456" s="2"/>
      <c r="G456" s="222"/>
      <c r="H456" s="222"/>
      <c r="I456" s="222"/>
      <c r="J456" s="222"/>
      <c r="K456" s="5"/>
    </row>
    <row r="457" ht="15.75" customHeight="1">
      <c r="A457" s="2"/>
      <c r="B457" s="2"/>
      <c r="C457" s="2"/>
      <c r="D457" s="2"/>
      <c r="E457" s="2"/>
      <c r="F457" s="2"/>
      <c r="G457" s="222"/>
      <c r="H457" s="222"/>
      <c r="I457" s="222"/>
      <c r="J457" s="222"/>
      <c r="K457" s="5"/>
    </row>
    <row r="458" ht="15.75" customHeight="1">
      <c r="A458" s="2"/>
      <c r="B458" s="2"/>
      <c r="C458" s="2"/>
      <c r="D458" s="2"/>
      <c r="E458" s="2"/>
      <c r="F458" s="2"/>
      <c r="G458" s="222"/>
      <c r="H458" s="222"/>
      <c r="I458" s="222"/>
      <c r="J458" s="222"/>
      <c r="K458" s="5"/>
    </row>
    <row r="459" ht="15.75" customHeight="1">
      <c r="A459" s="2"/>
      <c r="B459" s="2"/>
      <c r="C459" s="2"/>
      <c r="D459" s="2"/>
      <c r="E459" s="2"/>
      <c r="F459" s="2"/>
      <c r="G459" s="222"/>
      <c r="H459" s="222"/>
      <c r="I459" s="222"/>
      <c r="J459" s="222"/>
      <c r="K459" s="5"/>
    </row>
    <row r="460" ht="15.75" customHeight="1">
      <c r="A460" s="2"/>
      <c r="B460" s="2"/>
      <c r="C460" s="2"/>
      <c r="D460" s="2"/>
      <c r="E460" s="2"/>
      <c r="F460" s="2"/>
      <c r="G460" s="222"/>
      <c r="H460" s="222"/>
      <c r="I460" s="222"/>
      <c r="J460" s="222"/>
      <c r="K460" s="5"/>
    </row>
    <row r="461" ht="15.75" customHeight="1">
      <c r="A461" s="2"/>
      <c r="B461" s="2"/>
      <c r="C461" s="2"/>
      <c r="D461" s="2"/>
      <c r="E461" s="2"/>
      <c r="F461" s="2"/>
      <c r="G461" s="222"/>
      <c r="H461" s="222"/>
      <c r="I461" s="222"/>
      <c r="J461" s="222"/>
      <c r="K461" s="5"/>
    </row>
    <row r="462" ht="15.75" customHeight="1">
      <c r="A462" s="2"/>
      <c r="B462" s="2"/>
      <c r="C462" s="2"/>
      <c r="D462" s="2"/>
      <c r="E462" s="2"/>
      <c r="F462" s="2"/>
      <c r="G462" s="222"/>
      <c r="H462" s="222"/>
      <c r="I462" s="222"/>
      <c r="J462" s="222"/>
      <c r="K462" s="5"/>
    </row>
    <row r="463" ht="15.75" customHeight="1">
      <c r="A463" s="2"/>
      <c r="B463" s="2"/>
      <c r="C463" s="2"/>
      <c r="D463" s="2"/>
      <c r="E463" s="2"/>
      <c r="F463" s="2"/>
      <c r="G463" s="222"/>
      <c r="H463" s="222"/>
      <c r="I463" s="222"/>
      <c r="J463" s="222"/>
      <c r="K463" s="5"/>
    </row>
    <row r="464" ht="15.75" customHeight="1">
      <c r="A464" s="2"/>
      <c r="B464" s="2"/>
      <c r="C464" s="2"/>
      <c r="D464" s="2"/>
      <c r="E464" s="2"/>
      <c r="F464" s="2"/>
      <c r="G464" s="222"/>
      <c r="H464" s="222"/>
      <c r="I464" s="222"/>
      <c r="J464" s="222"/>
      <c r="K464" s="5"/>
    </row>
    <row r="465" ht="15.75" customHeight="1">
      <c r="A465" s="2"/>
      <c r="B465" s="2"/>
      <c r="C465" s="2"/>
      <c r="D465" s="2"/>
      <c r="E465" s="2"/>
      <c r="F465" s="2"/>
      <c r="G465" s="222"/>
      <c r="H465" s="222"/>
      <c r="I465" s="222"/>
      <c r="J465" s="222"/>
      <c r="K465" s="5"/>
    </row>
    <row r="466" ht="15.75" customHeight="1">
      <c r="A466" s="2"/>
      <c r="B466" s="2"/>
      <c r="C466" s="2"/>
      <c r="D466" s="2"/>
      <c r="E466" s="2"/>
      <c r="F466" s="2"/>
      <c r="G466" s="222"/>
      <c r="H466" s="222"/>
      <c r="I466" s="222"/>
      <c r="J466" s="222"/>
      <c r="K466" s="5"/>
    </row>
    <row r="467" ht="15.75" customHeight="1">
      <c r="A467" s="2"/>
      <c r="B467" s="2"/>
      <c r="C467" s="2"/>
      <c r="D467" s="2"/>
      <c r="E467" s="2"/>
      <c r="F467" s="2"/>
      <c r="G467" s="222"/>
      <c r="H467" s="222"/>
      <c r="I467" s="222"/>
      <c r="J467" s="222"/>
      <c r="K467" s="5"/>
    </row>
    <row r="468" ht="15.75" customHeight="1">
      <c r="A468" s="2"/>
      <c r="B468" s="2"/>
      <c r="C468" s="2"/>
      <c r="D468" s="2"/>
      <c r="E468" s="2"/>
      <c r="F468" s="2"/>
      <c r="G468" s="222"/>
      <c r="H468" s="222"/>
      <c r="I468" s="222"/>
      <c r="J468" s="222"/>
      <c r="K468" s="5"/>
    </row>
    <row r="469" ht="15.75" customHeight="1">
      <c r="A469" s="2"/>
      <c r="B469" s="2"/>
      <c r="C469" s="2"/>
      <c r="D469" s="2"/>
      <c r="E469" s="2"/>
      <c r="F469" s="2"/>
      <c r="G469" s="222"/>
      <c r="H469" s="222"/>
      <c r="I469" s="222"/>
      <c r="J469" s="222"/>
      <c r="K469" s="5"/>
    </row>
    <row r="470" ht="15.75" customHeight="1">
      <c r="A470" s="2"/>
      <c r="B470" s="2"/>
      <c r="C470" s="2"/>
      <c r="D470" s="2"/>
      <c r="E470" s="2"/>
      <c r="F470" s="2"/>
      <c r="G470" s="222"/>
      <c r="H470" s="222"/>
      <c r="I470" s="222"/>
      <c r="J470" s="222"/>
      <c r="K470" s="5"/>
    </row>
    <row r="471" ht="15.75" customHeight="1">
      <c r="A471" s="2"/>
      <c r="B471" s="2"/>
      <c r="C471" s="2"/>
      <c r="D471" s="2"/>
      <c r="E471" s="2"/>
      <c r="F471" s="2"/>
      <c r="G471" s="222"/>
      <c r="H471" s="222"/>
      <c r="I471" s="222"/>
      <c r="J471" s="222"/>
      <c r="K471" s="5"/>
    </row>
    <row r="472" ht="15.75" customHeight="1">
      <c r="A472" s="2"/>
      <c r="B472" s="2"/>
      <c r="C472" s="2"/>
      <c r="D472" s="2"/>
      <c r="E472" s="2"/>
      <c r="F472" s="2"/>
      <c r="G472" s="222"/>
      <c r="H472" s="222"/>
      <c r="I472" s="222"/>
      <c r="J472" s="222"/>
      <c r="K472" s="5"/>
    </row>
    <row r="473" ht="15.75" customHeight="1">
      <c r="A473" s="2"/>
      <c r="B473" s="2"/>
      <c r="C473" s="2"/>
      <c r="D473" s="2"/>
      <c r="E473" s="2"/>
      <c r="F473" s="2"/>
      <c r="G473" s="222"/>
      <c r="H473" s="222"/>
      <c r="I473" s="222"/>
      <c r="J473" s="222"/>
      <c r="K473" s="5"/>
    </row>
    <row r="474" ht="15.75" customHeight="1">
      <c r="A474" s="2"/>
      <c r="B474" s="2"/>
      <c r="C474" s="2"/>
      <c r="D474" s="2"/>
      <c r="E474" s="2"/>
      <c r="F474" s="2"/>
      <c r="G474" s="222"/>
      <c r="H474" s="222"/>
      <c r="I474" s="222"/>
      <c r="J474" s="222"/>
      <c r="K474" s="5"/>
    </row>
    <row r="475" ht="15.75" customHeight="1">
      <c r="A475" s="2"/>
      <c r="B475" s="2"/>
      <c r="C475" s="2"/>
      <c r="D475" s="2"/>
      <c r="E475" s="2"/>
      <c r="F475" s="2"/>
      <c r="G475" s="222"/>
      <c r="H475" s="222"/>
      <c r="I475" s="222"/>
      <c r="J475" s="222"/>
      <c r="K475" s="5"/>
    </row>
    <row r="476" ht="15.75" customHeight="1">
      <c r="A476" s="2"/>
      <c r="B476" s="2"/>
      <c r="C476" s="2"/>
      <c r="D476" s="2"/>
      <c r="E476" s="2"/>
      <c r="F476" s="2"/>
      <c r="G476" s="222"/>
      <c r="H476" s="222"/>
      <c r="I476" s="222"/>
      <c r="J476" s="222"/>
      <c r="K476" s="5"/>
    </row>
    <row r="477" ht="15.75" customHeight="1">
      <c r="A477" s="2"/>
      <c r="B477" s="2"/>
      <c r="C477" s="2"/>
      <c r="D477" s="2"/>
      <c r="E477" s="2"/>
      <c r="F477" s="2"/>
      <c r="G477" s="222"/>
      <c r="H477" s="222"/>
      <c r="I477" s="222"/>
      <c r="J477" s="222"/>
      <c r="K477" s="5"/>
    </row>
    <row r="478" ht="15.75" customHeight="1">
      <c r="A478" s="2"/>
      <c r="B478" s="2"/>
      <c r="C478" s="2"/>
      <c r="D478" s="2"/>
      <c r="E478" s="2"/>
      <c r="F478" s="2"/>
      <c r="G478" s="222"/>
      <c r="H478" s="222"/>
      <c r="I478" s="222"/>
      <c r="J478" s="222"/>
      <c r="K478" s="5"/>
    </row>
    <row r="479" ht="15.75" customHeight="1">
      <c r="A479" s="2"/>
      <c r="B479" s="2"/>
      <c r="C479" s="2"/>
      <c r="D479" s="2"/>
      <c r="E479" s="2"/>
      <c r="F479" s="2"/>
      <c r="G479" s="222"/>
      <c r="H479" s="222"/>
      <c r="I479" s="222"/>
      <c r="J479" s="222"/>
      <c r="K479" s="5"/>
    </row>
    <row r="480" ht="15.75" customHeight="1">
      <c r="A480" s="2"/>
      <c r="B480" s="2"/>
      <c r="C480" s="2"/>
      <c r="D480" s="2"/>
      <c r="E480" s="2"/>
      <c r="F480" s="2"/>
      <c r="G480" s="222"/>
      <c r="H480" s="222"/>
      <c r="I480" s="222"/>
      <c r="J480" s="222"/>
      <c r="K480" s="5"/>
    </row>
    <row r="481" ht="15.75" customHeight="1">
      <c r="A481" s="2"/>
      <c r="B481" s="2"/>
      <c r="C481" s="2"/>
      <c r="D481" s="2"/>
      <c r="E481" s="2"/>
      <c r="F481" s="2"/>
      <c r="G481" s="222"/>
      <c r="H481" s="222"/>
      <c r="I481" s="222"/>
      <c r="J481" s="222"/>
      <c r="K481" s="5"/>
    </row>
    <row r="482" ht="15.75" customHeight="1">
      <c r="A482" s="2"/>
      <c r="B482" s="2"/>
      <c r="C482" s="2"/>
      <c r="D482" s="2"/>
      <c r="E482" s="2"/>
      <c r="F482" s="2"/>
      <c r="G482" s="222"/>
      <c r="H482" s="222"/>
      <c r="I482" s="222"/>
      <c r="J482" s="222"/>
      <c r="K482" s="5"/>
    </row>
    <row r="483" ht="15.75" customHeight="1">
      <c r="A483" s="2"/>
      <c r="B483" s="2"/>
      <c r="C483" s="2"/>
      <c r="D483" s="2"/>
      <c r="E483" s="2"/>
      <c r="F483" s="2"/>
      <c r="G483" s="222"/>
      <c r="H483" s="222"/>
      <c r="I483" s="222"/>
      <c r="J483" s="222"/>
      <c r="K483" s="5"/>
    </row>
    <row r="484" ht="15.75" customHeight="1">
      <c r="A484" s="2"/>
      <c r="B484" s="2"/>
      <c r="C484" s="2"/>
      <c r="D484" s="2"/>
      <c r="E484" s="2"/>
      <c r="F484" s="2"/>
      <c r="G484" s="222"/>
      <c r="H484" s="222"/>
      <c r="I484" s="222"/>
      <c r="J484" s="222"/>
      <c r="K484" s="5"/>
    </row>
    <row r="485" ht="15.75" customHeight="1">
      <c r="A485" s="2"/>
      <c r="B485" s="2"/>
      <c r="C485" s="2"/>
      <c r="D485" s="2"/>
      <c r="E485" s="2"/>
      <c r="F485" s="2"/>
      <c r="G485" s="222"/>
      <c r="H485" s="222"/>
      <c r="I485" s="222"/>
      <c r="J485" s="222"/>
      <c r="K485" s="5"/>
    </row>
    <row r="486" ht="15.75" customHeight="1">
      <c r="A486" s="2"/>
      <c r="B486" s="2"/>
      <c r="C486" s="2"/>
      <c r="D486" s="2"/>
      <c r="E486" s="2"/>
      <c r="F486" s="2"/>
      <c r="G486" s="222"/>
      <c r="H486" s="222"/>
      <c r="I486" s="222"/>
      <c r="J486" s="222"/>
      <c r="K486" s="5"/>
    </row>
    <row r="487" ht="15.75" customHeight="1">
      <c r="A487" s="2"/>
      <c r="B487" s="2"/>
      <c r="C487" s="2"/>
      <c r="D487" s="2"/>
      <c r="E487" s="2"/>
      <c r="F487" s="2"/>
      <c r="G487" s="222"/>
      <c r="H487" s="222"/>
      <c r="I487" s="222"/>
      <c r="J487" s="222"/>
      <c r="K487" s="5"/>
    </row>
    <row r="488" ht="15.75" customHeight="1">
      <c r="A488" s="2"/>
      <c r="B488" s="2"/>
      <c r="C488" s="2"/>
      <c r="D488" s="2"/>
      <c r="E488" s="2"/>
      <c r="F488" s="2"/>
      <c r="G488" s="222"/>
      <c r="H488" s="222"/>
      <c r="I488" s="222"/>
      <c r="J488" s="222"/>
      <c r="K488" s="5"/>
    </row>
    <row r="489" ht="15.75" customHeight="1">
      <c r="A489" s="2"/>
      <c r="B489" s="2"/>
      <c r="C489" s="2"/>
      <c r="D489" s="2"/>
      <c r="E489" s="2"/>
      <c r="F489" s="2"/>
      <c r="G489" s="222"/>
      <c r="H489" s="222"/>
      <c r="I489" s="222"/>
      <c r="J489" s="222"/>
      <c r="K489" s="5"/>
    </row>
    <row r="490" ht="15.75" customHeight="1">
      <c r="A490" s="2"/>
      <c r="B490" s="2"/>
      <c r="C490" s="2"/>
      <c r="D490" s="2"/>
      <c r="E490" s="2"/>
      <c r="F490" s="2"/>
      <c r="G490" s="222"/>
      <c r="H490" s="222"/>
      <c r="I490" s="222"/>
      <c r="J490" s="222"/>
      <c r="K490" s="5"/>
    </row>
    <row r="491" ht="15.75" customHeight="1">
      <c r="A491" s="2"/>
      <c r="B491" s="2"/>
      <c r="C491" s="2"/>
      <c r="D491" s="2"/>
      <c r="E491" s="2"/>
      <c r="F491" s="2"/>
      <c r="G491" s="222"/>
      <c r="H491" s="222"/>
      <c r="I491" s="222"/>
      <c r="J491" s="222"/>
      <c r="K491" s="5"/>
    </row>
    <row r="492" ht="15.75" customHeight="1">
      <c r="A492" s="2"/>
      <c r="B492" s="2"/>
      <c r="C492" s="2"/>
      <c r="D492" s="2"/>
      <c r="E492" s="2"/>
      <c r="F492" s="2"/>
      <c r="G492" s="222"/>
      <c r="H492" s="222"/>
      <c r="I492" s="222"/>
      <c r="J492" s="222"/>
      <c r="K492" s="5"/>
    </row>
    <row r="493" ht="15.75" customHeight="1">
      <c r="A493" s="2"/>
      <c r="B493" s="2"/>
      <c r="C493" s="2"/>
      <c r="D493" s="2"/>
      <c r="E493" s="2"/>
      <c r="F493" s="2"/>
      <c r="G493" s="222"/>
      <c r="H493" s="222"/>
      <c r="I493" s="222"/>
      <c r="J493" s="222"/>
      <c r="K493" s="5"/>
    </row>
    <row r="494" ht="15.75" customHeight="1">
      <c r="A494" s="2"/>
      <c r="B494" s="2"/>
      <c r="C494" s="2"/>
      <c r="D494" s="2"/>
      <c r="E494" s="2"/>
      <c r="F494" s="2"/>
      <c r="G494" s="222"/>
      <c r="H494" s="222"/>
      <c r="I494" s="222"/>
      <c r="J494" s="222"/>
      <c r="K494" s="5"/>
    </row>
    <row r="495" ht="15.75" customHeight="1">
      <c r="A495" s="2"/>
      <c r="B495" s="2"/>
      <c r="C495" s="2"/>
      <c r="D495" s="2"/>
      <c r="E495" s="2"/>
      <c r="F495" s="2"/>
      <c r="G495" s="222"/>
      <c r="H495" s="222"/>
      <c r="I495" s="222"/>
      <c r="J495" s="222"/>
      <c r="K495" s="5"/>
    </row>
    <row r="496" ht="15.75" customHeight="1">
      <c r="A496" s="2"/>
      <c r="B496" s="2"/>
      <c r="C496" s="2"/>
      <c r="D496" s="2"/>
      <c r="E496" s="2"/>
      <c r="F496" s="2"/>
      <c r="G496" s="222"/>
      <c r="H496" s="222"/>
      <c r="I496" s="222"/>
      <c r="J496" s="222"/>
      <c r="K496" s="5"/>
    </row>
    <row r="497" ht="15.75" customHeight="1">
      <c r="A497" s="2"/>
      <c r="B497" s="2"/>
      <c r="C497" s="2"/>
      <c r="D497" s="2"/>
      <c r="E497" s="2"/>
      <c r="F497" s="2"/>
      <c r="G497" s="222"/>
      <c r="H497" s="222"/>
      <c r="I497" s="222"/>
      <c r="J497" s="222"/>
      <c r="K497" s="5"/>
    </row>
    <row r="498" ht="15.75" customHeight="1">
      <c r="A498" s="2"/>
      <c r="B498" s="2"/>
      <c r="C498" s="2"/>
      <c r="D498" s="2"/>
      <c r="E498" s="2"/>
      <c r="F498" s="2"/>
      <c r="G498" s="222"/>
      <c r="H498" s="222"/>
      <c r="I498" s="222"/>
      <c r="J498" s="222"/>
      <c r="K498" s="5"/>
    </row>
    <row r="499" ht="15.75" customHeight="1">
      <c r="A499" s="2"/>
      <c r="B499" s="2"/>
      <c r="C499" s="2"/>
      <c r="D499" s="2"/>
      <c r="E499" s="2"/>
      <c r="F499" s="2"/>
      <c r="G499" s="222"/>
      <c r="H499" s="222"/>
      <c r="I499" s="222"/>
      <c r="J499" s="222"/>
      <c r="K499" s="5"/>
    </row>
    <row r="500" ht="15.75" customHeight="1">
      <c r="A500" s="2"/>
      <c r="B500" s="2"/>
      <c r="C500" s="2"/>
      <c r="D500" s="2"/>
      <c r="E500" s="2"/>
      <c r="F500" s="2"/>
      <c r="G500" s="222"/>
      <c r="H500" s="222"/>
      <c r="I500" s="222"/>
      <c r="J500" s="222"/>
      <c r="K500" s="5"/>
    </row>
    <row r="501" ht="15.75" customHeight="1">
      <c r="A501" s="2"/>
      <c r="B501" s="2"/>
      <c r="C501" s="2"/>
      <c r="D501" s="2"/>
      <c r="E501" s="2"/>
      <c r="F501" s="2"/>
      <c r="G501" s="222"/>
      <c r="H501" s="222"/>
      <c r="I501" s="222"/>
      <c r="J501" s="222"/>
      <c r="K501" s="5"/>
    </row>
    <row r="502" ht="15.75" customHeight="1">
      <c r="A502" s="2"/>
      <c r="B502" s="2"/>
      <c r="C502" s="2"/>
      <c r="D502" s="2"/>
      <c r="E502" s="2"/>
      <c r="F502" s="2"/>
      <c r="G502" s="222"/>
      <c r="H502" s="222"/>
      <c r="I502" s="222"/>
      <c r="J502" s="222"/>
      <c r="K502" s="5"/>
    </row>
    <row r="503" ht="15.75" customHeight="1">
      <c r="A503" s="2"/>
      <c r="B503" s="2"/>
      <c r="C503" s="2"/>
      <c r="D503" s="2"/>
      <c r="E503" s="2"/>
      <c r="F503" s="2"/>
      <c r="G503" s="222"/>
      <c r="H503" s="222"/>
      <c r="I503" s="222"/>
      <c r="J503" s="222"/>
      <c r="K503" s="5"/>
    </row>
    <row r="504" ht="15.75" customHeight="1">
      <c r="A504" s="2"/>
      <c r="B504" s="2"/>
      <c r="C504" s="2"/>
      <c r="D504" s="2"/>
      <c r="E504" s="2"/>
      <c r="F504" s="2"/>
      <c r="G504" s="222"/>
      <c r="H504" s="222"/>
      <c r="I504" s="222"/>
      <c r="J504" s="222"/>
      <c r="K504" s="5"/>
    </row>
    <row r="505" ht="15.75" customHeight="1">
      <c r="A505" s="2"/>
      <c r="B505" s="2"/>
      <c r="C505" s="2"/>
      <c r="D505" s="2"/>
      <c r="E505" s="2"/>
      <c r="F505" s="2"/>
      <c r="G505" s="222"/>
      <c r="H505" s="222"/>
      <c r="I505" s="222"/>
      <c r="J505" s="222"/>
      <c r="K505" s="5"/>
    </row>
    <row r="506" ht="15.75" customHeight="1">
      <c r="A506" s="2"/>
      <c r="B506" s="2"/>
      <c r="C506" s="2"/>
      <c r="D506" s="2"/>
      <c r="E506" s="2"/>
      <c r="F506" s="2"/>
      <c r="G506" s="222"/>
      <c r="H506" s="222"/>
      <c r="I506" s="222"/>
      <c r="J506" s="222"/>
      <c r="K506" s="5"/>
    </row>
    <row r="507" ht="15.75" customHeight="1">
      <c r="A507" s="2"/>
      <c r="B507" s="2"/>
      <c r="C507" s="2"/>
      <c r="D507" s="2"/>
      <c r="E507" s="2"/>
      <c r="F507" s="2"/>
      <c r="G507" s="222"/>
      <c r="H507" s="222"/>
      <c r="I507" s="222"/>
      <c r="J507" s="222"/>
      <c r="K507" s="5"/>
    </row>
    <row r="508" ht="15.75" customHeight="1">
      <c r="A508" s="2"/>
      <c r="B508" s="2"/>
      <c r="C508" s="2"/>
      <c r="D508" s="2"/>
      <c r="E508" s="2"/>
      <c r="F508" s="2"/>
      <c r="G508" s="222"/>
      <c r="H508" s="222"/>
      <c r="I508" s="222"/>
      <c r="J508" s="222"/>
      <c r="K508" s="5"/>
    </row>
    <row r="509" ht="15.75" customHeight="1">
      <c r="A509" s="2"/>
      <c r="B509" s="2"/>
      <c r="C509" s="2"/>
      <c r="D509" s="2"/>
      <c r="E509" s="2"/>
      <c r="F509" s="2"/>
      <c r="G509" s="222"/>
      <c r="H509" s="222"/>
      <c r="I509" s="222"/>
      <c r="J509" s="222"/>
      <c r="K509" s="5"/>
    </row>
    <row r="510" ht="15.75" customHeight="1">
      <c r="A510" s="2"/>
      <c r="B510" s="2"/>
      <c r="C510" s="2"/>
      <c r="D510" s="2"/>
      <c r="E510" s="2"/>
      <c r="F510" s="2"/>
      <c r="G510" s="222"/>
      <c r="H510" s="222"/>
      <c r="I510" s="222"/>
      <c r="J510" s="222"/>
      <c r="K510" s="5"/>
    </row>
    <row r="511" ht="15.75" customHeight="1">
      <c r="A511" s="2"/>
      <c r="B511" s="2"/>
      <c r="C511" s="2"/>
      <c r="D511" s="2"/>
      <c r="E511" s="2"/>
      <c r="F511" s="2"/>
      <c r="G511" s="222"/>
      <c r="H511" s="222"/>
      <c r="I511" s="222"/>
      <c r="J511" s="222"/>
      <c r="K511" s="5"/>
    </row>
    <row r="512" ht="15.75" customHeight="1">
      <c r="A512" s="2"/>
      <c r="B512" s="2"/>
      <c r="C512" s="2"/>
      <c r="D512" s="2"/>
      <c r="E512" s="2"/>
      <c r="F512" s="2"/>
      <c r="G512" s="222"/>
      <c r="H512" s="222"/>
      <c r="I512" s="222"/>
      <c r="J512" s="222"/>
      <c r="K512" s="5"/>
    </row>
    <row r="513" ht="15.75" customHeight="1">
      <c r="A513" s="2"/>
      <c r="B513" s="2"/>
      <c r="C513" s="2"/>
      <c r="D513" s="2"/>
      <c r="E513" s="2"/>
      <c r="F513" s="2"/>
      <c r="G513" s="222"/>
      <c r="H513" s="222"/>
      <c r="I513" s="222"/>
      <c r="J513" s="222"/>
      <c r="K513" s="5"/>
    </row>
    <row r="514" ht="15.75" customHeight="1">
      <c r="A514" s="2"/>
      <c r="B514" s="2"/>
      <c r="C514" s="2"/>
      <c r="D514" s="2"/>
      <c r="E514" s="2"/>
      <c r="F514" s="2"/>
      <c r="G514" s="222"/>
      <c r="H514" s="222"/>
      <c r="I514" s="222"/>
      <c r="J514" s="222"/>
      <c r="K514" s="5"/>
    </row>
    <row r="515" ht="15.75" customHeight="1">
      <c r="A515" s="2"/>
      <c r="B515" s="2"/>
      <c r="C515" s="2"/>
      <c r="D515" s="2"/>
      <c r="E515" s="2"/>
      <c r="F515" s="2"/>
      <c r="G515" s="222"/>
      <c r="H515" s="222"/>
      <c r="I515" s="222"/>
      <c r="J515" s="222"/>
      <c r="K515" s="5"/>
    </row>
    <row r="516" ht="15.75" customHeight="1">
      <c r="A516" s="2"/>
      <c r="B516" s="2"/>
      <c r="C516" s="2"/>
      <c r="D516" s="2"/>
      <c r="E516" s="2"/>
      <c r="F516" s="2"/>
      <c r="G516" s="222"/>
      <c r="H516" s="222"/>
      <c r="I516" s="222"/>
      <c r="J516" s="222"/>
      <c r="K516" s="5"/>
    </row>
    <row r="517" ht="15.75" customHeight="1">
      <c r="A517" s="2"/>
      <c r="B517" s="2"/>
      <c r="C517" s="2"/>
      <c r="D517" s="2"/>
      <c r="E517" s="2"/>
      <c r="F517" s="2"/>
      <c r="G517" s="222"/>
      <c r="H517" s="222"/>
      <c r="I517" s="222"/>
      <c r="J517" s="222"/>
      <c r="K517" s="5"/>
    </row>
    <row r="518" ht="15.75" customHeight="1">
      <c r="A518" s="2"/>
      <c r="B518" s="2"/>
      <c r="C518" s="2"/>
      <c r="D518" s="2"/>
      <c r="E518" s="2"/>
      <c r="F518" s="2"/>
      <c r="G518" s="222"/>
      <c r="H518" s="222"/>
      <c r="I518" s="222"/>
      <c r="J518" s="222"/>
      <c r="K518" s="5"/>
    </row>
    <row r="519" ht="15.75" customHeight="1">
      <c r="A519" s="2"/>
      <c r="B519" s="2"/>
      <c r="C519" s="2"/>
      <c r="D519" s="2"/>
      <c r="E519" s="2"/>
      <c r="F519" s="2"/>
      <c r="G519" s="222"/>
      <c r="H519" s="222"/>
      <c r="I519" s="222"/>
      <c r="J519" s="222"/>
      <c r="K519" s="5"/>
    </row>
    <row r="520" ht="15.75" customHeight="1">
      <c r="A520" s="2"/>
      <c r="B520" s="2"/>
      <c r="C520" s="2"/>
      <c r="D520" s="2"/>
      <c r="E520" s="2"/>
      <c r="F520" s="2"/>
      <c r="G520" s="222"/>
      <c r="H520" s="222"/>
      <c r="I520" s="222"/>
      <c r="J520" s="222"/>
      <c r="K520" s="5"/>
    </row>
    <row r="521" ht="15.75" customHeight="1">
      <c r="A521" s="2"/>
      <c r="B521" s="2"/>
      <c r="C521" s="2"/>
      <c r="D521" s="2"/>
      <c r="E521" s="2"/>
      <c r="F521" s="2"/>
      <c r="G521" s="222"/>
      <c r="H521" s="222"/>
      <c r="I521" s="222"/>
      <c r="J521" s="222"/>
      <c r="K521" s="5"/>
    </row>
    <row r="522" ht="15.75" customHeight="1">
      <c r="A522" s="2"/>
      <c r="B522" s="2"/>
      <c r="C522" s="2"/>
      <c r="D522" s="2"/>
      <c r="E522" s="2"/>
      <c r="F522" s="2"/>
      <c r="G522" s="222"/>
      <c r="H522" s="222"/>
      <c r="I522" s="222"/>
      <c r="J522" s="222"/>
      <c r="K522" s="5"/>
    </row>
    <row r="523" ht="15.75" customHeight="1">
      <c r="A523" s="2"/>
      <c r="B523" s="2"/>
      <c r="C523" s="2"/>
      <c r="D523" s="2"/>
      <c r="E523" s="2"/>
      <c r="F523" s="2"/>
      <c r="G523" s="222"/>
      <c r="H523" s="222"/>
      <c r="I523" s="222"/>
      <c r="J523" s="222"/>
      <c r="K523" s="5"/>
    </row>
    <row r="524" ht="15.75" customHeight="1">
      <c r="A524" s="2"/>
      <c r="B524" s="2"/>
      <c r="C524" s="2"/>
      <c r="D524" s="2"/>
      <c r="E524" s="2"/>
      <c r="F524" s="2"/>
      <c r="G524" s="222"/>
      <c r="H524" s="222"/>
      <c r="I524" s="222"/>
      <c r="J524" s="222"/>
      <c r="K524" s="5"/>
    </row>
    <row r="525" ht="15.75" customHeight="1">
      <c r="A525" s="2"/>
      <c r="B525" s="2"/>
      <c r="C525" s="2"/>
      <c r="D525" s="2"/>
      <c r="E525" s="2"/>
      <c r="F525" s="2"/>
      <c r="G525" s="222"/>
      <c r="H525" s="222"/>
      <c r="I525" s="222"/>
      <c r="J525" s="222"/>
      <c r="K525" s="5"/>
    </row>
    <row r="526" ht="15.75" customHeight="1">
      <c r="A526" s="2"/>
      <c r="B526" s="2"/>
      <c r="C526" s="2"/>
      <c r="D526" s="2"/>
      <c r="E526" s="2"/>
      <c r="F526" s="2"/>
      <c r="G526" s="222"/>
      <c r="H526" s="222"/>
      <c r="I526" s="222"/>
      <c r="J526" s="222"/>
      <c r="K526" s="5"/>
    </row>
    <row r="527" ht="15.75" customHeight="1">
      <c r="A527" s="2"/>
      <c r="B527" s="2"/>
      <c r="C527" s="2"/>
      <c r="D527" s="2"/>
      <c r="E527" s="2"/>
      <c r="F527" s="2"/>
      <c r="G527" s="222"/>
      <c r="H527" s="222"/>
      <c r="I527" s="222"/>
      <c r="J527" s="222"/>
      <c r="K527" s="5"/>
    </row>
    <row r="528" ht="15.75" customHeight="1">
      <c r="A528" s="2"/>
      <c r="B528" s="2"/>
      <c r="C528" s="2"/>
      <c r="D528" s="2"/>
      <c r="E528" s="2"/>
      <c r="F528" s="2"/>
      <c r="G528" s="222"/>
      <c r="H528" s="222"/>
      <c r="I528" s="222"/>
      <c r="J528" s="222"/>
      <c r="K528" s="5"/>
    </row>
    <row r="529" ht="15.75" customHeight="1">
      <c r="A529" s="2"/>
      <c r="B529" s="2"/>
      <c r="C529" s="2"/>
      <c r="D529" s="2"/>
      <c r="E529" s="2"/>
      <c r="F529" s="2"/>
      <c r="G529" s="222"/>
      <c r="H529" s="222"/>
      <c r="I529" s="222"/>
      <c r="J529" s="222"/>
      <c r="K529" s="5"/>
    </row>
    <row r="530" ht="15.75" customHeight="1">
      <c r="A530" s="2"/>
      <c r="B530" s="2"/>
      <c r="C530" s="2"/>
      <c r="D530" s="2"/>
      <c r="E530" s="2"/>
      <c r="F530" s="2"/>
      <c r="G530" s="222"/>
      <c r="H530" s="222"/>
      <c r="I530" s="222"/>
      <c r="J530" s="222"/>
      <c r="K530" s="5"/>
    </row>
    <row r="531" ht="15.75" customHeight="1">
      <c r="A531" s="2"/>
      <c r="B531" s="2"/>
      <c r="C531" s="2"/>
      <c r="D531" s="2"/>
      <c r="E531" s="2"/>
      <c r="F531" s="2"/>
      <c r="G531" s="222"/>
      <c r="H531" s="222"/>
      <c r="I531" s="222"/>
      <c r="J531" s="222"/>
      <c r="K531" s="5"/>
    </row>
    <row r="532" ht="15.75" customHeight="1">
      <c r="A532" s="2"/>
      <c r="B532" s="2"/>
      <c r="C532" s="2"/>
      <c r="D532" s="2"/>
      <c r="E532" s="2"/>
      <c r="F532" s="2"/>
      <c r="G532" s="222"/>
      <c r="H532" s="222"/>
      <c r="I532" s="222"/>
      <c r="J532" s="222"/>
      <c r="K532" s="5"/>
    </row>
    <row r="533" ht="15.75" customHeight="1">
      <c r="A533" s="2"/>
      <c r="B533" s="2"/>
      <c r="C533" s="2"/>
      <c r="D533" s="2"/>
      <c r="E533" s="2"/>
      <c r="F533" s="2"/>
      <c r="G533" s="222"/>
      <c r="H533" s="222"/>
      <c r="I533" s="222"/>
      <c r="J533" s="222"/>
      <c r="K533" s="5"/>
    </row>
    <row r="534" ht="15.75" customHeight="1">
      <c r="A534" s="2"/>
      <c r="B534" s="2"/>
      <c r="C534" s="2"/>
      <c r="D534" s="2"/>
      <c r="E534" s="2"/>
      <c r="F534" s="2"/>
      <c r="G534" s="222"/>
      <c r="H534" s="222"/>
      <c r="I534" s="222"/>
      <c r="J534" s="222"/>
      <c r="K534" s="5"/>
    </row>
    <row r="535" ht="15.75" customHeight="1">
      <c r="A535" s="2"/>
      <c r="B535" s="2"/>
      <c r="C535" s="2"/>
      <c r="D535" s="2"/>
      <c r="E535" s="2"/>
      <c r="F535" s="2"/>
      <c r="G535" s="222"/>
      <c r="H535" s="222"/>
      <c r="I535" s="222"/>
      <c r="J535" s="222"/>
      <c r="K535" s="5"/>
    </row>
    <row r="536" ht="15.75" customHeight="1">
      <c r="A536" s="2"/>
      <c r="B536" s="2"/>
      <c r="C536" s="2"/>
      <c r="D536" s="2"/>
      <c r="E536" s="2"/>
      <c r="F536" s="2"/>
      <c r="G536" s="222"/>
      <c r="H536" s="222"/>
      <c r="I536" s="222"/>
      <c r="J536" s="222"/>
      <c r="K536" s="5"/>
    </row>
    <row r="537" ht="15.75" customHeight="1">
      <c r="A537" s="2"/>
      <c r="B537" s="2"/>
      <c r="C537" s="2"/>
      <c r="D537" s="2"/>
      <c r="E537" s="2"/>
      <c r="F537" s="2"/>
      <c r="G537" s="222"/>
      <c r="H537" s="222"/>
      <c r="I537" s="222"/>
      <c r="J537" s="222"/>
      <c r="K537" s="5"/>
    </row>
    <row r="538" ht="15.75" customHeight="1">
      <c r="A538" s="2"/>
      <c r="B538" s="2"/>
      <c r="C538" s="2"/>
      <c r="D538" s="2"/>
      <c r="E538" s="2"/>
      <c r="F538" s="2"/>
      <c r="G538" s="222"/>
      <c r="H538" s="222"/>
      <c r="I538" s="222"/>
      <c r="J538" s="222"/>
      <c r="K538" s="5"/>
    </row>
    <row r="539" ht="15.75" customHeight="1">
      <c r="A539" s="2"/>
      <c r="B539" s="2"/>
      <c r="C539" s="2"/>
      <c r="D539" s="2"/>
      <c r="E539" s="2"/>
      <c r="F539" s="2"/>
      <c r="G539" s="222"/>
      <c r="H539" s="222"/>
      <c r="I539" s="222"/>
      <c r="J539" s="222"/>
      <c r="K539" s="5"/>
    </row>
    <row r="540" ht="15.75" customHeight="1">
      <c r="A540" s="2"/>
      <c r="B540" s="2"/>
      <c r="C540" s="2"/>
      <c r="D540" s="2"/>
      <c r="E540" s="2"/>
      <c r="F540" s="2"/>
      <c r="G540" s="222"/>
      <c r="H540" s="222"/>
      <c r="I540" s="222"/>
      <c r="J540" s="222"/>
      <c r="K540" s="5"/>
    </row>
    <row r="541" ht="15.75" customHeight="1">
      <c r="A541" s="2"/>
      <c r="B541" s="2"/>
      <c r="C541" s="2"/>
      <c r="D541" s="2"/>
      <c r="E541" s="2"/>
      <c r="F541" s="2"/>
      <c r="G541" s="222"/>
      <c r="H541" s="222"/>
      <c r="I541" s="222"/>
      <c r="J541" s="222"/>
      <c r="K541" s="5"/>
    </row>
    <row r="542" ht="15.75" customHeight="1">
      <c r="A542" s="2"/>
      <c r="B542" s="2"/>
      <c r="C542" s="2"/>
      <c r="D542" s="2"/>
      <c r="E542" s="2"/>
      <c r="F542" s="2"/>
      <c r="G542" s="222"/>
      <c r="H542" s="222"/>
      <c r="I542" s="222"/>
      <c r="J542" s="222"/>
      <c r="K542" s="5"/>
    </row>
    <row r="543" ht="15.75" customHeight="1">
      <c r="A543" s="2"/>
      <c r="B543" s="2"/>
      <c r="C543" s="2"/>
      <c r="D543" s="2"/>
      <c r="E543" s="2"/>
      <c r="F543" s="2"/>
      <c r="G543" s="222"/>
      <c r="H543" s="222"/>
      <c r="I543" s="222"/>
      <c r="J543" s="222"/>
      <c r="K543" s="5"/>
    </row>
    <row r="544" ht="15.75" customHeight="1">
      <c r="A544" s="2"/>
      <c r="B544" s="2"/>
      <c r="C544" s="2"/>
      <c r="D544" s="2"/>
      <c r="E544" s="2"/>
      <c r="F544" s="2"/>
      <c r="G544" s="222"/>
      <c r="H544" s="222"/>
      <c r="I544" s="222"/>
      <c r="J544" s="222"/>
      <c r="K544" s="5"/>
    </row>
    <row r="545" ht="15.75" customHeight="1">
      <c r="A545" s="2"/>
      <c r="B545" s="2"/>
      <c r="C545" s="2"/>
      <c r="D545" s="2"/>
      <c r="E545" s="2"/>
      <c r="F545" s="2"/>
      <c r="G545" s="222"/>
      <c r="H545" s="222"/>
      <c r="I545" s="222"/>
      <c r="J545" s="222"/>
      <c r="K545" s="5"/>
    </row>
    <row r="546" ht="15.75" customHeight="1">
      <c r="A546" s="2"/>
      <c r="B546" s="2"/>
      <c r="C546" s="2"/>
      <c r="D546" s="2"/>
      <c r="E546" s="2"/>
      <c r="F546" s="2"/>
      <c r="G546" s="222"/>
      <c r="H546" s="222"/>
      <c r="I546" s="222"/>
      <c r="J546" s="222"/>
      <c r="K546" s="5"/>
    </row>
    <row r="547" ht="15.75" customHeight="1">
      <c r="A547" s="2"/>
      <c r="B547" s="2"/>
      <c r="C547" s="2"/>
      <c r="D547" s="2"/>
      <c r="E547" s="2"/>
      <c r="F547" s="2"/>
      <c r="G547" s="222"/>
      <c r="H547" s="222"/>
      <c r="I547" s="222"/>
      <c r="J547" s="222"/>
      <c r="K547" s="5"/>
    </row>
    <row r="548" ht="15.75" customHeight="1">
      <c r="A548" s="2"/>
      <c r="B548" s="2"/>
      <c r="C548" s="2"/>
      <c r="D548" s="2"/>
      <c r="E548" s="2"/>
      <c r="F548" s="2"/>
      <c r="G548" s="222"/>
      <c r="H548" s="222"/>
      <c r="I548" s="222"/>
      <c r="J548" s="222"/>
      <c r="K548" s="5"/>
    </row>
    <row r="549" ht="15.75" customHeight="1">
      <c r="A549" s="2"/>
      <c r="B549" s="2"/>
      <c r="C549" s="2"/>
      <c r="D549" s="2"/>
      <c r="E549" s="2"/>
      <c r="F549" s="2"/>
      <c r="G549" s="222"/>
      <c r="H549" s="222"/>
      <c r="I549" s="222"/>
      <c r="J549" s="222"/>
      <c r="K549" s="5"/>
    </row>
    <row r="550" ht="15.75" customHeight="1">
      <c r="A550" s="2"/>
      <c r="B550" s="2"/>
      <c r="C550" s="2"/>
      <c r="D550" s="2"/>
      <c r="E550" s="2"/>
      <c r="F550" s="2"/>
      <c r="G550" s="222"/>
      <c r="H550" s="222"/>
      <c r="I550" s="222"/>
      <c r="J550" s="222"/>
      <c r="K550" s="5"/>
    </row>
    <row r="551" ht="15.75" customHeight="1">
      <c r="A551" s="2"/>
      <c r="B551" s="2"/>
      <c r="C551" s="2"/>
      <c r="D551" s="2"/>
      <c r="E551" s="2"/>
      <c r="F551" s="2"/>
      <c r="G551" s="222"/>
      <c r="H551" s="222"/>
      <c r="I551" s="222"/>
      <c r="J551" s="222"/>
      <c r="K551" s="5"/>
    </row>
    <row r="552" ht="15.75" customHeight="1">
      <c r="A552" s="2"/>
      <c r="B552" s="2"/>
      <c r="C552" s="2"/>
      <c r="D552" s="2"/>
      <c r="E552" s="2"/>
      <c r="F552" s="2"/>
      <c r="G552" s="222"/>
      <c r="H552" s="222"/>
      <c r="I552" s="222"/>
      <c r="J552" s="222"/>
      <c r="K552" s="5"/>
    </row>
    <row r="553" ht="15.75" customHeight="1">
      <c r="A553" s="2"/>
      <c r="B553" s="2"/>
      <c r="C553" s="2"/>
      <c r="D553" s="2"/>
      <c r="E553" s="2"/>
      <c r="F553" s="2"/>
      <c r="G553" s="222"/>
      <c r="H553" s="222"/>
      <c r="I553" s="222"/>
      <c r="J553" s="222"/>
      <c r="K553" s="5"/>
    </row>
    <row r="554" ht="15.75" customHeight="1">
      <c r="A554" s="2"/>
      <c r="B554" s="2"/>
      <c r="C554" s="2"/>
      <c r="D554" s="2"/>
      <c r="E554" s="2"/>
      <c r="F554" s="2"/>
      <c r="G554" s="222"/>
      <c r="H554" s="222"/>
      <c r="I554" s="222"/>
      <c r="J554" s="222"/>
      <c r="K554" s="5"/>
    </row>
    <row r="555" ht="15.75" customHeight="1">
      <c r="A555" s="2"/>
      <c r="B555" s="2"/>
      <c r="C555" s="2"/>
      <c r="D555" s="2"/>
      <c r="E555" s="2"/>
      <c r="F555" s="2"/>
      <c r="G555" s="222"/>
      <c r="H555" s="222"/>
      <c r="I555" s="222"/>
      <c r="J555" s="222"/>
      <c r="K555" s="5"/>
    </row>
    <row r="556" ht="15.75" customHeight="1">
      <c r="A556" s="2"/>
      <c r="B556" s="2"/>
      <c r="C556" s="2"/>
      <c r="D556" s="2"/>
      <c r="E556" s="2"/>
      <c r="F556" s="2"/>
      <c r="G556" s="222"/>
      <c r="H556" s="222"/>
      <c r="I556" s="222"/>
      <c r="J556" s="222"/>
      <c r="K556" s="5"/>
    </row>
    <row r="557" ht="15.75" customHeight="1">
      <c r="A557" s="2"/>
      <c r="B557" s="2"/>
      <c r="C557" s="2"/>
      <c r="D557" s="2"/>
      <c r="E557" s="2"/>
      <c r="F557" s="2"/>
      <c r="G557" s="222"/>
      <c r="H557" s="222"/>
      <c r="I557" s="222"/>
      <c r="J557" s="222"/>
      <c r="K557" s="5"/>
    </row>
    <row r="558" ht="15.75" customHeight="1">
      <c r="A558" s="2"/>
      <c r="B558" s="2"/>
      <c r="C558" s="2"/>
      <c r="D558" s="2"/>
      <c r="E558" s="2"/>
      <c r="F558" s="2"/>
      <c r="G558" s="222"/>
      <c r="H558" s="222"/>
      <c r="I558" s="222"/>
      <c r="J558" s="222"/>
      <c r="K558" s="5"/>
    </row>
    <row r="559" ht="15.75" customHeight="1">
      <c r="A559" s="2"/>
      <c r="B559" s="2"/>
      <c r="C559" s="2"/>
      <c r="D559" s="2"/>
      <c r="E559" s="2"/>
      <c r="F559" s="2"/>
      <c r="G559" s="222"/>
      <c r="H559" s="222"/>
      <c r="I559" s="222"/>
      <c r="J559" s="222"/>
      <c r="K559" s="5"/>
    </row>
    <row r="560" ht="15.75" customHeight="1">
      <c r="A560" s="2"/>
      <c r="B560" s="2"/>
      <c r="C560" s="2"/>
      <c r="D560" s="2"/>
      <c r="E560" s="2"/>
      <c r="F560" s="2"/>
      <c r="G560" s="222"/>
      <c r="H560" s="222"/>
      <c r="I560" s="222"/>
      <c r="J560" s="222"/>
      <c r="K560" s="5"/>
    </row>
    <row r="561" ht="15.75" customHeight="1">
      <c r="A561" s="2"/>
      <c r="B561" s="2"/>
      <c r="C561" s="2"/>
      <c r="D561" s="2"/>
      <c r="E561" s="2"/>
      <c r="F561" s="2"/>
      <c r="G561" s="222"/>
      <c r="H561" s="222"/>
      <c r="I561" s="222"/>
      <c r="J561" s="222"/>
      <c r="K561" s="5"/>
    </row>
    <row r="562" ht="15.75" customHeight="1">
      <c r="A562" s="2"/>
      <c r="B562" s="2"/>
      <c r="C562" s="2"/>
      <c r="D562" s="2"/>
      <c r="E562" s="2"/>
      <c r="F562" s="2"/>
      <c r="G562" s="222"/>
      <c r="H562" s="222"/>
      <c r="I562" s="222"/>
      <c r="J562" s="222"/>
      <c r="K562" s="5"/>
    </row>
    <row r="563" ht="15.75" customHeight="1">
      <c r="A563" s="2"/>
      <c r="B563" s="2"/>
      <c r="C563" s="2"/>
      <c r="D563" s="2"/>
      <c r="E563" s="2"/>
      <c r="F563" s="2"/>
      <c r="G563" s="222"/>
      <c r="H563" s="222"/>
      <c r="I563" s="222"/>
      <c r="J563" s="222"/>
      <c r="K563" s="5"/>
    </row>
    <row r="564" ht="15.75" customHeight="1">
      <c r="A564" s="2"/>
      <c r="B564" s="2"/>
      <c r="C564" s="2"/>
      <c r="D564" s="2"/>
      <c r="E564" s="2"/>
      <c r="F564" s="2"/>
      <c r="G564" s="222"/>
      <c r="H564" s="222"/>
      <c r="I564" s="222"/>
      <c r="J564" s="222"/>
      <c r="K564" s="5"/>
    </row>
    <row r="565" ht="15.75" customHeight="1">
      <c r="A565" s="2"/>
      <c r="B565" s="2"/>
      <c r="C565" s="2"/>
      <c r="D565" s="2"/>
      <c r="E565" s="2"/>
      <c r="F565" s="2"/>
      <c r="G565" s="222"/>
      <c r="H565" s="222"/>
      <c r="I565" s="222"/>
      <c r="J565" s="222"/>
      <c r="K565" s="5"/>
    </row>
    <row r="566" ht="15.75" customHeight="1">
      <c r="A566" s="2"/>
      <c r="B566" s="2"/>
      <c r="C566" s="2"/>
      <c r="D566" s="2"/>
      <c r="E566" s="2"/>
      <c r="F566" s="2"/>
      <c r="G566" s="222"/>
      <c r="H566" s="222"/>
      <c r="I566" s="222"/>
      <c r="J566" s="222"/>
      <c r="K566" s="5"/>
    </row>
    <row r="567" ht="15.75" customHeight="1">
      <c r="A567" s="2"/>
      <c r="B567" s="2"/>
      <c r="C567" s="2"/>
      <c r="D567" s="2"/>
      <c r="E567" s="2"/>
      <c r="F567" s="2"/>
      <c r="G567" s="222"/>
      <c r="H567" s="222"/>
      <c r="I567" s="222"/>
      <c r="J567" s="222"/>
      <c r="K567" s="5"/>
    </row>
    <row r="568" ht="15.75" customHeight="1">
      <c r="A568" s="2"/>
      <c r="B568" s="2"/>
      <c r="C568" s="2"/>
      <c r="D568" s="2"/>
      <c r="E568" s="2"/>
      <c r="F568" s="2"/>
      <c r="G568" s="222"/>
      <c r="H568" s="222"/>
      <c r="I568" s="222"/>
      <c r="J568" s="222"/>
      <c r="K568" s="5"/>
    </row>
    <row r="569" ht="15.75" customHeight="1">
      <c r="A569" s="2"/>
      <c r="B569" s="2"/>
      <c r="C569" s="2"/>
      <c r="D569" s="2"/>
      <c r="E569" s="2"/>
      <c r="F569" s="2"/>
      <c r="G569" s="222"/>
      <c r="H569" s="222"/>
      <c r="I569" s="222"/>
      <c r="J569" s="222"/>
      <c r="K569" s="5"/>
    </row>
    <row r="570" ht="15.75" customHeight="1">
      <c r="A570" s="2"/>
      <c r="B570" s="2"/>
      <c r="C570" s="2"/>
      <c r="D570" s="2"/>
      <c r="E570" s="2"/>
      <c r="F570" s="2"/>
      <c r="G570" s="222"/>
      <c r="H570" s="222"/>
      <c r="I570" s="222"/>
      <c r="J570" s="222"/>
      <c r="K570" s="5"/>
    </row>
    <row r="571" ht="15.75" customHeight="1">
      <c r="A571" s="2"/>
      <c r="B571" s="2"/>
      <c r="C571" s="2"/>
      <c r="D571" s="2"/>
      <c r="E571" s="2"/>
      <c r="F571" s="2"/>
      <c r="G571" s="222"/>
      <c r="H571" s="222"/>
      <c r="I571" s="222"/>
      <c r="J571" s="222"/>
      <c r="K571" s="5"/>
    </row>
    <row r="572" ht="15.75" customHeight="1">
      <c r="A572" s="2"/>
      <c r="B572" s="2"/>
      <c r="C572" s="2"/>
      <c r="D572" s="2"/>
      <c r="E572" s="2"/>
      <c r="F572" s="2"/>
      <c r="G572" s="222"/>
      <c r="H572" s="222"/>
      <c r="I572" s="222"/>
      <c r="J572" s="222"/>
      <c r="K572" s="5"/>
    </row>
    <row r="573" ht="15.75" customHeight="1">
      <c r="A573" s="2"/>
      <c r="B573" s="2"/>
      <c r="C573" s="2"/>
      <c r="D573" s="2"/>
      <c r="E573" s="2"/>
      <c r="F573" s="2"/>
      <c r="G573" s="222"/>
      <c r="H573" s="222"/>
      <c r="I573" s="222"/>
      <c r="J573" s="222"/>
      <c r="K573" s="5"/>
    </row>
    <row r="574" ht="15.75" customHeight="1">
      <c r="A574" s="2"/>
      <c r="B574" s="2"/>
      <c r="C574" s="2"/>
      <c r="D574" s="2"/>
      <c r="E574" s="2"/>
      <c r="F574" s="2"/>
      <c r="G574" s="222"/>
      <c r="H574" s="222"/>
      <c r="I574" s="222"/>
      <c r="J574" s="222"/>
      <c r="K574" s="5"/>
    </row>
    <row r="575" ht="15.75" customHeight="1">
      <c r="A575" s="2"/>
      <c r="B575" s="2"/>
      <c r="C575" s="2"/>
      <c r="D575" s="2"/>
      <c r="E575" s="2"/>
      <c r="F575" s="2"/>
      <c r="G575" s="222"/>
      <c r="H575" s="222"/>
      <c r="I575" s="222"/>
      <c r="J575" s="222"/>
      <c r="K575" s="5"/>
    </row>
    <row r="576" ht="15.75" customHeight="1">
      <c r="A576" s="2"/>
      <c r="B576" s="2"/>
      <c r="C576" s="2"/>
      <c r="D576" s="2"/>
      <c r="E576" s="2"/>
      <c r="F576" s="2"/>
      <c r="G576" s="222"/>
      <c r="H576" s="222"/>
      <c r="I576" s="222"/>
      <c r="J576" s="222"/>
      <c r="K576" s="5"/>
    </row>
    <row r="577" ht="15.75" customHeight="1">
      <c r="A577" s="2"/>
      <c r="B577" s="2"/>
      <c r="C577" s="2"/>
      <c r="D577" s="2"/>
      <c r="E577" s="2"/>
      <c r="F577" s="2"/>
      <c r="G577" s="222"/>
      <c r="H577" s="222"/>
      <c r="I577" s="222"/>
      <c r="J577" s="222"/>
      <c r="K577" s="5"/>
    </row>
    <row r="578" ht="15.75" customHeight="1">
      <c r="A578" s="2"/>
      <c r="B578" s="2"/>
      <c r="C578" s="2"/>
      <c r="D578" s="2"/>
      <c r="E578" s="2"/>
      <c r="F578" s="2"/>
      <c r="G578" s="222"/>
      <c r="H578" s="222"/>
      <c r="I578" s="222"/>
      <c r="J578" s="222"/>
      <c r="K578" s="5"/>
    </row>
    <row r="579" ht="15.75" customHeight="1">
      <c r="A579" s="2"/>
      <c r="B579" s="2"/>
      <c r="C579" s="2"/>
      <c r="D579" s="2"/>
      <c r="E579" s="2"/>
      <c r="F579" s="2"/>
      <c r="G579" s="222"/>
      <c r="H579" s="222"/>
      <c r="I579" s="222"/>
      <c r="J579" s="222"/>
      <c r="K579" s="5"/>
    </row>
    <row r="580" ht="15.75" customHeight="1">
      <c r="A580" s="2"/>
      <c r="B580" s="2"/>
      <c r="C580" s="2"/>
      <c r="D580" s="2"/>
      <c r="E580" s="2"/>
      <c r="F580" s="2"/>
      <c r="G580" s="222"/>
      <c r="H580" s="222"/>
      <c r="I580" s="222"/>
      <c r="J580" s="222"/>
      <c r="K580" s="5"/>
    </row>
    <row r="581" ht="15.75" customHeight="1">
      <c r="A581" s="2"/>
      <c r="B581" s="2"/>
      <c r="C581" s="2"/>
      <c r="D581" s="2"/>
      <c r="E581" s="2"/>
      <c r="F581" s="2"/>
      <c r="G581" s="222"/>
      <c r="H581" s="222"/>
      <c r="I581" s="222"/>
      <c r="J581" s="222"/>
      <c r="K581" s="5"/>
    </row>
    <row r="582" ht="15.75" customHeight="1">
      <c r="A582" s="2"/>
      <c r="B582" s="2"/>
      <c r="C582" s="2"/>
      <c r="D582" s="2"/>
      <c r="E582" s="2"/>
      <c r="F582" s="2"/>
      <c r="G582" s="222"/>
      <c r="H582" s="222"/>
      <c r="I582" s="222"/>
      <c r="J582" s="222"/>
      <c r="K582" s="5"/>
    </row>
    <row r="583" ht="15.75" customHeight="1">
      <c r="A583" s="2"/>
      <c r="B583" s="2"/>
      <c r="C583" s="2"/>
      <c r="D583" s="2"/>
      <c r="E583" s="2"/>
      <c r="F583" s="2"/>
      <c r="G583" s="222"/>
      <c r="H583" s="222"/>
      <c r="I583" s="222"/>
      <c r="J583" s="222"/>
      <c r="K583" s="5"/>
    </row>
    <row r="584" ht="15.75" customHeight="1">
      <c r="A584" s="2"/>
      <c r="B584" s="2"/>
      <c r="C584" s="2"/>
      <c r="D584" s="2"/>
      <c r="E584" s="2"/>
      <c r="F584" s="2"/>
      <c r="G584" s="222"/>
      <c r="H584" s="222"/>
      <c r="I584" s="222"/>
      <c r="J584" s="222"/>
      <c r="K584" s="5"/>
    </row>
    <row r="585" ht="15.75" customHeight="1">
      <c r="A585" s="2"/>
      <c r="B585" s="2"/>
      <c r="C585" s="2"/>
      <c r="D585" s="2"/>
      <c r="E585" s="2"/>
      <c r="F585" s="2"/>
      <c r="G585" s="222"/>
      <c r="H585" s="222"/>
      <c r="I585" s="222"/>
      <c r="J585" s="222"/>
      <c r="K585" s="5"/>
    </row>
    <row r="586" ht="15.75" customHeight="1">
      <c r="A586" s="2"/>
      <c r="B586" s="2"/>
      <c r="C586" s="2"/>
      <c r="D586" s="2"/>
      <c r="E586" s="2"/>
      <c r="F586" s="2"/>
      <c r="G586" s="222"/>
      <c r="H586" s="222"/>
      <c r="I586" s="222"/>
      <c r="J586" s="222"/>
      <c r="K586" s="5"/>
    </row>
    <row r="587" ht="15.75" customHeight="1">
      <c r="A587" s="2"/>
      <c r="B587" s="2"/>
      <c r="C587" s="2"/>
      <c r="D587" s="2"/>
      <c r="E587" s="2"/>
      <c r="F587" s="2"/>
      <c r="G587" s="222"/>
      <c r="H587" s="222"/>
      <c r="I587" s="222"/>
      <c r="J587" s="222"/>
      <c r="K587" s="5"/>
    </row>
    <row r="588" ht="15.75" customHeight="1">
      <c r="A588" s="2"/>
      <c r="B588" s="2"/>
      <c r="C588" s="2"/>
      <c r="D588" s="2"/>
      <c r="E588" s="2"/>
      <c r="F588" s="2"/>
      <c r="G588" s="222"/>
      <c r="H588" s="222"/>
      <c r="I588" s="222"/>
      <c r="J588" s="222"/>
      <c r="K588" s="5"/>
    </row>
    <row r="589" ht="15.75" customHeight="1">
      <c r="A589" s="2"/>
      <c r="B589" s="2"/>
      <c r="C589" s="2"/>
      <c r="D589" s="2"/>
      <c r="E589" s="2"/>
      <c r="F589" s="2"/>
      <c r="G589" s="222"/>
      <c r="H589" s="222"/>
      <c r="I589" s="222"/>
      <c r="J589" s="222"/>
      <c r="K589" s="5"/>
    </row>
    <row r="590" ht="15.75" customHeight="1">
      <c r="A590" s="2"/>
      <c r="B590" s="2"/>
      <c r="C590" s="2"/>
      <c r="D590" s="2"/>
      <c r="E590" s="2"/>
      <c r="F590" s="2"/>
      <c r="G590" s="222"/>
      <c r="H590" s="222"/>
      <c r="I590" s="222"/>
      <c r="J590" s="222"/>
      <c r="K590" s="5"/>
    </row>
    <row r="591" ht="15.75" customHeight="1">
      <c r="A591" s="2"/>
      <c r="B591" s="2"/>
      <c r="C591" s="2"/>
      <c r="D591" s="2"/>
      <c r="E591" s="2"/>
      <c r="F591" s="2"/>
      <c r="G591" s="222"/>
      <c r="H591" s="222"/>
      <c r="I591" s="222"/>
      <c r="J591" s="222"/>
      <c r="K591" s="5"/>
    </row>
    <row r="592" ht="15.75" customHeight="1">
      <c r="A592" s="2"/>
      <c r="B592" s="2"/>
      <c r="C592" s="2"/>
      <c r="D592" s="2"/>
      <c r="E592" s="2"/>
      <c r="F592" s="2"/>
      <c r="G592" s="222"/>
      <c r="H592" s="222"/>
      <c r="I592" s="222"/>
      <c r="J592" s="222"/>
      <c r="K592" s="5"/>
    </row>
    <row r="593" ht="15.75" customHeight="1">
      <c r="A593" s="2"/>
      <c r="B593" s="2"/>
      <c r="C593" s="2"/>
      <c r="D593" s="2"/>
      <c r="E593" s="2"/>
      <c r="F593" s="2"/>
      <c r="G593" s="222"/>
      <c r="H593" s="222"/>
      <c r="I593" s="222"/>
      <c r="J593" s="222"/>
      <c r="K593" s="5"/>
    </row>
    <row r="594" ht="15.75" customHeight="1">
      <c r="A594" s="2"/>
      <c r="B594" s="2"/>
      <c r="C594" s="2"/>
      <c r="D594" s="2"/>
      <c r="E594" s="2"/>
      <c r="F594" s="2"/>
      <c r="G594" s="222"/>
      <c r="H594" s="222"/>
      <c r="I594" s="222"/>
      <c r="J594" s="222"/>
      <c r="K594" s="5"/>
    </row>
    <row r="595" ht="15.75" customHeight="1">
      <c r="A595" s="2"/>
      <c r="B595" s="2"/>
      <c r="C595" s="2"/>
      <c r="D595" s="2"/>
      <c r="E595" s="2"/>
      <c r="F595" s="2"/>
      <c r="G595" s="222"/>
      <c r="H595" s="222"/>
      <c r="I595" s="222"/>
      <c r="J595" s="222"/>
      <c r="K595" s="5"/>
    </row>
    <row r="596" ht="15.75" customHeight="1">
      <c r="A596" s="2"/>
      <c r="B596" s="2"/>
      <c r="C596" s="2"/>
      <c r="D596" s="2"/>
      <c r="E596" s="2"/>
      <c r="F596" s="2"/>
      <c r="G596" s="222"/>
      <c r="H596" s="222"/>
      <c r="I596" s="222"/>
      <c r="J596" s="222"/>
      <c r="K596" s="5"/>
    </row>
    <row r="597" ht="15.75" customHeight="1">
      <c r="A597" s="2"/>
      <c r="B597" s="2"/>
      <c r="C597" s="2"/>
      <c r="D597" s="2"/>
      <c r="E597" s="2"/>
      <c r="F597" s="2"/>
      <c r="G597" s="222"/>
      <c r="H597" s="222"/>
      <c r="I597" s="222"/>
      <c r="J597" s="222"/>
      <c r="K597" s="5"/>
    </row>
    <row r="598" ht="15.75" customHeight="1">
      <c r="A598" s="2"/>
      <c r="B598" s="2"/>
      <c r="C598" s="2"/>
      <c r="D598" s="2"/>
      <c r="E598" s="2"/>
      <c r="F598" s="2"/>
      <c r="G598" s="222"/>
      <c r="H598" s="222"/>
      <c r="I598" s="222"/>
      <c r="J598" s="222"/>
      <c r="K598" s="5"/>
    </row>
    <row r="599" ht="15.75" customHeight="1">
      <c r="A599" s="2"/>
      <c r="B599" s="2"/>
      <c r="C599" s="2"/>
      <c r="D599" s="2"/>
      <c r="E599" s="2"/>
      <c r="F599" s="2"/>
      <c r="G599" s="222"/>
      <c r="H599" s="222"/>
      <c r="I599" s="222"/>
      <c r="J599" s="222"/>
      <c r="K599" s="5"/>
    </row>
    <row r="600" ht="15.75" customHeight="1">
      <c r="A600" s="2"/>
      <c r="B600" s="2"/>
      <c r="C600" s="2"/>
      <c r="D600" s="2"/>
      <c r="E600" s="2"/>
      <c r="F600" s="2"/>
      <c r="G600" s="222"/>
      <c r="H600" s="222"/>
      <c r="I600" s="222"/>
      <c r="J600" s="222"/>
      <c r="K600" s="5"/>
    </row>
    <row r="601" ht="15.75" customHeight="1">
      <c r="A601" s="2"/>
      <c r="B601" s="2"/>
      <c r="C601" s="2"/>
      <c r="D601" s="2"/>
      <c r="E601" s="2"/>
      <c r="F601" s="2"/>
      <c r="G601" s="222"/>
      <c r="H601" s="222"/>
      <c r="I601" s="222"/>
      <c r="J601" s="222"/>
      <c r="K601" s="5"/>
    </row>
    <row r="602" ht="15.75" customHeight="1">
      <c r="A602" s="2"/>
      <c r="B602" s="2"/>
      <c r="C602" s="2"/>
      <c r="D602" s="2"/>
      <c r="E602" s="2"/>
      <c r="F602" s="2"/>
      <c r="G602" s="222"/>
      <c r="H602" s="222"/>
      <c r="I602" s="222"/>
      <c r="J602" s="222"/>
      <c r="K602" s="5"/>
    </row>
    <row r="603" ht="15.75" customHeight="1">
      <c r="A603" s="2"/>
      <c r="B603" s="2"/>
      <c r="C603" s="2"/>
      <c r="D603" s="2"/>
      <c r="E603" s="2"/>
      <c r="F603" s="2"/>
      <c r="G603" s="222"/>
      <c r="H603" s="222"/>
      <c r="I603" s="222"/>
      <c r="J603" s="222"/>
      <c r="K603" s="5"/>
    </row>
    <row r="604" ht="15.75" customHeight="1">
      <c r="A604" s="2"/>
      <c r="B604" s="2"/>
      <c r="C604" s="2"/>
      <c r="D604" s="2"/>
      <c r="E604" s="2"/>
      <c r="F604" s="2"/>
      <c r="G604" s="222"/>
      <c r="H604" s="222"/>
      <c r="I604" s="222"/>
      <c r="J604" s="222"/>
      <c r="K604" s="5"/>
    </row>
    <row r="605" ht="15.75" customHeight="1">
      <c r="A605" s="2"/>
      <c r="B605" s="2"/>
      <c r="C605" s="2"/>
      <c r="D605" s="2"/>
      <c r="E605" s="2"/>
      <c r="F605" s="2"/>
      <c r="G605" s="222"/>
      <c r="H605" s="222"/>
      <c r="I605" s="222"/>
      <c r="J605" s="222"/>
      <c r="K605" s="5"/>
    </row>
    <row r="606" ht="15.75" customHeight="1">
      <c r="A606" s="2"/>
      <c r="B606" s="2"/>
      <c r="C606" s="2"/>
      <c r="D606" s="2"/>
      <c r="E606" s="2"/>
      <c r="F606" s="2"/>
      <c r="G606" s="222"/>
      <c r="H606" s="222"/>
      <c r="I606" s="222"/>
      <c r="J606" s="222"/>
      <c r="K606" s="5"/>
    </row>
    <row r="607" ht="15.75" customHeight="1">
      <c r="A607" s="2"/>
      <c r="B607" s="2"/>
      <c r="C607" s="2"/>
      <c r="D607" s="2"/>
      <c r="E607" s="2"/>
      <c r="F607" s="2"/>
      <c r="G607" s="222"/>
      <c r="H607" s="222"/>
      <c r="I607" s="222"/>
      <c r="J607" s="222"/>
      <c r="K607" s="5"/>
    </row>
    <row r="608" ht="15.75" customHeight="1">
      <c r="A608" s="2"/>
      <c r="B608" s="2"/>
      <c r="C608" s="2"/>
      <c r="D608" s="2"/>
      <c r="E608" s="2"/>
      <c r="F608" s="2"/>
      <c r="G608" s="222"/>
      <c r="H608" s="222"/>
      <c r="I608" s="222"/>
      <c r="J608" s="222"/>
      <c r="K608" s="5"/>
    </row>
    <row r="609" ht="15.75" customHeight="1">
      <c r="A609" s="2"/>
      <c r="B609" s="2"/>
      <c r="C609" s="2"/>
      <c r="D609" s="2"/>
      <c r="E609" s="2"/>
      <c r="F609" s="2"/>
      <c r="G609" s="222"/>
      <c r="H609" s="222"/>
      <c r="I609" s="222"/>
      <c r="J609" s="222"/>
      <c r="K609" s="5"/>
    </row>
    <row r="610" ht="15.75" customHeight="1">
      <c r="A610" s="2"/>
      <c r="B610" s="2"/>
      <c r="C610" s="2"/>
      <c r="D610" s="2"/>
      <c r="E610" s="2"/>
      <c r="F610" s="2"/>
      <c r="G610" s="222"/>
      <c r="H610" s="222"/>
      <c r="I610" s="222"/>
      <c r="J610" s="222"/>
      <c r="K610" s="5"/>
    </row>
    <row r="611" ht="15.75" customHeight="1">
      <c r="A611" s="2"/>
      <c r="B611" s="2"/>
      <c r="C611" s="2"/>
      <c r="D611" s="2"/>
      <c r="E611" s="2"/>
      <c r="F611" s="2"/>
      <c r="G611" s="222"/>
      <c r="H611" s="222"/>
      <c r="I611" s="222"/>
      <c r="J611" s="222"/>
      <c r="K611" s="5"/>
    </row>
    <row r="612" ht="15.75" customHeight="1">
      <c r="A612" s="2"/>
      <c r="B612" s="2"/>
      <c r="C612" s="2"/>
      <c r="D612" s="2"/>
      <c r="E612" s="2"/>
      <c r="F612" s="2"/>
      <c r="G612" s="222"/>
      <c r="H612" s="222"/>
      <c r="I612" s="222"/>
      <c r="J612" s="222"/>
      <c r="K612" s="5"/>
    </row>
    <row r="613" ht="15.75" customHeight="1">
      <c r="A613" s="2"/>
      <c r="B613" s="2"/>
      <c r="C613" s="2"/>
      <c r="D613" s="2"/>
      <c r="E613" s="2"/>
      <c r="F613" s="2"/>
      <c r="G613" s="222"/>
      <c r="H613" s="222"/>
      <c r="I613" s="222"/>
      <c r="J613" s="222"/>
      <c r="K613" s="5"/>
    </row>
    <row r="614" ht="15.75" customHeight="1">
      <c r="A614" s="2"/>
      <c r="B614" s="2"/>
      <c r="C614" s="2"/>
      <c r="D614" s="2"/>
      <c r="E614" s="2"/>
      <c r="F614" s="2"/>
      <c r="G614" s="222"/>
      <c r="H614" s="222"/>
      <c r="I614" s="222"/>
      <c r="J614" s="222"/>
      <c r="K614" s="5"/>
    </row>
    <row r="615" ht="15.75" customHeight="1">
      <c r="A615" s="2"/>
      <c r="B615" s="2"/>
      <c r="C615" s="2"/>
      <c r="D615" s="2"/>
      <c r="E615" s="2"/>
      <c r="F615" s="2"/>
      <c r="G615" s="222"/>
      <c r="H615" s="222"/>
      <c r="I615" s="222"/>
      <c r="J615" s="222"/>
      <c r="K615" s="5"/>
    </row>
    <row r="616" ht="15.75" customHeight="1">
      <c r="A616" s="2"/>
      <c r="B616" s="2"/>
      <c r="C616" s="2"/>
      <c r="D616" s="2"/>
      <c r="E616" s="2"/>
      <c r="F616" s="2"/>
      <c r="G616" s="222"/>
      <c r="H616" s="222"/>
      <c r="I616" s="222"/>
      <c r="J616" s="222"/>
      <c r="K616" s="5"/>
    </row>
    <row r="617" ht="15.75" customHeight="1">
      <c r="A617" s="2"/>
      <c r="B617" s="2"/>
      <c r="C617" s="2"/>
      <c r="D617" s="2"/>
      <c r="E617" s="2"/>
      <c r="F617" s="2"/>
      <c r="G617" s="222"/>
      <c r="H617" s="222"/>
      <c r="I617" s="222"/>
      <c r="J617" s="222"/>
      <c r="K617" s="5"/>
    </row>
    <row r="618" ht="15.75" customHeight="1">
      <c r="A618" s="2"/>
      <c r="B618" s="2"/>
      <c r="C618" s="2"/>
      <c r="D618" s="2"/>
      <c r="E618" s="2"/>
      <c r="F618" s="2"/>
      <c r="G618" s="222"/>
      <c r="H618" s="222"/>
      <c r="I618" s="222"/>
      <c r="J618" s="222"/>
      <c r="K618" s="5"/>
    </row>
    <row r="619" ht="15.75" customHeight="1">
      <c r="A619" s="2"/>
      <c r="B619" s="2"/>
      <c r="C619" s="2"/>
      <c r="D619" s="2"/>
      <c r="E619" s="2"/>
      <c r="F619" s="2"/>
      <c r="G619" s="222"/>
      <c r="H619" s="222"/>
      <c r="I619" s="222"/>
      <c r="J619" s="222"/>
      <c r="K619" s="5"/>
    </row>
    <row r="620" ht="15.75" customHeight="1">
      <c r="A620" s="2"/>
      <c r="B620" s="2"/>
      <c r="C620" s="2"/>
      <c r="D620" s="2"/>
      <c r="E620" s="2"/>
      <c r="F620" s="2"/>
      <c r="G620" s="222"/>
      <c r="H620" s="222"/>
      <c r="I620" s="222"/>
      <c r="J620" s="222"/>
      <c r="K620" s="5"/>
    </row>
    <row r="621" ht="15.75" customHeight="1">
      <c r="A621" s="2"/>
      <c r="B621" s="2"/>
      <c r="C621" s="2"/>
      <c r="D621" s="2"/>
      <c r="E621" s="2"/>
      <c r="F621" s="2"/>
      <c r="G621" s="222"/>
      <c r="H621" s="222"/>
      <c r="I621" s="222"/>
      <c r="J621" s="222"/>
      <c r="K621" s="5"/>
    </row>
    <row r="622" ht="15.75" customHeight="1">
      <c r="A622" s="2"/>
      <c r="B622" s="2"/>
      <c r="C622" s="2"/>
      <c r="D622" s="2"/>
      <c r="E622" s="2"/>
      <c r="F622" s="2"/>
      <c r="G622" s="222"/>
      <c r="H622" s="222"/>
      <c r="I622" s="222"/>
      <c r="J622" s="222"/>
      <c r="K622" s="5"/>
    </row>
    <row r="623" ht="15.75" customHeight="1">
      <c r="A623" s="2"/>
      <c r="B623" s="2"/>
      <c r="C623" s="2"/>
      <c r="D623" s="2"/>
      <c r="E623" s="2"/>
      <c r="F623" s="2"/>
      <c r="G623" s="222"/>
      <c r="H623" s="222"/>
      <c r="I623" s="222"/>
      <c r="J623" s="222"/>
      <c r="K623" s="5"/>
    </row>
    <row r="624" ht="15.75" customHeight="1">
      <c r="A624" s="2"/>
      <c r="B624" s="2"/>
      <c r="C624" s="2"/>
      <c r="D624" s="2"/>
      <c r="E624" s="2"/>
      <c r="F624" s="2"/>
      <c r="G624" s="222"/>
      <c r="H624" s="222"/>
      <c r="I624" s="222"/>
      <c r="J624" s="222"/>
      <c r="K624" s="5"/>
    </row>
    <row r="625" ht="15.75" customHeight="1">
      <c r="A625" s="2"/>
      <c r="B625" s="2"/>
      <c r="C625" s="2"/>
      <c r="D625" s="2"/>
      <c r="E625" s="2"/>
      <c r="F625" s="2"/>
      <c r="G625" s="222"/>
      <c r="H625" s="222"/>
      <c r="I625" s="222"/>
      <c r="J625" s="222"/>
      <c r="K625" s="5"/>
    </row>
    <row r="626" ht="15.75" customHeight="1">
      <c r="A626" s="2"/>
      <c r="B626" s="2"/>
      <c r="C626" s="2"/>
      <c r="D626" s="2"/>
      <c r="E626" s="2"/>
      <c r="F626" s="2"/>
      <c r="G626" s="222"/>
      <c r="H626" s="222"/>
      <c r="I626" s="222"/>
      <c r="J626" s="222"/>
      <c r="K626" s="5"/>
    </row>
    <row r="627" ht="15.75" customHeight="1">
      <c r="A627" s="2"/>
      <c r="B627" s="2"/>
      <c r="C627" s="2"/>
      <c r="D627" s="2"/>
      <c r="E627" s="2"/>
      <c r="F627" s="2"/>
      <c r="G627" s="222"/>
      <c r="H627" s="222"/>
      <c r="I627" s="222"/>
      <c r="J627" s="222"/>
      <c r="K627" s="5"/>
    </row>
    <row r="628" ht="15.75" customHeight="1">
      <c r="A628" s="2"/>
      <c r="B628" s="2"/>
      <c r="C628" s="2"/>
      <c r="D628" s="2"/>
      <c r="E628" s="2"/>
      <c r="F628" s="2"/>
      <c r="G628" s="222"/>
      <c r="H628" s="222"/>
      <c r="I628" s="222"/>
      <c r="J628" s="222"/>
      <c r="K628" s="5"/>
    </row>
    <row r="629" ht="15.75" customHeight="1">
      <c r="A629" s="2"/>
      <c r="B629" s="2"/>
      <c r="C629" s="2"/>
      <c r="D629" s="2"/>
      <c r="E629" s="2"/>
      <c r="F629" s="2"/>
      <c r="G629" s="222"/>
      <c r="H629" s="222"/>
      <c r="I629" s="222"/>
      <c r="J629" s="222"/>
      <c r="K629" s="5"/>
    </row>
    <row r="630" ht="15.75" customHeight="1">
      <c r="A630" s="2"/>
      <c r="B630" s="2"/>
      <c r="C630" s="2"/>
      <c r="D630" s="2"/>
      <c r="E630" s="2"/>
      <c r="F630" s="2"/>
      <c r="G630" s="222"/>
      <c r="H630" s="222"/>
      <c r="I630" s="222"/>
      <c r="J630" s="222"/>
      <c r="K630" s="5"/>
    </row>
    <row r="631" ht="15.75" customHeight="1">
      <c r="A631" s="2"/>
      <c r="B631" s="2"/>
      <c r="C631" s="2"/>
      <c r="D631" s="2"/>
      <c r="E631" s="2"/>
      <c r="F631" s="2"/>
      <c r="G631" s="222"/>
      <c r="H631" s="222"/>
      <c r="I631" s="222"/>
      <c r="J631" s="222"/>
      <c r="K631" s="5"/>
    </row>
    <row r="632" ht="15.75" customHeight="1">
      <c r="A632" s="2"/>
      <c r="B632" s="2"/>
      <c r="C632" s="2"/>
      <c r="D632" s="2"/>
      <c r="E632" s="2"/>
      <c r="F632" s="2"/>
      <c r="G632" s="222"/>
      <c r="H632" s="222"/>
      <c r="I632" s="222"/>
      <c r="J632" s="222"/>
      <c r="K632" s="5"/>
    </row>
    <row r="633" ht="15.75" customHeight="1">
      <c r="A633" s="2"/>
      <c r="B633" s="2"/>
      <c r="C633" s="2"/>
      <c r="D633" s="2"/>
      <c r="E633" s="2"/>
      <c r="F633" s="2"/>
      <c r="G633" s="222"/>
      <c r="H633" s="222"/>
      <c r="I633" s="222"/>
      <c r="J633" s="222"/>
      <c r="K633" s="5"/>
    </row>
    <row r="634" ht="15.75" customHeight="1">
      <c r="A634" s="2"/>
      <c r="B634" s="2"/>
      <c r="C634" s="2"/>
      <c r="D634" s="2"/>
      <c r="E634" s="2"/>
      <c r="F634" s="2"/>
      <c r="G634" s="222"/>
      <c r="H634" s="222"/>
      <c r="I634" s="222"/>
      <c r="J634" s="222"/>
      <c r="K634" s="5"/>
    </row>
    <row r="635" ht="15.75" customHeight="1">
      <c r="A635" s="2"/>
      <c r="B635" s="2"/>
      <c r="C635" s="2"/>
      <c r="D635" s="2"/>
      <c r="E635" s="2"/>
      <c r="F635" s="2"/>
      <c r="G635" s="222"/>
      <c r="H635" s="222"/>
      <c r="I635" s="222"/>
      <c r="J635" s="222"/>
      <c r="K635" s="5"/>
    </row>
    <row r="636" ht="15.75" customHeight="1">
      <c r="A636" s="2"/>
      <c r="B636" s="2"/>
      <c r="C636" s="2"/>
      <c r="D636" s="2"/>
      <c r="E636" s="2"/>
      <c r="F636" s="2"/>
      <c r="G636" s="222"/>
      <c r="H636" s="222"/>
      <c r="I636" s="222"/>
      <c r="J636" s="222"/>
      <c r="K636" s="5"/>
    </row>
    <row r="637" ht="15.75" customHeight="1">
      <c r="A637" s="2"/>
      <c r="B637" s="2"/>
      <c r="C637" s="2"/>
      <c r="D637" s="2"/>
      <c r="E637" s="2"/>
      <c r="F637" s="2"/>
      <c r="G637" s="222"/>
      <c r="H637" s="222"/>
      <c r="I637" s="222"/>
      <c r="J637" s="222"/>
      <c r="K637" s="5"/>
    </row>
    <row r="638" ht="15.75" customHeight="1">
      <c r="A638" s="2"/>
      <c r="B638" s="2"/>
      <c r="C638" s="2"/>
      <c r="D638" s="2"/>
      <c r="E638" s="2"/>
      <c r="F638" s="2"/>
      <c r="G638" s="222"/>
      <c r="H638" s="222"/>
      <c r="I638" s="222"/>
      <c r="J638" s="222"/>
      <c r="K638" s="5"/>
    </row>
    <row r="639" ht="15.75" customHeight="1">
      <c r="A639" s="2"/>
      <c r="B639" s="2"/>
      <c r="C639" s="2"/>
      <c r="D639" s="2"/>
      <c r="E639" s="2"/>
      <c r="F639" s="2"/>
      <c r="G639" s="222"/>
      <c r="H639" s="222"/>
      <c r="I639" s="222"/>
      <c r="J639" s="222"/>
      <c r="K639" s="5"/>
    </row>
    <row r="640" ht="15.75" customHeight="1">
      <c r="A640" s="2"/>
      <c r="B640" s="2"/>
      <c r="C640" s="2"/>
      <c r="D640" s="2"/>
      <c r="E640" s="2"/>
      <c r="F640" s="2"/>
      <c r="G640" s="222"/>
      <c r="H640" s="222"/>
      <c r="I640" s="222"/>
      <c r="J640" s="222"/>
      <c r="K640" s="5"/>
    </row>
    <row r="641" ht="15.75" customHeight="1">
      <c r="A641" s="2"/>
      <c r="B641" s="2"/>
      <c r="C641" s="2"/>
      <c r="D641" s="2"/>
      <c r="E641" s="2"/>
      <c r="F641" s="2"/>
      <c r="G641" s="222"/>
      <c r="H641" s="222"/>
      <c r="I641" s="222"/>
      <c r="J641" s="222"/>
      <c r="K641" s="5"/>
    </row>
    <row r="642" ht="15.75" customHeight="1">
      <c r="A642" s="2"/>
      <c r="B642" s="2"/>
      <c r="C642" s="2"/>
      <c r="D642" s="2"/>
      <c r="E642" s="2"/>
      <c r="F642" s="2"/>
      <c r="G642" s="222"/>
      <c r="H642" s="222"/>
      <c r="I642" s="222"/>
      <c r="J642" s="222"/>
      <c r="K642" s="5"/>
    </row>
    <row r="643" ht="15.75" customHeight="1">
      <c r="A643" s="2"/>
      <c r="B643" s="2"/>
      <c r="C643" s="2"/>
      <c r="D643" s="2"/>
      <c r="E643" s="2"/>
      <c r="F643" s="2"/>
      <c r="G643" s="222"/>
      <c r="H643" s="222"/>
      <c r="I643" s="222"/>
      <c r="J643" s="222"/>
      <c r="K643" s="5"/>
    </row>
    <row r="644" ht="15.75" customHeight="1">
      <c r="A644" s="2"/>
      <c r="B644" s="2"/>
      <c r="C644" s="2"/>
      <c r="D644" s="2"/>
      <c r="E644" s="2"/>
      <c r="F644" s="2"/>
      <c r="G644" s="222"/>
      <c r="H644" s="222"/>
      <c r="I644" s="222"/>
      <c r="J644" s="222"/>
      <c r="K644" s="5"/>
    </row>
    <row r="645" ht="15.75" customHeight="1">
      <c r="A645" s="2"/>
      <c r="B645" s="2"/>
      <c r="C645" s="2"/>
      <c r="D645" s="2"/>
      <c r="E645" s="2"/>
      <c r="F645" s="2"/>
      <c r="G645" s="222"/>
      <c r="H645" s="222"/>
      <c r="I645" s="222"/>
      <c r="J645" s="222"/>
      <c r="K645" s="5"/>
    </row>
    <row r="646" ht="15.75" customHeight="1">
      <c r="A646" s="2"/>
      <c r="B646" s="2"/>
      <c r="C646" s="2"/>
      <c r="D646" s="2"/>
      <c r="E646" s="2"/>
      <c r="F646" s="2"/>
      <c r="G646" s="222"/>
      <c r="H646" s="222"/>
      <c r="I646" s="222"/>
      <c r="J646" s="222"/>
      <c r="K646" s="5"/>
    </row>
    <row r="647" ht="15.75" customHeight="1">
      <c r="A647" s="2"/>
      <c r="B647" s="2"/>
      <c r="C647" s="2"/>
      <c r="D647" s="2"/>
      <c r="E647" s="2"/>
      <c r="F647" s="2"/>
      <c r="G647" s="222"/>
      <c r="H647" s="222"/>
      <c r="I647" s="222"/>
      <c r="J647" s="222"/>
      <c r="K647" s="5"/>
    </row>
    <row r="648" ht="15.75" customHeight="1">
      <c r="A648" s="2"/>
      <c r="B648" s="2"/>
      <c r="C648" s="2"/>
      <c r="D648" s="2"/>
      <c r="E648" s="2"/>
      <c r="F648" s="2"/>
      <c r="G648" s="222"/>
      <c r="H648" s="222"/>
      <c r="I648" s="222"/>
      <c r="J648" s="222"/>
      <c r="K648" s="5"/>
    </row>
    <row r="649" ht="15.75" customHeight="1">
      <c r="A649" s="2"/>
      <c r="B649" s="2"/>
      <c r="C649" s="2"/>
      <c r="D649" s="2"/>
      <c r="E649" s="2"/>
      <c r="F649" s="2"/>
      <c r="G649" s="222"/>
      <c r="H649" s="222"/>
      <c r="I649" s="222"/>
      <c r="J649" s="222"/>
      <c r="K649" s="5"/>
    </row>
    <row r="650" ht="15.75" customHeight="1">
      <c r="A650" s="2"/>
      <c r="B650" s="2"/>
      <c r="C650" s="2"/>
      <c r="D650" s="2"/>
      <c r="E650" s="2"/>
      <c r="F650" s="2"/>
      <c r="G650" s="222"/>
      <c r="H650" s="222"/>
      <c r="I650" s="222"/>
      <c r="J650" s="222"/>
      <c r="K650" s="5"/>
    </row>
    <row r="651" ht="15.75" customHeight="1">
      <c r="A651" s="2"/>
      <c r="B651" s="2"/>
      <c r="C651" s="2"/>
      <c r="D651" s="2"/>
      <c r="E651" s="2"/>
      <c r="F651" s="2"/>
      <c r="G651" s="222"/>
      <c r="H651" s="222"/>
      <c r="I651" s="222"/>
      <c r="J651" s="222"/>
      <c r="K651" s="5"/>
    </row>
    <row r="652" ht="15.75" customHeight="1">
      <c r="A652" s="2"/>
      <c r="B652" s="2"/>
      <c r="C652" s="2"/>
      <c r="D652" s="2"/>
      <c r="E652" s="2"/>
      <c r="F652" s="2"/>
      <c r="G652" s="222"/>
      <c r="H652" s="222"/>
      <c r="I652" s="222"/>
      <c r="J652" s="222"/>
      <c r="K652" s="5"/>
    </row>
    <row r="653" ht="15.75" customHeight="1">
      <c r="A653" s="2"/>
      <c r="B653" s="2"/>
      <c r="C653" s="2"/>
      <c r="D653" s="2"/>
      <c r="E653" s="2"/>
      <c r="F653" s="2"/>
      <c r="G653" s="222"/>
      <c r="H653" s="222"/>
      <c r="I653" s="222"/>
      <c r="J653" s="222"/>
      <c r="K653" s="5"/>
    </row>
    <row r="654" ht="15.75" customHeight="1">
      <c r="A654" s="2"/>
      <c r="B654" s="2"/>
      <c r="C654" s="2"/>
      <c r="D654" s="2"/>
      <c r="E654" s="2"/>
      <c r="F654" s="2"/>
      <c r="G654" s="222"/>
      <c r="H654" s="222"/>
      <c r="I654" s="222"/>
      <c r="J654" s="222"/>
      <c r="K654" s="5"/>
    </row>
    <row r="655" ht="15.75" customHeight="1">
      <c r="A655" s="2"/>
      <c r="B655" s="2"/>
      <c r="C655" s="2"/>
      <c r="D655" s="2"/>
      <c r="E655" s="2"/>
      <c r="F655" s="2"/>
      <c r="G655" s="222"/>
      <c r="H655" s="222"/>
      <c r="I655" s="222"/>
      <c r="J655" s="222"/>
      <c r="K655" s="5"/>
    </row>
    <row r="656" ht="15.75" customHeight="1">
      <c r="A656" s="2"/>
      <c r="B656" s="2"/>
      <c r="C656" s="2"/>
      <c r="D656" s="2"/>
      <c r="E656" s="2"/>
      <c r="F656" s="2"/>
      <c r="G656" s="222"/>
      <c r="H656" s="222"/>
      <c r="I656" s="222"/>
      <c r="J656" s="222"/>
      <c r="K656" s="5"/>
    </row>
    <row r="657" ht="15.75" customHeight="1">
      <c r="A657" s="2"/>
      <c r="B657" s="2"/>
      <c r="C657" s="2"/>
      <c r="D657" s="2"/>
      <c r="E657" s="2"/>
      <c r="F657" s="2"/>
      <c r="G657" s="222"/>
      <c r="H657" s="222"/>
      <c r="I657" s="222"/>
      <c r="J657" s="222"/>
      <c r="K657" s="5"/>
    </row>
    <row r="658" ht="15.75" customHeight="1">
      <c r="A658" s="2"/>
      <c r="B658" s="2"/>
      <c r="C658" s="2"/>
      <c r="D658" s="2"/>
      <c r="E658" s="2"/>
      <c r="F658" s="2"/>
      <c r="G658" s="222"/>
      <c r="H658" s="222"/>
      <c r="I658" s="222"/>
      <c r="J658" s="222"/>
      <c r="K658" s="5"/>
    </row>
    <row r="659" ht="15.75" customHeight="1">
      <c r="A659" s="2"/>
      <c r="B659" s="2"/>
      <c r="C659" s="2"/>
      <c r="D659" s="2"/>
      <c r="E659" s="2"/>
      <c r="F659" s="2"/>
      <c r="G659" s="222"/>
      <c r="H659" s="222"/>
      <c r="I659" s="222"/>
      <c r="J659" s="222"/>
      <c r="K659" s="5"/>
    </row>
    <row r="660" ht="15.75" customHeight="1">
      <c r="A660" s="2"/>
      <c r="B660" s="2"/>
      <c r="C660" s="2"/>
      <c r="D660" s="2"/>
      <c r="E660" s="2"/>
      <c r="F660" s="2"/>
      <c r="G660" s="222"/>
      <c r="H660" s="222"/>
      <c r="I660" s="222"/>
      <c r="J660" s="222"/>
      <c r="K660" s="5"/>
    </row>
    <row r="661" ht="15.75" customHeight="1">
      <c r="A661" s="2"/>
      <c r="B661" s="2"/>
      <c r="C661" s="2"/>
      <c r="D661" s="2"/>
      <c r="E661" s="2"/>
      <c r="F661" s="2"/>
      <c r="G661" s="222"/>
      <c r="H661" s="222"/>
      <c r="I661" s="222"/>
      <c r="J661" s="222"/>
      <c r="K661" s="5"/>
    </row>
    <row r="662" ht="15.75" customHeight="1">
      <c r="A662" s="2"/>
      <c r="B662" s="2"/>
      <c r="C662" s="2"/>
      <c r="D662" s="2"/>
      <c r="E662" s="2"/>
      <c r="F662" s="2"/>
      <c r="G662" s="222"/>
      <c r="H662" s="222"/>
      <c r="I662" s="222"/>
      <c r="J662" s="222"/>
      <c r="K662" s="5"/>
    </row>
    <row r="663" ht="15.75" customHeight="1">
      <c r="A663" s="2"/>
      <c r="B663" s="2"/>
      <c r="C663" s="2"/>
      <c r="D663" s="2"/>
      <c r="E663" s="2"/>
      <c r="F663" s="2"/>
      <c r="G663" s="222"/>
      <c r="H663" s="222"/>
      <c r="I663" s="222"/>
      <c r="J663" s="222"/>
      <c r="K663" s="5"/>
    </row>
    <row r="664" ht="15.75" customHeight="1">
      <c r="A664" s="2"/>
      <c r="B664" s="2"/>
      <c r="C664" s="2"/>
      <c r="D664" s="2"/>
      <c r="E664" s="2"/>
      <c r="F664" s="2"/>
      <c r="G664" s="222"/>
      <c r="H664" s="222"/>
      <c r="I664" s="222"/>
      <c r="J664" s="222"/>
      <c r="K664" s="5"/>
    </row>
    <row r="665" ht="15.75" customHeight="1">
      <c r="A665" s="2"/>
      <c r="B665" s="2"/>
      <c r="C665" s="2"/>
      <c r="D665" s="2"/>
      <c r="E665" s="2"/>
      <c r="F665" s="2"/>
      <c r="G665" s="222"/>
      <c r="H665" s="222"/>
      <c r="I665" s="222"/>
      <c r="J665" s="222"/>
      <c r="K665" s="5"/>
    </row>
    <row r="666" ht="15.75" customHeight="1">
      <c r="A666" s="2"/>
      <c r="B666" s="2"/>
      <c r="C666" s="2"/>
      <c r="D666" s="2"/>
      <c r="E666" s="2"/>
      <c r="F666" s="2"/>
      <c r="G666" s="222"/>
      <c r="H666" s="222"/>
      <c r="I666" s="222"/>
      <c r="J666" s="222"/>
      <c r="K666" s="5"/>
    </row>
    <row r="667" ht="15.75" customHeight="1">
      <c r="A667" s="2"/>
      <c r="B667" s="2"/>
      <c r="C667" s="2"/>
      <c r="D667" s="2"/>
      <c r="E667" s="2"/>
      <c r="F667" s="2"/>
      <c r="G667" s="222"/>
      <c r="H667" s="222"/>
      <c r="I667" s="222"/>
      <c r="J667" s="222"/>
      <c r="K667" s="5"/>
    </row>
    <row r="668" ht="15.75" customHeight="1">
      <c r="A668" s="2"/>
      <c r="B668" s="2"/>
      <c r="C668" s="2"/>
      <c r="D668" s="2"/>
      <c r="E668" s="2"/>
      <c r="F668" s="2"/>
      <c r="G668" s="222"/>
      <c r="H668" s="222"/>
      <c r="I668" s="222"/>
      <c r="J668" s="222"/>
      <c r="K668" s="5"/>
    </row>
    <row r="669" ht="15.75" customHeight="1">
      <c r="A669" s="2"/>
      <c r="B669" s="2"/>
      <c r="C669" s="2"/>
      <c r="D669" s="2"/>
      <c r="E669" s="2"/>
      <c r="F669" s="2"/>
      <c r="G669" s="222"/>
      <c r="H669" s="222"/>
      <c r="I669" s="222"/>
      <c r="J669" s="222"/>
      <c r="K669" s="5"/>
    </row>
    <row r="670" ht="15.75" customHeight="1">
      <c r="A670" s="2"/>
      <c r="B670" s="2"/>
      <c r="C670" s="2"/>
      <c r="D670" s="2"/>
      <c r="E670" s="2"/>
      <c r="F670" s="2"/>
      <c r="G670" s="222"/>
      <c r="H670" s="222"/>
      <c r="I670" s="222"/>
      <c r="J670" s="222"/>
      <c r="K670" s="5"/>
    </row>
    <row r="671" ht="15.75" customHeight="1">
      <c r="A671" s="2"/>
      <c r="B671" s="2"/>
      <c r="C671" s="2"/>
      <c r="D671" s="2"/>
      <c r="E671" s="2"/>
      <c r="F671" s="2"/>
      <c r="G671" s="222"/>
      <c r="H671" s="222"/>
      <c r="I671" s="222"/>
      <c r="J671" s="222"/>
      <c r="K671" s="5"/>
    </row>
    <row r="672" ht="15.75" customHeight="1">
      <c r="A672" s="2"/>
      <c r="B672" s="2"/>
      <c r="C672" s="2"/>
      <c r="D672" s="2"/>
      <c r="E672" s="2"/>
      <c r="F672" s="2"/>
      <c r="G672" s="222"/>
      <c r="H672" s="222"/>
      <c r="I672" s="222"/>
      <c r="J672" s="222"/>
      <c r="K672" s="5"/>
    </row>
    <row r="673" ht="15.75" customHeight="1">
      <c r="A673" s="2"/>
      <c r="B673" s="2"/>
      <c r="C673" s="2"/>
      <c r="D673" s="2"/>
      <c r="E673" s="2"/>
      <c r="F673" s="2"/>
      <c r="G673" s="222"/>
      <c r="H673" s="222"/>
      <c r="I673" s="222"/>
      <c r="J673" s="222"/>
      <c r="K673" s="5"/>
    </row>
    <row r="674" ht="15.75" customHeight="1">
      <c r="A674" s="2"/>
      <c r="B674" s="2"/>
      <c r="C674" s="2"/>
      <c r="D674" s="2"/>
      <c r="E674" s="2"/>
      <c r="F674" s="2"/>
      <c r="G674" s="222"/>
      <c r="H674" s="222"/>
      <c r="I674" s="222"/>
      <c r="J674" s="222"/>
      <c r="K674" s="5"/>
    </row>
    <row r="675" ht="15.75" customHeight="1">
      <c r="A675" s="2"/>
      <c r="B675" s="2"/>
      <c r="C675" s="2"/>
      <c r="D675" s="2"/>
      <c r="E675" s="2"/>
      <c r="F675" s="2"/>
      <c r="G675" s="222"/>
      <c r="H675" s="222"/>
      <c r="I675" s="222"/>
      <c r="J675" s="222"/>
      <c r="K675" s="5"/>
    </row>
    <row r="676" ht="15.75" customHeight="1">
      <c r="A676" s="2"/>
      <c r="B676" s="2"/>
      <c r="C676" s="2"/>
      <c r="D676" s="2"/>
      <c r="E676" s="2"/>
      <c r="F676" s="2"/>
      <c r="G676" s="222"/>
      <c r="H676" s="222"/>
      <c r="I676" s="222"/>
      <c r="J676" s="222"/>
      <c r="K676" s="5"/>
    </row>
    <row r="677" ht="15.75" customHeight="1">
      <c r="A677" s="2"/>
      <c r="B677" s="2"/>
      <c r="C677" s="2"/>
      <c r="D677" s="2"/>
      <c r="E677" s="2"/>
      <c r="F677" s="2"/>
      <c r="G677" s="222"/>
      <c r="H677" s="222"/>
      <c r="I677" s="222"/>
      <c r="J677" s="222"/>
      <c r="K677" s="5"/>
    </row>
    <row r="678" ht="15.75" customHeight="1">
      <c r="A678" s="2"/>
      <c r="B678" s="2"/>
      <c r="C678" s="2"/>
      <c r="D678" s="2"/>
      <c r="E678" s="2"/>
      <c r="F678" s="2"/>
      <c r="G678" s="222"/>
      <c r="H678" s="222"/>
      <c r="I678" s="222"/>
      <c r="J678" s="222"/>
      <c r="K678" s="5"/>
    </row>
    <row r="679" ht="15.75" customHeight="1">
      <c r="A679" s="2"/>
      <c r="B679" s="2"/>
      <c r="C679" s="2"/>
      <c r="D679" s="2"/>
      <c r="E679" s="2"/>
      <c r="F679" s="2"/>
      <c r="G679" s="222"/>
      <c r="H679" s="222"/>
      <c r="I679" s="222"/>
      <c r="J679" s="222"/>
      <c r="K679" s="5"/>
    </row>
    <row r="680" ht="15.75" customHeight="1">
      <c r="A680" s="2"/>
      <c r="B680" s="2"/>
      <c r="C680" s="2"/>
      <c r="D680" s="2"/>
      <c r="E680" s="2"/>
      <c r="F680" s="2"/>
      <c r="G680" s="222"/>
      <c r="H680" s="222"/>
      <c r="I680" s="222"/>
      <c r="J680" s="222"/>
      <c r="K680" s="5"/>
    </row>
    <row r="681" ht="15.75" customHeight="1">
      <c r="A681" s="2"/>
      <c r="B681" s="2"/>
      <c r="C681" s="2"/>
      <c r="D681" s="2"/>
      <c r="E681" s="2"/>
      <c r="F681" s="2"/>
      <c r="G681" s="222"/>
      <c r="H681" s="222"/>
      <c r="I681" s="222"/>
      <c r="J681" s="222"/>
      <c r="K681" s="5"/>
    </row>
    <row r="682" ht="15.75" customHeight="1">
      <c r="A682" s="2"/>
      <c r="B682" s="2"/>
      <c r="C682" s="2"/>
      <c r="D682" s="2"/>
      <c r="E682" s="2"/>
      <c r="F682" s="2"/>
      <c r="G682" s="222"/>
      <c r="H682" s="222"/>
      <c r="I682" s="222"/>
      <c r="J682" s="222"/>
      <c r="K682" s="5"/>
    </row>
    <row r="683" ht="15.75" customHeight="1">
      <c r="A683" s="2"/>
      <c r="B683" s="2"/>
      <c r="C683" s="2"/>
      <c r="D683" s="2"/>
      <c r="E683" s="2"/>
      <c r="F683" s="2"/>
      <c r="G683" s="222"/>
      <c r="H683" s="222"/>
      <c r="I683" s="222"/>
      <c r="J683" s="222"/>
      <c r="K683" s="5"/>
    </row>
    <row r="684" ht="15.75" customHeight="1">
      <c r="A684" s="2"/>
      <c r="B684" s="2"/>
      <c r="C684" s="2"/>
      <c r="D684" s="2"/>
      <c r="E684" s="2"/>
      <c r="F684" s="2"/>
      <c r="G684" s="222"/>
      <c r="H684" s="222"/>
      <c r="I684" s="222"/>
      <c r="J684" s="222"/>
      <c r="K684" s="5"/>
    </row>
    <row r="685" ht="15.75" customHeight="1">
      <c r="A685" s="2"/>
      <c r="B685" s="2"/>
      <c r="C685" s="2"/>
      <c r="D685" s="2"/>
      <c r="E685" s="2"/>
      <c r="F685" s="2"/>
      <c r="G685" s="222"/>
      <c r="H685" s="222"/>
      <c r="I685" s="222"/>
      <c r="J685" s="222"/>
      <c r="K685" s="5"/>
    </row>
    <row r="686" ht="15.75" customHeight="1">
      <c r="A686" s="2"/>
      <c r="B686" s="2"/>
      <c r="C686" s="2"/>
      <c r="D686" s="2"/>
      <c r="E686" s="2"/>
      <c r="F686" s="2"/>
      <c r="G686" s="222"/>
      <c r="H686" s="222"/>
      <c r="I686" s="222"/>
      <c r="J686" s="222"/>
      <c r="K686" s="5"/>
    </row>
    <row r="687" ht="15.75" customHeight="1">
      <c r="A687" s="2"/>
      <c r="B687" s="2"/>
      <c r="C687" s="2"/>
      <c r="D687" s="2"/>
      <c r="E687" s="2"/>
      <c r="F687" s="2"/>
      <c r="G687" s="222"/>
      <c r="H687" s="222"/>
      <c r="I687" s="222"/>
      <c r="J687" s="222"/>
      <c r="K687" s="5"/>
    </row>
    <row r="688" ht="15.75" customHeight="1">
      <c r="A688" s="2"/>
      <c r="B688" s="2"/>
      <c r="C688" s="2"/>
      <c r="D688" s="2"/>
      <c r="E688" s="2"/>
      <c r="F688" s="2"/>
      <c r="G688" s="222"/>
      <c r="H688" s="222"/>
      <c r="I688" s="222"/>
      <c r="J688" s="222"/>
      <c r="K688" s="5"/>
    </row>
    <row r="689" ht="15.75" customHeight="1">
      <c r="A689" s="2"/>
      <c r="B689" s="2"/>
      <c r="C689" s="2"/>
      <c r="D689" s="2"/>
      <c r="E689" s="2"/>
      <c r="F689" s="2"/>
      <c r="G689" s="222"/>
      <c r="H689" s="222"/>
      <c r="I689" s="222"/>
      <c r="J689" s="222"/>
      <c r="K689" s="5"/>
    </row>
    <row r="690" ht="15.75" customHeight="1">
      <c r="A690" s="2"/>
      <c r="B690" s="2"/>
      <c r="C690" s="2"/>
      <c r="D690" s="2"/>
      <c r="E690" s="2"/>
      <c r="F690" s="2"/>
      <c r="G690" s="222"/>
      <c r="H690" s="222"/>
      <c r="I690" s="222"/>
      <c r="J690" s="222"/>
      <c r="K690" s="5"/>
    </row>
    <row r="691" ht="15.75" customHeight="1">
      <c r="A691" s="2"/>
      <c r="B691" s="2"/>
      <c r="C691" s="2"/>
      <c r="D691" s="2"/>
      <c r="E691" s="2"/>
      <c r="F691" s="2"/>
      <c r="G691" s="222"/>
      <c r="H691" s="222"/>
      <c r="I691" s="222"/>
      <c r="J691" s="222"/>
      <c r="K691" s="5"/>
    </row>
    <row r="692" ht="15.75" customHeight="1">
      <c r="A692" s="2"/>
      <c r="B692" s="2"/>
      <c r="C692" s="2"/>
      <c r="D692" s="2"/>
      <c r="E692" s="2"/>
      <c r="F692" s="2"/>
      <c r="G692" s="222"/>
      <c r="H692" s="222"/>
      <c r="I692" s="222"/>
      <c r="J692" s="222"/>
      <c r="K692" s="5"/>
    </row>
    <row r="693" ht="15.75" customHeight="1">
      <c r="A693" s="2"/>
      <c r="B693" s="2"/>
      <c r="C693" s="2"/>
      <c r="D693" s="2"/>
      <c r="E693" s="2"/>
      <c r="F693" s="2"/>
      <c r="G693" s="222"/>
      <c r="H693" s="222"/>
      <c r="I693" s="222"/>
      <c r="J693" s="222"/>
      <c r="K693" s="5"/>
    </row>
    <row r="694" ht="15.75" customHeight="1">
      <c r="A694" s="2"/>
      <c r="B694" s="2"/>
      <c r="C694" s="2"/>
      <c r="D694" s="2"/>
      <c r="E694" s="2"/>
      <c r="F694" s="2"/>
      <c r="G694" s="222"/>
      <c r="H694" s="222"/>
      <c r="I694" s="222"/>
      <c r="J694" s="222"/>
      <c r="K694" s="5"/>
    </row>
    <row r="695" ht="15.75" customHeight="1">
      <c r="A695" s="2"/>
      <c r="B695" s="2"/>
      <c r="C695" s="2"/>
      <c r="D695" s="2"/>
      <c r="E695" s="2"/>
      <c r="F695" s="2"/>
      <c r="G695" s="222"/>
      <c r="H695" s="222"/>
      <c r="I695" s="222"/>
      <c r="J695" s="222"/>
      <c r="K695" s="5"/>
    </row>
    <row r="696" ht="15.75" customHeight="1">
      <c r="A696" s="2"/>
      <c r="B696" s="2"/>
      <c r="C696" s="2"/>
      <c r="D696" s="2"/>
      <c r="E696" s="2"/>
      <c r="F696" s="2"/>
      <c r="G696" s="222"/>
      <c r="H696" s="222"/>
      <c r="I696" s="222"/>
      <c r="J696" s="222"/>
      <c r="K696" s="5"/>
    </row>
    <row r="697" ht="15.75" customHeight="1">
      <c r="A697" s="2"/>
      <c r="B697" s="2"/>
      <c r="C697" s="2"/>
      <c r="D697" s="2"/>
      <c r="E697" s="2"/>
      <c r="F697" s="2"/>
      <c r="G697" s="222"/>
      <c r="H697" s="222"/>
      <c r="I697" s="222"/>
      <c r="J697" s="222"/>
      <c r="K697" s="5"/>
    </row>
    <row r="698" ht="15.75" customHeight="1">
      <c r="A698" s="2"/>
      <c r="B698" s="2"/>
      <c r="C698" s="2"/>
      <c r="D698" s="2"/>
      <c r="E698" s="2"/>
      <c r="F698" s="2"/>
      <c r="G698" s="222"/>
      <c r="H698" s="222"/>
      <c r="I698" s="222"/>
      <c r="J698" s="222"/>
      <c r="K698" s="5"/>
    </row>
    <row r="699" ht="15.75" customHeight="1">
      <c r="A699" s="2"/>
      <c r="B699" s="2"/>
      <c r="C699" s="2"/>
      <c r="D699" s="2"/>
      <c r="E699" s="2"/>
      <c r="F699" s="2"/>
      <c r="G699" s="222"/>
      <c r="H699" s="222"/>
      <c r="I699" s="222"/>
      <c r="J699" s="222"/>
      <c r="K699" s="5"/>
    </row>
    <row r="700" ht="15.75" customHeight="1">
      <c r="A700" s="2"/>
      <c r="B700" s="2"/>
      <c r="C700" s="2"/>
      <c r="D700" s="2"/>
      <c r="E700" s="2"/>
      <c r="F700" s="2"/>
      <c r="G700" s="222"/>
      <c r="H700" s="222"/>
      <c r="I700" s="222"/>
      <c r="J700" s="222"/>
      <c r="K700" s="5"/>
    </row>
    <row r="701" ht="15.75" customHeight="1">
      <c r="A701" s="2"/>
      <c r="B701" s="2"/>
      <c r="C701" s="2"/>
      <c r="D701" s="2"/>
      <c r="E701" s="2"/>
      <c r="F701" s="2"/>
      <c r="G701" s="222"/>
      <c r="H701" s="222"/>
      <c r="I701" s="222"/>
      <c r="J701" s="222"/>
      <c r="K701" s="5"/>
    </row>
    <row r="702" ht="15.75" customHeight="1">
      <c r="A702" s="2"/>
      <c r="B702" s="2"/>
      <c r="C702" s="2"/>
      <c r="D702" s="2"/>
      <c r="E702" s="2"/>
      <c r="F702" s="2"/>
      <c r="G702" s="222"/>
      <c r="H702" s="222"/>
      <c r="I702" s="222"/>
      <c r="J702" s="222"/>
      <c r="K702" s="5"/>
    </row>
    <row r="703" ht="15.75" customHeight="1">
      <c r="A703" s="2"/>
      <c r="B703" s="2"/>
      <c r="C703" s="2"/>
      <c r="D703" s="2"/>
      <c r="E703" s="2"/>
      <c r="F703" s="2"/>
      <c r="G703" s="222"/>
      <c r="H703" s="222"/>
      <c r="I703" s="222"/>
      <c r="J703" s="222"/>
      <c r="K703" s="5"/>
    </row>
    <row r="704" ht="15.75" customHeight="1">
      <c r="A704" s="2"/>
      <c r="B704" s="2"/>
      <c r="C704" s="2"/>
      <c r="D704" s="2"/>
      <c r="E704" s="2"/>
      <c r="F704" s="2"/>
      <c r="G704" s="222"/>
      <c r="H704" s="222"/>
      <c r="I704" s="222"/>
      <c r="J704" s="222"/>
      <c r="K704" s="5"/>
    </row>
    <row r="705" ht="15.75" customHeight="1">
      <c r="A705" s="2"/>
      <c r="B705" s="2"/>
      <c r="C705" s="2"/>
      <c r="D705" s="2"/>
      <c r="E705" s="2"/>
      <c r="F705" s="2"/>
      <c r="G705" s="222"/>
      <c r="H705" s="222"/>
      <c r="I705" s="222"/>
      <c r="J705" s="222"/>
      <c r="K705" s="5"/>
    </row>
    <row r="706" ht="15.75" customHeight="1">
      <c r="A706" s="2"/>
      <c r="B706" s="2"/>
      <c r="C706" s="2"/>
      <c r="D706" s="2"/>
      <c r="E706" s="2"/>
      <c r="F706" s="2"/>
      <c r="G706" s="222"/>
      <c r="H706" s="222"/>
      <c r="I706" s="222"/>
      <c r="J706" s="222"/>
      <c r="K706" s="5"/>
    </row>
    <row r="707" ht="15.75" customHeight="1">
      <c r="A707" s="2"/>
      <c r="B707" s="2"/>
      <c r="C707" s="2"/>
      <c r="D707" s="2"/>
      <c r="E707" s="2"/>
      <c r="F707" s="2"/>
      <c r="G707" s="222"/>
      <c r="H707" s="222"/>
      <c r="I707" s="222"/>
      <c r="J707" s="222"/>
      <c r="K707" s="5"/>
    </row>
    <row r="708" ht="15.75" customHeight="1">
      <c r="A708" s="2"/>
      <c r="B708" s="2"/>
      <c r="C708" s="2"/>
      <c r="D708" s="2"/>
      <c r="E708" s="2"/>
      <c r="F708" s="2"/>
      <c r="G708" s="222"/>
      <c r="H708" s="222"/>
      <c r="I708" s="222"/>
      <c r="J708" s="222"/>
      <c r="K708" s="5"/>
    </row>
    <row r="709" ht="15.75" customHeight="1">
      <c r="A709" s="2"/>
      <c r="B709" s="2"/>
      <c r="C709" s="2"/>
      <c r="D709" s="2"/>
      <c r="E709" s="2"/>
      <c r="F709" s="2"/>
      <c r="G709" s="222"/>
      <c r="H709" s="222"/>
      <c r="I709" s="222"/>
      <c r="J709" s="222"/>
      <c r="K709" s="5"/>
    </row>
    <row r="710" ht="15.75" customHeight="1">
      <c r="A710" s="2"/>
      <c r="B710" s="2"/>
      <c r="C710" s="2"/>
      <c r="D710" s="2"/>
      <c r="E710" s="2"/>
      <c r="F710" s="2"/>
      <c r="G710" s="222"/>
      <c r="H710" s="222"/>
      <c r="I710" s="222"/>
      <c r="J710" s="222"/>
      <c r="K710" s="5"/>
    </row>
    <row r="711" ht="15.75" customHeight="1">
      <c r="A711" s="2"/>
      <c r="B711" s="2"/>
      <c r="C711" s="2"/>
      <c r="D711" s="2"/>
      <c r="E711" s="2"/>
      <c r="F711" s="2"/>
      <c r="G711" s="222"/>
      <c r="H711" s="222"/>
      <c r="I711" s="222"/>
      <c r="J711" s="222"/>
      <c r="K711" s="5"/>
    </row>
    <row r="712" ht="15.75" customHeight="1">
      <c r="A712" s="2"/>
      <c r="B712" s="2"/>
      <c r="C712" s="2"/>
      <c r="D712" s="2"/>
      <c r="E712" s="2"/>
      <c r="F712" s="2"/>
      <c r="G712" s="222"/>
      <c r="H712" s="222"/>
      <c r="I712" s="222"/>
      <c r="J712" s="222"/>
      <c r="K712" s="5"/>
    </row>
    <row r="713" ht="15.75" customHeight="1">
      <c r="A713" s="2"/>
      <c r="B713" s="2"/>
      <c r="C713" s="2"/>
      <c r="D713" s="2"/>
      <c r="E713" s="2"/>
      <c r="F713" s="2"/>
      <c r="G713" s="222"/>
      <c r="H713" s="222"/>
      <c r="I713" s="222"/>
      <c r="J713" s="222"/>
      <c r="K713" s="5"/>
    </row>
    <row r="714" ht="15.75" customHeight="1">
      <c r="A714" s="2"/>
      <c r="B714" s="2"/>
      <c r="C714" s="2"/>
      <c r="D714" s="2"/>
      <c r="E714" s="2"/>
      <c r="F714" s="2"/>
      <c r="G714" s="222"/>
      <c r="H714" s="222"/>
      <c r="I714" s="222"/>
      <c r="J714" s="222"/>
      <c r="K714" s="5"/>
    </row>
    <row r="715" ht="15.75" customHeight="1">
      <c r="A715" s="2"/>
      <c r="B715" s="2"/>
      <c r="C715" s="2"/>
      <c r="D715" s="2"/>
      <c r="E715" s="2"/>
      <c r="F715" s="2"/>
      <c r="G715" s="222"/>
      <c r="H715" s="222"/>
      <c r="I715" s="222"/>
      <c r="J715" s="222"/>
      <c r="K715" s="5"/>
    </row>
    <row r="716" ht="15.75" customHeight="1">
      <c r="A716" s="2"/>
      <c r="B716" s="2"/>
      <c r="C716" s="2"/>
      <c r="D716" s="2"/>
      <c r="E716" s="2"/>
      <c r="F716" s="2"/>
      <c r="G716" s="222"/>
      <c r="H716" s="222"/>
      <c r="I716" s="222"/>
      <c r="J716" s="222"/>
      <c r="K716" s="5"/>
    </row>
    <row r="717" ht="15.75" customHeight="1">
      <c r="A717" s="2"/>
      <c r="B717" s="2"/>
      <c r="C717" s="2"/>
      <c r="D717" s="2"/>
      <c r="E717" s="2"/>
      <c r="F717" s="2"/>
      <c r="G717" s="222"/>
      <c r="H717" s="222"/>
      <c r="I717" s="222"/>
      <c r="J717" s="222"/>
      <c r="K717" s="5"/>
    </row>
    <row r="718" ht="15.75" customHeight="1">
      <c r="A718" s="2"/>
      <c r="B718" s="2"/>
      <c r="C718" s="2"/>
      <c r="D718" s="2"/>
      <c r="E718" s="2"/>
      <c r="F718" s="2"/>
      <c r="G718" s="222"/>
      <c r="H718" s="222"/>
      <c r="I718" s="222"/>
      <c r="J718" s="222"/>
      <c r="K718" s="5"/>
    </row>
    <row r="719" ht="15.75" customHeight="1">
      <c r="A719" s="2"/>
      <c r="B719" s="2"/>
      <c r="C719" s="2"/>
      <c r="D719" s="2"/>
      <c r="E719" s="2"/>
      <c r="F719" s="2"/>
      <c r="G719" s="222"/>
      <c r="H719" s="222"/>
      <c r="I719" s="222"/>
      <c r="J719" s="222"/>
      <c r="K719" s="5"/>
    </row>
    <row r="720" ht="15.75" customHeight="1">
      <c r="A720" s="2"/>
      <c r="B720" s="2"/>
      <c r="C720" s="2"/>
      <c r="D720" s="2"/>
      <c r="E720" s="2"/>
      <c r="F720" s="2"/>
      <c r="G720" s="222"/>
      <c r="H720" s="222"/>
      <c r="I720" s="222"/>
      <c r="J720" s="222"/>
      <c r="K720" s="5"/>
    </row>
    <row r="721" ht="15.75" customHeight="1">
      <c r="A721" s="2"/>
      <c r="B721" s="2"/>
      <c r="C721" s="2"/>
      <c r="D721" s="2"/>
      <c r="E721" s="2"/>
      <c r="F721" s="2"/>
      <c r="G721" s="222"/>
      <c r="H721" s="222"/>
      <c r="I721" s="222"/>
      <c r="J721" s="222"/>
      <c r="K721" s="5"/>
    </row>
    <row r="722" ht="15.75" customHeight="1">
      <c r="A722" s="2"/>
      <c r="B722" s="2"/>
      <c r="C722" s="2"/>
      <c r="D722" s="2"/>
      <c r="E722" s="2"/>
      <c r="F722" s="2"/>
      <c r="G722" s="222"/>
      <c r="H722" s="222"/>
      <c r="I722" s="222"/>
      <c r="J722" s="222"/>
      <c r="K722" s="5"/>
    </row>
    <row r="723" ht="15.75" customHeight="1">
      <c r="A723" s="2"/>
      <c r="B723" s="2"/>
      <c r="C723" s="2"/>
      <c r="D723" s="2"/>
      <c r="E723" s="2"/>
      <c r="F723" s="2"/>
      <c r="G723" s="222"/>
      <c r="H723" s="222"/>
      <c r="I723" s="222"/>
      <c r="J723" s="222"/>
      <c r="K723" s="5"/>
    </row>
    <row r="724" ht="15.75" customHeight="1">
      <c r="A724" s="2"/>
      <c r="B724" s="2"/>
      <c r="C724" s="2"/>
      <c r="D724" s="2"/>
      <c r="E724" s="2"/>
      <c r="F724" s="2"/>
      <c r="G724" s="222"/>
      <c r="H724" s="222"/>
      <c r="I724" s="222"/>
      <c r="J724" s="222"/>
      <c r="K724" s="5"/>
    </row>
    <row r="725" ht="15.75" customHeight="1">
      <c r="A725" s="2"/>
      <c r="B725" s="2"/>
      <c r="C725" s="2"/>
      <c r="D725" s="2"/>
      <c r="E725" s="2"/>
      <c r="F725" s="2"/>
      <c r="G725" s="222"/>
      <c r="H725" s="222"/>
      <c r="I725" s="222"/>
      <c r="J725" s="222"/>
      <c r="K725" s="5"/>
    </row>
    <row r="726" ht="15.75" customHeight="1">
      <c r="A726" s="2"/>
      <c r="B726" s="2"/>
      <c r="C726" s="2"/>
      <c r="D726" s="2"/>
      <c r="E726" s="2"/>
      <c r="F726" s="2"/>
      <c r="G726" s="222"/>
      <c r="H726" s="222"/>
      <c r="I726" s="222"/>
      <c r="J726" s="222"/>
      <c r="K726" s="5"/>
    </row>
    <row r="727" ht="15.75" customHeight="1">
      <c r="A727" s="2"/>
      <c r="B727" s="2"/>
      <c r="C727" s="2"/>
      <c r="D727" s="2"/>
      <c r="E727" s="2"/>
      <c r="F727" s="2"/>
      <c r="G727" s="222"/>
      <c r="H727" s="222"/>
      <c r="I727" s="222"/>
      <c r="J727" s="222"/>
      <c r="K727" s="5"/>
    </row>
    <row r="728" ht="15.75" customHeight="1">
      <c r="A728" s="2"/>
      <c r="B728" s="2"/>
      <c r="C728" s="2"/>
      <c r="D728" s="2"/>
      <c r="E728" s="2"/>
      <c r="F728" s="2"/>
      <c r="G728" s="222"/>
      <c r="H728" s="222"/>
      <c r="I728" s="222"/>
      <c r="J728" s="222"/>
      <c r="K728" s="5"/>
    </row>
    <row r="729" ht="15.75" customHeight="1">
      <c r="A729" s="2"/>
      <c r="B729" s="2"/>
      <c r="C729" s="2"/>
      <c r="D729" s="2"/>
      <c r="E729" s="2"/>
      <c r="F729" s="2"/>
      <c r="G729" s="222"/>
      <c r="H729" s="222"/>
      <c r="I729" s="222"/>
      <c r="J729" s="222"/>
      <c r="K729" s="5"/>
    </row>
    <row r="730" ht="15.75" customHeight="1">
      <c r="A730" s="2"/>
      <c r="B730" s="2"/>
      <c r="C730" s="2"/>
      <c r="D730" s="2"/>
      <c r="E730" s="2"/>
      <c r="F730" s="2"/>
      <c r="G730" s="222"/>
      <c r="H730" s="222"/>
      <c r="I730" s="222"/>
      <c r="J730" s="222"/>
      <c r="K730" s="5"/>
    </row>
    <row r="731" ht="15.75" customHeight="1">
      <c r="A731" s="2"/>
      <c r="B731" s="2"/>
      <c r="C731" s="2"/>
      <c r="D731" s="2"/>
      <c r="E731" s="2"/>
      <c r="F731" s="2"/>
      <c r="G731" s="222"/>
      <c r="H731" s="222"/>
      <c r="I731" s="222"/>
      <c r="J731" s="222"/>
      <c r="K731" s="5"/>
    </row>
    <row r="732" ht="15.75" customHeight="1">
      <c r="A732" s="2"/>
      <c r="B732" s="2"/>
      <c r="C732" s="2"/>
      <c r="D732" s="2"/>
      <c r="E732" s="2"/>
      <c r="F732" s="2"/>
      <c r="G732" s="222"/>
      <c r="H732" s="222"/>
      <c r="I732" s="222"/>
      <c r="J732" s="222"/>
      <c r="K732" s="5"/>
    </row>
    <row r="733" ht="15.75" customHeight="1">
      <c r="A733" s="2"/>
      <c r="B733" s="2"/>
      <c r="C733" s="2"/>
      <c r="D733" s="2"/>
      <c r="E733" s="2"/>
      <c r="F733" s="2"/>
      <c r="G733" s="222"/>
      <c r="H733" s="222"/>
      <c r="I733" s="222"/>
      <c r="J733" s="222"/>
      <c r="K733" s="5"/>
    </row>
    <row r="734" ht="15.75" customHeight="1">
      <c r="A734" s="2"/>
      <c r="B734" s="2"/>
      <c r="C734" s="2"/>
      <c r="D734" s="2"/>
      <c r="E734" s="2"/>
      <c r="F734" s="2"/>
      <c r="G734" s="222"/>
      <c r="H734" s="222"/>
      <c r="I734" s="222"/>
      <c r="J734" s="222"/>
      <c r="K734" s="5"/>
    </row>
    <row r="735" ht="15.75" customHeight="1">
      <c r="A735" s="2"/>
      <c r="B735" s="2"/>
      <c r="C735" s="2"/>
      <c r="D735" s="2"/>
      <c r="E735" s="2"/>
      <c r="F735" s="2"/>
      <c r="G735" s="222"/>
      <c r="H735" s="222"/>
      <c r="I735" s="222"/>
      <c r="J735" s="222"/>
      <c r="K735" s="5"/>
    </row>
    <row r="736" ht="15.75" customHeight="1">
      <c r="A736" s="2"/>
      <c r="B736" s="2"/>
      <c r="C736" s="2"/>
      <c r="D736" s="2"/>
      <c r="E736" s="2"/>
      <c r="F736" s="2"/>
      <c r="G736" s="222"/>
      <c r="H736" s="222"/>
      <c r="I736" s="222"/>
      <c r="J736" s="222"/>
      <c r="K736" s="5"/>
    </row>
    <row r="737" ht="15.75" customHeight="1">
      <c r="A737" s="2"/>
      <c r="B737" s="2"/>
      <c r="C737" s="2"/>
      <c r="D737" s="2"/>
      <c r="E737" s="2"/>
      <c r="F737" s="2"/>
      <c r="G737" s="222"/>
      <c r="H737" s="222"/>
      <c r="I737" s="222"/>
      <c r="J737" s="222"/>
      <c r="K737" s="5"/>
    </row>
    <row r="738" ht="15.75" customHeight="1">
      <c r="A738" s="2"/>
      <c r="B738" s="2"/>
      <c r="C738" s="2"/>
      <c r="D738" s="2"/>
      <c r="E738" s="2"/>
      <c r="F738" s="2"/>
      <c r="G738" s="222"/>
      <c r="H738" s="222"/>
      <c r="I738" s="222"/>
      <c r="J738" s="222"/>
      <c r="K738" s="5"/>
    </row>
    <row r="739" ht="15.75" customHeight="1">
      <c r="A739" s="2"/>
      <c r="B739" s="2"/>
      <c r="C739" s="2"/>
      <c r="D739" s="2"/>
      <c r="E739" s="2"/>
      <c r="F739" s="2"/>
      <c r="G739" s="222"/>
      <c r="H739" s="222"/>
      <c r="I739" s="222"/>
      <c r="J739" s="222"/>
      <c r="K739" s="5"/>
    </row>
    <row r="740" ht="15.75" customHeight="1">
      <c r="A740" s="2"/>
      <c r="B740" s="2"/>
      <c r="C740" s="2"/>
      <c r="D740" s="2"/>
      <c r="E740" s="2"/>
      <c r="F740" s="2"/>
      <c r="G740" s="222"/>
      <c r="H740" s="222"/>
      <c r="I740" s="222"/>
      <c r="J740" s="222"/>
      <c r="K740" s="5"/>
    </row>
    <row r="741" ht="15.75" customHeight="1">
      <c r="A741" s="2"/>
      <c r="B741" s="2"/>
      <c r="C741" s="2"/>
      <c r="D741" s="2"/>
      <c r="E741" s="2"/>
      <c r="F741" s="2"/>
      <c r="G741" s="222"/>
      <c r="H741" s="222"/>
      <c r="I741" s="222"/>
      <c r="J741" s="222"/>
      <c r="K741" s="5"/>
    </row>
    <row r="742" ht="15.75" customHeight="1">
      <c r="A742" s="2"/>
      <c r="B742" s="2"/>
      <c r="C742" s="2"/>
      <c r="D742" s="2"/>
      <c r="E742" s="2"/>
      <c r="F742" s="2"/>
      <c r="G742" s="222"/>
      <c r="H742" s="222"/>
      <c r="I742" s="222"/>
      <c r="J742" s="222"/>
      <c r="K742" s="5"/>
    </row>
    <row r="743" ht="15.75" customHeight="1">
      <c r="A743" s="2"/>
      <c r="B743" s="2"/>
      <c r="C743" s="2"/>
      <c r="D743" s="2"/>
      <c r="E743" s="2"/>
      <c r="F743" s="2"/>
      <c r="G743" s="222"/>
      <c r="H743" s="222"/>
      <c r="I743" s="222"/>
      <c r="J743" s="222"/>
      <c r="K743" s="5"/>
    </row>
    <row r="744" ht="15.75" customHeight="1">
      <c r="A744" s="2"/>
      <c r="B744" s="2"/>
      <c r="C744" s="2"/>
      <c r="D744" s="2"/>
      <c r="E744" s="2"/>
      <c r="F744" s="2"/>
      <c r="G744" s="222"/>
      <c r="H744" s="222"/>
      <c r="I744" s="222"/>
      <c r="J744" s="222"/>
      <c r="K744" s="5"/>
    </row>
    <row r="745" ht="15.75" customHeight="1">
      <c r="A745" s="2"/>
      <c r="B745" s="2"/>
      <c r="C745" s="2"/>
      <c r="D745" s="2"/>
      <c r="E745" s="2"/>
      <c r="F745" s="2"/>
      <c r="G745" s="222"/>
      <c r="H745" s="222"/>
      <c r="I745" s="222"/>
      <c r="J745" s="222"/>
      <c r="K745" s="5"/>
    </row>
    <row r="746" ht="15.75" customHeight="1">
      <c r="A746" s="2"/>
      <c r="B746" s="2"/>
      <c r="C746" s="2"/>
      <c r="D746" s="2"/>
      <c r="E746" s="2"/>
      <c r="F746" s="2"/>
      <c r="G746" s="222"/>
      <c r="H746" s="222"/>
      <c r="I746" s="222"/>
      <c r="J746" s="222"/>
      <c r="K746" s="5"/>
    </row>
    <row r="747" ht="15.75" customHeight="1">
      <c r="A747" s="2"/>
      <c r="B747" s="2"/>
      <c r="C747" s="2"/>
      <c r="D747" s="2"/>
      <c r="E747" s="2"/>
      <c r="F747" s="2"/>
      <c r="G747" s="222"/>
      <c r="H747" s="222"/>
      <c r="I747" s="222"/>
      <c r="J747" s="222"/>
      <c r="K747" s="5"/>
    </row>
    <row r="748" ht="15.75" customHeight="1">
      <c r="A748" s="2"/>
      <c r="B748" s="2"/>
      <c r="C748" s="2"/>
      <c r="D748" s="2"/>
      <c r="E748" s="2"/>
      <c r="F748" s="2"/>
      <c r="G748" s="222"/>
      <c r="H748" s="222"/>
      <c r="I748" s="222"/>
      <c r="J748" s="222"/>
      <c r="K748" s="5"/>
    </row>
    <row r="749" ht="15.75" customHeight="1">
      <c r="A749" s="2"/>
      <c r="B749" s="2"/>
      <c r="C749" s="2"/>
      <c r="D749" s="2"/>
      <c r="E749" s="2"/>
      <c r="F749" s="2"/>
      <c r="G749" s="222"/>
      <c r="H749" s="222"/>
      <c r="I749" s="222"/>
      <c r="J749" s="222"/>
      <c r="K749" s="5"/>
    </row>
    <row r="750" ht="15.75" customHeight="1">
      <c r="A750" s="2"/>
      <c r="B750" s="2"/>
      <c r="C750" s="2"/>
      <c r="D750" s="2"/>
      <c r="E750" s="2"/>
      <c r="F750" s="2"/>
      <c r="G750" s="222"/>
      <c r="H750" s="222"/>
      <c r="I750" s="222"/>
      <c r="J750" s="222"/>
      <c r="K750" s="5"/>
    </row>
    <row r="751" ht="15.75" customHeight="1">
      <c r="A751" s="2"/>
      <c r="B751" s="2"/>
      <c r="C751" s="2"/>
      <c r="D751" s="2"/>
      <c r="E751" s="2"/>
      <c r="F751" s="2"/>
      <c r="G751" s="222"/>
      <c r="H751" s="222"/>
      <c r="I751" s="222"/>
      <c r="J751" s="222"/>
      <c r="K751" s="5"/>
    </row>
    <row r="752" ht="15.75" customHeight="1">
      <c r="A752" s="2"/>
      <c r="B752" s="2"/>
      <c r="C752" s="2"/>
      <c r="D752" s="2"/>
      <c r="E752" s="2"/>
      <c r="F752" s="2"/>
      <c r="G752" s="222"/>
      <c r="H752" s="222"/>
      <c r="I752" s="222"/>
      <c r="J752" s="222"/>
      <c r="K752" s="5"/>
    </row>
    <row r="753" ht="15.75" customHeight="1">
      <c r="A753" s="2"/>
      <c r="B753" s="2"/>
      <c r="C753" s="2"/>
      <c r="D753" s="2"/>
      <c r="E753" s="2"/>
      <c r="F753" s="2"/>
      <c r="G753" s="222"/>
      <c r="H753" s="222"/>
      <c r="I753" s="222"/>
      <c r="J753" s="222"/>
      <c r="K753" s="5"/>
    </row>
    <row r="754" ht="15.75" customHeight="1">
      <c r="A754" s="2"/>
      <c r="B754" s="2"/>
      <c r="C754" s="2"/>
      <c r="D754" s="2"/>
      <c r="E754" s="2"/>
      <c r="F754" s="2"/>
      <c r="G754" s="222"/>
      <c r="H754" s="222"/>
      <c r="I754" s="222"/>
      <c r="J754" s="222"/>
      <c r="K754" s="5"/>
    </row>
    <row r="755" ht="15.75" customHeight="1">
      <c r="A755" s="2"/>
      <c r="B755" s="2"/>
      <c r="C755" s="2"/>
      <c r="D755" s="2"/>
      <c r="E755" s="2"/>
      <c r="F755" s="2"/>
      <c r="G755" s="222"/>
      <c r="H755" s="222"/>
      <c r="I755" s="222"/>
      <c r="J755" s="222"/>
      <c r="K755" s="5"/>
    </row>
    <row r="756" ht="15.75" customHeight="1">
      <c r="A756" s="2"/>
      <c r="B756" s="2"/>
      <c r="C756" s="2"/>
      <c r="D756" s="2"/>
      <c r="E756" s="2"/>
      <c r="F756" s="2"/>
      <c r="G756" s="222"/>
      <c r="H756" s="222"/>
      <c r="I756" s="222"/>
      <c r="J756" s="222"/>
      <c r="K756" s="5"/>
    </row>
    <row r="757" ht="15.75" customHeight="1">
      <c r="A757" s="2"/>
      <c r="B757" s="2"/>
      <c r="C757" s="2"/>
      <c r="D757" s="2"/>
      <c r="E757" s="2"/>
      <c r="F757" s="2"/>
      <c r="G757" s="222"/>
      <c r="H757" s="222"/>
      <c r="I757" s="222"/>
      <c r="J757" s="222"/>
      <c r="K757" s="5"/>
    </row>
    <row r="758" ht="15.75" customHeight="1">
      <c r="A758" s="2"/>
      <c r="B758" s="2"/>
      <c r="C758" s="2"/>
      <c r="D758" s="2"/>
      <c r="E758" s="2"/>
      <c r="F758" s="2"/>
      <c r="G758" s="222"/>
      <c r="H758" s="222"/>
      <c r="I758" s="222"/>
      <c r="J758" s="222"/>
      <c r="K758" s="5"/>
    </row>
    <row r="759" ht="15.75" customHeight="1">
      <c r="A759" s="2"/>
      <c r="B759" s="2"/>
      <c r="C759" s="2"/>
      <c r="D759" s="2"/>
      <c r="E759" s="2"/>
      <c r="F759" s="2"/>
      <c r="G759" s="222"/>
      <c r="H759" s="222"/>
      <c r="I759" s="222"/>
      <c r="J759" s="222"/>
      <c r="K759" s="5"/>
    </row>
    <row r="760" ht="15.75" customHeight="1">
      <c r="A760" s="2"/>
      <c r="B760" s="2"/>
      <c r="C760" s="2"/>
      <c r="D760" s="2"/>
      <c r="E760" s="2"/>
      <c r="F760" s="2"/>
      <c r="G760" s="222"/>
      <c r="H760" s="222"/>
      <c r="I760" s="222"/>
      <c r="J760" s="222"/>
      <c r="K760" s="5"/>
    </row>
    <row r="761" ht="15.75" customHeight="1">
      <c r="A761" s="2"/>
      <c r="B761" s="2"/>
      <c r="C761" s="2"/>
      <c r="D761" s="2"/>
      <c r="E761" s="2"/>
      <c r="F761" s="2"/>
      <c r="G761" s="222"/>
      <c r="H761" s="222"/>
      <c r="I761" s="222"/>
      <c r="J761" s="222"/>
      <c r="K761" s="5"/>
    </row>
    <row r="762" ht="15.75" customHeight="1">
      <c r="A762" s="2"/>
      <c r="B762" s="2"/>
      <c r="C762" s="2"/>
      <c r="D762" s="2"/>
      <c r="E762" s="2"/>
      <c r="F762" s="2"/>
      <c r="G762" s="222"/>
      <c r="H762" s="222"/>
      <c r="I762" s="222"/>
      <c r="J762" s="222"/>
      <c r="K762" s="5"/>
    </row>
    <row r="763" ht="15.75" customHeight="1">
      <c r="A763" s="2"/>
      <c r="B763" s="2"/>
      <c r="C763" s="2"/>
      <c r="D763" s="2"/>
      <c r="E763" s="2"/>
      <c r="F763" s="2"/>
      <c r="G763" s="222"/>
      <c r="H763" s="222"/>
      <c r="I763" s="222"/>
      <c r="J763" s="222"/>
      <c r="K763" s="5"/>
    </row>
    <row r="764" ht="15.75" customHeight="1">
      <c r="A764" s="2"/>
      <c r="B764" s="2"/>
      <c r="C764" s="2"/>
      <c r="D764" s="2"/>
      <c r="E764" s="2"/>
      <c r="F764" s="2"/>
      <c r="G764" s="222"/>
      <c r="H764" s="222"/>
      <c r="I764" s="222"/>
      <c r="J764" s="222"/>
      <c r="K764" s="5"/>
    </row>
    <row r="765" ht="15.75" customHeight="1">
      <c r="A765" s="2"/>
      <c r="B765" s="2"/>
      <c r="C765" s="2"/>
      <c r="D765" s="2"/>
      <c r="E765" s="2"/>
      <c r="F765" s="2"/>
      <c r="G765" s="222"/>
      <c r="H765" s="222"/>
      <c r="I765" s="222"/>
      <c r="J765" s="222"/>
      <c r="K765" s="5"/>
    </row>
    <row r="766" ht="15.75" customHeight="1">
      <c r="A766" s="2"/>
      <c r="B766" s="2"/>
      <c r="C766" s="2"/>
      <c r="D766" s="2"/>
      <c r="E766" s="2"/>
      <c r="F766" s="2"/>
      <c r="G766" s="222"/>
      <c r="H766" s="222"/>
      <c r="I766" s="222"/>
      <c r="J766" s="222"/>
      <c r="K766" s="5"/>
    </row>
    <row r="767" ht="15.75" customHeight="1">
      <c r="A767" s="2"/>
      <c r="B767" s="2"/>
      <c r="C767" s="2"/>
      <c r="D767" s="2"/>
      <c r="E767" s="2"/>
      <c r="F767" s="2"/>
      <c r="G767" s="222"/>
      <c r="H767" s="222"/>
      <c r="I767" s="222"/>
      <c r="J767" s="222"/>
      <c r="K767" s="5"/>
    </row>
    <row r="768" ht="15.75" customHeight="1">
      <c r="A768" s="2"/>
      <c r="B768" s="2"/>
      <c r="C768" s="2"/>
      <c r="D768" s="2"/>
      <c r="E768" s="2"/>
      <c r="F768" s="2"/>
      <c r="G768" s="222"/>
      <c r="H768" s="222"/>
      <c r="I768" s="222"/>
      <c r="J768" s="222"/>
      <c r="K768" s="5"/>
    </row>
    <row r="769" ht="15.75" customHeight="1">
      <c r="A769" s="2"/>
      <c r="B769" s="2"/>
      <c r="C769" s="2"/>
      <c r="D769" s="2"/>
      <c r="E769" s="2"/>
      <c r="F769" s="2"/>
      <c r="G769" s="222"/>
      <c r="H769" s="222"/>
      <c r="I769" s="222"/>
      <c r="J769" s="222"/>
      <c r="K769" s="5"/>
    </row>
    <row r="770" ht="15.75" customHeight="1">
      <c r="A770" s="2"/>
      <c r="B770" s="2"/>
      <c r="C770" s="2"/>
      <c r="D770" s="2"/>
      <c r="E770" s="2"/>
      <c r="F770" s="2"/>
      <c r="G770" s="222"/>
      <c r="H770" s="222"/>
      <c r="I770" s="222"/>
      <c r="J770" s="222"/>
      <c r="K770" s="5"/>
    </row>
    <row r="771" ht="15.75" customHeight="1">
      <c r="A771" s="2"/>
      <c r="B771" s="2"/>
      <c r="C771" s="2"/>
      <c r="D771" s="2"/>
      <c r="E771" s="2"/>
      <c r="F771" s="2"/>
      <c r="G771" s="222"/>
      <c r="H771" s="222"/>
      <c r="I771" s="222"/>
      <c r="J771" s="222"/>
      <c r="K771" s="5"/>
    </row>
    <row r="772" ht="15.75" customHeight="1">
      <c r="A772" s="2"/>
      <c r="B772" s="2"/>
      <c r="C772" s="2"/>
      <c r="D772" s="2"/>
      <c r="E772" s="2"/>
      <c r="F772" s="2"/>
      <c r="G772" s="222"/>
      <c r="H772" s="222"/>
      <c r="I772" s="222"/>
      <c r="J772" s="222"/>
      <c r="K772" s="5"/>
    </row>
    <row r="773" ht="15.75" customHeight="1">
      <c r="A773" s="2"/>
      <c r="B773" s="2"/>
      <c r="C773" s="2"/>
      <c r="D773" s="2"/>
      <c r="E773" s="2"/>
      <c r="F773" s="2"/>
      <c r="G773" s="222"/>
      <c r="H773" s="222"/>
      <c r="I773" s="222"/>
      <c r="J773" s="222"/>
      <c r="K773" s="5"/>
    </row>
    <row r="774" ht="15.75" customHeight="1">
      <c r="A774" s="2"/>
      <c r="B774" s="2"/>
      <c r="C774" s="2"/>
      <c r="D774" s="2"/>
      <c r="E774" s="2"/>
      <c r="F774" s="2"/>
      <c r="G774" s="222"/>
      <c r="H774" s="222"/>
      <c r="I774" s="222"/>
      <c r="J774" s="222"/>
      <c r="K774" s="5"/>
    </row>
    <row r="775" ht="15.75" customHeight="1">
      <c r="A775" s="2"/>
      <c r="B775" s="2"/>
      <c r="C775" s="2"/>
      <c r="D775" s="2"/>
      <c r="E775" s="2"/>
      <c r="F775" s="2"/>
      <c r="G775" s="222"/>
      <c r="H775" s="222"/>
      <c r="I775" s="222"/>
      <c r="J775" s="222"/>
      <c r="K775" s="5"/>
    </row>
    <row r="776" ht="15.75" customHeight="1">
      <c r="A776" s="2"/>
      <c r="B776" s="2"/>
      <c r="C776" s="2"/>
      <c r="D776" s="2"/>
      <c r="E776" s="2"/>
      <c r="F776" s="2"/>
      <c r="G776" s="222"/>
      <c r="H776" s="222"/>
      <c r="I776" s="222"/>
      <c r="J776" s="222"/>
      <c r="K776" s="5"/>
    </row>
    <row r="777" ht="15.75" customHeight="1">
      <c r="A777" s="2"/>
      <c r="B777" s="2"/>
      <c r="C777" s="2"/>
      <c r="D777" s="2"/>
      <c r="E777" s="2"/>
      <c r="F777" s="2"/>
      <c r="G777" s="222"/>
      <c r="H777" s="222"/>
      <c r="I777" s="222"/>
      <c r="J777" s="222"/>
      <c r="K777" s="5"/>
    </row>
    <row r="778" ht="15.75" customHeight="1">
      <c r="A778" s="2"/>
      <c r="B778" s="2"/>
      <c r="C778" s="2"/>
      <c r="D778" s="2"/>
      <c r="E778" s="2"/>
      <c r="F778" s="2"/>
      <c r="G778" s="222"/>
      <c r="H778" s="222"/>
      <c r="I778" s="222"/>
      <c r="J778" s="222"/>
      <c r="K778" s="5"/>
    </row>
    <row r="779" ht="15.75" customHeight="1">
      <c r="A779" s="2"/>
      <c r="B779" s="2"/>
      <c r="C779" s="2"/>
      <c r="D779" s="2"/>
      <c r="E779" s="2"/>
      <c r="F779" s="2"/>
      <c r="G779" s="222"/>
      <c r="H779" s="222"/>
      <c r="I779" s="222"/>
      <c r="J779" s="222"/>
      <c r="K779" s="5"/>
    </row>
    <row r="780" ht="15.75" customHeight="1">
      <c r="A780" s="2"/>
      <c r="B780" s="2"/>
      <c r="C780" s="2"/>
      <c r="D780" s="2"/>
      <c r="E780" s="2"/>
      <c r="F780" s="2"/>
      <c r="G780" s="222"/>
      <c r="H780" s="222"/>
      <c r="I780" s="222"/>
      <c r="J780" s="222"/>
      <c r="K780" s="5"/>
    </row>
    <row r="781" ht="15.75" customHeight="1">
      <c r="A781" s="2"/>
      <c r="B781" s="2"/>
      <c r="C781" s="2"/>
      <c r="D781" s="2"/>
      <c r="E781" s="2"/>
      <c r="F781" s="2"/>
      <c r="G781" s="222"/>
      <c r="H781" s="222"/>
      <c r="I781" s="222"/>
      <c r="J781" s="222"/>
      <c r="K781" s="5"/>
    </row>
    <row r="782" ht="15.75" customHeight="1">
      <c r="A782" s="2"/>
      <c r="B782" s="2"/>
      <c r="C782" s="2"/>
      <c r="D782" s="2"/>
      <c r="E782" s="2"/>
      <c r="F782" s="2"/>
      <c r="G782" s="222"/>
      <c r="H782" s="222"/>
      <c r="I782" s="222"/>
      <c r="J782" s="222"/>
      <c r="K782" s="5"/>
    </row>
    <row r="783" ht="15.75" customHeight="1">
      <c r="A783" s="2"/>
      <c r="B783" s="2"/>
      <c r="C783" s="2"/>
      <c r="D783" s="2"/>
      <c r="E783" s="2"/>
      <c r="F783" s="2"/>
      <c r="G783" s="222"/>
      <c r="H783" s="222"/>
      <c r="I783" s="222"/>
      <c r="J783" s="222"/>
      <c r="K783" s="5"/>
    </row>
    <row r="784" ht="15.75" customHeight="1">
      <c r="A784" s="2"/>
      <c r="B784" s="2"/>
      <c r="C784" s="2"/>
      <c r="D784" s="2"/>
      <c r="E784" s="2"/>
      <c r="F784" s="2"/>
      <c r="G784" s="222"/>
      <c r="H784" s="222"/>
      <c r="I784" s="222"/>
      <c r="J784" s="222"/>
      <c r="K784" s="5"/>
    </row>
    <row r="785" ht="15.75" customHeight="1">
      <c r="A785" s="2"/>
      <c r="B785" s="2"/>
      <c r="C785" s="2"/>
      <c r="D785" s="2"/>
      <c r="E785" s="2"/>
      <c r="F785" s="2"/>
      <c r="G785" s="222"/>
      <c r="H785" s="222"/>
      <c r="I785" s="222"/>
      <c r="J785" s="222"/>
      <c r="K785" s="5"/>
    </row>
    <row r="786" ht="15.75" customHeight="1">
      <c r="A786" s="2"/>
      <c r="B786" s="2"/>
      <c r="C786" s="2"/>
      <c r="D786" s="2"/>
      <c r="E786" s="2"/>
      <c r="F786" s="2"/>
      <c r="G786" s="222"/>
      <c r="H786" s="222"/>
      <c r="I786" s="222"/>
      <c r="J786" s="222"/>
      <c r="K786" s="5"/>
    </row>
    <row r="787" ht="15.75" customHeight="1">
      <c r="A787" s="2"/>
      <c r="B787" s="2"/>
      <c r="C787" s="2"/>
      <c r="D787" s="2"/>
      <c r="E787" s="2"/>
      <c r="F787" s="2"/>
      <c r="G787" s="222"/>
      <c r="H787" s="222"/>
      <c r="I787" s="222"/>
      <c r="J787" s="222"/>
      <c r="K787" s="5"/>
    </row>
    <row r="788" ht="15.75" customHeight="1">
      <c r="A788" s="2"/>
      <c r="B788" s="2"/>
      <c r="C788" s="2"/>
      <c r="D788" s="2"/>
      <c r="E788" s="2"/>
      <c r="F788" s="2"/>
      <c r="G788" s="222"/>
      <c r="H788" s="222"/>
      <c r="I788" s="222"/>
      <c r="J788" s="222"/>
      <c r="K788" s="5"/>
    </row>
    <row r="789" ht="15.75" customHeight="1">
      <c r="A789" s="2"/>
      <c r="B789" s="2"/>
      <c r="C789" s="2"/>
      <c r="D789" s="2"/>
      <c r="E789" s="2"/>
      <c r="F789" s="2"/>
      <c r="G789" s="222"/>
      <c r="H789" s="222"/>
      <c r="I789" s="222"/>
      <c r="J789" s="222"/>
      <c r="K789" s="5"/>
    </row>
    <row r="790" ht="15.75" customHeight="1">
      <c r="A790" s="2"/>
      <c r="B790" s="2"/>
      <c r="C790" s="2"/>
      <c r="D790" s="2"/>
      <c r="E790" s="2"/>
      <c r="F790" s="2"/>
      <c r="G790" s="222"/>
      <c r="H790" s="222"/>
      <c r="I790" s="222"/>
      <c r="J790" s="222"/>
      <c r="K790" s="5"/>
    </row>
    <row r="791" ht="15.75" customHeight="1">
      <c r="A791" s="2"/>
      <c r="B791" s="2"/>
      <c r="C791" s="2"/>
      <c r="D791" s="2"/>
      <c r="E791" s="2"/>
      <c r="F791" s="2"/>
      <c r="G791" s="222"/>
      <c r="H791" s="222"/>
      <c r="I791" s="222"/>
      <c r="J791" s="222"/>
      <c r="K791" s="5"/>
    </row>
    <row r="792" ht="15.75" customHeight="1">
      <c r="A792" s="2"/>
      <c r="B792" s="2"/>
      <c r="C792" s="2"/>
      <c r="D792" s="2"/>
      <c r="E792" s="2"/>
      <c r="F792" s="2"/>
      <c r="G792" s="222"/>
      <c r="H792" s="222"/>
      <c r="I792" s="222"/>
      <c r="J792" s="222"/>
      <c r="K792" s="5"/>
    </row>
    <row r="793" ht="15.75" customHeight="1">
      <c r="A793" s="2"/>
      <c r="B793" s="2"/>
      <c r="C793" s="2"/>
      <c r="D793" s="2"/>
      <c r="E793" s="2"/>
      <c r="F793" s="2"/>
      <c r="G793" s="222"/>
      <c r="H793" s="222"/>
      <c r="I793" s="222"/>
      <c r="J793" s="222"/>
      <c r="K793" s="5"/>
    </row>
    <row r="794" ht="15.75" customHeight="1">
      <c r="A794" s="2"/>
      <c r="B794" s="2"/>
      <c r="C794" s="2"/>
      <c r="D794" s="2"/>
      <c r="E794" s="2"/>
      <c r="F794" s="2"/>
      <c r="G794" s="222"/>
      <c r="H794" s="222"/>
      <c r="I794" s="222"/>
      <c r="J794" s="222"/>
      <c r="K794" s="5"/>
    </row>
    <row r="795" ht="15.75" customHeight="1">
      <c r="A795" s="2"/>
      <c r="B795" s="2"/>
      <c r="C795" s="2"/>
      <c r="D795" s="2"/>
      <c r="E795" s="2"/>
      <c r="F795" s="2"/>
      <c r="G795" s="222"/>
      <c r="H795" s="222"/>
      <c r="I795" s="222"/>
      <c r="J795" s="222"/>
      <c r="K795" s="5"/>
    </row>
    <row r="796" ht="15.75" customHeight="1">
      <c r="A796" s="2"/>
      <c r="B796" s="2"/>
      <c r="C796" s="2"/>
      <c r="D796" s="2"/>
      <c r="E796" s="2"/>
      <c r="F796" s="2"/>
      <c r="G796" s="222"/>
      <c r="H796" s="222"/>
      <c r="I796" s="222"/>
      <c r="J796" s="222"/>
      <c r="K796" s="5"/>
    </row>
    <row r="797" ht="15.75" customHeight="1">
      <c r="A797" s="2"/>
      <c r="B797" s="2"/>
      <c r="C797" s="2"/>
      <c r="D797" s="2"/>
      <c r="E797" s="2"/>
      <c r="F797" s="2"/>
      <c r="G797" s="222"/>
      <c r="H797" s="222"/>
      <c r="I797" s="222"/>
      <c r="J797" s="222"/>
      <c r="K797" s="5"/>
    </row>
    <row r="798" ht="15.75" customHeight="1">
      <c r="A798" s="2"/>
      <c r="B798" s="2"/>
      <c r="C798" s="2"/>
      <c r="D798" s="2"/>
      <c r="E798" s="2"/>
      <c r="F798" s="2"/>
      <c r="G798" s="222"/>
      <c r="H798" s="222"/>
      <c r="I798" s="222"/>
      <c r="J798" s="222"/>
      <c r="K798" s="5"/>
    </row>
    <row r="799" ht="15.75" customHeight="1">
      <c r="A799" s="2"/>
      <c r="B799" s="2"/>
      <c r="C799" s="2"/>
      <c r="D799" s="2"/>
      <c r="E799" s="2"/>
      <c r="F799" s="2"/>
      <c r="G799" s="222"/>
      <c r="H799" s="222"/>
      <c r="I799" s="222"/>
      <c r="J799" s="222"/>
      <c r="K799" s="5"/>
    </row>
    <row r="800" ht="15.75" customHeight="1">
      <c r="A800" s="2"/>
      <c r="B800" s="2"/>
      <c r="C800" s="2"/>
      <c r="D800" s="2"/>
      <c r="E800" s="2"/>
      <c r="F800" s="2"/>
      <c r="G800" s="222"/>
      <c r="H800" s="222"/>
      <c r="I800" s="222"/>
      <c r="J800" s="222"/>
      <c r="K800" s="5"/>
    </row>
    <row r="801" ht="15.75" customHeight="1">
      <c r="A801" s="2"/>
      <c r="B801" s="2"/>
      <c r="C801" s="2"/>
      <c r="D801" s="2"/>
      <c r="E801" s="2"/>
      <c r="F801" s="2"/>
      <c r="G801" s="222"/>
      <c r="H801" s="222"/>
      <c r="I801" s="222"/>
      <c r="J801" s="222"/>
      <c r="K801" s="5"/>
    </row>
    <row r="802" ht="15.75" customHeight="1">
      <c r="A802" s="2"/>
      <c r="B802" s="2"/>
      <c r="C802" s="2"/>
      <c r="D802" s="2"/>
      <c r="E802" s="2"/>
      <c r="F802" s="2"/>
      <c r="G802" s="222"/>
      <c r="H802" s="222"/>
      <c r="I802" s="222"/>
      <c r="J802" s="222"/>
      <c r="K802" s="5"/>
    </row>
    <row r="803" ht="15.75" customHeight="1">
      <c r="A803" s="2"/>
      <c r="B803" s="2"/>
      <c r="C803" s="2"/>
      <c r="D803" s="2"/>
      <c r="E803" s="2"/>
      <c r="F803" s="2"/>
      <c r="G803" s="222"/>
      <c r="H803" s="222"/>
      <c r="I803" s="222"/>
      <c r="J803" s="222"/>
      <c r="K803" s="5"/>
    </row>
    <row r="804" ht="15.75" customHeight="1">
      <c r="A804" s="2"/>
      <c r="B804" s="2"/>
      <c r="C804" s="2"/>
      <c r="D804" s="2"/>
      <c r="E804" s="2"/>
      <c r="F804" s="2"/>
      <c r="G804" s="222"/>
      <c r="H804" s="222"/>
      <c r="I804" s="222"/>
      <c r="J804" s="222"/>
      <c r="K804" s="5"/>
    </row>
    <row r="805" ht="15.75" customHeight="1">
      <c r="A805" s="2"/>
      <c r="B805" s="2"/>
      <c r="C805" s="2"/>
      <c r="D805" s="2"/>
      <c r="E805" s="2"/>
      <c r="F805" s="2"/>
      <c r="G805" s="222"/>
      <c r="H805" s="222"/>
      <c r="I805" s="222"/>
      <c r="J805" s="222"/>
      <c r="K805" s="5"/>
    </row>
    <row r="806" ht="15.75" customHeight="1">
      <c r="A806" s="2"/>
      <c r="B806" s="2"/>
      <c r="C806" s="2"/>
      <c r="D806" s="2"/>
      <c r="E806" s="2"/>
      <c r="F806" s="2"/>
      <c r="G806" s="222"/>
      <c r="H806" s="222"/>
      <c r="I806" s="222"/>
      <c r="J806" s="222"/>
      <c r="K806" s="5"/>
    </row>
    <row r="807" ht="15.75" customHeight="1">
      <c r="A807" s="2"/>
      <c r="B807" s="2"/>
      <c r="C807" s="2"/>
      <c r="D807" s="2"/>
      <c r="E807" s="2"/>
      <c r="F807" s="2"/>
      <c r="G807" s="222"/>
      <c r="H807" s="222"/>
      <c r="I807" s="222"/>
      <c r="J807" s="222"/>
      <c r="K807" s="5"/>
    </row>
    <row r="808" ht="15.75" customHeight="1">
      <c r="A808" s="2"/>
      <c r="B808" s="2"/>
      <c r="C808" s="2"/>
      <c r="D808" s="2"/>
      <c r="E808" s="2"/>
      <c r="F808" s="2"/>
      <c r="G808" s="222"/>
      <c r="H808" s="222"/>
      <c r="I808" s="222"/>
      <c r="J808" s="222"/>
      <c r="K808" s="5"/>
    </row>
    <row r="809" ht="15.75" customHeight="1">
      <c r="A809" s="2"/>
      <c r="B809" s="2"/>
      <c r="C809" s="2"/>
      <c r="D809" s="2"/>
      <c r="E809" s="2"/>
      <c r="F809" s="2"/>
      <c r="G809" s="222"/>
      <c r="H809" s="222"/>
      <c r="I809" s="222"/>
      <c r="J809" s="222"/>
      <c r="K809" s="5"/>
    </row>
    <row r="810" ht="15.75" customHeight="1">
      <c r="A810" s="2"/>
      <c r="B810" s="2"/>
      <c r="C810" s="2"/>
      <c r="D810" s="2"/>
      <c r="E810" s="2"/>
      <c r="F810" s="2"/>
      <c r="G810" s="222"/>
      <c r="H810" s="222"/>
      <c r="I810" s="222"/>
      <c r="J810" s="222"/>
      <c r="K810" s="5"/>
    </row>
    <row r="811" ht="15.75" customHeight="1">
      <c r="A811" s="2"/>
      <c r="B811" s="2"/>
      <c r="C811" s="2"/>
      <c r="D811" s="2"/>
      <c r="E811" s="2"/>
      <c r="F811" s="2"/>
      <c r="G811" s="222"/>
      <c r="H811" s="222"/>
      <c r="I811" s="222"/>
      <c r="J811" s="222"/>
      <c r="K811" s="5"/>
    </row>
    <row r="812" ht="15.75" customHeight="1">
      <c r="A812" s="2"/>
      <c r="B812" s="2"/>
      <c r="C812" s="2"/>
      <c r="D812" s="2"/>
      <c r="E812" s="2"/>
      <c r="F812" s="2"/>
      <c r="G812" s="222"/>
      <c r="H812" s="222"/>
      <c r="I812" s="222"/>
      <c r="J812" s="222"/>
      <c r="K812" s="5"/>
    </row>
    <row r="813" ht="15.75" customHeight="1">
      <c r="A813" s="2"/>
      <c r="B813" s="2"/>
      <c r="C813" s="2"/>
      <c r="D813" s="2"/>
      <c r="E813" s="2"/>
      <c r="F813" s="2"/>
      <c r="G813" s="222"/>
      <c r="H813" s="222"/>
      <c r="I813" s="222"/>
      <c r="J813" s="222"/>
      <c r="K813" s="5"/>
    </row>
    <row r="814" ht="15.75" customHeight="1">
      <c r="A814" s="2"/>
      <c r="B814" s="2"/>
      <c r="C814" s="2"/>
      <c r="D814" s="2"/>
      <c r="E814" s="2"/>
      <c r="F814" s="2"/>
      <c r="G814" s="222"/>
      <c r="H814" s="222"/>
      <c r="I814" s="222"/>
      <c r="J814" s="222"/>
      <c r="K814" s="5"/>
    </row>
    <row r="815" ht="15.75" customHeight="1">
      <c r="A815" s="2"/>
      <c r="B815" s="2"/>
      <c r="C815" s="2"/>
      <c r="D815" s="2"/>
      <c r="E815" s="2"/>
      <c r="F815" s="2"/>
      <c r="G815" s="222"/>
      <c r="H815" s="222"/>
      <c r="I815" s="222"/>
      <c r="J815" s="222"/>
      <c r="K815" s="5"/>
    </row>
    <row r="816" ht="15.75" customHeight="1">
      <c r="A816" s="2"/>
      <c r="B816" s="2"/>
      <c r="C816" s="2"/>
      <c r="D816" s="2"/>
      <c r="E816" s="2"/>
      <c r="F816" s="2"/>
      <c r="G816" s="222"/>
      <c r="H816" s="222"/>
      <c r="I816" s="222"/>
      <c r="J816" s="222"/>
      <c r="K816" s="5"/>
    </row>
    <row r="817" ht="15.75" customHeight="1">
      <c r="A817" s="2"/>
      <c r="B817" s="2"/>
      <c r="C817" s="2"/>
      <c r="D817" s="2"/>
      <c r="E817" s="2"/>
      <c r="F817" s="2"/>
      <c r="G817" s="222"/>
      <c r="H817" s="222"/>
      <c r="I817" s="222"/>
      <c r="J817" s="222"/>
      <c r="K817" s="5"/>
    </row>
    <row r="818" ht="15.75" customHeight="1">
      <c r="A818" s="2"/>
      <c r="B818" s="2"/>
      <c r="C818" s="2"/>
      <c r="D818" s="2"/>
      <c r="E818" s="2"/>
      <c r="F818" s="2"/>
      <c r="G818" s="222"/>
      <c r="H818" s="222"/>
      <c r="I818" s="222"/>
      <c r="J818" s="222"/>
      <c r="K818" s="5"/>
    </row>
    <row r="819" ht="15.75" customHeight="1">
      <c r="A819" s="2"/>
      <c r="B819" s="2"/>
      <c r="C819" s="2"/>
      <c r="D819" s="2"/>
      <c r="E819" s="2"/>
      <c r="F819" s="2"/>
      <c r="G819" s="222"/>
      <c r="H819" s="222"/>
      <c r="I819" s="222"/>
      <c r="J819" s="222"/>
      <c r="K819" s="5"/>
    </row>
    <row r="820" ht="15.75" customHeight="1">
      <c r="A820" s="2"/>
      <c r="B820" s="2"/>
      <c r="C820" s="2"/>
      <c r="D820" s="2"/>
      <c r="E820" s="2"/>
      <c r="F820" s="2"/>
      <c r="G820" s="222"/>
      <c r="H820" s="222"/>
      <c r="I820" s="222"/>
      <c r="J820" s="222"/>
      <c r="K820" s="5"/>
    </row>
    <row r="821" ht="15.75" customHeight="1">
      <c r="A821" s="2"/>
      <c r="B821" s="2"/>
      <c r="C821" s="2"/>
      <c r="D821" s="2"/>
      <c r="E821" s="2"/>
      <c r="F821" s="2"/>
      <c r="G821" s="222"/>
      <c r="H821" s="222"/>
      <c r="I821" s="222"/>
      <c r="J821" s="222"/>
      <c r="K821" s="5"/>
    </row>
    <row r="822" ht="15.75" customHeight="1">
      <c r="A822" s="2"/>
      <c r="B822" s="2"/>
      <c r="C822" s="2"/>
      <c r="D822" s="2"/>
      <c r="E822" s="2"/>
      <c r="F822" s="2"/>
      <c r="G822" s="222"/>
      <c r="H822" s="222"/>
      <c r="I822" s="222"/>
      <c r="J822" s="222"/>
      <c r="K822" s="5"/>
    </row>
    <row r="823" ht="15.75" customHeight="1">
      <c r="A823" s="2"/>
      <c r="B823" s="2"/>
      <c r="C823" s="2"/>
      <c r="D823" s="2"/>
      <c r="E823" s="2"/>
      <c r="F823" s="2"/>
      <c r="G823" s="222"/>
      <c r="H823" s="222"/>
      <c r="I823" s="222"/>
      <c r="J823" s="222"/>
      <c r="K823" s="5"/>
    </row>
    <row r="824" ht="15.75" customHeight="1">
      <c r="A824" s="2"/>
      <c r="B824" s="2"/>
      <c r="C824" s="2"/>
      <c r="D824" s="2"/>
      <c r="E824" s="2"/>
      <c r="F824" s="2"/>
      <c r="G824" s="222"/>
      <c r="H824" s="222"/>
      <c r="I824" s="222"/>
      <c r="J824" s="222"/>
      <c r="K824" s="5"/>
    </row>
    <row r="825" ht="15.75" customHeight="1">
      <c r="A825" s="2"/>
      <c r="B825" s="2"/>
      <c r="C825" s="2"/>
      <c r="D825" s="2"/>
      <c r="E825" s="2"/>
      <c r="F825" s="2"/>
      <c r="G825" s="222"/>
      <c r="H825" s="222"/>
      <c r="I825" s="222"/>
      <c r="J825" s="222"/>
      <c r="K825" s="5"/>
    </row>
    <row r="826" ht="15.75" customHeight="1">
      <c r="A826" s="2"/>
      <c r="B826" s="2"/>
      <c r="C826" s="2"/>
      <c r="D826" s="2"/>
      <c r="E826" s="2"/>
      <c r="F826" s="2"/>
      <c r="G826" s="222"/>
      <c r="H826" s="222"/>
      <c r="I826" s="222"/>
      <c r="J826" s="222"/>
      <c r="K826" s="5"/>
    </row>
    <row r="827" ht="15.75" customHeight="1">
      <c r="A827" s="2"/>
      <c r="B827" s="2"/>
      <c r="C827" s="2"/>
      <c r="D827" s="2"/>
      <c r="E827" s="2"/>
      <c r="F827" s="2"/>
      <c r="G827" s="222"/>
      <c r="H827" s="222"/>
      <c r="I827" s="222"/>
      <c r="J827" s="222"/>
      <c r="K827" s="5"/>
    </row>
    <row r="828" ht="15.75" customHeight="1">
      <c r="A828" s="2"/>
      <c r="B828" s="2"/>
      <c r="C828" s="2"/>
      <c r="D828" s="2"/>
      <c r="E828" s="2"/>
      <c r="F828" s="2"/>
      <c r="G828" s="222"/>
      <c r="H828" s="222"/>
      <c r="I828" s="222"/>
      <c r="J828" s="222"/>
      <c r="K828" s="5"/>
    </row>
    <row r="829" ht="15.75" customHeight="1">
      <c r="A829" s="2"/>
      <c r="B829" s="2"/>
      <c r="C829" s="2"/>
      <c r="D829" s="2"/>
      <c r="E829" s="2"/>
      <c r="F829" s="2"/>
      <c r="G829" s="222"/>
      <c r="H829" s="222"/>
      <c r="I829" s="222"/>
      <c r="J829" s="222"/>
      <c r="K829" s="5"/>
    </row>
    <row r="830" ht="15.75" customHeight="1">
      <c r="A830" s="2"/>
      <c r="B830" s="2"/>
      <c r="C830" s="2"/>
      <c r="D830" s="2"/>
      <c r="E830" s="2"/>
      <c r="F830" s="2"/>
      <c r="G830" s="222"/>
      <c r="H830" s="222"/>
      <c r="I830" s="222"/>
      <c r="J830" s="222"/>
      <c r="K830" s="5"/>
    </row>
    <row r="831" ht="15.75" customHeight="1">
      <c r="A831" s="2"/>
      <c r="B831" s="2"/>
      <c r="C831" s="2"/>
      <c r="D831" s="2"/>
      <c r="E831" s="2"/>
      <c r="F831" s="2"/>
      <c r="G831" s="222"/>
      <c r="H831" s="222"/>
      <c r="I831" s="222"/>
      <c r="J831" s="222"/>
      <c r="K831" s="5"/>
    </row>
    <row r="832" ht="15.75" customHeight="1">
      <c r="A832" s="2"/>
      <c r="B832" s="2"/>
      <c r="C832" s="2"/>
      <c r="D832" s="2"/>
      <c r="E832" s="2"/>
      <c r="F832" s="2"/>
      <c r="G832" s="222"/>
      <c r="H832" s="222"/>
      <c r="I832" s="222"/>
      <c r="J832" s="222"/>
      <c r="K832" s="5"/>
    </row>
    <row r="833" ht="15.75" customHeight="1">
      <c r="A833" s="2"/>
      <c r="B833" s="2"/>
      <c r="C833" s="2"/>
      <c r="D833" s="2"/>
      <c r="E833" s="2"/>
      <c r="F833" s="2"/>
      <c r="G833" s="222"/>
      <c r="H833" s="222"/>
      <c r="I833" s="222"/>
      <c r="J833" s="222"/>
      <c r="K833" s="5"/>
    </row>
    <row r="834" ht="15.75" customHeight="1">
      <c r="A834" s="2"/>
      <c r="B834" s="2"/>
      <c r="C834" s="2"/>
      <c r="D834" s="2"/>
      <c r="E834" s="2"/>
      <c r="F834" s="2"/>
      <c r="G834" s="222"/>
      <c r="H834" s="222"/>
      <c r="I834" s="222"/>
      <c r="J834" s="222"/>
      <c r="K834" s="5"/>
    </row>
    <row r="835" ht="15.75" customHeight="1">
      <c r="A835" s="2"/>
      <c r="B835" s="2"/>
      <c r="C835" s="2"/>
      <c r="D835" s="2"/>
      <c r="E835" s="2"/>
      <c r="F835" s="2"/>
      <c r="G835" s="222"/>
      <c r="H835" s="222"/>
      <c r="I835" s="222"/>
      <c r="J835" s="222"/>
      <c r="K835" s="5"/>
    </row>
    <row r="836" ht="15.75" customHeight="1">
      <c r="A836" s="2"/>
      <c r="B836" s="2"/>
      <c r="C836" s="2"/>
      <c r="D836" s="2"/>
      <c r="E836" s="2"/>
      <c r="F836" s="2"/>
      <c r="G836" s="222"/>
      <c r="H836" s="222"/>
      <c r="I836" s="222"/>
      <c r="J836" s="222"/>
      <c r="K836" s="5"/>
    </row>
    <row r="837" ht="15.75" customHeight="1">
      <c r="A837" s="2"/>
      <c r="B837" s="2"/>
      <c r="C837" s="2"/>
      <c r="D837" s="2"/>
      <c r="E837" s="2"/>
      <c r="F837" s="2"/>
      <c r="G837" s="222"/>
      <c r="H837" s="222"/>
      <c r="I837" s="222"/>
      <c r="J837" s="222"/>
      <c r="K837" s="5"/>
    </row>
    <row r="838" ht="15.75" customHeight="1">
      <c r="A838" s="2"/>
      <c r="B838" s="2"/>
      <c r="C838" s="2"/>
      <c r="D838" s="2"/>
      <c r="E838" s="2"/>
      <c r="F838" s="2"/>
      <c r="G838" s="222"/>
      <c r="H838" s="222"/>
      <c r="I838" s="222"/>
      <c r="J838" s="222"/>
      <c r="K838" s="5"/>
    </row>
    <row r="839" ht="15.75" customHeight="1">
      <c r="A839" s="2"/>
      <c r="B839" s="2"/>
      <c r="C839" s="2"/>
      <c r="D839" s="2"/>
      <c r="E839" s="2"/>
      <c r="F839" s="2"/>
      <c r="G839" s="222"/>
      <c r="H839" s="222"/>
      <c r="I839" s="222"/>
      <c r="J839" s="222"/>
      <c r="K839" s="5"/>
    </row>
    <row r="840" ht="15.75" customHeight="1">
      <c r="A840" s="2"/>
      <c r="B840" s="2"/>
      <c r="C840" s="2"/>
      <c r="D840" s="2"/>
      <c r="E840" s="2"/>
      <c r="F840" s="2"/>
      <c r="G840" s="222"/>
      <c r="H840" s="222"/>
      <c r="I840" s="222"/>
      <c r="J840" s="222"/>
      <c r="K840" s="5"/>
    </row>
    <row r="841" ht="15.75" customHeight="1">
      <c r="A841" s="2"/>
      <c r="B841" s="2"/>
      <c r="C841" s="2"/>
      <c r="D841" s="2"/>
      <c r="E841" s="2"/>
      <c r="F841" s="2"/>
      <c r="G841" s="222"/>
      <c r="H841" s="222"/>
      <c r="I841" s="222"/>
      <c r="J841" s="222"/>
      <c r="K841" s="5"/>
    </row>
    <row r="842" ht="15.75" customHeight="1">
      <c r="A842" s="2"/>
      <c r="B842" s="2"/>
      <c r="C842" s="2"/>
      <c r="D842" s="2"/>
      <c r="E842" s="2"/>
      <c r="F842" s="2"/>
      <c r="G842" s="222"/>
      <c r="H842" s="222"/>
      <c r="I842" s="222"/>
      <c r="J842" s="222"/>
      <c r="K842" s="5"/>
    </row>
    <row r="843" ht="15.75" customHeight="1">
      <c r="A843" s="2"/>
      <c r="B843" s="2"/>
      <c r="C843" s="2"/>
      <c r="D843" s="2"/>
      <c r="E843" s="2"/>
      <c r="F843" s="2"/>
      <c r="G843" s="222"/>
      <c r="H843" s="222"/>
      <c r="I843" s="222"/>
      <c r="J843" s="222"/>
      <c r="K843" s="5"/>
    </row>
    <row r="844" ht="15.75" customHeight="1">
      <c r="A844" s="2"/>
      <c r="B844" s="2"/>
      <c r="C844" s="2"/>
      <c r="D844" s="2"/>
      <c r="E844" s="2"/>
      <c r="F844" s="2"/>
      <c r="G844" s="222"/>
      <c r="H844" s="222"/>
      <c r="I844" s="222"/>
      <c r="J844" s="222"/>
      <c r="K844" s="5"/>
    </row>
    <row r="845" ht="15.75" customHeight="1">
      <c r="A845" s="2"/>
      <c r="B845" s="2"/>
      <c r="C845" s="2"/>
      <c r="D845" s="2"/>
      <c r="E845" s="2"/>
      <c r="F845" s="2"/>
      <c r="G845" s="222"/>
      <c r="H845" s="222"/>
      <c r="I845" s="222"/>
      <c r="J845" s="222"/>
      <c r="K845" s="5"/>
    </row>
    <row r="846" ht="15.75" customHeight="1">
      <c r="A846" s="2"/>
      <c r="B846" s="2"/>
      <c r="C846" s="2"/>
      <c r="D846" s="2"/>
      <c r="E846" s="2"/>
      <c r="F846" s="2"/>
      <c r="G846" s="222"/>
      <c r="H846" s="222"/>
      <c r="I846" s="222"/>
      <c r="J846" s="222"/>
      <c r="K846" s="5"/>
    </row>
    <row r="847" ht="15.75" customHeight="1">
      <c r="A847" s="2"/>
      <c r="B847" s="2"/>
      <c r="C847" s="2"/>
      <c r="D847" s="2"/>
      <c r="E847" s="2"/>
      <c r="F847" s="2"/>
      <c r="G847" s="222"/>
      <c r="H847" s="222"/>
      <c r="I847" s="222"/>
      <c r="J847" s="222"/>
      <c r="K847" s="5"/>
    </row>
    <row r="848" ht="15.75" customHeight="1">
      <c r="A848" s="2"/>
      <c r="B848" s="2"/>
      <c r="C848" s="2"/>
      <c r="D848" s="2"/>
      <c r="E848" s="2"/>
      <c r="F848" s="2"/>
      <c r="G848" s="222"/>
      <c r="H848" s="222"/>
      <c r="I848" s="222"/>
      <c r="J848" s="222"/>
      <c r="K848" s="5"/>
    </row>
    <row r="849" ht="15.75" customHeight="1">
      <c r="A849" s="2"/>
      <c r="B849" s="2"/>
      <c r="C849" s="2"/>
      <c r="D849" s="2"/>
      <c r="E849" s="2"/>
      <c r="F849" s="2"/>
      <c r="G849" s="222"/>
      <c r="H849" s="222"/>
      <c r="I849" s="222"/>
      <c r="J849" s="222"/>
      <c r="K849" s="5"/>
    </row>
    <row r="850" ht="15.75" customHeight="1">
      <c r="A850" s="2"/>
      <c r="B850" s="2"/>
      <c r="C850" s="2"/>
      <c r="D850" s="2"/>
      <c r="E850" s="2"/>
      <c r="F850" s="2"/>
      <c r="G850" s="222"/>
      <c r="H850" s="222"/>
      <c r="I850" s="222"/>
      <c r="J850" s="222"/>
      <c r="K850" s="5"/>
    </row>
    <row r="851" ht="15.75" customHeight="1">
      <c r="A851" s="2"/>
      <c r="B851" s="2"/>
      <c r="C851" s="2"/>
      <c r="D851" s="2"/>
      <c r="E851" s="2"/>
      <c r="F851" s="2"/>
      <c r="G851" s="222"/>
      <c r="H851" s="222"/>
      <c r="I851" s="222"/>
      <c r="J851" s="222"/>
      <c r="K851" s="5"/>
    </row>
    <row r="852" ht="15.75" customHeight="1">
      <c r="A852" s="2"/>
      <c r="B852" s="2"/>
      <c r="C852" s="2"/>
      <c r="D852" s="2"/>
      <c r="E852" s="2"/>
      <c r="F852" s="2"/>
      <c r="G852" s="222"/>
      <c r="H852" s="222"/>
      <c r="I852" s="222"/>
      <c r="J852" s="222"/>
      <c r="K852" s="5"/>
    </row>
    <row r="853" ht="15.75" customHeight="1">
      <c r="A853" s="2"/>
      <c r="B853" s="2"/>
      <c r="C853" s="2"/>
      <c r="D853" s="2"/>
      <c r="E853" s="2"/>
      <c r="F853" s="2"/>
      <c r="G853" s="222"/>
      <c r="H853" s="222"/>
      <c r="I853" s="222"/>
      <c r="J853" s="222"/>
      <c r="K853" s="5"/>
    </row>
    <row r="854" ht="15.75" customHeight="1">
      <c r="A854" s="2"/>
      <c r="B854" s="2"/>
      <c r="C854" s="2"/>
      <c r="D854" s="2"/>
      <c r="E854" s="2"/>
      <c r="F854" s="2"/>
      <c r="G854" s="222"/>
      <c r="H854" s="222"/>
      <c r="I854" s="222"/>
      <c r="J854" s="222"/>
      <c r="K854" s="5"/>
    </row>
    <row r="855" ht="15.75" customHeight="1">
      <c r="A855" s="2"/>
      <c r="B855" s="2"/>
      <c r="C855" s="2"/>
      <c r="D855" s="2"/>
      <c r="E855" s="2"/>
      <c r="F855" s="2"/>
      <c r="G855" s="222"/>
      <c r="H855" s="222"/>
      <c r="I855" s="222"/>
      <c r="J855" s="222"/>
      <c r="K855" s="5"/>
    </row>
    <row r="856" ht="15.75" customHeight="1">
      <c r="A856" s="2"/>
      <c r="B856" s="2"/>
      <c r="C856" s="2"/>
      <c r="D856" s="2"/>
      <c r="E856" s="2"/>
      <c r="F856" s="2"/>
      <c r="G856" s="222"/>
      <c r="H856" s="222"/>
      <c r="I856" s="222"/>
      <c r="J856" s="222"/>
      <c r="K856" s="5"/>
    </row>
    <row r="857" ht="15.75" customHeight="1">
      <c r="A857" s="2"/>
      <c r="B857" s="2"/>
      <c r="C857" s="2"/>
      <c r="D857" s="2"/>
      <c r="E857" s="2"/>
      <c r="F857" s="2"/>
      <c r="G857" s="222"/>
      <c r="H857" s="222"/>
      <c r="I857" s="222"/>
      <c r="J857" s="222"/>
      <c r="K857" s="5"/>
    </row>
    <row r="858" ht="15.75" customHeight="1">
      <c r="A858" s="2"/>
      <c r="B858" s="2"/>
      <c r="C858" s="2"/>
      <c r="D858" s="2"/>
      <c r="E858" s="2"/>
      <c r="F858" s="2"/>
      <c r="G858" s="222"/>
      <c r="H858" s="222"/>
      <c r="I858" s="222"/>
      <c r="J858" s="222"/>
      <c r="K858" s="5"/>
    </row>
    <row r="859" ht="15.75" customHeight="1">
      <c r="A859" s="2"/>
      <c r="B859" s="2"/>
      <c r="C859" s="2"/>
      <c r="D859" s="2"/>
      <c r="E859" s="2"/>
      <c r="F859" s="2"/>
      <c r="G859" s="222"/>
      <c r="H859" s="222"/>
      <c r="I859" s="222"/>
      <c r="J859" s="222"/>
      <c r="K859" s="5"/>
    </row>
    <row r="860" ht="15.75" customHeight="1">
      <c r="A860" s="2"/>
      <c r="B860" s="2"/>
      <c r="C860" s="2"/>
      <c r="D860" s="2"/>
      <c r="E860" s="2"/>
      <c r="F860" s="2"/>
      <c r="G860" s="222"/>
      <c r="H860" s="222"/>
      <c r="I860" s="222"/>
      <c r="J860" s="222"/>
      <c r="K860" s="5"/>
    </row>
    <row r="861" ht="15.75" customHeight="1">
      <c r="A861" s="2"/>
      <c r="B861" s="2"/>
      <c r="C861" s="2"/>
      <c r="D861" s="2"/>
      <c r="E861" s="2"/>
      <c r="F861" s="2"/>
      <c r="G861" s="222"/>
      <c r="H861" s="222"/>
      <c r="I861" s="222"/>
      <c r="J861" s="222"/>
      <c r="K861" s="5"/>
    </row>
    <row r="862" ht="15.75" customHeight="1">
      <c r="A862" s="2"/>
      <c r="B862" s="2"/>
      <c r="C862" s="2"/>
      <c r="D862" s="2"/>
      <c r="E862" s="2"/>
      <c r="F862" s="2"/>
      <c r="G862" s="222"/>
      <c r="H862" s="222"/>
      <c r="I862" s="222"/>
      <c r="J862" s="222"/>
      <c r="K862" s="5"/>
    </row>
    <row r="863" ht="15.75" customHeight="1">
      <c r="A863" s="2"/>
      <c r="B863" s="2"/>
      <c r="C863" s="2"/>
      <c r="D863" s="2"/>
      <c r="E863" s="2"/>
      <c r="F863" s="2"/>
      <c r="G863" s="222"/>
      <c r="H863" s="222"/>
      <c r="I863" s="222"/>
      <c r="J863" s="222"/>
      <c r="K863" s="5"/>
    </row>
    <row r="864" ht="15.75" customHeight="1">
      <c r="A864" s="2"/>
      <c r="B864" s="2"/>
      <c r="C864" s="2"/>
      <c r="D864" s="2"/>
      <c r="E864" s="2"/>
      <c r="F864" s="2"/>
      <c r="G864" s="222"/>
      <c r="H864" s="222"/>
      <c r="I864" s="222"/>
      <c r="J864" s="222"/>
      <c r="K864" s="5"/>
    </row>
    <row r="865" ht="15.75" customHeight="1">
      <c r="A865" s="2"/>
      <c r="B865" s="2"/>
      <c r="C865" s="2"/>
      <c r="D865" s="2"/>
      <c r="E865" s="2"/>
      <c r="F865" s="2"/>
      <c r="G865" s="222"/>
      <c r="H865" s="222"/>
      <c r="I865" s="222"/>
      <c r="J865" s="222"/>
      <c r="K865" s="5"/>
    </row>
    <row r="866" ht="15.75" customHeight="1">
      <c r="A866" s="2"/>
      <c r="B866" s="2"/>
      <c r="C866" s="2"/>
      <c r="D866" s="2"/>
      <c r="E866" s="2"/>
      <c r="F866" s="2"/>
      <c r="G866" s="222"/>
      <c r="H866" s="222"/>
      <c r="I866" s="222"/>
      <c r="J866" s="222"/>
      <c r="K866" s="5"/>
    </row>
    <row r="867" ht="15.75" customHeight="1">
      <c r="A867" s="2"/>
      <c r="B867" s="2"/>
      <c r="C867" s="2"/>
      <c r="D867" s="2"/>
      <c r="E867" s="2"/>
      <c r="F867" s="2"/>
      <c r="G867" s="222"/>
      <c r="H867" s="222"/>
      <c r="I867" s="222"/>
      <c r="J867" s="222"/>
      <c r="K867" s="5"/>
    </row>
    <row r="868" ht="15.75" customHeight="1">
      <c r="A868" s="2"/>
      <c r="B868" s="2"/>
      <c r="C868" s="2"/>
      <c r="D868" s="2"/>
      <c r="E868" s="2"/>
      <c r="F868" s="2"/>
      <c r="G868" s="222"/>
      <c r="H868" s="222"/>
      <c r="I868" s="222"/>
      <c r="J868" s="222"/>
      <c r="K868" s="5"/>
    </row>
    <row r="869" ht="15.75" customHeight="1">
      <c r="A869" s="2"/>
      <c r="B869" s="2"/>
      <c r="C869" s="2"/>
      <c r="D869" s="2"/>
      <c r="E869" s="2"/>
      <c r="F869" s="2"/>
      <c r="G869" s="222"/>
      <c r="H869" s="222"/>
      <c r="I869" s="222"/>
      <c r="J869" s="222"/>
      <c r="K869" s="5"/>
    </row>
    <row r="870" ht="15.75" customHeight="1">
      <c r="A870" s="2"/>
      <c r="B870" s="2"/>
      <c r="C870" s="2"/>
      <c r="D870" s="2"/>
      <c r="E870" s="2"/>
      <c r="F870" s="2"/>
      <c r="G870" s="222"/>
      <c r="H870" s="222"/>
      <c r="I870" s="222"/>
      <c r="J870" s="222"/>
      <c r="K870" s="5"/>
    </row>
    <row r="871" ht="15.75" customHeight="1">
      <c r="A871" s="2"/>
      <c r="B871" s="2"/>
      <c r="C871" s="2"/>
      <c r="D871" s="2"/>
      <c r="E871" s="2"/>
      <c r="F871" s="2"/>
      <c r="G871" s="222"/>
      <c r="H871" s="222"/>
      <c r="I871" s="222"/>
      <c r="J871" s="222"/>
      <c r="K871" s="5"/>
    </row>
    <row r="872" ht="15.75" customHeight="1">
      <c r="A872" s="2"/>
      <c r="B872" s="2"/>
      <c r="C872" s="2"/>
      <c r="D872" s="2"/>
      <c r="E872" s="2"/>
      <c r="F872" s="2"/>
      <c r="G872" s="222"/>
      <c r="H872" s="222"/>
      <c r="I872" s="222"/>
      <c r="J872" s="222"/>
      <c r="K872" s="5"/>
    </row>
    <row r="873" ht="15.75" customHeight="1">
      <c r="A873" s="2"/>
      <c r="B873" s="2"/>
      <c r="C873" s="2"/>
      <c r="D873" s="2"/>
      <c r="E873" s="2"/>
      <c r="F873" s="2"/>
      <c r="G873" s="222"/>
      <c r="H873" s="222"/>
      <c r="I873" s="222"/>
      <c r="J873" s="222"/>
      <c r="K873" s="5"/>
    </row>
    <row r="874" ht="15.75" customHeight="1">
      <c r="A874" s="2"/>
      <c r="B874" s="2"/>
      <c r="C874" s="2"/>
      <c r="D874" s="2"/>
      <c r="E874" s="2"/>
      <c r="F874" s="2"/>
      <c r="G874" s="222"/>
      <c r="H874" s="222"/>
      <c r="I874" s="222"/>
      <c r="J874" s="222"/>
      <c r="K874" s="5"/>
    </row>
    <row r="875" ht="15.75" customHeight="1">
      <c r="A875" s="2"/>
      <c r="B875" s="2"/>
      <c r="C875" s="2"/>
      <c r="D875" s="2"/>
      <c r="E875" s="2"/>
      <c r="F875" s="2"/>
      <c r="G875" s="222"/>
      <c r="H875" s="222"/>
      <c r="I875" s="222"/>
      <c r="J875" s="222"/>
      <c r="K875" s="5"/>
    </row>
    <row r="876" ht="15.75" customHeight="1">
      <c r="A876" s="2"/>
      <c r="B876" s="2"/>
      <c r="C876" s="2"/>
      <c r="D876" s="2"/>
      <c r="E876" s="2"/>
      <c r="F876" s="2"/>
      <c r="G876" s="222"/>
      <c r="H876" s="222"/>
      <c r="I876" s="222"/>
      <c r="J876" s="222"/>
      <c r="K876" s="5"/>
    </row>
    <row r="877" ht="15.75" customHeight="1">
      <c r="A877" s="2"/>
      <c r="B877" s="2"/>
      <c r="C877" s="2"/>
      <c r="D877" s="2"/>
      <c r="E877" s="2"/>
      <c r="F877" s="2"/>
      <c r="G877" s="222"/>
      <c r="H877" s="222"/>
      <c r="I877" s="222"/>
      <c r="J877" s="222"/>
      <c r="K877" s="5"/>
    </row>
    <row r="878" ht="15.75" customHeight="1">
      <c r="A878" s="2"/>
      <c r="B878" s="2"/>
      <c r="C878" s="2"/>
      <c r="D878" s="2"/>
      <c r="E878" s="2"/>
      <c r="F878" s="2"/>
      <c r="G878" s="222"/>
      <c r="H878" s="222"/>
      <c r="I878" s="222"/>
      <c r="J878" s="222"/>
      <c r="K878" s="5"/>
    </row>
    <row r="879" ht="15.75" customHeight="1">
      <c r="A879" s="2"/>
      <c r="B879" s="2"/>
      <c r="C879" s="2"/>
      <c r="D879" s="2"/>
      <c r="E879" s="2"/>
      <c r="F879" s="2"/>
      <c r="G879" s="222"/>
      <c r="H879" s="222"/>
      <c r="I879" s="222"/>
      <c r="J879" s="222"/>
      <c r="K879" s="5"/>
    </row>
    <row r="880" ht="15.75" customHeight="1">
      <c r="A880" s="2"/>
      <c r="B880" s="2"/>
      <c r="C880" s="2"/>
      <c r="D880" s="2"/>
      <c r="E880" s="2"/>
      <c r="F880" s="2"/>
      <c r="G880" s="222"/>
      <c r="H880" s="222"/>
      <c r="I880" s="222"/>
      <c r="J880" s="222"/>
      <c r="K880" s="5"/>
    </row>
    <row r="881" ht="15.75" customHeight="1">
      <c r="A881" s="2"/>
      <c r="B881" s="2"/>
      <c r="C881" s="2"/>
      <c r="D881" s="2"/>
      <c r="E881" s="2"/>
      <c r="F881" s="2"/>
      <c r="G881" s="222"/>
      <c r="H881" s="222"/>
      <c r="I881" s="222"/>
      <c r="J881" s="222"/>
      <c r="K881" s="5"/>
    </row>
    <row r="882" ht="15.75" customHeight="1">
      <c r="A882" s="2"/>
      <c r="B882" s="2"/>
      <c r="C882" s="2"/>
      <c r="D882" s="2"/>
      <c r="E882" s="2"/>
      <c r="F882" s="2"/>
      <c r="G882" s="222"/>
      <c r="H882" s="222"/>
      <c r="I882" s="222"/>
      <c r="J882" s="222"/>
      <c r="K882" s="5"/>
    </row>
    <row r="883" ht="15.75" customHeight="1">
      <c r="A883" s="2"/>
      <c r="B883" s="2"/>
      <c r="C883" s="2"/>
      <c r="D883" s="2"/>
      <c r="E883" s="2"/>
      <c r="F883" s="2"/>
      <c r="G883" s="222"/>
      <c r="H883" s="222"/>
      <c r="I883" s="222"/>
      <c r="J883" s="222"/>
      <c r="K883" s="5"/>
    </row>
    <row r="884" ht="15.75" customHeight="1">
      <c r="A884" s="2"/>
      <c r="B884" s="2"/>
      <c r="C884" s="2"/>
      <c r="D884" s="2"/>
      <c r="E884" s="2"/>
      <c r="F884" s="2"/>
      <c r="G884" s="222"/>
      <c r="H884" s="222"/>
      <c r="I884" s="222"/>
      <c r="J884" s="222"/>
      <c r="K884" s="5"/>
    </row>
    <row r="885" ht="15.75" customHeight="1">
      <c r="A885" s="2"/>
      <c r="B885" s="2"/>
      <c r="C885" s="2"/>
      <c r="D885" s="2"/>
      <c r="E885" s="2"/>
      <c r="F885" s="2"/>
      <c r="G885" s="222"/>
      <c r="H885" s="222"/>
      <c r="I885" s="222"/>
      <c r="J885" s="222"/>
      <c r="K885" s="5"/>
    </row>
    <row r="886" ht="15.75" customHeight="1">
      <c r="A886" s="2"/>
      <c r="B886" s="2"/>
      <c r="C886" s="2"/>
      <c r="D886" s="2"/>
      <c r="E886" s="2"/>
      <c r="F886" s="2"/>
      <c r="G886" s="222"/>
      <c r="H886" s="222"/>
      <c r="I886" s="222"/>
      <c r="J886" s="222"/>
      <c r="K886" s="5"/>
    </row>
    <row r="887" ht="15.75" customHeight="1">
      <c r="A887" s="2"/>
      <c r="B887" s="2"/>
      <c r="C887" s="2"/>
      <c r="D887" s="2"/>
      <c r="E887" s="2"/>
      <c r="F887" s="2"/>
      <c r="G887" s="222"/>
      <c r="H887" s="222"/>
      <c r="I887" s="222"/>
      <c r="J887" s="222"/>
      <c r="K887" s="5"/>
    </row>
    <row r="888" ht="15.75" customHeight="1">
      <c r="A888" s="2"/>
      <c r="B888" s="2"/>
      <c r="C888" s="2"/>
      <c r="D888" s="2"/>
      <c r="E888" s="2"/>
      <c r="F888" s="2"/>
      <c r="G888" s="222"/>
      <c r="H888" s="222"/>
      <c r="I888" s="222"/>
      <c r="J888" s="222"/>
      <c r="K888" s="5"/>
    </row>
    <row r="889" ht="15.75" customHeight="1">
      <c r="A889" s="2"/>
      <c r="B889" s="2"/>
      <c r="C889" s="2"/>
      <c r="D889" s="2"/>
      <c r="E889" s="2"/>
      <c r="F889" s="2"/>
      <c r="G889" s="222"/>
      <c r="H889" s="222"/>
      <c r="I889" s="222"/>
      <c r="J889" s="222"/>
      <c r="K889" s="5"/>
    </row>
    <row r="890" ht="15.75" customHeight="1">
      <c r="A890" s="2"/>
      <c r="B890" s="2"/>
      <c r="C890" s="2"/>
      <c r="D890" s="2"/>
      <c r="E890" s="2"/>
      <c r="F890" s="2"/>
      <c r="G890" s="222"/>
      <c r="H890" s="222"/>
      <c r="I890" s="222"/>
      <c r="J890" s="222"/>
      <c r="K890" s="5"/>
    </row>
    <row r="891" ht="15.75" customHeight="1">
      <c r="A891" s="2"/>
      <c r="B891" s="2"/>
      <c r="C891" s="2"/>
      <c r="D891" s="2"/>
      <c r="E891" s="2"/>
      <c r="F891" s="2"/>
      <c r="G891" s="222"/>
      <c r="H891" s="222"/>
      <c r="I891" s="222"/>
      <c r="J891" s="222"/>
      <c r="K891" s="5"/>
    </row>
    <row r="892" ht="15.75" customHeight="1">
      <c r="A892" s="2"/>
      <c r="B892" s="2"/>
      <c r="C892" s="2"/>
      <c r="D892" s="2"/>
      <c r="E892" s="2"/>
      <c r="F892" s="2"/>
      <c r="G892" s="222"/>
      <c r="H892" s="222"/>
      <c r="I892" s="222"/>
      <c r="J892" s="222"/>
      <c r="K892" s="5"/>
    </row>
    <row r="893" ht="15.75" customHeight="1">
      <c r="A893" s="2"/>
      <c r="B893" s="2"/>
      <c r="C893" s="2"/>
      <c r="D893" s="2"/>
      <c r="E893" s="2"/>
      <c r="F893" s="2"/>
      <c r="G893" s="222"/>
      <c r="H893" s="222"/>
      <c r="I893" s="222"/>
      <c r="J893" s="222"/>
      <c r="K893" s="5"/>
    </row>
    <row r="894" ht="15.75" customHeight="1">
      <c r="A894" s="2"/>
      <c r="B894" s="2"/>
      <c r="C894" s="2"/>
      <c r="D894" s="2"/>
      <c r="E894" s="2"/>
      <c r="F894" s="2"/>
      <c r="G894" s="222"/>
      <c r="H894" s="222"/>
      <c r="I894" s="222"/>
      <c r="J894" s="222"/>
      <c r="K894" s="5"/>
    </row>
    <row r="895" ht="15.75" customHeight="1">
      <c r="A895" s="2"/>
      <c r="B895" s="2"/>
      <c r="C895" s="2"/>
      <c r="D895" s="2"/>
      <c r="E895" s="2"/>
      <c r="F895" s="2"/>
      <c r="G895" s="222"/>
      <c r="H895" s="222"/>
      <c r="I895" s="222"/>
      <c r="J895" s="222"/>
      <c r="K895" s="5"/>
    </row>
    <row r="896" ht="15.75" customHeight="1">
      <c r="A896" s="2"/>
      <c r="B896" s="2"/>
      <c r="C896" s="2"/>
      <c r="D896" s="2"/>
      <c r="E896" s="2"/>
      <c r="F896" s="2"/>
      <c r="G896" s="222"/>
      <c r="H896" s="222"/>
      <c r="I896" s="222"/>
      <c r="J896" s="222"/>
      <c r="K896" s="5"/>
    </row>
    <row r="897" ht="15.75" customHeight="1">
      <c r="A897" s="2"/>
      <c r="B897" s="2"/>
      <c r="C897" s="2"/>
      <c r="D897" s="2"/>
      <c r="E897" s="2"/>
      <c r="F897" s="2"/>
      <c r="G897" s="222"/>
      <c r="H897" s="222"/>
      <c r="I897" s="222"/>
      <c r="J897" s="222"/>
      <c r="K897" s="5"/>
    </row>
    <row r="898" ht="15.75" customHeight="1">
      <c r="A898" s="2"/>
      <c r="B898" s="2"/>
      <c r="C898" s="2"/>
      <c r="D898" s="2"/>
      <c r="E898" s="2"/>
      <c r="F898" s="2"/>
      <c r="G898" s="222"/>
      <c r="H898" s="222"/>
      <c r="I898" s="222"/>
      <c r="J898" s="222"/>
      <c r="K898" s="5"/>
    </row>
    <row r="899" ht="15.75" customHeight="1">
      <c r="A899" s="2"/>
      <c r="B899" s="2"/>
      <c r="C899" s="2"/>
      <c r="D899" s="2"/>
      <c r="E899" s="2"/>
      <c r="F899" s="2"/>
      <c r="G899" s="222"/>
      <c r="H899" s="222"/>
      <c r="I899" s="222"/>
      <c r="J899" s="222"/>
      <c r="K899" s="5"/>
    </row>
    <row r="900" ht="15.75" customHeight="1">
      <c r="A900" s="2"/>
      <c r="B900" s="2"/>
      <c r="C900" s="2"/>
      <c r="D900" s="2"/>
      <c r="E900" s="2"/>
      <c r="F900" s="2"/>
      <c r="G900" s="222"/>
      <c r="H900" s="222"/>
      <c r="I900" s="222"/>
      <c r="J900" s="222"/>
      <c r="K900" s="5"/>
    </row>
    <row r="901" ht="15.75" customHeight="1">
      <c r="A901" s="2"/>
      <c r="B901" s="2"/>
      <c r="C901" s="2"/>
      <c r="D901" s="2"/>
      <c r="E901" s="2"/>
      <c r="F901" s="2"/>
      <c r="G901" s="222"/>
      <c r="H901" s="222"/>
      <c r="I901" s="222"/>
      <c r="J901" s="222"/>
      <c r="K901" s="5"/>
    </row>
    <row r="902" ht="15.75" customHeight="1">
      <c r="A902" s="2"/>
      <c r="B902" s="2"/>
      <c r="C902" s="2"/>
      <c r="D902" s="2"/>
      <c r="E902" s="2"/>
      <c r="F902" s="2"/>
      <c r="G902" s="222"/>
      <c r="H902" s="222"/>
      <c r="I902" s="222"/>
      <c r="J902" s="222"/>
      <c r="K902" s="5"/>
    </row>
    <row r="903" ht="15.75" customHeight="1">
      <c r="A903" s="2"/>
      <c r="B903" s="2"/>
      <c r="C903" s="2"/>
      <c r="D903" s="2"/>
      <c r="E903" s="2"/>
      <c r="F903" s="2"/>
      <c r="G903" s="222"/>
      <c r="H903" s="222"/>
      <c r="I903" s="222"/>
      <c r="J903" s="222"/>
      <c r="K903" s="5"/>
    </row>
    <row r="904" ht="15.75" customHeight="1">
      <c r="A904" s="2"/>
      <c r="B904" s="2"/>
      <c r="C904" s="2"/>
      <c r="D904" s="2"/>
      <c r="E904" s="2"/>
      <c r="F904" s="2"/>
      <c r="G904" s="222"/>
      <c r="H904" s="222"/>
      <c r="I904" s="222"/>
      <c r="J904" s="222"/>
      <c r="K904" s="5"/>
    </row>
    <row r="905" ht="15.75" customHeight="1">
      <c r="A905" s="2"/>
      <c r="B905" s="2"/>
      <c r="C905" s="2"/>
      <c r="D905" s="2"/>
      <c r="E905" s="2"/>
      <c r="F905" s="2"/>
      <c r="G905" s="222"/>
      <c r="H905" s="222"/>
      <c r="I905" s="222"/>
      <c r="J905" s="222"/>
      <c r="K905" s="5"/>
    </row>
    <row r="906" ht="15.75" customHeight="1">
      <c r="A906" s="2"/>
      <c r="B906" s="2"/>
      <c r="C906" s="2"/>
      <c r="D906" s="2"/>
      <c r="E906" s="2"/>
      <c r="F906" s="2"/>
      <c r="G906" s="222"/>
      <c r="H906" s="222"/>
      <c r="I906" s="222"/>
      <c r="J906" s="222"/>
      <c r="K906" s="5"/>
    </row>
    <row r="907" ht="15.75" customHeight="1">
      <c r="A907" s="2"/>
      <c r="B907" s="2"/>
      <c r="C907" s="2"/>
      <c r="D907" s="2"/>
      <c r="E907" s="2"/>
      <c r="F907" s="2"/>
      <c r="G907" s="222"/>
      <c r="H907" s="222"/>
      <c r="I907" s="222"/>
      <c r="J907" s="222"/>
      <c r="K907" s="5"/>
    </row>
    <row r="908" ht="15.75" customHeight="1">
      <c r="A908" s="2"/>
      <c r="B908" s="2"/>
      <c r="C908" s="2"/>
      <c r="D908" s="2"/>
      <c r="E908" s="2"/>
      <c r="F908" s="2"/>
      <c r="G908" s="222"/>
      <c r="H908" s="222"/>
      <c r="I908" s="222"/>
      <c r="J908" s="222"/>
      <c r="K908" s="5"/>
    </row>
    <row r="909" ht="15.75" customHeight="1">
      <c r="A909" s="2"/>
      <c r="B909" s="2"/>
      <c r="C909" s="2"/>
      <c r="D909" s="2"/>
      <c r="E909" s="2"/>
      <c r="F909" s="2"/>
      <c r="G909" s="222"/>
      <c r="H909" s="222"/>
      <c r="I909" s="222"/>
      <c r="J909" s="222"/>
      <c r="K909" s="5"/>
    </row>
    <row r="910" ht="15.75" customHeight="1">
      <c r="A910" s="2"/>
      <c r="B910" s="2"/>
      <c r="C910" s="2"/>
      <c r="D910" s="2"/>
      <c r="E910" s="2"/>
      <c r="F910" s="2"/>
      <c r="G910" s="222"/>
      <c r="H910" s="222"/>
      <c r="I910" s="222"/>
      <c r="J910" s="222"/>
      <c r="K910" s="5"/>
    </row>
    <row r="911" ht="15.75" customHeight="1">
      <c r="A911" s="2"/>
      <c r="B911" s="2"/>
      <c r="C911" s="2"/>
      <c r="D911" s="2"/>
      <c r="E911" s="2"/>
      <c r="F911" s="2"/>
      <c r="G911" s="222"/>
      <c r="H911" s="222"/>
      <c r="I911" s="222"/>
      <c r="J911" s="222"/>
      <c r="K911" s="5"/>
    </row>
    <row r="912" ht="15.75" customHeight="1">
      <c r="A912" s="2"/>
      <c r="B912" s="2"/>
      <c r="C912" s="2"/>
      <c r="D912" s="2"/>
      <c r="E912" s="2"/>
      <c r="F912" s="2"/>
      <c r="G912" s="222"/>
      <c r="H912" s="222"/>
      <c r="I912" s="222"/>
      <c r="J912" s="222"/>
      <c r="K912" s="5"/>
    </row>
    <row r="913" ht="15.75" customHeight="1">
      <c r="A913" s="2"/>
      <c r="B913" s="2"/>
      <c r="C913" s="2"/>
      <c r="D913" s="2"/>
      <c r="E913" s="2"/>
      <c r="F913" s="2"/>
      <c r="G913" s="222"/>
      <c r="H913" s="222"/>
      <c r="I913" s="222"/>
      <c r="J913" s="222"/>
      <c r="K913" s="5"/>
    </row>
    <row r="914" ht="15.75" customHeight="1">
      <c r="A914" s="2"/>
      <c r="B914" s="2"/>
      <c r="C914" s="2"/>
      <c r="D914" s="2"/>
      <c r="E914" s="2"/>
      <c r="F914" s="2"/>
      <c r="G914" s="222"/>
      <c r="H914" s="222"/>
      <c r="I914" s="222"/>
      <c r="J914" s="222"/>
      <c r="K914" s="5"/>
    </row>
    <row r="915" ht="15.75" customHeight="1">
      <c r="A915" s="2"/>
      <c r="B915" s="2"/>
      <c r="C915" s="2"/>
      <c r="D915" s="2"/>
      <c r="E915" s="2"/>
      <c r="F915" s="2"/>
      <c r="G915" s="222"/>
      <c r="H915" s="222"/>
      <c r="I915" s="222"/>
      <c r="J915" s="222"/>
      <c r="K915" s="5"/>
    </row>
    <row r="916" ht="15.75" customHeight="1">
      <c r="A916" s="2"/>
      <c r="B916" s="2"/>
      <c r="C916" s="2"/>
      <c r="D916" s="2"/>
      <c r="E916" s="2"/>
      <c r="F916" s="2"/>
      <c r="G916" s="222"/>
      <c r="H916" s="222"/>
      <c r="I916" s="222"/>
      <c r="J916" s="222"/>
      <c r="K916" s="5"/>
    </row>
    <row r="917" ht="15.75" customHeight="1">
      <c r="A917" s="2"/>
      <c r="B917" s="2"/>
      <c r="C917" s="2"/>
      <c r="D917" s="2"/>
      <c r="E917" s="2"/>
      <c r="F917" s="2"/>
      <c r="G917" s="222"/>
      <c r="H917" s="222"/>
      <c r="I917" s="222"/>
      <c r="J917" s="222"/>
      <c r="K917" s="5"/>
    </row>
    <row r="918" ht="15.75" customHeight="1">
      <c r="A918" s="2"/>
      <c r="B918" s="2"/>
      <c r="C918" s="2"/>
      <c r="D918" s="2"/>
      <c r="E918" s="2"/>
      <c r="F918" s="2"/>
      <c r="G918" s="222"/>
      <c r="H918" s="222"/>
      <c r="I918" s="222"/>
      <c r="J918" s="222"/>
      <c r="K918" s="5"/>
    </row>
    <row r="919" ht="15.75" customHeight="1">
      <c r="A919" s="2"/>
      <c r="B919" s="2"/>
      <c r="C919" s="2"/>
      <c r="D919" s="2"/>
      <c r="E919" s="2"/>
      <c r="F919" s="2"/>
      <c r="G919" s="222"/>
      <c r="H919" s="222"/>
      <c r="I919" s="222"/>
      <c r="J919" s="222"/>
      <c r="K919" s="5"/>
    </row>
    <row r="920" ht="15.75" customHeight="1">
      <c r="A920" s="2"/>
      <c r="B920" s="2"/>
      <c r="C920" s="2"/>
      <c r="D920" s="2"/>
      <c r="E920" s="2"/>
      <c r="F920" s="2"/>
      <c r="G920" s="222"/>
      <c r="H920" s="222"/>
      <c r="I920" s="222"/>
      <c r="J920" s="222"/>
      <c r="K920" s="5"/>
    </row>
    <row r="921" ht="15.75" customHeight="1">
      <c r="A921" s="2"/>
      <c r="B921" s="2"/>
      <c r="C921" s="2"/>
      <c r="D921" s="2"/>
      <c r="E921" s="2"/>
      <c r="F921" s="2"/>
      <c r="G921" s="222"/>
      <c r="H921" s="222"/>
      <c r="I921" s="222"/>
      <c r="J921" s="222"/>
      <c r="K921" s="5"/>
    </row>
    <row r="922" ht="15.75" customHeight="1">
      <c r="A922" s="2"/>
      <c r="B922" s="2"/>
      <c r="C922" s="2"/>
      <c r="D922" s="2"/>
      <c r="E922" s="2"/>
      <c r="F922" s="2"/>
      <c r="G922" s="222"/>
      <c r="H922" s="222"/>
      <c r="I922" s="222"/>
      <c r="J922" s="222"/>
      <c r="K922" s="5"/>
    </row>
    <row r="923" ht="15.75" customHeight="1">
      <c r="A923" s="2"/>
      <c r="B923" s="2"/>
      <c r="C923" s="2"/>
      <c r="D923" s="2"/>
      <c r="E923" s="2"/>
      <c r="F923" s="2"/>
      <c r="G923" s="222"/>
      <c r="H923" s="222"/>
      <c r="I923" s="222"/>
      <c r="J923" s="222"/>
      <c r="K923" s="5"/>
    </row>
    <row r="924" ht="15.75" customHeight="1">
      <c r="A924" s="2"/>
      <c r="B924" s="2"/>
      <c r="C924" s="2"/>
      <c r="D924" s="2"/>
      <c r="E924" s="2"/>
      <c r="F924" s="2"/>
      <c r="G924" s="222"/>
      <c r="H924" s="222"/>
      <c r="I924" s="222"/>
      <c r="J924" s="222"/>
      <c r="K924" s="5"/>
    </row>
    <row r="925" ht="15.75" customHeight="1">
      <c r="A925" s="2"/>
      <c r="B925" s="2"/>
      <c r="C925" s="2"/>
      <c r="D925" s="2"/>
      <c r="E925" s="2"/>
      <c r="F925" s="2"/>
      <c r="G925" s="222"/>
      <c r="H925" s="222"/>
      <c r="I925" s="222"/>
      <c r="J925" s="222"/>
      <c r="K925" s="5"/>
    </row>
    <row r="926" ht="15.75" customHeight="1">
      <c r="A926" s="2"/>
      <c r="B926" s="2"/>
      <c r="C926" s="2"/>
      <c r="D926" s="2"/>
      <c r="E926" s="2"/>
      <c r="F926" s="2"/>
      <c r="G926" s="222"/>
      <c r="H926" s="222"/>
      <c r="I926" s="222"/>
      <c r="J926" s="222"/>
      <c r="K926" s="5"/>
    </row>
    <row r="927" ht="15.75" customHeight="1">
      <c r="A927" s="2"/>
      <c r="B927" s="2"/>
      <c r="C927" s="2"/>
      <c r="D927" s="2"/>
      <c r="E927" s="2"/>
      <c r="F927" s="2"/>
      <c r="G927" s="222"/>
      <c r="H927" s="222"/>
      <c r="I927" s="222"/>
      <c r="J927" s="222"/>
      <c r="K927" s="5"/>
    </row>
    <row r="928" ht="15.75" customHeight="1">
      <c r="A928" s="2"/>
      <c r="B928" s="2"/>
      <c r="C928" s="2"/>
      <c r="D928" s="2"/>
      <c r="E928" s="2"/>
      <c r="F928" s="2"/>
      <c r="G928" s="222"/>
      <c r="H928" s="222"/>
      <c r="I928" s="222"/>
      <c r="J928" s="222"/>
      <c r="K928" s="5"/>
    </row>
    <row r="929" ht="15.75" customHeight="1">
      <c r="A929" s="2"/>
      <c r="B929" s="2"/>
      <c r="C929" s="2"/>
      <c r="D929" s="2"/>
      <c r="E929" s="2"/>
      <c r="F929" s="2"/>
      <c r="G929" s="222"/>
      <c r="H929" s="222"/>
      <c r="I929" s="222"/>
      <c r="J929" s="222"/>
      <c r="K929" s="5"/>
    </row>
    <row r="930" ht="15.75" customHeight="1">
      <c r="A930" s="2"/>
      <c r="B930" s="2"/>
      <c r="C930" s="2"/>
      <c r="D930" s="2"/>
      <c r="E930" s="2"/>
      <c r="F930" s="2"/>
      <c r="G930" s="222"/>
      <c r="H930" s="222"/>
      <c r="I930" s="222"/>
      <c r="J930" s="222"/>
      <c r="K930" s="5"/>
    </row>
    <row r="931" ht="15.75" customHeight="1">
      <c r="A931" s="2"/>
      <c r="B931" s="2"/>
      <c r="C931" s="2"/>
      <c r="D931" s="2"/>
      <c r="E931" s="2"/>
      <c r="F931" s="2"/>
      <c r="G931" s="222"/>
      <c r="H931" s="222"/>
      <c r="I931" s="222"/>
      <c r="J931" s="222"/>
      <c r="K931" s="5"/>
    </row>
    <row r="932" ht="15.75" customHeight="1">
      <c r="A932" s="2"/>
      <c r="B932" s="2"/>
      <c r="C932" s="2"/>
      <c r="D932" s="2"/>
      <c r="E932" s="2"/>
      <c r="F932" s="2"/>
      <c r="G932" s="222"/>
      <c r="H932" s="222"/>
      <c r="I932" s="222"/>
      <c r="J932" s="222"/>
      <c r="K932" s="5"/>
    </row>
    <row r="933" ht="15.75" customHeight="1">
      <c r="A933" s="2"/>
      <c r="B933" s="2"/>
      <c r="C933" s="2"/>
      <c r="D933" s="2"/>
      <c r="E933" s="2"/>
      <c r="F933" s="2"/>
      <c r="G933" s="222"/>
      <c r="H933" s="222"/>
      <c r="I933" s="222"/>
      <c r="J933" s="222"/>
      <c r="K933" s="5"/>
    </row>
    <row r="934" ht="15.75" customHeight="1">
      <c r="A934" s="2"/>
      <c r="B934" s="2"/>
      <c r="C934" s="2"/>
      <c r="D934" s="2"/>
      <c r="E934" s="2"/>
      <c r="F934" s="2"/>
      <c r="G934" s="222"/>
      <c r="H934" s="222"/>
      <c r="I934" s="222"/>
      <c r="J934" s="222"/>
      <c r="K934" s="5"/>
    </row>
    <row r="935" ht="15.75" customHeight="1">
      <c r="A935" s="2"/>
      <c r="B935" s="2"/>
      <c r="C935" s="2"/>
      <c r="D935" s="2"/>
      <c r="E935" s="2"/>
      <c r="F935" s="2"/>
      <c r="G935" s="222"/>
      <c r="H935" s="222"/>
      <c r="I935" s="222"/>
      <c r="J935" s="222"/>
      <c r="K935" s="5"/>
    </row>
    <row r="936" ht="15.75" customHeight="1">
      <c r="A936" s="2"/>
      <c r="B936" s="2"/>
      <c r="C936" s="2"/>
      <c r="D936" s="2"/>
      <c r="E936" s="2"/>
      <c r="F936" s="2"/>
      <c r="G936" s="222"/>
      <c r="H936" s="222"/>
      <c r="I936" s="222"/>
      <c r="J936" s="222"/>
      <c r="K936" s="5"/>
    </row>
    <row r="937" ht="15.75" customHeight="1">
      <c r="A937" s="2"/>
      <c r="B937" s="2"/>
      <c r="C937" s="2"/>
      <c r="D937" s="2"/>
      <c r="E937" s="2"/>
      <c r="F937" s="2"/>
      <c r="G937" s="222"/>
      <c r="H937" s="222"/>
      <c r="I937" s="222"/>
      <c r="J937" s="222"/>
      <c r="K937" s="5"/>
    </row>
    <row r="938" ht="15.75" customHeight="1">
      <c r="A938" s="2"/>
      <c r="B938" s="2"/>
      <c r="C938" s="2"/>
      <c r="D938" s="2"/>
      <c r="E938" s="2"/>
      <c r="F938" s="2"/>
      <c r="G938" s="222"/>
      <c r="H938" s="222"/>
      <c r="I938" s="222"/>
      <c r="J938" s="222"/>
      <c r="K938" s="5"/>
    </row>
    <row r="939" ht="15.75" customHeight="1">
      <c r="A939" s="2"/>
      <c r="B939" s="2"/>
      <c r="C939" s="2"/>
      <c r="D939" s="2"/>
      <c r="E939" s="2"/>
      <c r="F939" s="2"/>
      <c r="G939" s="222"/>
      <c r="H939" s="222"/>
      <c r="I939" s="222"/>
      <c r="J939" s="222"/>
      <c r="K939" s="5"/>
    </row>
    <row r="940" ht="15.75" customHeight="1">
      <c r="A940" s="2"/>
      <c r="B940" s="2"/>
      <c r="C940" s="2"/>
      <c r="D940" s="2"/>
      <c r="E940" s="2"/>
      <c r="F940" s="2"/>
      <c r="G940" s="222"/>
      <c r="H940" s="222"/>
      <c r="I940" s="222"/>
      <c r="J940" s="222"/>
      <c r="K940" s="5"/>
    </row>
    <row r="941" ht="15.75" customHeight="1">
      <c r="A941" s="2"/>
      <c r="B941" s="2"/>
      <c r="C941" s="2"/>
      <c r="D941" s="2"/>
      <c r="E941" s="2"/>
      <c r="F941" s="2"/>
      <c r="G941" s="222"/>
      <c r="H941" s="222"/>
      <c r="I941" s="222"/>
      <c r="J941" s="222"/>
      <c r="K941" s="5"/>
    </row>
    <row r="942" ht="15.75" customHeight="1">
      <c r="A942" s="2"/>
      <c r="B942" s="2"/>
      <c r="C942" s="2"/>
      <c r="D942" s="2"/>
      <c r="E942" s="2"/>
      <c r="F942" s="2"/>
      <c r="G942" s="222"/>
      <c r="H942" s="222"/>
      <c r="I942" s="222"/>
      <c r="J942" s="222"/>
      <c r="K942" s="5"/>
    </row>
    <row r="943" ht="15.75" customHeight="1">
      <c r="A943" s="2"/>
      <c r="B943" s="2"/>
      <c r="C943" s="2"/>
      <c r="D943" s="2"/>
      <c r="E943" s="2"/>
      <c r="F943" s="2"/>
      <c r="G943" s="222"/>
      <c r="H943" s="222"/>
      <c r="I943" s="222"/>
      <c r="J943" s="222"/>
      <c r="K943" s="5"/>
    </row>
    <row r="944" ht="15.75" customHeight="1">
      <c r="A944" s="2"/>
      <c r="B944" s="2"/>
      <c r="C944" s="2"/>
      <c r="D944" s="2"/>
      <c r="E944" s="2"/>
      <c r="F944" s="2"/>
      <c r="G944" s="222"/>
      <c r="H944" s="222"/>
      <c r="I944" s="222"/>
      <c r="J944" s="222"/>
      <c r="K944" s="5"/>
    </row>
    <row r="945" ht="15.75" customHeight="1">
      <c r="A945" s="2"/>
      <c r="B945" s="2"/>
      <c r="C945" s="2"/>
      <c r="D945" s="2"/>
      <c r="E945" s="2"/>
      <c r="F945" s="2"/>
      <c r="G945" s="222"/>
      <c r="H945" s="222"/>
      <c r="I945" s="222"/>
      <c r="J945" s="222"/>
      <c r="K945" s="5"/>
    </row>
    <row r="946" ht="15.75" customHeight="1">
      <c r="A946" s="2"/>
      <c r="B946" s="2"/>
      <c r="C946" s="2"/>
      <c r="D946" s="2"/>
      <c r="E946" s="2"/>
      <c r="F946" s="2"/>
      <c r="G946" s="222"/>
      <c r="H946" s="222"/>
      <c r="I946" s="222"/>
      <c r="J946" s="222"/>
      <c r="K946" s="5"/>
    </row>
    <row r="947" ht="15.75" customHeight="1">
      <c r="A947" s="2"/>
      <c r="B947" s="2"/>
      <c r="C947" s="2"/>
      <c r="D947" s="2"/>
      <c r="E947" s="2"/>
      <c r="F947" s="2"/>
      <c r="G947" s="222"/>
      <c r="H947" s="222"/>
      <c r="I947" s="222"/>
      <c r="J947" s="222"/>
      <c r="K947" s="5"/>
    </row>
    <row r="948" ht="15.75" customHeight="1">
      <c r="A948" s="2"/>
      <c r="B948" s="2"/>
      <c r="C948" s="2"/>
      <c r="D948" s="2"/>
      <c r="E948" s="2"/>
      <c r="F948" s="2"/>
      <c r="G948" s="222"/>
      <c r="H948" s="222"/>
      <c r="I948" s="222"/>
      <c r="J948" s="222"/>
      <c r="K948" s="5"/>
    </row>
    <row r="949" ht="15.75" customHeight="1">
      <c r="A949" s="2"/>
      <c r="B949" s="2"/>
      <c r="C949" s="2"/>
      <c r="D949" s="2"/>
      <c r="E949" s="2"/>
      <c r="F949" s="2"/>
      <c r="G949" s="222"/>
      <c r="H949" s="222"/>
      <c r="I949" s="222"/>
      <c r="J949" s="222"/>
      <c r="K949" s="5"/>
    </row>
    <row r="950" ht="15.75" customHeight="1">
      <c r="A950" s="2"/>
      <c r="B950" s="2"/>
      <c r="C950" s="2"/>
      <c r="D950" s="2"/>
      <c r="E950" s="2"/>
      <c r="F950" s="2"/>
      <c r="G950" s="222"/>
      <c r="H950" s="222"/>
      <c r="I950" s="222"/>
      <c r="J950" s="222"/>
      <c r="K950" s="5"/>
    </row>
    <row r="951" ht="15.75" customHeight="1">
      <c r="A951" s="2"/>
      <c r="B951" s="2"/>
      <c r="C951" s="2"/>
      <c r="D951" s="2"/>
      <c r="E951" s="2"/>
      <c r="F951" s="2"/>
      <c r="G951" s="222"/>
      <c r="H951" s="222"/>
      <c r="I951" s="222"/>
      <c r="J951" s="222"/>
      <c r="K951" s="5"/>
    </row>
    <row r="952" ht="15.75" customHeight="1">
      <c r="A952" s="2"/>
      <c r="B952" s="2"/>
      <c r="C952" s="2"/>
      <c r="D952" s="2"/>
      <c r="E952" s="2"/>
      <c r="F952" s="2"/>
      <c r="G952" s="222"/>
      <c r="H952" s="222"/>
      <c r="I952" s="222"/>
      <c r="J952" s="222"/>
      <c r="K952" s="5"/>
    </row>
    <row r="953" ht="15.75" customHeight="1">
      <c r="A953" s="2"/>
      <c r="B953" s="2"/>
      <c r="C953" s="2"/>
      <c r="D953" s="2"/>
      <c r="E953" s="2"/>
      <c r="F953" s="2"/>
      <c r="G953" s="222"/>
      <c r="H953" s="222"/>
      <c r="I953" s="222"/>
      <c r="J953" s="222"/>
      <c r="K953" s="5"/>
    </row>
    <row r="954" ht="15.75" customHeight="1">
      <c r="A954" s="2"/>
      <c r="B954" s="2"/>
      <c r="C954" s="2"/>
      <c r="D954" s="2"/>
      <c r="E954" s="2"/>
      <c r="F954" s="2"/>
      <c r="G954" s="222"/>
      <c r="H954" s="222"/>
      <c r="I954" s="222"/>
      <c r="J954" s="222"/>
      <c r="K954" s="5"/>
    </row>
    <row r="955" ht="15.75" customHeight="1">
      <c r="A955" s="2"/>
      <c r="B955" s="2"/>
      <c r="C955" s="2"/>
      <c r="D955" s="2"/>
      <c r="E955" s="2"/>
      <c r="F955" s="2"/>
      <c r="G955" s="222"/>
      <c r="H955" s="222"/>
      <c r="I955" s="222"/>
      <c r="J955" s="222"/>
      <c r="K955" s="5"/>
    </row>
    <row r="956" ht="15.75" customHeight="1">
      <c r="A956" s="2"/>
      <c r="B956" s="2"/>
      <c r="C956" s="2"/>
      <c r="D956" s="2"/>
      <c r="E956" s="2"/>
      <c r="F956" s="2"/>
      <c r="G956" s="222"/>
      <c r="H956" s="222"/>
      <c r="I956" s="222"/>
      <c r="J956" s="222"/>
      <c r="K956" s="5"/>
    </row>
    <row r="957" ht="15.75" customHeight="1">
      <c r="A957" s="2"/>
      <c r="B957" s="2"/>
      <c r="C957" s="2"/>
      <c r="D957" s="2"/>
      <c r="E957" s="2"/>
      <c r="F957" s="2"/>
      <c r="G957" s="222"/>
      <c r="H957" s="222"/>
      <c r="I957" s="222"/>
      <c r="J957" s="222"/>
      <c r="K957" s="5"/>
    </row>
    <row r="958" ht="15.75" customHeight="1">
      <c r="A958" s="2"/>
      <c r="B958" s="2"/>
      <c r="C958" s="2"/>
      <c r="D958" s="2"/>
      <c r="E958" s="2"/>
      <c r="F958" s="2"/>
      <c r="G958" s="222"/>
      <c r="H958" s="222"/>
      <c r="I958" s="222"/>
      <c r="J958" s="222"/>
      <c r="K958" s="5"/>
    </row>
    <row r="959" ht="15.75" customHeight="1">
      <c r="A959" s="2"/>
      <c r="B959" s="2"/>
      <c r="C959" s="2"/>
      <c r="D959" s="2"/>
      <c r="E959" s="2"/>
      <c r="F959" s="2"/>
      <c r="G959" s="222"/>
      <c r="H959" s="222"/>
      <c r="I959" s="222"/>
      <c r="J959" s="222"/>
      <c r="K959" s="5"/>
    </row>
    <row r="960" ht="15.75" customHeight="1">
      <c r="A960" s="2"/>
      <c r="B960" s="2"/>
      <c r="C960" s="2"/>
      <c r="D960" s="2"/>
      <c r="E960" s="2"/>
      <c r="F960" s="2"/>
      <c r="G960" s="222"/>
      <c r="H960" s="222"/>
      <c r="I960" s="222"/>
      <c r="J960" s="222"/>
      <c r="K960" s="5"/>
    </row>
    <row r="961" ht="15.75" customHeight="1">
      <c r="A961" s="2"/>
      <c r="B961" s="2"/>
      <c r="C961" s="2"/>
      <c r="D961" s="2"/>
      <c r="E961" s="2"/>
      <c r="F961" s="2"/>
      <c r="G961" s="222"/>
      <c r="H961" s="222"/>
      <c r="I961" s="222"/>
      <c r="J961" s="222"/>
      <c r="K961" s="5"/>
    </row>
    <row r="962" ht="15.75" customHeight="1">
      <c r="A962" s="2"/>
      <c r="B962" s="2"/>
      <c r="C962" s="2"/>
      <c r="D962" s="2"/>
      <c r="E962" s="2"/>
      <c r="F962" s="2"/>
      <c r="G962" s="222"/>
      <c r="H962" s="222"/>
      <c r="I962" s="222"/>
      <c r="J962" s="222"/>
      <c r="K962" s="5"/>
    </row>
    <row r="963" ht="15.75" customHeight="1">
      <c r="A963" s="2"/>
      <c r="B963" s="2"/>
      <c r="C963" s="2"/>
      <c r="D963" s="2"/>
      <c r="E963" s="2"/>
      <c r="F963" s="2"/>
      <c r="G963" s="222"/>
      <c r="H963" s="222"/>
      <c r="I963" s="222"/>
      <c r="J963" s="222"/>
      <c r="K963" s="5"/>
    </row>
    <row r="964" ht="15.75" customHeight="1">
      <c r="A964" s="2"/>
      <c r="B964" s="2"/>
      <c r="C964" s="2"/>
      <c r="D964" s="2"/>
      <c r="E964" s="2"/>
      <c r="F964" s="2"/>
      <c r="G964" s="222"/>
      <c r="H964" s="222"/>
      <c r="I964" s="222"/>
      <c r="J964" s="222"/>
      <c r="K964" s="5"/>
    </row>
    <row r="965" ht="15.75" customHeight="1">
      <c r="A965" s="2"/>
      <c r="B965" s="2"/>
      <c r="C965" s="2"/>
      <c r="D965" s="2"/>
      <c r="E965" s="2"/>
      <c r="F965" s="2"/>
      <c r="G965" s="222"/>
      <c r="H965" s="222"/>
      <c r="I965" s="222"/>
      <c r="J965" s="222"/>
      <c r="K965" s="5"/>
    </row>
    <row r="966" ht="15.75" customHeight="1">
      <c r="A966" s="2"/>
      <c r="B966" s="2"/>
      <c r="C966" s="2"/>
      <c r="D966" s="2"/>
      <c r="E966" s="2"/>
      <c r="F966" s="2"/>
      <c r="G966" s="222"/>
      <c r="H966" s="222"/>
      <c r="I966" s="222"/>
      <c r="J966" s="222"/>
      <c r="K966" s="5"/>
    </row>
    <row r="967" ht="15.75" customHeight="1">
      <c r="A967" s="2"/>
      <c r="B967" s="2"/>
      <c r="C967" s="2"/>
      <c r="D967" s="2"/>
      <c r="E967" s="2"/>
      <c r="F967" s="2"/>
      <c r="G967" s="222"/>
      <c r="H967" s="222"/>
      <c r="I967" s="222"/>
      <c r="J967" s="222"/>
      <c r="K967" s="5"/>
    </row>
    <row r="968" ht="15.75" customHeight="1">
      <c r="A968" s="2"/>
      <c r="B968" s="2"/>
      <c r="C968" s="2"/>
      <c r="D968" s="2"/>
      <c r="E968" s="2"/>
      <c r="F968" s="2"/>
      <c r="G968" s="222"/>
      <c r="H968" s="222"/>
      <c r="I968" s="222"/>
      <c r="J968" s="222"/>
      <c r="K968" s="5"/>
    </row>
    <row r="969" ht="15.75" customHeight="1">
      <c r="A969" s="2"/>
      <c r="B969" s="2"/>
      <c r="C969" s="2"/>
      <c r="D969" s="2"/>
      <c r="E969" s="2"/>
      <c r="F969" s="2"/>
      <c r="G969" s="222"/>
      <c r="H969" s="222"/>
      <c r="I969" s="222"/>
      <c r="J969" s="222"/>
      <c r="K969" s="5"/>
    </row>
    <row r="970" ht="15.75" customHeight="1">
      <c r="A970" s="2"/>
      <c r="B970" s="2"/>
      <c r="C970" s="2"/>
      <c r="D970" s="2"/>
      <c r="E970" s="2"/>
      <c r="F970" s="2"/>
      <c r="G970" s="222"/>
      <c r="H970" s="222"/>
      <c r="I970" s="222"/>
      <c r="J970" s="222"/>
      <c r="K970" s="5"/>
    </row>
    <row r="971" ht="15.75" customHeight="1">
      <c r="A971" s="2"/>
      <c r="B971" s="2"/>
      <c r="C971" s="2"/>
      <c r="D971" s="2"/>
      <c r="E971" s="2"/>
      <c r="F971" s="2"/>
      <c r="G971" s="222"/>
      <c r="H971" s="222"/>
      <c r="I971" s="222"/>
      <c r="J971" s="222"/>
      <c r="K971" s="5"/>
    </row>
    <row r="972" ht="15.75" customHeight="1">
      <c r="A972" s="2"/>
      <c r="B972" s="2"/>
      <c r="C972" s="2"/>
      <c r="D972" s="2"/>
      <c r="E972" s="2"/>
      <c r="F972" s="2"/>
      <c r="G972" s="222"/>
      <c r="H972" s="222"/>
      <c r="I972" s="222"/>
      <c r="J972" s="222"/>
      <c r="K972" s="5"/>
    </row>
    <row r="973" ht="15.75" customHeight="1">
      <c r="A973" s="2"/>
      <c r="B973" s="2"/>
      <c r="C973" s="2"/>
      <c r="D973" s="2"/>
      <c r="E973" s="2"/>
      <c r="F973" s="2"/>
      <c r="G973" s="222"/>
      <c r="H973" s="222"/>
      <c r="I973" s="222"/>
      <c r="J973" s="222"/>
      <c r="K973" s="5"/>
    </row>
    <row r="974" ht="15.75" customHeight="1">
      <c r="A974" s="2"/>
      <c r="B974" s="2"/>
      <c r="C974" s="2"/>
      <c r="D974" s="2"/>
      <c r="E974" s="2"/>
      <c r="F974" s="2"/>
      <c r="G974" s="222"/>
      <c r="H974" s="222"/>
      <c r="I974" s="222"/>
      <c r="J974" s="222"/>
      <c r="K974" s="5"/>
    </row>
    <row r="975" ht="15.75" customHeight="1">
      <c r="A975" s="2"/>
      <c r="B975" s="2"/>
      <c r="C975" s="2"/>
      <c r="D975" s="2"/>
      <c r="E975" s="2"/>
      <c r="F975" s="2"/>
      <c r="G975" s="222"/>
      <c r="H975" s="222"/>
      <c r="I975" s="222"/>
      <c r="J975" s="222"/>
      <c r="K975" s="5"/>
    </row>
    <row r="976" ht="15.75" customHeight="1">
      <c r="A976" s="2"/>
      <c r="B976" s="2"/>
      <c r="C976" s="2"/>
      <c r="D976" s="2"/>
      <c r="E976" s="2"/>
      <c r="F976" s="2"/>
      <c r="G976" s="222"/>
      <c r="H976" s="222"/>
      <c r="I976" s="222"/>
      <c r="J976" s="222"/>
      <c r="K976" s="5"/>
    </row>
    <row r="977" ht="15.75" customHeight="1">
      <c r="A977" s="2"/>
      <c r="B977" s="2"/>
      <c r="C977" s="2"/>
      <c r="D977" s="2"/>
      <c r="E977" s="2"/>
      <c r="F977" s="2"/>
      <c r="G977" s="222"/>
      <c r="H977" s="222"/>
      <c r="I977" s="222"/>
      <c r="J977" s="222"/>
      <c r="K977" s="5"/>
    </row>
    <row r="978" ht="15.75" customHeight="1">
      <c r="A978" s="2"/>
      <c r="B978" s="2"/>
      <c r="C978" s="2"/>
      <c r="D978" s="2"/>
      <c r="E978" s="2"/>
      <c r="F978" s="2"/>
      <c r="G978" s="222"/>
      <c r="H978" s="222"/>
      <c r="I978" s="222"/>
      <c r="J978" s="222"/>
      <c r="K978" s="5"/>
    </row>
    <row r="979" ht="15.75" customHeight="1">
      <c r="A979" s="2"/>
      <c r="B979" s="2"/>
      <c r="C979" s="2"/>
      <c r="D979" s="2"/>
      <c r="E979" s="2"/>
      <c r="F979" s="2"/>
      <c r="G979" s="222"/>
      <c r="H979" s="222"/>
      <c r="I979" s="222"/>
      <c r="J979" s="222"/>
      <c r="K979" s="5"/>
    </row>
    <row r="980" ht="15.75" customHeight="1">
      <c r="A980" s="2"/>
      <c r="B980" s="2"/>
      <c r="C980" s="2"/>
      <c r="D980" s="2"/>
      <c r="E980" s="2"/>
      <c r="F980" s="2"/>
      <c r="G980" s="222"/>
      <c r="H980" s="222"/>
      <c r="I980" s="222"/>
      <c r="J980" s="222"/>
      <c r="K980" s="5"/>
    </row>
    <row r="981" ht="15.75" customHeight="1">
      <c r="A981" s="2"/>
      <c r="B981" s="2"/>
      <c r="C981" s="2"/>
      <c r="D981" s="2"/>
      <c r="E981" s="2"/>
      <c r="F981" s="2"/>
      <c r="G981" s="222"/>
      <c r="H981" s="222"/>
      <c r="I981" s="222"/>
      <c r="J981" s="222"/>
      <c r="K981" s="5"/>
    </row>
    <row r="982" ht="15.75" customHeight="1">
      <c r="A982" s="2"/>
      <c r="B982" s="2"/>
      <c r="C982" s="2"/>
      <c r="D982" s="2"/>
      <c r="E982" s="2"/>
      <c r="F982" s="2"/>
      <c r="G982" s="222"/>
      <c r="H982" s="222"/>
      <c r="I982" s="222"/>
      <c r="J982" s="222"/>
      <c r="K982" s="5"/>
    </row>
    <row r="983" ht="15.75" customHeight="1">
      <c r="A983" s="2"/>
      <c r="B983" s="2"/>
      <c r="C983" s="2"/>
      <c r="D983" s="2"/>
      <c r="E983" s="2"/>
      <c r="F983" s="2"/>
      <c r="G983" s="222"/>
      <c r="H983" s="222"/>
      <c r="I983" s="222"/>
      <c r="J983" s="222"/>
      <c r="K983" s="5"/>
    </row>
    <row r="984" ht="15.75" customHeight="1">
      <c r="A984" s="2"/>
      <c r="B984" s="2"/>
      <c r="C984" s="2"/>
      <c r="D984" s="2"/>
      <c r="E984" s="2"/>
      <c r="F984" s="2"/>
      <c r="G984" s="222"/>
      <c r="H984" s="222"/>
      <c r="I984" s="222"/>
      <c r="J984" s="222"/>
      <c r="K984" s="5"/>
    </row>
    <row r="985" ht="15.75" customHeight="1">
      <c r="A985" s="2"/>
      <c r="B985" s="2"/>
      <c r="C985" s="2"/>
      <c r="D985" s="2"/>
      <c r="E985" s="2"/>
      <c r="F985" s="2"/>
      <c r="G985" s="222"/>
      <c r="H985" s="222"/>
      <c r="I985" s="222"/>
      <c r="J985" s="222"/>
      <c r="K985" s="5"/>
    </row>
    <row r="986" ht="15.75" customHeight="1">
      <c r="A986" s="2"/>
      <c r="B986" s="2"/>
      <c r="C986" s="2"/>
      <c r="D986" s="2"/>
      <c r="E986" s="2"/>
      <c r="F986" s="2"/>
      <c r="G986" s="222"/>
      <c r="H986" s="222"/>
      <c r="I986" s="222"/>
      <c r="J986" s="222"/>
      <c r="K986" s="5"/>
    </row>
    <row r="987" ht="15.75" customHeight="1">
      <c r="A987" s="2"/>
      <c r="B987" s="2"/>
      <c r="C987" s="2"/>
      <c r="D987" s="2"/>
      <c r="E987" s="2"/>
      <c r="F987" s="2"/>
      <c r="G987" s="222"/>
      <c r="H987" s="222"/>
      <c r="I987" s="222"/>
      <c r="J987" s="222"/>
      <c r="K987" s="5"/>
    </row>
    <row r="988" ht="15.75" customHeight="1">
      <c r="A988" s="2"/>
      <c r="B988" s="2"/>
      <c r="C988" s="2"/>
      <c r="D988" s="2"/>
      <c r="E988" s="2"/>
      <c r="F988" s="2"/>
      <c r="G988" s="222"/>
      <c r="H988" s="222"/>
      <c r="I988" s="222"/>
      <c r="J988" s="222"/>
      <c r="K988" s="5"/>
    </row>
    <row r="989" ht="15.75" customHeight="1">
      <c r="A989" s="2"/>
      <c r="B989" s="2"/>
      <c r="C989" s="2"/>
      <c r="D989" s="2"/>
      <c r="E989" s="2"/>
      <c r="F989" s="2"/>
      <c r="G989" s="222"/>
      <c r="H989" s="222"/>
      <c r="I989" s="222"/>
      <c r="J989" s="222"/>
      <c r="K989" s="5"/>
    </row>
    <row r="990" ht="15.75" customHeight="1">
      <c r="A990" s="2"/>
      <c r="B990" s="2"/>
      <c r="C990" s="2"/>
      <c r="D990" s="2"/>
      <c r="E990" s="2"/>
      <c r="F990" s="2"/>
      <c r="G990" s="222"/>
      <c r="H990" s="222"/>
      <c r="I990" s="222"/>
      <c r="J990" s="222"/>
      <c r="K990" s="5"/>
    </row>
    <row r="991" ht="15.75" customHeight="1">
      <c r="A991" s="2"/>
      <c r="B991" s="2"/>
      <c r="C991" s="2"/>
      <c r="D991" s="2"/>
      <c r="E991" s="2"/>
      <c r="F991" s="2"/>
      <c r="G991" s="222"/>
      <c r="H991" s="222"/>
      <c r="I991" s="222"/>
      <c r="J991" s="222"/>
      <c r="K991" s="5"/>
    </row>
    <row r="992" ht="15.75" customHeight="1">
      <c r="A992" s="2"/>
      <c r="B992" s="2"/>
      <c r="C992" s="2"/>
      <c r="D992" s="2"/>
      <c r="E992" s="2"/>
      <c r="F992" s="2"/>
      <c r="G992" s="222"/>
      <c r="H992" s="222"/>
      <c r="I992" s="222"/>
      <c r="J992" s="222"/>
      <c r="K992" s="5"/>
    </row>
    <row r="993" ht="15.75" customHeight="1">
      <c r="A993" s="2"/>
      <c r="B993" s="2"/>
      <c r="C993" s="2"/>
      <c r="D993" s="2"/>
      <c r="E993" s="2"/>
      <c r="F993" s="2"/>
      <c r="G993" s="222"/>
      <c r="H993" s="222"/>
      <c r="I993" s="222"/>
      <c r="J993" s="222"/>
      <c r="K993" s="5"/>
    </row>
    <row r="994" ht="15.75" customHeight="1">
      <c r="A994" s="2"/>
      <c r="B994" s="2"/>
      <c r="C994" s="2"/>
      <c r="D994" s="2"/>
      <c r="E994" s="2"/>
      <c r="F994" s="2"/>
      <c r="G994" s="222"/>
      <c r="H994" s="222"/>
      <c r="I994" s="222"/>
      <c r="J994" s="222"/>
      <c r="K994" s="5"/>
    </row>
    <row r="995" ht="15.75" customHeight="1">
      <c r="A995" s="2"/>
      <c r="B995" s="2"/>
      <c r="C995" s="2"/>
      <c r="D995" s="2"/>
      <c r="E995" s="2"/>
      <c r="F995" s="2"/>
      <c r="G995" s="222"/>
      <c r="H995" s="222"/>
      <c r="I995" s="222"/>
      <c r="J995" s="222"/>
      <c r="K995" s="5"/>
    </row>
    <row r="996" ht="15.75" customHeight="1">
      <c r="A996" s="2"/>
      <c r="B996" s="2"/>
      <c r="C996" s="2"/>
      <c r="D996" s="2"/>
      <c r="E996" s="2"/>
      <c r="F996" s="2"/>
      <c r="G996" s="222"/>
      <c r="H996" s="222"/>
      <c r="I996" s="222"/>
      <c r="J996" s="222"/>
      <c r="K996" s="5"/>
    </row>
    <row r="997" ht="15.75" customHeight="1">
      <c r="A997" s="2"/>
      <c r="B997" s="2"/>
      <c r="C997" s="2"/>
      <c r="D997" s="2"/>
      <c r="E997" s="2"/>
      <c r="F997" s="2"/>
      <c r="G997" s="222"/>
      <c r="H997" s="222"/>
      <c r="I997" s="222"/>
      <c r="J997" s="222"/>
      <c r="K997" s="5"/>
    </row>
    <row r="998" ht="15.75" customHeight="1">
      <c r="A998" s="2"/>
      <c r="B998" s="2"/>
      <c r="C998" s="2"/>
      <c r="D998" s="2"/>
      <c r="E998" s="2"/>
      <c r="F998" s="2"/>
      <c r="G998" s="222"/>
      <c r="H998" s="222"/>
      <c r="I998" s="222"/>
      <c r="J998" s="222"/>
      <c r="K998" s="5"/>
    </row>
    <row r="999" ht="15.75" customHeight="1">
      <c r="A999" s="2"/>
      <c r="B999" s="2"/>
      <c r="C999" s="2"/>
      <c r="D999" s="2"/>
      <c r="E999" s="2"/>
      <c r="F999" s="2"/>
      <c r="G999" s="222"/>
      <c r="H999" s="222"/>
      <c r="I999" s="222"/>
      <c r="J999" s="222"/>
      <c r="K999" s="5"/>
    </row>
    <row r="1000" ht="15.75" customHeight="1">
      <c r="A1000" s="2"/>
      <c r="B1000" s="2"/>
      <c r="C1000" s="2"/>
      <c r="D1000" s="2"/>
      <c r="E1000" s="2"/>
      <c r="F1000" s="2"/>
      <c r="G1000" s="222"/>
      <c r="H1000" s="222"/>
      <c r="I1000" s="222"/>
      <c r="J1000" s="222"/>
      <c r="K1000" s="5"/>
    </row>
    <row r="1001" ht="15.75" customHeight="1">
      <c r="A1001" s="2"/>
      <c r="B1001" s="2"/>
      <c r="C1001" s="2"/>
      <c r="D1001" s="2"/>
      <c r="E1001" s="2"/>
      <c r="F1001" s="2"/>
      <c r="G1001" s="222"/>
      <c r="H1001" s="222"/>
      <c r="I1001" s="222"/>
      <c r="J1001" s="222"/>
      <c r="K1001" s="5"/>
    </row>
    <row r="1002" ht="15.75" customHeight="1">
      <c r="A1002" s="2"/>
      <c r="B1002" s="2"/>
      <c r="C1002" s="2"/>
      <c r="D1002" s="2"/>
      <c r="E1002" s="2"/>
      <c r="F1002" s="2"/>
      <c r="G1002" s="222"/>
      <c r="H1002" s="222"/>
      <c r="I1002" s="222"/>
      <c r="J1002" s="222"/>
      <c r="K1002" s="5"/>
    </row>
    <row r="1003" ht="15.75" customHeight="1">
      <c r="A1003" s="2"/>
      <c r="B1003" s="2"/>
      <c r="C1003" s="2"/>
      <c r="D1003" s="2"/>
      <c r="E1003" s="2"/>
      <c r="F1003" s="2"/>
      <c r="G1003" s="222"/>
      <c r="H1003" s="222"/>
      <c r="I1003" s="222"/>
      <c r="J1003" s="222"/>
      <c r="K1003" s="5"/>
    </row>
    <row r="1004" ht="15.75" customHeight="1">
      <c r="A1004" s="2"/>
      <c r="B1004" s="2"/>
      <c r="C1004" s="2"/>
      <c r="D1004" s="2"/>
      <c r="E1004" s="2"/>
      <c r="F1004" s="2"/>
      <c r="G1004" s="222"/>
      <c r="H1004" s="222"/>
      <c r="I1004" s="222"/>
      <c r="J1004" s="222"/>
      <c r="K1004" s="5"/>
    </row>
    <row r="1005" ht="15.75" customHeight="1">
      <c r="A1005" s="2"/>
      <c r="B1005" s="2"/>
      <c r="C1005" s="2"/>
      <c r="D1005" s="2"/>
      <c r="E1005" s="2"/>
      <c r="F1005" s="2"/>
      <c r="G1005" s="222"/>
      <c r="H1005" s="222"/>
      <c r="I1005" s="222"/>
      <c r="J1005" s="222"/>
      <c r="K1005" s="5"/>
    </row>
    <row r="1006" ht="15.75" customHeight="1">
      <c r="A1006" s="2"/>
      <c r="B1006" s="2"/>
      <c r="C1006" s="2"/>
      <c r="D1006" s="2"/>
      <c r="E1006" s="2"/>
      <c r="F1006" s="2"/>
      <c r="G1006" s="222"/>
      <c r="H1006" s="222"/>
      <c r="I1006" s="222"/>
      <c r="J1006" s="222"/>
      <c r="K1006" s="5"/>
    </row>
    <row r="1007" ht="15.75" customHeight="1">
      <c r="A1007" s="2"/>
      <c r="B1007" s="2"/>
      <c r="C1007" s="2"/>
      <c r="D1007" s="2"/>
      <c r="E1007" s="2"/>
      <c r="F1007" s="2"/>
      <c r="G1007" s="222"/>
      <c r="H1007" s="222"/>
      <c r="I1007" s="222"/>
      <c r="J1007" s="222"/>
      <c r="K1007" s="5"/>
    </row>
    <row r="1008" ht="15.75" customHeight="1">
      <c r="A1008" s="2"/>
      <c r="B1008" s="2"/>
      <c r="C1008" s="2"/>
      <c r="D1008" s="2"/>
      <c r="E1008" s="2"/>
      <c r="F1008" s="2"/>
      <c r="G1008" s="222"/>
      <c r="H1008" s="222"/>
      <c r="I1008" s="222"/>
      <c r="J1008" s="222"/>
      <c r="K1008" s="5"/>
    </row>
    <row r="1009" ht="15.75" customHeight="1">
      <c r="A1009" s="2"/>
      <c r="B1009" s="2"/>
      <c r="C1009" s="2"/>
      <c r="D1009" s="2"/>
      <c r="E1009" s="2"/>
      <c r="F1009" s="2"/>
      <c r="G1009" s="222"/>
      <c r="H1009" s="222"/>
      <c r="I1009" s="222"/>
      <c r="J1009" s="222"/>
      <c r="K1009" s="5"/>
    </row>
    <row r="1010" ht="15.75" customHeight="1">
      <c r="A1010" s="2"/>
      <c r="B1010" s="2"/>
      <c r="C1010" s="2"/>
      <c r="D1010" s="2"/>
      <c r="E1010" s="2"/>
      <c r="F1010" s="2"/>
      <c r="G1010" s="222"/>
      <c r="H1010" s="222"/>
      <c r="I1010" s="222"/>
      <c r="J1010" s="222"/>
      <c r="K1010" s="5"/>
    </row>
    <row r="1011" ht="15.75" customHeight="1">
      <c r="A1011" s="2"/>
      <c r="B1011" s="2"/>
      <c r="C1011" s="2"/>
      <c r="D1011" s="2"/>
      <c r="E1011" s="2"/>
      <c r="F1011" s="2"/>
      <c r="G1011" s="222"/>
      <c r="H1011" s="222"/>
      <c r="I1011" s="222"/>
      <c r="J1011" s="222"/>
      <c r="K1011" s="5"/>
    </row>
    <row r="1012" ht="15.75" customHeight="1">
      <c r="A1012" s="2"/>
      <c r="B1012" s="2"/>
      <c r="C1012" s="2"/>
      <c r="D1012" s="2"/>
      <c r="E1012" s="2"/>
      <c r="F1012" s="2"/>
      <c r="G1012" s="222"/>
      <c r="H1012" s="222"/>
      <c r="I1012" s="222"/>
      <c r="J1012" s="222"/>
      <c r="K1012" s="5"/>
    </row>
    <row r="1013" ht="15.75" customHeight="1">
      <c r="A1013" s="2"/>
      <c r="B1013" s="2"/>
      <c r="C1013" s="2"/>
      <c r="D1013" s="2"/>
      <c r="E1013" s="2"/>
      <c r="F1013" s="2"/>
      <c r="G1013" s="222"/>
      <c r="H1013" s="222"/>
      <c r="I1013" s="222"/>
      <c r="J1013" s="222"/>
      <c r="K1013" s="5"/>
    </row>
    <row r="1014" ht="15.75" customHeight="1">
      <c r="A1014" s="2"/>
      <c r="B1014" s="2"/>
      <c r="C1014" s="2"/>
      <c r="D1014" s="2"/>
      <c r="E1014" s="2"/>
      <c r="F1014" s="2"/>
      <c r="G1014" s="222"/>
      <c r="H1014" s="222"/>
      <c r="I1014" s="222"/>
      <c r="J1014" s="222"/>
      <c r="K1014" s="5"/>
    </row>
    <row r="1015" ht="15.75" customHeight="1">
      <c r="A1015" s="2"/>
      <c r="B1015" s="2"/>
      <c r="C1015" s="2"/>
      <c r="D1015" s="2"/>
      <c r="E1015" s="2"/>
      <c r="F1015" s="2"/>
      <c r="G1015" s="222"/>
      <c r="H1015" s="222"/>
      <c r="I1015" s="222"/>
      <c r="J1015" s="222"/>
      <c r="K1015" s="5"/>
    </row>
    <row r="1016" ht="15.75" customHeight="1">
      <c r="A1016" s="2"/>
      <c r="B1016" s="2"/>
      <c r="C1016" s="2"/>
      <c r="D1016" s="2"/>
      <c r="E1016" s="2"/>
      <c r="F1016" s="2"/>
      <c r="G1016" s="222"/>
      <c r="H1016" s="222"/>
      <c r="I1016" s="222"/>
      <c r="J1016" s="222"/>
      <c r="K1016" s="5"/>
    </row>
    <row r="1017" ht="15.75" customHeight="1">
      <c r="A1017" s="2"/>
      <c r="B1017" s="2"/>
      <c r="C1017" s="2"/>
      <c r="D1017" s="2"/>
      <c r="E1017" s="2"/>
      <c r="F1017" s="2"/>
      <c r="G1017" s="222"/>
      <c r="H1017" s="222"/>
      <c r="I1017" s="222"/>
      <c r="J1017" s="222"/>
      <c r="K1017" s="5"/>
    </row>
    <row r="1018" ht="15.75" customHeight="1">
      <c r="A1018" s="2"/>
      <c r="B1018" s="2"/>
      <c r="C1018" s="2"/>
      <c r="D1018" s="2"/>
      <c r="E1018" s="2"/>
      <c r="F1018" s="2"/>
      <c r="G1018" s="222"/>
      <c r="H1018" s="222"/>
      <c r="I1018" s="222"/>
      <c r="J1018" s="222"/>
      <c r="K1018" s="5"/>
    </row>
    <row r="1019" ht="15.75" customHeight="1">
      <c r="A1019" s="2"/>
      <c r="B1019" s="2"/>
      <c r="C1019" s="2"/>
      <c r="D1019" s="2"/>
      <c r="E1019" s="2"/>
      <c r="F1019" s="2"/>
      <c r="G1019" s="222"/>
      <c r="H1019" s="222"/>
      <c r="I1019" s="222"/>
      <c r="J1019" s="222"/>
      <c r="K1019" s="5"/>
    </row>
    <row r="1020" ht="15.75" customHeight="1">
      <c r="A1020" s="2"/>
      <c r="B1020" s="2"/>
      <c r="C1020" s="2"/>
      <c r="D1020" s="2"/>
      <c r="E1020" s="2"/>
      <c r="F1020" s="2"/>
      <c r="G1020" s="222"/>
      <c r="H1020" s="222"/>
      <c r="I1020" s="222"/>
      <c r="J1020" s="222"/>
      <c r="K1020" s="5"/>
    </row>
    <row r="1021" ht="15.75" customHeight="1">
      <c r="A1021" s="2"/>
      <c r="B1021" s="2"/>
      <c r="C1021" s="2"/>
      <c r="D1021" s="2"/>
      <c r="E1021" s="2"/>
      <c r="F1021" s="2"/>
      <c r="G1021" s="222"/>
      <c r="H1021" s="222"/>
      <c r="I1021" s="222"/>
      <c r="J1021" s="222"/>
      <c r="K1021" s="5"/>
    </row>
    <row r="1022" ht="15.75" customHeight="1">
      <c r="A1022" s="2"/>
      <c r="B1022" s="2"/>
      <c r="C1022" s="2"/>
      <c r="D1022" s="2"/>
      <c r="E1022" s="2"/>
      <c r="F1022" s="2"/>
      <c r="G1022" s="222"/>
      <c r="H1022" s="222"/>
      <c r="I1022" s="222"/>
      <c r="J1022" s="222"/>
      <c r="K1022" s="5"/>
    </row>
    <row r="1023" ht="15.75" customHeight="1">
      <c r="A1023" s="2"/>
      <c r="B1023" s="2"/>
      <c r="C1023" s="2"/>
      <c r="D1023" s="2"/>
      <c r="E1023" s="2"/>
      <c r="F1023" s="2"/>
      <c r="G1023" s="222"/>
      <c r="H1023" s="222"/>
      <c r="I1023" s="222"/>
      <c r="J1023" s="222"/>
      <c r="K1023" s="5"/>
    </row>
    <row r="1024" ht="15.75" customHeight="1">
      <c r="A1024" s="2"/>
      <c r="B1024" s="2"/>
      <c r="C1024" s="2"/>
      <c r="D1024" s="2"/>
      <c r="E1024" s="2"/>
      <c r="F1024" s="2"/>
      <c r="G1024" s="222"/>
      <c r="H1024" s="222"/>
      <c r="I1024" s="222"/>
      <c r="J1024" s="222"/>
      <c r="K1024" s="5"/>
    </row>
    <row r="1025" ht="15.75" customHeight="1">
      <c r="A1025" s="2"/>
      <c r="B1025" s="2"/>
      <c r="C1025" s="2"/>
      <c r="D1025" s="2"/>
      <c r="E1025" s="2"/>
      <c r="F1025" s="2"/>
      <c r="G1025" s="222"/>
      <c r="H1025" s="222"/>
      <c r="I1025" s="222"/>
      <c r="J1025" s="222"/>
      <c r="K1025" s="5"/>
    </row>
    <row r="1026" ht="15.75" customHeight="1">
      <c r="A1026" s="2"/>
      <c r="B1026" s="2"/>
      <c r="C1026" s="2"/>
      <c r="D1026" s="2"/>
      <c r="E1026" s="2"/>
      <c r="F1026" s="2"/>
      <c r="G1026" s="222"/>
      <c r="H1026" s="222"/>
      <c r="I1026" s="222"/>
      <c r="J1026" s="222"/>
      <c r="K1026" s="5"/>
    </row>
    <row r="1027" ht="15.75" customHeight="1">
      <c r="A1027" s="2"/>
      <c r="B1027" s="2"/>
      <c r="C1027" s="2"/>
      <c r="D1027" s="2"/>
      <c r="E1027" s="2"/>
      <c r="F1027" s="2"/>
      <c r="G1027" s="222"/>
      <c r="H1027" s="222"/>
      <c r="I1027" s="222"/>
      <c r="J1027" s="222"/>
      <c r="K1027" s="5"/>
    </row>
    <row r="1028" ht="15.75" customHeight="1">
      <c r="A1028" s="2"/>
      <c r="B1028" s="2"/>
      <c r="C1028" s="2"/>
      <c r="D1028" s="2"/>
      <c r="E1028" s="2"/>
      <c r="F1028" s="2"/>
      <c r="G1028" s="222"/>
      <c r="H1028" s="222"/>
      <c r="I1028" s="222"/>
      <c r="J1028" s="222"/>
      <c r="K1028" s="5"/>
    </row>
    <row r="1029" ht="15.75" customHeight="1">
      <c r="A1029" s="2"/>
      <c r="B1029" s="2"/>
      <c r="C1029" s="2"/>
      <c r="D1029" s="2"/>
      <c r="E1029" s="2"/>
      <c r="F1029" s="2"/>
      <c r="G1029" s="222"/>
      <c r="H1029" s="222"/>
      <c r="I1029" s="222"/>
      <c r="J1029" s="222"/>
      <c r="K1029" s="5"/>
    </row>
    <row r="1030" ht="15.75" customHeight="1">
      <c r="A1030" s="2"/>
      <c r="B1030" s="2"/>
      <c r="C1030" s="2"/>
      <c r="D1030" s="2"/>
      <c r="E1030" s="2"/>
      <c r="F1030" s="2"/>
      <c r="G1030" s="222"/>
      <c r="H1030" s="222"/>
      <c r="I1030" s="222"/>
      <c r="J1030" s="222"/>
      <c r="K1030" s="5"/>
    </row>
    <row r="1031" ht="15.75" customHeight="1">
      <c r="A1031" s="2"/>
      <c r="B1031" s="2"/>
      <c r="C1031" s="2"/>
      <c r="D1031" s="2"/>
      <c r="E1031" s="2"/>
      <c r="F1031" s="2"/>
      <c r="G1031" s="222"/>
      <c r="H1031" s="222"/>
      <c r="I1031" s="222"/>
      <c r="J1031" s="222"/>
      <c r="K1031" s="5"/>
    </row>
    <row r="1032" ht="15.75" customHeight="1">
      <c r="A1032" s="2"/>
      <c r="B1032" s="2"/>
      <c r="C1032" s="2"/>
      <c r="D1032" s="2"/>
      <c r="E1032" s="2"/>
      <c r="F1032" s="2"/>
      <c r="G1032" s="222"/>
      <c r="H1032" s="222"/>
      <c r="I1032" s="222"/>
      <c r="J1032" s="222"/>
      <c r="K1032" s="5"/>
    </row>
    <row r="1033" ht="15.75" customHeight="1">
      <c r="A1033" s="2"/>
      <c r="B1033" s="2"/>
      <c r="C1033" s="2"/>
      <c r="D1033" s="2"/>
      <c r="E1033" s="2"/>
      <c r="F1033" s="2"/>
      <c r="G1033" s="222"/>
      <c r="H1033" s="222"/>
      <c r="I1033" s="222"/>
      <c r="J1033" s="222"/>
      <c r="K1033" s="5"/>
    </row>
    <row r="1034" ht="15.75" customHeight="1">
      <c r="A1034" s="2"/>
      <c r="B1034" s="2"/>
      <c r="C1034" s="2"/>
      <c r="D1034" s="2"/>
      <c r="E1034" s="2"/>
      <c r="F1034" s="2"/>
      <c r="G1034" s="222"/>
      <c r="H1034" s="222"/>
      <c r="I1034" s="222"/>
      <c r="J1034" s="222"/>
      <c r="K1034" s="5"/>
    </row>
    <row r="1035" ht="15.75" customHeight="1">
      <c r="A1035" s="2"/>
      <c r="B1035" s="2"/>
      <c r="C1035" s="2"/>
      <c r="D1035" s="2"/>
      <c r="E1035" s="2"/>
      <c r="F1035" s="2"/>
      <c r="G1035" s="222"/>
      <c r="H1035" s="222"/>
      <c r="I1035" s="222"/>
      <c r="J1035" s="222"/>
      <c r="K1035" s="5"/>
    </row>
    <row r="1036" ht="15.75" customHeight="1">
      <c r="A1036" s="2"/>
      <c r="B1036" s="2"/>
      <c r="C1036" s="2"/>
      <c r="D1036" s="2"/>
      <c r="E1036" s="2"/>
      <c r="F1036" s="2"/>
      <c r="G1036" s="222"/>
      <c r="H1036" s="222"/>
      <c r="I1036" s="222"/>
      <c r="J1036" s="222"/>
      <c r="K1036" s="5"/>
    </row>
    <row r="1037" ht="15.75" customHeight="1">
      <c r="A1037" s="2"/>
      <c r="B1037" s="2"/>
      <c r="C1037" s="2"/>
      <c r="D1037" s="2"/>
      <c r="E1037" s="2"/>
      <c r="F1037" s="2"/>
      <c r="G1037" s="222"/>
      <c r="H1037" s="222"/>
      <c r="I1037" s="222"/>
      <c r="J1037" s="222"/>
      <c r="K1037" s="5"/>
    </row>
    <row r="1038" ht="15.75" customHeight="1">
      <c r="A1038" s="2"/>
      <c r="B1038" s="2"/>
      <c r="C1038" s="2"/>
      <c r="D1038" s="2"/>
      <c r="E1038" s="2"/>
      <c r="F1038" s="2"/>
      <c r="G1038" s="222"/>
      <c r="H1038" s="222"/>
      <c r="I1038" s="222"/>
      <c r="J1038" s="222"/>
      <c r="K1038" s="5"/>
    </row>
    <row r="1039" ht="15.75" customHeight="1">
      <c r="A1039" s="2"/>
      <c r="B1039" s="2"/>
      <c r="C1039" s="2"/>
      <c r="D1039" s="2"/>
      <c r="E1039" s="2"/>
      <c r="F1039" s="2"/>
      <c r="G1039" s="222"/>
      <c r="H1039" s="222"/>
      <c r="I1039" s="222"/>
      <c r="J1039" s="222"/>
      <c r="K1039" s="5"/>
    </row>
  </sheetData>
  <mergeCells count="106"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65:F65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  <mergeCell ref="H122:J122"/>
    <mergeCell ref="H123:J123"/>
    <mergeCell ref="H115:J115"/>
    <mergeCell ref="H116:J116"/>
    <mergeCell ref="H117:J117"/>
    <mergeCell ref="H118:J118"/>
    <mergeCell ref="H119:J119"/>
    <mergeCell ref="H120:J120"/>
    <mergeCell ref="H121:J121"/>
    <mergeCell ref="H61:J61"/>
    <mergeCell ref="H62:J62"/>
    <mergeCell ref="H63:J63"/>
    <mergeCell ref="H64:J64"/>
    <mergeCell ref="H65:J65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E91:J91"/>
    <mergeCell ref="E92:J92"/>
    <mergeCell ref="E93:J93"/>
    <mergeCell ref="E94:J94"/>
    <mergeCell ref="E95:J95"/>
    <mergeCell ref="E96:J96"/>
    <mergeCell ref="E97:J97"/>
    <mergeCell ref="E98:J98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H111:J111"/>
    <mergeCell ref="H112:J112"/>
    <mergeCell ref="H113:J113"/>
    <mergeCell ref="H114:J114"/>
  </mergeCells>
  <dataValidations>
    <dataValidation type="list" allowBlank="1" showErrorMessage="1" sqref="A8:A17">
      <formula1>'품목마스터(제품)'!$C$2:$C1003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2:A26">
      <formula1>'품목마스터(라벨)'!$C$2:$C1006</formula1>
    </dataValidation>
    <dataValidation type="list" allowBlank="1" showErrorMessage="1" sqref="A47">
      <formula1>'품목마스터(제품)'!$C$2:$C1047</formula1>
    </dataValidation>
    <dataValidation type="list" allowBlank="1" showErrorMessage="1" sqref="H31:H35">
      <formula1>"BT-2,실험실,BT-1,BT-3,BT-6"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45:A46">
      <formula1>'품목마스터(제품)'!$C$2:$C1046</formula1>
    </dataValidation>
    <dataValidation type="list" allowBlank="1" showErrorMessage="1" sqref="A40:A44">
      <formula1>'품목마스터(제품)'!$C$2:$C1038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46282.0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/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29</v>
      </c>
      <c r="B8" s="42" t="str">
        <f>IFERROR(__xludf.DUMMYFUNCTION("IFERROR(REGEXEXTRACT(A8,""\| (.+)$""),"""")
"),"1L")</f>
        <v>1L</v>
      </c>
      <c r="C8" s="43">
        <v>720.0</v>
      </c>
      <c r="D8" s="44">
        <v>60.0</v>
      </c>
      <c r="E8" s="45">
        <v>1.5</v>
      </c>
      <c r="F8" s="46">
        <v>3.0</v>
      </c>
      <c r="G8" s="47">
        <f t="shared" ref="G8:G17" si="1">IF(OR(E8="",F8=""),"",E8*F8)</f>
        <v>4.5</v>
      </c>
      <c r="H8" s="48" t="s">
        <v>24</v>
      </c>
      <c r="I8" s="49">
        <v>260916.0</v>
      </c>
      <c r="J8" s="50" t="s">
        <v>25</v>
      </c>
      <c r="K8" s="51">
        <f t="shared" ref="K8:K17" si="2">IF(OR(E8="",F8=""),"",(E8*F8)/7.5)</f>
        <v>0.6</v>
      </c>
      <c r="L8" s="52" t="s">
        <v>27</v>
      </c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/>
      <c r="Q8" s="57"/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34</v>
      </c>
      <c r="B9" s="42" t="str">
        <f>IFERROR(__xludf.DUMMYFUNCTION("IFERROR(REGEXEXTRACT(A9,""\| (.+)$""),"""")
"),"1L")</f>
        <v>1L</v>
      </c>
      <c r="C9" s="43">
        <v>720.0</v>
      </c>
      <c r="D9" s="44">
        <v>60.0</v>
      </c>
      <c r="E9" s="45">
        <v>2.0</v>
      </c>
      <c r="F9" s="46">
        <v>3.0</v>
      </c>
      <c r="G9" s="47">
        <f t="shared" si="1"/>
        <v>6</v>
      </c>
      <c r="H9" s="48" t="s">
        <v>24</v>
      </c>
      <c r="I9" s="49">
        <v>260917.0</v>
      </c>
      <c r="J9" s="50" t="s">
        <v>25</v>
      </c>
      <c r="K9" s="51">
        <f t="shared" si="2"/>
        <v>0.8</v>
      </c>
      <c r="L9" s="52" t="s">
        <v>31</v>
      </c>
      <c r="M9" s="59"/>
      <c r="N9" s="59"/>
      <c r="O9" s="55" t="str">
        <f t="shared" si="3"/>
        <v/>
      </c>
      <c r="P9" s="60"/>
      <c r="Q9" s="61"/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23</v>
      </c>
      <c r="B10" s="42" t="str">
        <f>IFERROR(__xludf.DUMMYFUNCTION("IFERROR(REGEXEXTRACT(A10,""\| (.+)$""),"""")
"),"1L")</f>
        <v>1L</v>
      </c>
      <c r="C10" s="43">
        <v>876.0</v>
      </c>
      <c r="D10" s="44">
        <v>73.0</v>
      </c>
      <c r="E10" s="45">
        <v>3.0</v>
      </c>
      <c r="F10" s="46">
        <v>3.0</v>
      </c>
      <c r="G10" s="47">
        <f t="shared" si="1"/>
        <v>9</v>
      </c>
      <c r="H10" s="48" t="s">
        <v>24</v>
      </c>
      <c r="I10" s="49"/>
      <c r="J10" s="50" t="s">
        <v>25</v>
      </c>
      <c r="K10" s="51">
        <f t="shared" si="2"/>
        <v>1.2</v>
      </c>
      <c r="L10" s="52" t="s">
        <v>31</v>
      </c>
      <c r="M10" s="59"/>
      <c r="N10" s="59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52" t="s">
        <v>31</v>
      </c>
      <c r="M11" s="59"/>
      <c r="N11" s="59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 t="str">
        <f>IFERROR(__xludf.DUMMYFUNCTION("IFERROR(REGEXEXTRACT(A12,""\| (.+)$""),"""")
"),"")</f>
        <v/>
      </c>
      <c r="C12" s="43"/>
      <c r="D12" s="62"/>
      <c r="E12" s="45"/>
      <c r="F12" s="46"/>
      <c r="G12" s="47" t="str">
        <f t="shared" si="1"/>
        <v/>
      </c>
      <c r="H12" s="48"/>
      <c r="I12" s="49"/>
      <c r="J12" s="50"/>
      <c r="K12" s="51" t="str">
        <f t="shared" si="2"/>
        <v/>
      </c>
      <c r="L12" s="63"/>
      <c r="M12" s="59"/>
      <c r="N12" s="59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2"/>
      <c r="E13" s="45"/>
      <c r="F13" s="46"/>
      <c r="G13" s="47" t="str">
        <f t="shared" si="1"/>
        <v/>
      </c>
      <c r="H13" s="48"/>
      <c r="I13" s="49"/>
      <c r="J13" s="50"/>
      <c r="K13" s="64" t="str">
        <f t="shared" si="2"/>
        <v/>
      </c>
      <c r="L13" s="63"/>
      <c r="M13" s="59"/>
      <c r="N13" s="59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5"/>
      <c r="B14" s="42" t="str">
        <f>IFERROR(__xludf.DUMMYFUNCTION("IFERROR(REGEXEXTRACT(A14,""\| (.+)$""),"""")
"),"")</f>
        <v/>
      </c>
      <c r="C14" s="66"/>
      <c r="D14" s="67"/>
      <c r="E14" s="68"/>
      <c r="F14" s="69"/>
      <c r="G14" s="47" t="str">
        <f t="shared" si="1"/>
        <v/>
      </c>
      <c r="H14" s="48"/>
      <c r="I14" s="70"/>
      <c r="J14" s="71"/>
      <c r="K14" s="51" t="str">
        <f t="shared" si="2"/>
        <v/>
      </c>
      <c r="L14" s="63"/>
      <c r="M14" s="59"/>
      <c r="N14" s="59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2"/>
      <c r="B15" s="42" t="str">
        <f>IFERROR(__xludf.DUMMYFUNCTION("IFERROR(REGEXEXTRACT(A15,""\| (.+)$""),"""")
"),"")</f>
        <v/>
      </c>
      <c r="C15" s="66"/>
      <c r="D15" s="67"/>
      <c r="E15" s="73"/>
      <c r="F15" s="74"/>
      <c r="G15" s="47" t="str">
        <f t="shared" si="1"/>
        <v/>
      </c>
      <c r="H15" s="48"/>
      <c r="I15" s="70"/>
      <c r="J15" s="71"/>
      <c r="K15" s="51" t="str">
        <f t="shared" si="2"/>
        <v/>
      </c>
      <c r="L15" s="63"/>
      <c r="M15" s="59"/>
      <c r="N15" s="59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5"/>
      <c r="B16" s="42" t="str">
        <f>IFERROR(__xludf.DUMMYFUNCTION("IFERROR(REGEXEXTRACT(A16,""\| (.+)$""),"""")
"),"")</f>
        <v/>
      </c>
      <c r="C16" s="76"/>
      <c r="D16" s="77"/>
      <c r="E16" s="78"/>
      <c r="F16" s="79"/>
      <c r="G16" s="47" t="str">
        <f t="shared" si="1"/>
        <v/>
      </c>
      <c r="H16" s="48"/>
      <c r="I16" s="70"/>
      <c r="J16" s="71"/>
      <c r="K16" s="51" t="str">
        <f t="shared" si="2"/>
        <v/>
      </c>
      <c r="L16" s="63"/>
      <c r="M16" s="80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5"/>
      <c r="B17" s="42" t="str">
        <f>IFERROR(__xludf.DUMMYFUNCTION("IFERROR(REGEXEXTRACT(A17,""\| (.+)$""),"""")
"),"")</f>
        <v/>
      </c>
      <c r="C17" s="76"/>
      <c r="D17" s="77"/>
      <c r="E17" s="78"/>
      <c r="F17" s="79"/>
      <c r="G17" s="47" t="str">
        <f t="shared" si="1"/>
        <v/>
      </c>
      <c r="H17" s="48"/>
      <c r="I17" s="70"/>
      <c r="J17" s="71"/>
      <c r="K17" s="51" t="str">
        <f t="shared" si="2"/>
        <v/>
      </c>
      <c r="L17" s="63"/>
      <c r="M17" s="80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1" t="s">
        <v>37</v>
      </c>
      <c r="B18" s="82"/>
      <c r="C18" s="83">
        <f t="shared" ref="C18:E18" si="4">SUM(C8:C17)</f>
        <v>2316</v>
      </c>
      <c r="D18" s="84">
        <f t="shared" si="4"/>
        <v>193</v>
      </c>
      <c r="E18" s="85">
        <f t="shared" si="4"/>
        <v>6.5</v>
      </c>
      <c r="F18" s="86">
        <f>IFERROR(G18/E18, 0)</f>
        <v>3</v>
      </c>
      <c r="G18" s="87">
        <f>SUM(G8:G17)</f>
        <v>19.5</v>
      </c>
      <c r="H18" s="88"/>
      <c r="I18" s="88"/>
      <c r="J18" s="89"/>
      <c r="K18" s="90">
        <f>SUM(K8:K14)</f>
        <v>2.6</v>
      </c>
      <c r="L18" s="63"/>
      <c r="M18" s="80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1"/>
      <c r="B19" s="91"/>
      <c r="C19" s="91"/>
      <c r="D19" s="91"/>
      <c r="E19" s="92"/>
      <c r="F19" s="92"/>
      <c r="G19" s="92"/>
      <c r="H19" s="92"/>
      <c r="I19" s="92"/>
      <c r="J19" s="63"/>
      <c r="K19" s="63"/>
      <c r="L19" s="63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38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3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3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 t="s">
        <v>44</v>
      </c>
      <c r="B22" s="42" t="str">
        <f>IFERROR(__xludf.DUMMYFUNCTION("IFERROR(REGEXEXTRACT(A22,""\| (.+)$""),"""")
"),"90*140")</f>
        <v>90*140</v>
      </c>
      <c r="C22" s="43">
        <v>60.0</v>
      </c>
      <c r="D22" s="44"/>
      <c r="E22" s="45">
        <v>0.5</v>
      </c>
      <c r="F22" s="93">
        <v>3.0</v>
      </c>
      <c r="G22" s="94">
        <f t="shared" ref="G22:G26" si="5">IF(OR(E22="",F22=""),"",E22*F22)</f>
        <v>1.5</v>
      </c>
      <c r="H22" s="95" t="s">
        <v>45</v>
      </c>
      <c r="I22" s="49"/>
      <c r="J22" s="50" t="s">
        <v>25</v>
      </c>
      <c r="K22" s="96">
        <f t="shared" ref="K22:K26" si="6">IF(OR(E22="",F22=""),"",(E22*F22)/7.5)</f>
        <v>0.2</v>
      </c>
      <c r="L22" s="52" t="s">
        <v>27</v>
      </c>
      <c r="M22" s="59"/>
      <c r="N22" s="59"/>
      <c r="O22" s="55" t="str">
        <f t="shared" ref="O22:O26" si="7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7"/>
      <c r="G23" s="94" t="str">
        <f t="shared" si="5"/>
        <v/>
      </c>
      <c r="H23" s="95"/>
      <c r="I23" s="49"/>
      <c r="J23" s="50"/>
      <c r="K23" s="96" t="str">
        <f t="shared" si="6"/>
        <v/>
      </c>
      <c r="L23" s="52"/>
      <c r="M23" s="59"/>
      <c r="N23" s="59"/>
      <c r="O23" s="55" t="str">
        <f t="shared" si="7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2"/>
      <c r="E24" s="98"/>
      <c r="F24" s="97"/>
      <c r="G24" s="94" t="str">
        <f t="shared" si="5"/>
        <v/>
      </c>
      <c r="H24" s="95"/>
      <c r="I24" s="99"/>
      <c r="J24" s="50"/>
      <c r="K24" s="96" t="str">
        <f t="shared" si="6"/>
        <v/>
      </c>
      <c r="L24" s="39"/>
      <c r="M24" s="59"/>
      <c r="N24" s="59"/>
      <c r="O24" s="55" t="str">
        <f t="shared" si="7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0"/>
      <c r="B25" s="42" t="str">
        <f>IFERROR(__xludf.DUMMYFUNCTION("IFERROR(REGEXEXTRACT(A25,""\| (.+)$""),"""")
"),"")</f>
        <v/>
      </c>
      <c r="C25" s="43"/>
      <c r="D25" s="67"/>
      <c r="E25" s="98"/>
      <c r="F25" s="97"/>
      <c r="G25" s="94" t="str">
        <f t="shared" si="5"/>
        <v/>
      </c>
      <c r="H25" s="95"/>
      <c r="I25" s="99"/>
      <c r="J25" s="50"/>
      <c r="K25" s="96" t="str">
        <f t="shared" si="6"/>
        <v/>
      </c>
      <c r="L25" s="58"/>
      <c r="M25" s="59"/>
      <c r="N25" s="59"/>
      <c r="O25" s="55" t="str">
        <f t="shared" si="7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1"/>
      <c r="B26" s="42" t="str">
        <f>IFERROR(__xludf.DUMMYFUNCTION("IFERROR(REGEXEXTRACT(A26,""\| (.+)$""),"""")
"),"")</f>
        <v/>
      </c>
      <c r="C26" s="66"/>
      <c r="D26" s="67"/>
      <c r="E26" s="102"/>
      <c r="F26" s="103"/>
      <c r="G26" s="94" t="str">
        <f t="shared" si="5"/>
        <v/>
      </c>
      <c r="H26" s="95"/>
      <c r="I26" s="104"/>
      <c r="J26" s="50"/>
      <c r="K26" s="96" t="str">
        <f t="shared" si="6"/>
        <v/>
      </c>
      <c r="L26" s="39"/>
      <c r="M26" s="2"/>
      <c r="N26" s="2"/>
      <c r="O26" s="55" t="str">
        <f t="shared" si="7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5" t="s">
        <v>37</v>
      </c>
      <c r="B27" s="82"/>
      <c r="C27" s="106">
        <f t="shared" ref="C27:E27" si="8">SUM(C22:C26)</f>
        <v>60</v>
      </c>
      <c r="D27" s="107">
        <f t="shared" si="8"/>
        <v>0</v>
      </c>
      <c r="E27" s="108">
        <f t="shared" si="8"/>
        <v>0.5</v>
      </c>
      <c r="F27" s="86">
        <f>IFERROR(G27/E27, 0)</f>
        <v>3</v>
      </c>
      <c r="G27" s="109">
        <f>SUM(G22:G26)</f>
        <v>1.5</v>
      </c>
      <c r="H27" s="88"/>
      <c r="I27" s="88"/>
      <c r="J27" s="89"/>
      <c r="K27" s="90">
        <f>SUM(K22:K26)</f>
        <v>0.2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1"/>
      <c r="B28" s="91"/>
      <c r="C28" s="91"/>
      <c r="D28" s="91"/>
      <c r="E28" s="92"/>
      <c r="F28" s="92"/>
      <c r="G28" s="92"/>
      <c r="H28" s="92"/>
      <c r="I28" s="92"/>
      <c r="J28" s="63"/>
      <c r="K28" s="63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47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48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0" t="s">
        <v>62</v>
      </c>
      <c r="B31" s="111" t="s">
        <v>50</v>
      </c>
      <c r="C31" s="112">
        <v>1694.0</v>
      </c>
      <c r="D31" s="113" t="s">
        <v>51</v>
      </c>
      <c r="E31" s="114">
        <v>3.0</v>
      </c>
      <c r="F31" s="115">
        <v>1.0</v>
      </c>
      <c r="G31" s="116">
        <f t="shared" ref="G31:G35" si="9">IF(OR(E31="",F31=""),"",E31*F31)</f>
        <v>3</v>
      </c>
      <c r="H31" s="95" t="s">
        <v>52</v>
      </c>
      <c r="I31" s="117" t="s">
        <v>69</v>
      </c>
      <c r="J31" s="50" t="s">
        <v>25</v>
      </c>
      <c r="K31" s="51">
        <f t="shared" ref="K31:K35" si="10">IF(OR(E31="",F31=""),"",(E31*F31)/7.5)</f>
        <v>0.4</v>
      </c>
      <c r="L31" s="52" t="s">
        <v>5</v>
      </c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0"/>
      <c r="B32" s="111"/>
      <c r="C32" s="112"/>
      <c r="D32" s="113"/>
      <c r="E32" s="114"/>
      <c r="F32" s="118"/>
      <c r="G32" s="116" t="str">
        <f t="shared" si="9"/>
        <v/>
      </c>
      <c r="H32" s="95"/>
      <c r="I32" s="117"/>
      <c r="J32" s="50"/>
      <c r="K32" s="51" t="str">
        <f t="shared" si="10"/>
        <v/>
      </c>
      <c r="L32" s="52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0"/>
      <c r="B33" s="111"/>
      <c r="C33" s="119"/>
      <c r="D33" s="113"/>
      <c r="E33" s="120"/>
      <c r="F33" s="118"/>
      <c r="G33" s="116" t="str">
        <f t="shared" si="9"/>
        <v/>
      </c>
      <c r="H33" s="95"/>
      <c r="I33" s="117"/>
      <c r="J33" s="50"/>
      <c r="K33" s="51" t="str">
        <f t="shared" si="10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0"/>
      <c r="B34" s="111"/>
      <c r="C34" s="119"/>
      <c r="D34" s="113"/>
      <c r="E34" s="120"/>
      <c r="F34" s="118"/>
      <c r="G34" s="116" t="str">
        <f t="shared" si="9"/>
        <v/>
      </c>
      <c r="H34" s="95"/>
      <c r="I34" s="117"/>
      <c r="J34" s="50"/>
      <c r="K34" s="51" t="str">
        <f t="shared" si="10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1"/>
      <c r="B35" s="111"/>
      <c r="C35" s="119"/>
      <c r="D35" s="113"/>
      <c r="E35" s="122"/>
      <c r="F35" s="123"/>
      <c r="G35" s="116" t="str">
        <f t="shared" si="9"/>
        <v/>
      </c>
      <c r="H35" s="95"/>
      <c r="I35" s="117"/>
      <c r="J35" s="124"/>
      <c r="K35" s="51" t="str">
        <f t="shared" si="10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5" t="s">
        <v>37</v>
      </c>
      <c r="B36" s="125"/>
      <c r="C36" s="126">
        <f>SUM(C31:C35)</f>
        <v>1694</v>
      </c>
      <c r="D36" s="127"/>
      <c r="E36" s="128">
        <f>SUM(E28:E35)</f>
        <v>3</v>
      </c>
      <c r="F36" s="86">
        <f>IFERROR(G36/E36, 0)</f>
        <v>1.5</v>
      </c>
      <c r="G36" s="87">
        <f>SUM(G26:G35)</f>
        <v>4.5</v>
      </c>
      <c r="H36" s="88"/>
      <c r="I36" s="88"/>
      <c r="J36" s="89"/>
      <c r="K36" s="90">
        <f>SUM(K31:K35)</f>
        <v>0.4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1"/>
      <c r="B37" s="91"/>
      <c r="C37" s="91"/>
      <c r="D37" s="91"/>
      <c r="E37" s="92"/>
      <c r="F37" s="92"/>
      <c r="G37" s="92"/>
      <c r="H37" s="92"/>
      <c r="I37" s="92"/>
      <c r="J37" s="63"/>
      <c r="K37" s="63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68</v>
      </c>
      <c r="B38" s="23"/>
      <c r="C38" s="23"/>
      <c r="D38" s="23"/>
      <c r="E38" s="23"/>
      <c r="F38" s="23"/>
      <c r="G38" s="24"/>
      <c r="H38" s="24"/>
      <c r="I38" s="25"/>
      <c r="J38" s="26"/>
      <c r="K38" s="63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70</v>
      </c>
      <c r="F39" s="132"/>
      <c r="G39" s="131" t="s">
        <v>71</v>
      </c>
      <c r="H39" s="131" t="s">
        <v>72</v>
      </c>
      <c r="I39" s="131" t="s">
        <v>73</v>
      </c>
      <c r="J39" s="38"/>
      <c r="K39" s="63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 t="s">
        <v>78</v>
      </c>
      <c r="B40" s="42" t="str">
        <f>IFERROR(__xludf.DUMMYFUNCTION("IFERROR(REGEXEXTRACT(A40,""\| (.+)$""),"""")
"),"1L")</f>
        <v>1L</v>
      </c>
      <c r="C40" s="133">
        <v>720.0</v>
      </c>
      <c r="D40" s="134">
        <v>60.0</v>
      </c>
      <c r="E40" s="135" t="s">
        <v>79</v>
      </c>
      <c r="F40" s="136"/>
      <c r="G40" s="135" t="s">
        <v>5</v>
      </c>
      <c r="H40" s="137" t="s">
        <v>80</v>
      </c>
      <c r="I40" s="138"/>
      <c r="J40" s="139"/>
      <c r="K40" s="63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40"/>
      <c r="J41" s="136"/>
      <c r="K41" s="63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38"/>
      <c r="J42" s="139"/>
      <c r="K42" s="63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1"/>
      <c r="D43" s="134"/>
      <c r="E43" s="135"/>
      <c r="F43" s="136"/>
      <c r="G43" s="135"/>
      <c r="H43" s="137"/>
      <c r="I43" s="140"/>
      <c r="J43" s="136"/>
      <c r="K43" s="63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1"/>
      <c r="D44" s="134"/>
      <c r="E44" s="135"/>
      <c r="F44" s="136"/>
      <c r="G44" s="135"/>
      <c r="H44" s="137"/>
      <c r="I44" s="138"/>
      <c r="J44" s="139"/>
      <c r="K44" s="63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2"/>
      <c r="B45" s="42"/>
      <c r="C45" s="141"/>
      <c r="D45" s="134"/>
      <c r="E45" s="133"/>
      <c r="F45" s="143"/>
      <c r="G45" s="135"/>
      <c r="H45" s="137"/>
      <c r="I45" s="138"/>
      <c r="J45" s="139"/>
      <c r="K45" s="63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2"/>
      <c r="B46" s="42"/>
      <c r="C46" s="141"/>
      <c r="D46" s="134"/>
      <c r="E46" s="133"/>
      <c r="F46" s="143"/>
      <c r="G46" s="135"/>
      <c r="H46" s="137"/>
      <c r="I46" s="138"/>
      <c r="J46" s="139"/>
      <c r="K46" s="63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5"/>
      <c r="B47" s="42" t="str">
        <f>IFERROR(__xludf.DUMMYFUNCTION("IFERROR(REGEXEXTRACT(A47,""\| (.+)$""),"""")
"),"")</f>
        <v/>
      </c>
      <c r="C47" s="141"/>
      <c r="D47" s="134"/>
      <c r="E47" s="133"/>
      <c r="F47" s="143"/>
      <c r="G47" s="135"/>
      <c r="H47" s="137"/>
      <c r="I47" s="138"/>
      <c r="J47" s="139"/>
      <c r="K47" s="63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5" t="s">
        <v>37</v>
      </c>
      <c r="B48" s="82"/>
      <c r="C48" s="144">
        <f>SUM(C40:C47)</f>
        <v>720</v>
      </c>
      <c r="D48" s="125"/>
      <c r="E48" s="144"/>
      <c r="F48" s="38"/>
      <c r="G48" s="144"/>
      <c r="H48" s="145"/>
      <c r="I48" s="146"/>
      <c r="J48" s="38"/>
      <c r="K48" s="147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1"/>
      <c r="B49" s="91"/>
      <c r="C49" s="91"/>
      <c r="D49" s="91"/>
      <c r="E49" s="92"/>
      <c r="F49" s="92"/>
      <c r="G49" s="92"/>
      <c r="H49" s="92"/>
      <c r="I49" s="92"/>
      <c r="J49" s="63"/>
      <c r="K49" s="63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81</v>
      </c>
      <c r="B50" s="23"/>
      <c r="C50" s="23"/>
      <c r="D50" s="23"/>
      <c r="E50" s="23"/>
      <c r="F50" s="23"/>
      <c r="G50" s="24"/>
      <c r="H50" s="24"/>
      <c r="I50" s="25"/>
      <c r="J50" s="26"/>
      <c r="K50" s="63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70</v>
      </c>
      <c r="F51" s="132"/>
      <c r="G51" s="131" t="s">
        <v>71</v>
      </c>
      <c r="H51" s="131" t="s">
        <v>73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102</v>
      </c>
      <c r="B52" s="111"/>
      <c r="C52" s="133">
        <v>5000.0</v>
      </c>
      <c r="D52" s="134">
        <v>46.0</v>
      </c>
      <c r="E52" s="133" t="s">
        <v>97</v>
      </c>
      <c r="F52" s="143"/>
      <c r="G52" s="134" t="s">
        <v>5</v>
      </c>
      <c r="H52" s="135" t="s">
        <v>104</v>
      </c>
      <c r="I52" s="148"/>
      <c r="J52" s="136"/>
      <c r="K52" s="149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 t="s">
        <v>100</v>
      </c>
      <c r="B53" s="111"/>
      <c r="C53" s="133">
        <v>6000.0</v>
      </c>
      <c r="D53" s="134">
        <v>5.0</v>
      </c>
      <c r="E53" s="133" t="s">
        <v>97</v>
      </c>
      <c r="F53" s="143"/>
      <c r="G53" s="134" t="s">
        <v>5</v>
      </c>
      <c r="H53" s="135"/>
      <c r="I53" s="148"/>
      <c r="J53" s="136"/>
      <c r="K53" s="14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 t="s">
        <v>107</v>
      </c>
      <c r="B54" s="111" t="s">
        <v>108</v>
      </c>
      <c r="C54" s="133">
        <v>1.0</v>
      </c>
      <c r="D54" s="134" t="s">
        <v>84</v>
      </c>
      <c r="E54" s="133" t="s">
        <v>109</v>
      </c>
      <c r="F54" s="143"/>
      <c r="G54" s="134" t="s">
        <v>5</v>
      </c>
      <c r="H54" s="135"/>
      <c r="I54" s="148"/>
      <c r="J54" s="136"/>
      <c r="K54" s="63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1"/>
      <c r="C55" s="133"/>
      <c r="D55" s="134"/>
      <c r="E55" s="133"/>
      <c r="F55" s="143"/>
      <c r="G55" s="134"/>
      <c r="H55" s="135"/>
      <c r="I55" s="148"/>
      <c r="J55" s="136"/>
      <c r="K55" s="63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34"/>
      <c r="C56" s="133"/>
      <c r="D56" s="134"/>
      <c r="E56" s="133"/>
      <c r="F56" s="143"/>
      <c r="G56" s="134"/>
      <c r="H56" s="135"/>
      <c r="I56" s="148"/>
      <c r="J56" s="136"/>
      <c r="K56" s="63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34"/>
      <c r="C57" s="133"/>
      <c r="D57" s="134"/>
      <c r="E57" s="133"/>
      <c r="F57" s="143"/>
      <c r="G57" s="134"/>
      <c r="H57" s="135"/>
      <c r="I57" s="148"/>
      <c r="J57" s="136"/>
      <c r="K57" s="63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34"/>
      <c r="C58" s="133"/>
      <c r="D58" s="134"/>
      <c r="E58" s="133"/>
      <c r="F58" s="143"/>
      <c r="G58" s="134"/>
      <c r="H58" s="135"/>
      <c r="I58" s="148"/>
      <c r="J58" s="136"/>
      <c r="K58" s="63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1"/>
      <c r="C59" s="141"/>
      <c r="D59" s="134"/>
      <c r="E59" s="133"/>
      <c r="F59" s="143"/>
      <c r="G59" s="134"/>
      <c r="H59" s="150"/>
      <c r="I59" s="151"/>
      <c r="J59" s="139"/>
      <c r="K59" s="63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34"/>
      <c r="C60" s="141"/>
      <c r="D60" s="134"/>
      <c r="E60" s="133"/>
      <c r="F60" s="143"/>
      <c r="G60" s="134"/>
      <c r="H60" s="150"/>
      <c r="I60" s="151"/>
      <c r="J60" s="139"/>
      <c r="K60" s="63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1"/>
      <c r="C61" s="141"/>
      <c r="D61" s="134"/>
      <c r="E61" s="133"/>
      <c r="F61" s="143"/>
      <c r="G61" s="134"/>
      <c r="H61" s="150"/>
      <c r="I61" s="151"/>
      <c r="J61" s="139"/>
      <c r="K61" s="63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1"/>
      <c r="C62" s="141"/>
      <c r="D62" s="134"/>
      <c r="E62" s="133"/>
      <c r="F62" s="143"/>
      <c r="G62" s="134"/>
      <c r="H62" s="150"/>
      <c r="I62" s="151"/>
      <c r="J62" s="139"/>
      <c r="K62" s="63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1"/>
      <c r="C63" s="141"/>
      <c r="D63" s="134"/>
      <c r="E63" s="133"/>
      <c r="F63" s="143"/>
      <c r="G63" s="134"/>
      <c r="H63" s="150"/>
      <c r="I63" s="151"/>
      <c r="J63" s="139"/>
      <c r="K63" s="63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2"/>
      <c r="B64" s="111"/>
      <c r="C64" s="141"/>
      <c r="D64" s="134"/>
      <c r="E64" s="153"/>
      <c r="F64" s="154"/>
      <c r="G64" s="134"/>
      <c r="H64" s="150"/>
      <c r="I64" s="151"/>
      <c r="J64" s="139"/>
      <c r="K64" s="63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5" t="s">
        <v>37</v>
      </c>
      <c r="B65" s="125"/>
      <c r="C65" s="144">
        <f>SUM(C52:C64)</f>
        <v>11001</v>
      </c>
      <c r="D65" s="125"/>
      <c r="E65" s="144"/>
      <c r="F65" s="38"/>
      <c r="G65" s="144"/>
      <c r="H65" s="155"/>
      <c r="I65" s="132"/>
      <c r="J65" s="38"/>
      <c r="K65" s="147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1"/>
      <c r="B66" s="91"/>
      <c r="C66" s="91"/>
      <c r="D66" s="91"/>
      <c r="E66" s="92"/>
      <c r="F66" s="92"/>
      <c r="G66" s="92"/>
      <c r="H66" s="92"/>
      <c r="I66" s="92"/>
      <c r="J66" s="63"/>
      <c r="K66" s="63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111</v>
      </c>
      <c r="B67" s="23"/>
      <c r="C67" s="23"/>
      <c r="D67" s="23"/>
      <c r="E67" s="23"/>
      <c r="F67" s="23"/>
      <c r="G67" s="24"/>
      <c r="H67" s="24"/>
      <c r="I67" s="25"/>
      <c r="J67" s="26"/>
      <c r="K67" s="63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112</v>
      </c>
      <c r="D68" s="130" t="s">
        <v>11</v>
      </c>
      <c r="E68" s="30" t="s">
        <v>12</v>
      </c>
      <c r="F68" s="30" t="s">
        <v>113</v>
      </c>
      <c r="G68" s="156" t="s">
        <v>114</v>
      </c>
      <c r="H68" s="131" t="s">
        <v>73</v>
      </c>
      <c r="I68" s="132"/>
      <c r="J68" s="38"/>
      <c r="K68" s="63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127</v>
      </c>
      <c r="B69" s="157" t="s">
        <v>94</v>
      </c>
      <c r="C69" s="158" t="s">
        <v>116</v>
      </c>
      <c r="D69" s="158">
        <v>720.0</v>
      </c>
      <c r="E69" s="134">
        <v>60.0</v>
      </c>
      <c r="F69" s="140" t="s">
        <v>128</v>
      </c>
      <c r="G69" s="140" t="s">
        <v>129</v>
      </c>
      <c r="H69" s="159" t="s">
        <v>120</v>
      </c>
      <c r="I69" s="148"/>
      <c r="J69" s="143"/>
      <c r="K69" s="63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123</v>
      </c>
      <c r="B70" s="157" t="s">
        <v>94</v>
      </c>
      <c r="C70" s="158" t="s">
        <v>116</v>
      </c>
      <c r="D70" s="158">
        <v>720.0</v>
      </c>
      <c r="E70" s="134">
        <v>60.0</v>
      </c>
      <c r="F70" s="140" t="s">
        <v>128</v>
      </c>
      <c r="G70" s="140" t="s">
        <v>129</v>
      </c>
      <c r="H70" s="159" t="s">
        <v>120</v>
      </c>
      <c r="I70" s="148"/>
      <c r="J70" s="143"/>
      <c r="K70" s="14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/>
      <c r="B71" s="157"/>
      <c r="C71" s="158"/>
      <c r="D71" s="158"/>
      <c r="E71" s="134"/>
      <c r="F71" s="140"/>
      <c r="G71" s="140"/>
      <c r="H71" s="159"/>
      <c r="I71" s="148"/>
      <c r="J71" s="143"/>
      <c r="K71" s="14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/>
      <c r="B72" s="111"/>
      <c r="C72" s="158"/>
      <c r="D72" s="158"/>
      <c r="E72" s="158"/>
      <c r="F72" s="140"/>
      <c r="G72" s="140"/>
      <c r="H72" s="159"/>
      <c r="I72" s="148"/>
      <c r="J72" s="143"/>
      <c r="K72" s="14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/>
      <c r="B73" s="111"/>
      <c r="C73" s="158"/>
      <c r="D73" s="158"/>
      <c r="E73" s="134"/>
      <c r="F73" s="140"/>
      <c r="G73" s="140"/>
      <c r="H73" s="159"/>
      <c r="I73" s="148"/>
      <c r="J73" s="143"/>
      <c r="K73" s="63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/>
      <c r="B74" s="111"/>
      <c r="C74" s="158"/>
      <c r="D74" s="158"/>
      <c r="E74" s="158"/>
      <c r="F74" s="140"/>
      <c r="G74" s="140"/>
      <c r="H74" s="159"/>
      <c r="I74" s="148"/>
      <c r="J74" s="143"/>
      <c r="K74" s="63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/>
      <c r="B75" s="111"/>
      <c r="C75" s="158"/>
      <c r="D75" s="134"/>
      <c r="E75" s="134"/>
      <c r="F75" s="140"/>
      <c r="G75" s="140"/>
      <c r="H75" s="159"/>
      <c r="I75" s="148"/>
      <c r="J75" s="143"/>
      <c r="K75" s="160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/>
      <c r="B76" s="158"/>
      <c r="C76" s="158"/>
      <c r="D76" s="158"/>
      <c r="E76" s="134"/>
      <c r="F76" s="140"/>
      <c r="G76" s="140"/>
      <c r="H76" s="159"/>
      <c r="I76" s="148"/>
      <c r="J76" s="143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1"/>
      <c r="B77" s="134"/>
      <c r="C77" s="158"/>
      <c r="D77" s="158"/>
      <c r="E77" s="134"/>
      <c r="F77" s="140"/>
      <c r="G77" s="140"/>
      <c r="H77" s="159"/>
      <c r="I77" s="148"/>
      <c r="J77" s="143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1"/>
      <c r="B78" s="134"/>
      <c r="C78" s="158"/>
      <c r="D78" s="158"/>
      <c r="E78" s="134"/>
      <c r="F78" s="140"/>
      <c r="G78" s="140"/>
      <c r="H78" s="159"/>
      <c r="I78" s="148"/>
      <c r="J78" s="143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1"/>
      <c r="B79" s="134"/>
      <c r="C79" s="158"/>
      <c r="D79" s="158"/>
      <c r="E79" s="134"/>
      <c r="F79" s="140"/>
      <c r="G79" s="140"/>
      <c r="H79" s="159"/>
      <c r="I79" s="148"/>
      <c r="J79" s="143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1"/>
      <c r="B80" s="162"/>
      <c r="C80" s="158"/>
      <c r="D80" s="134"/>
      <c r="E80" s="163"/>
      <c r="F80" s="140"/>
      <c r="G80" s="140"/>
      <c r="H80" s="159"/>
      <c r="I80" s="148"/>
      <c r="J80" s="143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1"/>
      <c r="B81" s="162"/>
      <c r="C81" s="158"/>
      <c r="D81" s="134"/>
      <c r="E81" s="164"/>
      <c r="F81" s="140"/>
      <c r="G81" s="140"/>
      <c r="H81" s="159"/>
      <c r="I81" s="148"/>
      <c r="J81" s="143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/>
      <c r="B82" s="162"/>
      <c r="C82" s="158"/>
      <c r="D82" s="134"/>
      <c r="E82" s="164"/>
      <c r="F82" s="140"/>
      <c r="G82" s="140"/>
      <c r="H82" s="159"/>
      <c r="I82" s="148"/>
      <c r="J82" s="143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1"/>
      <c r="B83" s="162"/>
      <c r="C83" s="158"/>
      <c r="D83" s="134"/>
      <c r="E83" s="164"/>
      <c r="F83" s="140"/>
      <c r="G83" s="140"/>
      <c r="H83" s="159"/>
      <c r="I83" s="148"/>
      <c r="J83" s="143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1"/>
      <c r="B84" s="162"/>
      <c r="C84" s="158"/>
      <c r="D84" s="134"/>
      <c r="E84" s="164"/>
      <c r="F84" s="140"/>
      <c r="G84" s="140"/>
      <c r="H84" s="159"/>
      <c r="I84" s="148"/>
      <c r="J84" s="143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65"/>
      <c r="B85" s="162"/>
      <c r="C85" s="158"/>
      <c r="D85" s="158"/>
      <c r="E85" s="166"/>
      <c r="F85" s="140"/>
      <c r="G85" s="140"/>
      <c r="H85" s="159"/>
      <c r="I85" s="148"/>
      <c r="J85" s="143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5"/>
      <c r="B86" s="162"/>
      <c r="C86" s="158"/>
      <c r="D86" s="158"/>
      <c r="E86" s="166"/>
      <c r="F86" s="140"/>
      <c r="G86" s="140"/>
      <c r="H86" s="159"/>
      <c r="I86" s="148"/>
      <c r="J86" s="143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5"/>
      <c r="B87" s="162"/>
      <c r="C87" s="158"/>
      <c r="D87" s="158"/>
      <c r="E87" s="166"/>
      <c r="F87" s="140"/>
      <c r="G87" s="140"/>
      <c r="H87" s="159"/>
      <c r="I87" s="148"/>
      <c r="J87" s="143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1"/>
      <c r="B88" s="162"/>
      <c r="C88" s="164"/>
      <c r="D88" s="158"/>
      <c r="E88" s="166"/>
      <c r="F88" s="140"/>
      <c r="G88" s="140"/>
      <c r="H88" s="159"/>
      <c r="I88" s="148"/>
      <c r="J88" s="143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05" t="s">
        <v>37</v>
      </c>
      <c r="B89" s="125"/>
      <c r="C89" s="106">
        <f t="shared" ref="C89:D89" si="11">SUM(C69:C80)</f>
        <v>0</v>
      </c>
      <c r="D89" s="106">
        <f t="shared" si="11"/>
        <v>1440</v>
      </c>
      <c r="E89" s="167"/>
      <c r="F89" s="168"/>
      <c r="G89" s="145"/>
      <c r="H89" s="155"/>
      <c r="I89" s="132"/>
      <c r="J89" s="38"/>
      <c r="K89" s="21"/>
      <c r="L89" s="39"/>
      <c r="M89" s="8"/>
      <c r="N89" s="8"/>
      <c r="O89" s="8"/>
      <c r="P89" s="39"/>
      <c r="Q89" s="39"/>
      <c r="R89" s="39"/>
      <c r="S89" s="39"/>
      <c r="T89" s="39"/>
      <c r="U89" s="39"/>
      <c r="V89" s="39"/>
      <c r="W89" s="39"/>
      <c r="X89" s="39"/>
      <c r="Y89" s="40"/>
      <c r="Z89" s="40"/>
      <c r="AA89" s="40"/>
    </row>
    <row r="90" ht="13.5" customHeight="1">
      <c r="A90" s="91"/>
      <c r="B90" s="91"/>
      <c r="C90" s="91"/>
      <c r="D90" s="91"/>
      <c r="E90" s="92"/>
      <c r="F90" s="92"/>
      <c r="G90" s="92"/>
      <c r="H90" s="92"/>
      <c r="I90" s="92"/>
      <c r="J90" s="63"/>
      <c r="K90" s="21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5.75" customHeight="1">
      <c r="A91" s="22" t="s">
        <v>138</v>
      </c>
      <c r="B91" s="23"/>
      <c r="C91" s="169"/>
      <c r="D91" s="169"/>
      <c r="E91" s="22" t="s">
        <v>140</v>
      </c>
      <c r="F91" s="170"/>
      <c r="G91" s="170"/>
      <c r="H91" s="170"/>
      <c r="I91" s="170"/>
      <c r="J91" s="170"/>
      <c r="K91" s="17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28" t="s">
        <v>143</v>
      </c>
      <c r="B92" s="28" t="s">
        <v>144</v>
      </c>
      <c r="C92" s="28" t="s">
        <v>73</v>
      </c>
      <c r="D92" s="130"/>
      <c r="E92" s="172" t="s">
        <v>145</v>
      </c>
      <c r="F92" s="151"/>
      <c r="G92" s="151"/>
      <c r="H92" s="151"/>
      <c r="I92" s="151"/>
      <c r="J92" s="151"/>
      <c r="K92" s="21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173" t="s">
        <v>146</v>
      </c>
      <c r="B93" s="174">
        <v>1.0</v>
      </c>
      <c r="C93" s="134"/>
      <c r="D93" s="175"/>
      <c r="E93" s="176"/>
      <c r="F93" s="151"/>
      <c r="G93" s="151"/>
      <c r="H93" s="151"/>
      <c r="I93" s="151"/>
      <c r="J93" s="151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67" t="s">
        <v>76</v>
      </c>
      <c r="B94" s="177"/>
      <c r="C94" s="62"/>
      <c r="D94" s="178"/>
      <c r="E94" s="172"/>
      <c r="F94" s="151"/>
      <c r="G94" s="151"/>
      <c r="H94" s="151"/>
      <c r="I94" s="151"/>
      <c r="J94" s="151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67" t="s">
        <v>147</v>
      </c>
      <c r="B95" s="177"/>
      <c r="C95" s="67"/>
      <c r="D95" s="178"/>
      <c r="E95" s="172"/>
      <c r="F95" s="151"/>
      <c r="G95" s="151"/>
      <c r="H95" s="151"/>
      <c r="I95" s="151"/>
      <c r="J95" s="151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179"/>
      <c r="B96" s="180"/>
      <c r="C96" s="181"/>
      <c r="D96" s="182"/>
      <c r="E96" s="172"/>
      <c r="F96" s="151"/>
      <c r="G96" s="151"/>
      <c r="H96" s="151"/>
      <c r="I96" s="151"/>
      <c r="J96" s="151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83"/>
      <c r="B97" s="184"/>
      <c r="C97" s="185"/>
      <c r="D97" s="186"/>
      <c r="E97" s="172"/>
      <c r="F97" s="151"/>
      <c r="G97" s="151"/>
      <c r="H97" s="151"/>
      <c r="I97" s="151"/>
      <c r="J97" s="151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05" t="s">
        <v>37</v>
      </c>
      <c r="B98" s="187">
        <f>SUM(B93:B97)</f>
        <v>1</v>
      </c>
      <c r="C98" s="83"/>
      <c r="D98" s="168"/>
      <c r="E98" s="172"/>
      <c r="F98" s="151"/>
      <c r="G98" s="151"/>
      <c r="H98" s="151"/>
      <c r="I98" s="151"/>
      <c r="J98" s="151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188"/>
      <c r="B99" s="188"/>
      <c r="C99" s="188"/>
      <c r="D99" s="2"/>
      <c r="E99" s="189"/>
      <c r="F99" s="189"/>
      <c r="G99" s="189"/>
      <c r="H99" s="189"/>
      <c r="I99" s="189"/>
      <c r="J99" s="21"/>
      <c r="K99" s="21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129" t="s">
        <v>148</v>
      </c>
      <c r="B100" s="23"/>
      <c r="C100" s="23"/>
      <c r="D100" s="23"/>
      <c r="E100" s="23"/>
      <c r="F100" s="23"/>
      <c r="G100" s="24"/>
      <c r="H100" s="24"/>
      <c r="I100" s="25"/>
      <c r="J100" s="26"/>
      <c r="K100" s="160"/>
      <c r="L100" s="160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30" t="s">
        <v>149</v>
      </c>
      <c r="B101" s="30" t="s">
        <v>10</v>
      </c>
      <c r="C101" s="30" t="s">
        <v>11</v>
      </c>
      <c r="D101" s="30" t="s">
        <v>112</v>
      </c>
      <c r="E101" s="28" t="s">
        <v>13</v>
      </c>
      <c r="F101" s="30" t="s">
        <v>14</v>
      </c>
      <c r="G101" s="31" t="s">
        <v>15</v>
      </c>
      <c r="H101" s="131" t="s">
        <v>73</v>
      </c>
      <c r="I101" s="132"/>
      <c r="J101" s="38"/>
      <c r="K101" s="29" t="s">
        <v>19</v>
      </c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190" t="s">
        <v>150</v>
      </c>
      <c r="B102" s="191"/>
      <c r="C102" s="192"/>
      <c r="D102" s="192"/>
      <c r="E102" s="193">
        <v>0.4</v>
      </c>
      <c r="F102" s="194">
        <v>1.0</v>
      </c>
      <c r="G102" s="195">
        <f t="shared" ref="G102:G122" si="12">IF(OR(E102="",F102=""),"",E102*F102)</f>
        <v>0.4</v>
      </c>
      <c r="H102" s="196" t="s">
        <v>4</v>
      </c>
      <c r="I102" s="197"/>
      <c r="J102" s="198"/>
      <c r="K102" s="199">
        <f t="shared" ref="K102:K122" si="13">IF(OR(E102="",F102=""),"",(E102*F102)/7.5)</f>
        <v>0.05333333333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200" t="s">
        <v>151</v>
      </c>
      <c r="B103" s="201"/>
      <c r="C103" s="202"/>
      <c r="D103" s="202"/>
      <c r="E103" s="203">
        <v>0.4</v>
      </c>
      <c r="F103" s="204">
        <v>1.0</v>
      </c>
      <c r="G103" s="205">
        <f t="shared" si="12"/>
        <v>0.4</v>
      </c>
      <c r="H103" s="196" t="s">
        <v>4</v>
      </c>
      <c r="I103" s="197"/>
      <c r="J103" s="198"/>
      <c r="K103" s="206">
        <f t="shared" si="13"/>
        <v>0.05333333333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0" t="s">
        <v>152</v>
      </c>
      <c r="B104" s="201"/>
      <c r="C104" s="202"/>
      <c r="D104" s="202"/>
      <c r="E104" s="203">
        <v>0.5</v>
      </c>
      <c r="F104" s="204">
        <v>1.0</v>
      </c>
      <c r="G104" s="205">
        <f t="shared" si="12"/>
        <v>0.5</v>
      </c>
      <c r="H104" s="196" t="s">
        <v>4</v>
      </c>
      <c r="I104" s="197"/>
      <c r="J104" s="198"/>
      <c r="K104" s="206">
        <f t="shared" si="13"/>
        <v>0.06666666667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0" t="s">
        <v>153</v>
      </c>
      <c r="B105" s="201"/>
      <c r="C105" s="202"/>
      <c r="D105" s="202"/>
      <c r="E105" s="203">
        <v>0.5</v>
      </c>
      <c r="F105" s="204">
        <v>1.0</v>
      </c>
      <c r="G105" s="205">
        <f t="shared" si="12"/>
        <v>0.5</v>
      </c>
      <c r="H105" s="196" t="s">
        <v>4</v>
      </c>
      <c r="I105" s="197"/>
      <c r="J105" s="198"/>
      <c r="K105" s="207">
        <f t="shared" si="13"/>
        <v>0.06666666667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8" t="s">
        <v>176</v>
      </c>
      <c r="B106" s="209"/>
      <c r="C106" s="210"/>
      <c r="D106" s="210"/>
      <c r="E106" s="211">
        <v>0.5</v>
      </c>
      <c r="F106" s="212">
        <v>1.0</v>
      </c>
      <c r="G106" s="205">
        <f t="shared" si="12"/>
        <v>0.5</v>
      </c>
      <c r="H106" s="196" t="s">
        <v>4</v>
      </c>
      <c r="I106" s="197"/>
      <c r="J106" s="198"/>
      <c r="K106" s="207">
        <f t="shared" si="13"/>
        <v>0.06666666667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8" t="s">
        <v>177</v>
      </c>
      <c r="B107" s="209"/>
      <c r="C107" s="210"/>
      <c r="D107" s="210"/>
      <c r="E107" s="211">
        <v>3.0</v>
      </c>
      <c r="F107" s="212">
        <v>1.0</v>
      </c>
      <c r="G107" s="205">
        <f t="shared" si="12"/>
        <v>3</v>
      </c>
      <c r="H107" s="196" t="s">
        <v>4</v>
      </c>
      <c r="I107" s="197"/>
      <c r="J107" s="198"/>
      <c r="K107" s="207">
        <f t="shared" si="13"/>
        <v>0.4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8" t="s">
        <v>178</v>
      </c>
      <c r="B108" s="213"/>
      <c r="C108" s="214"/>
      <c r="D108" s="214"/>
      <c r="E108" s="211">
        <v>0.5</v>
      </c>
      <c r="F108" s="212">
        <v>1.0</v>
      </c>
      <c r="G108" s="205">
        <f t="shared" si="12"/>
        <v>0.5</v>
      </c>
      <c r="H108" s="196" t="s">
        <v>4</v>
      </c>
      <c r="I108" s="197"/>
      <c r="J108" s="198"/>
      <c r="K108" s="207">
        <f t="shared" si="13"/>
        <v>0.06666666667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8" t="s">
        <v>164</v>
      </c>
      <c r="B109" s="213"/>
      <c r="C109" s="214"/>
      <c r="D109" s="214"/>
      <c r="E109" s="211">
        <v>0.5</v>
      </c>
      <c r="F109" s="212">
        <v>1.0</v>
      </c>
      <c r="G109" s="205">
        <f t="shared" si="12"/>
        <v>0.5</v>
      </c>
      <c r="H109" s="196" t="s">
        <v>4</v>
      </c>
      <c r="I109" s="197"/>
      <c r="J109" s="198"/>
      <c r="K109" s="207">
        <f t="shared" si="13"/>
        <v>0.06666666667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8" t="s">
        <v>179</v>
      </c>
      <c r="B110" s="213"/>
      <c r="C110" s="214"/>
      <c r="D110" s="214"/>
      <c r="E110" s="211">
        <v>1.5</v>
      </c>
      <c r="F110" s="212">
        <v>1.0</v>
      </c>
      <c r="G110" s="205">
        <f t="shared" si="12"/>
        <v>1.5</v>
      </c>
      <c r="H110" s="196" t="s">
        <v>4</v>
      </c>
      <c r="I110" s="197"/>
      <c r="J110" s="198"/>
      <c r="K110" s="207">
        <f t="shared" si="13"/>
        <v>0.2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8"/>
      <c r="B111" s="213"/>
      <c r="C111" s="214"/>
      <c r="D111" s="214"/>
      <c r="E111" s="211"/>
      <c r="F111" s="212"/>
      <c r="G111" s="205" t="str">
        <f t="shared" si="12"/>
        <v/>
      </c>
      <c r="H111" s="196"/>
      <c r="I111" s="197"/>
      <c r="J111" s="198"/>
      <c r="K111" s="207" t="str">
        <f t="shared" si="13"/>
        <v/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8"/>
      <c r="B112" s="213"/>
      <c r="C112" s="210"/>
      <c r="D112" s="210"/>
      <c r="E112" s="211"/>
      <c r="F112" s="212"/>
      <c r="G112" s="205" t="str">
        <f t="shared" si="12"/>
        <v/>
      </c>
      <c r="H112" s="196"/>
      <c r="I112" s="197"/>
      <c r="J112" s="198"/>
      <c r="K112" s="207" t="str">
        <f t="shared" si="13"/>
        <v/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8"/>
      <c r="B113" s="213"/>
      <c r="C113" s="210"/>
      <c r="D113" s="210"/>
      <c r="E113" s="211"/>
      <c r="F113" s="212"/>
      <c r="G113" s="205" t="str">
        <f t="shared" si="12"/>
        <v/>
      </c>
      <c r="H113" s="196"/>
      <c r="I113" s="197"/>
      <c r="J113" s="198"/>
      <c r="K113" s="207" t="str">
        <f t="shared" si="13"/>
        <v/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8"/>
      <c r="B114" s="213"/>
      <c r="C114" s="214"/>
      <c r="D114" s="214"/>
      <c r="E114" s="211"/>
      <c r="F114" s="212"/>
      <c r="G114" s="205" t="str">
        <f t="shared" si="12"/>
        <v/>
      </c>
      <c r="H114" s="196"/>
      <c r="I114" s="197"/>
      <c r="J114" s="198"/>
      <c r="K114" s="207" t="str">
        <f t="shared" si="13"/>
        <v/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8"/>
      <c r="B115" s="213"/>
      <c r="C115" s="214"/>
      <c r="D115" s="214"/>
      <c r="E115" s="211"/>
      <c r="F115" s="212"/>
      <c r="G115" s="205" t="str">
        <f t="shared" si="12"/>
        <v/>
      </c>
      <c r="H115" s="196"/>
      <c r="I115" s="197"/>
      <c r="J115" s="198"/>
      <c r="K115" s="207" t="str">
        <f t="shared" si="13"/>
        <v/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8"/>
      <c r="B116" s="215"/>
      <c r="C116" s="216"/>
      <c r="D116" s="216"/>
      <c r="E116" s="217"/>
      <c r="F116" s="212"/>
      <c r="G116" s="205" t="str">
        <f t="shared" si="12"/>
        <v/>
      </c>
      <c r="H116" s="196"/>
      <c r="I116" s="197"/>
      <c r="J116" s="198"/>
      <c r="K116" s="207" t="str">
        <f t="shared" si="13"/>
        <v/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8"/>
      <c r="B117" s="215"/>
      <c r="C117" s="216"/>
      <c r="D117" s="216"/>
      <c r="E117" s="217"/>
      <c r="F117" s="218"/>
      <c r="G117" s="205" t="str">
        <f t="shared" si="12"/>
        <v/>
      </c>
      <c r="H117" s="196"/>
      <c r="I117" s="197"/>
      <c r="J117" s="198"/>
      <c r="K117" s="207" t="str">
        <f t="shared" si="13"/>
        <v/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8"/>
      <c r="B118" s="215"/>
      <c r="C118" s="216"/>
      <c r="D118" s="216"/>
      <c r="E118" s="217"/>
      <c r="F118" s="218"/>
      <c r="G118" s="205" t="str">
        <f t="shared" si="12"/>
        <v/>
      </c>
      <c r="H118" s="196"/>
      <c r="I118" s="197"/>
      <c r="J118" s="198"/>
      <c r="K118" s="207" t="str">
        <f t="shared" si="13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8"/>
      <c r="B119" s="215"/>
      <c r="C119" s="216"/>
      <c r="D119" s="216"/>
      <c r="E119" s="217"/>
      <c r="F119" s="218"/>
      <c r="G119" s="205" t="str">
        <f t="shared" si="12"/>
        <v/>
      </c>
      <c r="H119" s="196"/>
      <c r="I119" s="197"/>
      <c r="J119" s="198"/>
      <c r="K119" s="207" t="str">
        <f t="shared" si="13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8"/>
      <c r="B120" s="215"/>
      <c r="C120" s="216"/>
      <c r="D120" s="216"/>
      <c r="E120" s="217"/>
      <c r="F120" s="218"/>
      <c r="G120" s="205" t="str">
        <f t="shared" si="12"/>
        <v/>
      </c>
      <c r="H120" s="196"/>
      <c r="I120" s="197"/>
      <c r="J120" s="198"/>
      <c r="K120" s="207" t="str">
        <f t="shared" si="13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8"/>
      <c r="B121" s="219"/>
      <c r="C121" s="216"/>
      <c r="D121" s="216"/>
      <c r="E121" s="217"/>
      <c r="F121" s="218"/>
      <c r="G121" s="205" t="str">
        <f t="shared" si="12"/>
        <v/>
      </c>
      <c r="H121" s="196"/>
      <c r="I121" s="197"/>
      <c r="J121" s="198"/>
      <c r="K121" s="207" t="str">
        <f t="shared" si="13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208"/>
      <c r="B122" s="219"/>
      <c r="C122" s="216"/>
      <c r="D122" s="216"/>
      <c r="E122" s="217"/>
      <c r="F122" s="218"/>
      <c r="G122" s="220" t="str">
        <f t="shared" si="12"/>
        <v/>
      </c>
      <c r="H122" s="196"/>
      <c r="I122" s="197"/>
      <c r="J122" s="198"/>
      <c r="K122" s="221" t="str">
        <f t="shared" si="13"/>
        <v/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05" t="s">
        <v>37</v>
      </c>
      <c r="B123" s="125"/>
      <c r="C123" s="106">
        <f t="shared" ref="C123:D123" si="14">SUM(C102:C105)</f>
        <v>0</v>
      </c>
      <c r="D123" s="106">
        <f t="shared" si="14"/>
        <v>0</v>
      </c>
      <c r="E123" s="108">
        <f>SUM(E102:E122)</f>
        <v>7.8</v>
      </c>
      <c r="F123" s="86">
        <f>IFERROR(G123/E123, 0)</f>
        <v>1</v>
      </c>
      <c r="G123" s="87">
        <f>SUM(G102:G122)</f>
        <v>7.8</v>
      </c>
      <c r="H123" s="155"/>
      <c r="I123" s="132"/>
      <c r="J123" s="38"/>
      <c r="K123" s="90">
        <f>SUM(K102:K122)</f>
        <v>1.04</v>
      </c>
      <c r="L123" s="39"/>
      <c r="M123" s="8"/>
      <c r="N123" s="8"/>
      <c r="O123" s="8"/>
      <c r="P123" s="39"/>
      <c r="Q123" s="39"/>
      <c r="R123" s="39"/>
      <c r="S123" s="39"/>
      <c r="T123" s="39"/>
      <c r="U123" s="39"/>
      <c r="V123" s="39"/>
      <c r="W123" s="39"/>
      <c r="X123" s="39"/>
      <c r="Y123" s="40"/>
      <c r="Z123" s="40"/>
      <c r="AA123" s="40"/>
    </row>
    <row r="124" ht="15.75" customHeight="1">
      <c r="A124" s="188"/>
      <c r="B124" s="188"/>
      <c r="C124" s="188"/>
      <c r="D124" s="2"/>
      <c r="E124" s="189"/>
      <c r="F124" s="189"/>
      <c r="G124" s="189"/>
      <c r="H124" s="189"/>
      <c r="I124" s="189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8"/>
      <c r="B125" s="188"/>
      <c r="C125" s="188"/>
      <c r="D125" s="2"/>
      <c r="E125" s="189"/>
      <c r="F125" s="189"/>
      <c r="G125" s="189"/>
      <c r="H125" s="189"/>
      <c r="I125" s="189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8"/>
      <c r="B126" s="188"/>
      <c r="C126" s="188"/>
      <c r="D126" s="2"/>
      <c r="E126" s="189"/>
      <c r="F126" s="189"/>
      <c r="G126" s="189"/>
      <c r="H126" s="189"/>
      <c r="I126" s="189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8"/>
      <c r="B127" s="188"/>
      <c r="C127" s="188"/>
      <c r="D127" s="2"/>
      <c r="E127" s="189"/>
      <c r="F127" s="189"/>
      <c r="G127" s="189"/>
      <c r="H127" s="189"/>
      <c r="I127" s="189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B128" s="188"/>
      <c r="C128" s="188"/>
      <c r="D128" s="2"/>
      <c r="E128" s="189"/>
      <c r="F128" s="189"/>
      <c r="G128" s="189"/>
      <c r="H128" s="189"/>
      <c r="I128" s="189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8"/>
      <c r="B129" s="188"/>
      <c r="C129" s="188"/>
      <c r="D129" s="2"/>
      <c r="E129" s="189"/>
      <c r="F129" s="189"/>
      <c r="G129" s="189"/>
      <c r="H129" s="189"/>
      <c r="I129" s="189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8"/>
      <c r="B130" s="188"/>
      <c r="C130" s="188"/>
      <c r="D130" s="2"/>
      <c r="E130" s="189"/>
      <c r="F130" s="189"/>
      <c r="G130" s="189"/>
      <c r="H130" s="189"/>
      <c r="I130" s="189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8"/>
      <c r="B131" s="188"/>
      <c r="C131" s="188"/>
      <c r="D131" s="2"/>
      <c r="E131" s="189"/>
      <c r="F131" s="189"/>
      <c r="G131" s="189"/>
      <c r="H131" s="189"/>
      <c r="I131" s="189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8"/>
      <c r="B132" s="188"/>
      <c r="C132" s="188"/>
      <c r="D132" s="2"/>
      <c r="E132" s="189"/>
      <c r="F132" s="189"/>
      <c r="G132" s="189"/>
      <c r="H132" s="189"/>
      <c r="I132" s="189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8"/>
      <c r="B133" s="188"/>
      <c r="C133" s="188"/>
      <c r="D133" s="2"/>
      <c r="E133" s="189"/>
      <c r="F133" s="189"/>
      <c r="G133" s="189"/>
      <c r="H133" s="189"/>
      <c r="I133" s="189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8"/>
      <c r="B134" s="188"/>
      <c r="C134" s="188"/>
      <c r="D134" s="2"/>
      <c r="E134" s="189"/>
      <c r="F134" s="189"/>
      <c r="G134" s="189"/>
      <c r="H134" s="189"/>
      <c r="I134" s="189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8"/>
      <c r="B135" s="188"/>
      <c r="C135" s="188"/>
      <c r="D135" s="2"/>
      <c r="E135" s="189"/>
      <c r="F135" s="189"/>
      <c r="G135" s="189"/>
      <c r="H135" s="189"/>
      <c r="I135" s="189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8"/>
      <c r="B136" s="188"/>
      <c r="C136" s="188"/>
      <c r="D136" s="2"/>
      <c r="E136" s="189"/>
      <c r="F136" s="189"/>
      <c r="G136" s="189"/>
      <c r="H136" s="189"/>
      <c r="I136" s="189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8"/>
      <c r="B137" s="188"/>
      <c r="C137" s="188"/>
      <c r="D137" s="2"/>
      <c r="E137" s="189"/>
      <c r="F137" s="189"/>
      <c r="G137" s="189"/>
      <c r="H137" s="189"/>
      <c r="I137" s="189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8"/>
      <c r="B138" s="188"/>
      <c r="C138" s="188"/>
      <c r="D138" s="2"/>
      <c r="E138" s="189"/>
      <c r="F138" s="189"/>
      <c r="G138" s="189"/>
      <c r="H138" s="189"/>
      <c r="I138" s="189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8"/>
      <c r="B139" s="188"/>
      <c r="C139" s="188"/>
      <c r="D139" s="2"/>
      <c r="E139" s="189"/>
      <c r="F139" s="189"/>
      <c r="G139" s="189"/>
      <c r="H139" s="189"/>
      <c r="I139" s="189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8"/>
      <c r="B140" s="188"/>
      <c r="C140" s="188"/>
      <c r="D140" s="2"/>
      <c r="E140" s="189"/>
      <c r="F140" s="189"/>
      <c r="G140" s="189"/>
      <c r="H140" s="189"/>
      <c r="I140" s="189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8"/>
      <c r="B141" s="188"/>
      <c r="C141" s="188"/>
      <c r="D141" s="2"/>
      <c r="E141" s="189"/>
      <c r="F141" s="189"/>
      <c r="G141" s="189"/>
      <c r="H141" s="189"/>
      <c r="I141" s="189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8"/>
      <c r="B142" s="188"/>
      <c r="C142" s="188"/>
      <c r="D142" s="2"/>
      <c r="E142" s="189"/>
      <c r="F142" s="189"/>
      <c r="G142" s="189"/>
      <c r="H142" s="189"/>
      <c r="I142" s="189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8"/>
      <c r="B143" s="188"/>
      <c r="C143" s="188"/>
      <c r="D143" s="2"/>
      <c r="E143" s="189"/>
      <c r="F143" s="189"/>
      <c r="G143" s="189"/>
      <c r="H143" s="189"/>
      <c r="I143" s="189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8"/>
      <c r="B144" s="188"/>
      <c r="C144" s="188"/>
      <c r="D144" s="2"/>
      <c r="E144" s="189"/>
      <c r="F144" s="189"/>
      <c r="G144" s="189"/>
      <c r="H144" s="189"/>
      <c r="I144" s="189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8"/>
      <c r="B145" s="188"/>
      <c r="C145" s="188"/>
      <c r="D145" s="2"/>
      <c r="E145" s="189"/>
      <c r="F145" s="189"/>
      <c r="G145" s="189"/>
      <c r="H145" s="189"/>
      <c r="I145" s="189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8"/>
      <c r="B146" s="188"/>
      <c r="C146" s="188"/>
      <c r="D146" s="2"/>
      <c r="E146" s="189"/>
      <c r="F146" s="189"/>
      <c r="G146" s="189"/>
      <c r="H146" s="189"/>
      <c r="I146" s="189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8"/>
      <c r="B147" s="188"/>
      <c r="C147" s="188"/>
      <c r="D147" s="2"/>
      <c r="E147" s="189"/>
      <c r="F147" s="189"/>
      <c r="G147" s="189"/>
      <c r="H147" s="189"/>
      <c r="I147" s="189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8"/>
      <c r="B148" s="188"/>
      <c r="C148" s="188"/>
      <c r="D148" s="2"/>
      <c r="E148" s="189"/>
      <c r="F148" s="189"/>
      <c r="G148" s="189"/>
      <c r="H148" s="189"/>
      <c r="I148" s="189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8"/>
      <c r="B149" s="188"/>
      <c r="C149" s="188"/>
      <c r="D149" s="2"/>
      <c r="E149" s="189"/>
      <c r="F149" s="189"/>
      <c r="G149" s="189"/>
      <c r="H149" s="189"/>
      <c r="I149" s="189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8"/>
      <c r="B150" s="188"/>
      <c r="C150" s="188"/>
      <c r="D150" s="2"/>
      <c r="E150" s="189"/>
      <c r="F150" s="189"/>
      <c r="G150" s="189"/>
      <c r="H150" s="189"/>
      <c r="I150" s="189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8"/>
      <c r="B151" s="188"/>
      <c r="C151" s="188"/>
      <c r="D151" s="2"/>
      <c r="E151" s="189"/>
      <c r="F151" s="189"/>
      <c r="G151" s="189"/>
      <c r="H151" s="189"/>
      <c r="I151" s="189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8"/>
      <c r="B152" s="188"/>
      <c r="C152" s="188"/>
      <c r="D152" s="2"/>
      <c r="E152" s="189"/>
      <c r="F152" s="189"/>
      <c r="G152" s="189"/>
      <c r="H152" s="189"/>
      <c r="I152" s="189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8"/>
      <c r="B153" s="188"/>
      <c r="C153" s="188"/>
      <c r="D153" s="2"/>
      <c r="E153" s="189"/>
      <c r="F153" s="189"/>
      <c r="G153" s="189"/>
      <c r="H153" s="189"/>
      <c r="I153" s="189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8"/>
      <c r="B154" s="188"/>
      <c r="C154" s="188"/>
      <c r="D154" s="2"/>
      <c r="E154" s="189"/>
      <c r="F154" s="189"/>
      <c r="G154" s="189"/>
      <c r="H154" s="189"/>
      <c r="I154" s="189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8"/>
      <c r="B155" s="188"/>
      <c r="C155" s="188"/>
      <c r="D155" s="2"/>
      <c r="E155" s="189"/>
      <c r="F155" s="189"/>
      <c r="G155" s="189"/>
      <c r="H155" s="189"/>
      <c r="I155" s="189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8"/>
      <c r="B156" s="188"/>
      <c r="C156" s="188"/>
      <c r="D156" s="2"/>
      <c r="E156" s="189"/>
      <c r="F156" s="189"/>
      <c r="G156" s="189"/>
      <c r="H156" s="189"/>
      <c r="I156" s="189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8"/>
      <c r="B157" s="188"/>
      <c r="C157" s="188"/>
      <c r="D157" s="2"/>
      <c r="E157" s="189"/>
      <c r="F157" s="189"/>
      <c r="G157" s="189"/>
      <c r="H157" s="189"/>
      <c r="I157" s="189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8"/>
      <c r="B158" s="188"/>
      <c r="C158" s="188"/>
      <c r="D158" s="2"/>
      <c r="E158" s="189"/>
      <c r="F158" s="189"/>
      <c r="G158" s="189"/>
      <c r="H158" s="189"/>
      <c r="I158" s="189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8"/>
      <c r="B159" s="188"/>
      <c r="C159" s="188"/>
      <c r="D159" s="2"/>
      <c r="E159" s="189"/>
      <c r="F159" s="189"/>
      <c r="G159" s="189"/>
      <c r="H159" s="189"/>
      <c r="I159" s="189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188"/>
      <c r="B160" s="188"/>
      <c r="C160" s="188"/>
      <c r="D160" s="2"/>
      <c r="E160" s="189"/>
      <c r="F160" s="189"/>
      <c r="G160" s="189"/>
      <c r="H160" s="189"/>
      <c r="I160" s="189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8"/>
      <c r="B161" s="188"/>
      <c r="C161" s="188"/>
      <c r="D161" s="2"/>
      <c r="E161" s="189"/>
      <c r="F161" s="189"/>
      <c r="G161" s="189"/>
      <c r="H161" s="189"/>
      <c r="I161" s="189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8"/>
      <c r="B162" s="188"/>
      <c r="C162" s="188"/>
      <c r="D162" s="2"/>
      <c r="E162" s="189"/>
      <c r="F162" s="189"/>
      <c r="G162" s="189"/>
      <c r="H162" s="189"/>
      <c r="I162" s="189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8"/>
      <c r="B163" s="188"/>
      <c r="C163" s="188"/>
      <c r="D163" s="2"/>
      <c r="E163" s="189"/>
      <c r="F163" s="189"/>
      <c r="G163" s="189"/>
      <c r="H163" s="189"/>
      <c r="I163" s="189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8"/>
      <c r="B164" s="188"/>
      <c r="C164" s="188"/>
      <c r="D164" s="2"/>
      <c r="E164" s="189"/>
      <c r="F164" s="189"/>
      <c r="G164" s="189"/>
      <c r="H164" s="189"/>
      <c r="I164" s="189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8"/>
      <c r="B165" s="188"/>
      <c r="C165" s="188"/>
      <c r="D165" s="2"/>
      <c r="E165" s="189"/>
      <c r="F165" s="189"/>
      <c r="G165" s="189"/>
      <c r="H165" s="189"/>
      <c r="I165" s="189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8"/>
      <c r="B166" s="188"/>
      <c r="C166" s="188"/>
      <c r="D166" s="2"/>
      <c r="E166" s="189"/>
      <c r="F166" s="189"/>
      <c r="G166" s="189"/>
      <c r="H166" s="189"/>
      <c r="I166" s="189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8"/>
      <c r="B167" s="188"/>
      <c r="C167" s="188"/>
      <c r="D167" s="2"/>
      <c r="E167" s="189"/>
      <c r="F167" s="189"/>
      <c r="G167" s="189"/>
      <c r="H167" s="189"/>
      <c r="I167" s="189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8"/>
      <c r="B168" s="188"/>
      <c r="C168" s="188"/>
      <c r="D168" s="2"/>
      <c r="E168" s="189"/>
      <c r="F168" s="189"/>
      <c r="G168" s="189"/>
      <c r="H168" s="189"/>
      <c r="I168" s="189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8"/>
      <c r="B169" s="188"/>
      <c r="C169" s="188"/>
      <c r="D169" s="2"/>
      <c r="E169" s="189"/>
      <c r="F169" s="189"/>
      <c r="G169" s="189"/>
      <c r="H169" s="189"/>
      <c r="I169" s="189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8"/>
      <c r="B170" s="188"/>
      <c r="C170" s="188"/>
      <c r="D170" s="2"/>
      <c r="E170" s="189"/>
      <c r="F170" s="189"/>
      <c r="G170" s="189"/>
      <c r="H170" s="189"/>
      <c r="I170" s="189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8"/>
      <c r="B171" s="188"/>
      <c r="C171" s="188"/>
      <c r="D171" s="2"/>
      <c r="E171" s="189"/>
      <c r="F171" s="189"/>
      <c r="G171" s="189"/>
      <c r="H171" s="189"/>
      <c r="I171" s="189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8"/>
      <c r="B172" s="188"/>
      <c r="C172" s="188"/>
      <c r="D172" s="2"/>
      <c r="E172" s="189"/>
      <c r="F172" s="189"/>
      <c r="G172" s="189"/>
      <c r="H172" s="189"/>
      <c r="I172" s="189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8"/>
      <c r="B173" s="188"/>
      <c r="C173" s="188"/>
      <c r="D173" s="2"/>
      <c r="E173" s="189"/>
      <c r="F173" s="189"/>
      <c r="G173" s="189"/>
      <c r="H173" s="189"/>
      <c r="I173" s="189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8"/>
      <c r="B174" s="188"/>
      <c r="C174" s="188"/>
      <c r="D174" s="2"/>
      <c r="E174" s="189"/>
      <c r="F174" s="189"/>
      <c r="G174" s="189"/>
      <c r="H174" s="189"/>
      <c r="I174" s="189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8"/>
      <c r="B175" s="188"/>
      <c r="C175" s="188"/>
      <c r="D175" s="2"/>
      <c r="E175" s="189"/>
      <c r="F175" s="189"/>
      <c r="G175" s="189"/>
      <c r="H175" s="189"/>
      <c r="I175" s="189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8"/>
      <c r="B176" s="188"/>
      <c r="C176" s="188"/>
      <c r="D176" s="2"/>
      <c r="E176" s="189"/>
      <c r="F176" s="189"/>
      <c r="G176" s="189"/>
      <c r="H176" s="189"/>
      <c r="I176" s="189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8"/>
      <c r="B177" s="188"/>
      <c r="C177" s="188"/>
      <c r="D177" s="2"/>
      <c r="E177" s="189"/>
      <c r="F177" s="189"/>
      <c r="G177" s="189"/>
      <c r="H177" s="189"/>
      <c r="I177" s="189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8"/>
      <c r="B178" s="188"/>
      <c r="C178" s="188"/>
      <c r="D178" s="2"/>
      <c r="E178" s="189"/>
      <c r="F178" s="189"/>
      <c r="G178" s="189"/>
      <c r="H178" s="189"/>
      <c r="I178" s="189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8"/>
      <c r="B179" s="188"/>
      <c r="C179" s="188"/>
      <c r="D179" s="2"/>
      <c r="E179" s="189"/>
      <c r="F179" s="189"/>
      <c r="G179" s="189"/>
      <c r="H179" s="189"/>
      <c r="I179" s="189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8"/>
      <c r="B180" s="188"/>
      <c r="C180" s="188"/>
      <c r="D180" s="2"/>
      <c r="E180" s="189"/>
      <c r="F180" s="189"/>
      <c r="G180" s="189"/>
      <c r="H180" s="189"/>
      <c r="I180" s="189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8"/>
      <c r="B181" s="188"/>
      <c r="C181" s="188"/>
      <c r="D181" s="2"/>
      <c r="E181" s="189"/>
      <c r="F181" s="189"/>
      <c r="G181" s="189"/>
      <c r="H181" s="189"/>
      <c r="I181" s="189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8"/>
      <c r="B182" s="188"/>
      <c r="C182" s="188"/>
      <c r="D182" s="2"/>
      <c r="E182" s="189"/>
      <c r="F182" s="189"/>
      <c r="G182" s="189"/>
      <c r="H182" s="189"/>
      <c r="I182" s="189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8"/>
      <c r="B183" s="188"/>
      <c r="C183" s="188"/>
      <c r="D183" s="2"/>
      <c r="E183" s="189"/>
      <c r="F183" s="189"/>
      <c r="G183" s="189"/>
      <c r="H183" s="189"/>
      <c r="I183" s="189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8"/>
      <c r="B184" s="188"/>
      <c r="C184" s="188"/>
      <c r="D184" s="2"/>
      <c r="E184" s="189"/>
      <c r="F184" s="189"/>
      <c r="G184" s="189"/>
      <c r="H184" s="189"/>
      <c r="I184" s="189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8"/>
      <c r="B185" s="188"/>
      <c r="C185" s="188"/>
      <c r="D185" s="2"/>
      <c r="E185" s="189"/>
      <c r="F185" s="189"/>
      <c r="G185" s="189"/>
      <c r="H185" s="189"/>
      <c r="I185" s="189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8"/>
      <c r="B186" s="188"/>
      <c r="C186" s="188"/>
      <c r="D186" s="2"/>
      <c r="E186" s="189"/>
      <c r="F186" s="189"/>
      <c r="G186" s="189"/>
      <c r="H186" s="189"/>
      <c r="I186" s="189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8"/>
      <c r="B187" s="188"/>
      <c r="C187" s="188"/>
      <c r="D187" s="2"/>
      <c r="E187" s="189"/>
      <c r="F187" s="189"/>
      <c r="G187" s="189"/>
      <c r="H187" s="189"/>
      <c r="I187" s="189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8"/>
      <c r="B188" s="188"/>
      <c r="C188" s="188"/>
      <c r="D188" s="2"/>
      <c r="E188" s="189"/>
      <c r="F188" s="189"/>
      <c r="G188" s="189"/>
      <c r="H188" s="189"/>
      <c r="I188" s="189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8"/>
      <c r="B189" s="188"/>
      <c r="C189" s="188"/>
      <c r="D189" s="2"/>
      <c r="E189" s="189"/>
      <c r="F189" s="189"/>
      <c r="G189" s="189"/>
      <c r="H189" s="189"/>
      <c r="I189" s="189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8"/>
      <c r="B190" s="188"/>
      <c r="C190" s="188"/>
      <c r="D190" s="2"/>
      <c r="E190" s="189"/>
      <c r="F190" s="189"/>
      <c r="G190" s="189"/>
      <c r="H190" s="189"/>
      <c r="I190" s="189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8"/>
      <c r="B191" s="188"/>
      <c r="C191" s="188"/>
      <c r="D191" s="2"/>
      <c r="E191" s="189"/>
      <c r="F191" s="189"/>
      <c r="G191" s="189"/>
      <c r="H191" s="189"/>
      <c r="I191" s="189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88"/>
      <c r="B192" s="188"/>
      <c r="C192" s="188"/>
      <c r="D192" s="2"/>
      <c r="E192" s="189"/>
      <c r="F192" s="189"/>
      <c r="G192" s="189"/>
      <c r="H192" s="189"/>
      <c r="I192" s="189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21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7.25" customHeight="1">
      <c r="A309" s="1"/>
      <c r="B309" s="1"/>
      <c r="C309" s="1"/>
      <c r="D309" s="2"/>
      <c r="E309" s="3"/>
      <c r="F309" s="3"/>
      <c r="G309" s="3"/>
      <c r="H309" s="3"/>
      <c r="I309" s="3"/>
      <c r="J309" s="21"/>
      <c r="K309" s="5"/>
      <c r="L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2"/>
      <c r="B310" s="2"/>
      <c r="C310" s="2"/>
      <c r="D310" s="2"/>
      <c r="E310" s="2"/>
      <c r="F310" s="2"/>
      <c r="G310" s="222"/>
      <c r="H310" s="222"/>
      <c r="I310" s="222"/>
      <c r="J310" s="222"/>
      <c r="K310" s="5"/>
    </row>
    <row r="311" ht="15.75" customHeight="1">
      <c r="A311" s="2"/>
      <c r="B311" s="2"/>
      <c r="C311" s="2"/>
      <c r="D311" s="2"/>
      <c r="E311" s="2"/>
      <c r="F311" s="2"/>
      <c r="G311" s="222"/>
      <c r="H311" s="222"/>
      <c r="I311" s="222"/>
      <c r="J311" s="222"/>
      <c r="K311" s="5"/>
    </row>
    <row r="312" ht="15.75" customHeight="1">
      <c r="A312" s="2"/>
      <c r="B312" s="2"/>
      <c r="C312" s="2"/>
      <c r="D312" s="2"/>
      <c r="E312" s="2"/>
      <c r="F312" s="2"/>
      <c r="G312" s="222"/>
      <c r="H312" s="222"/>
      <c r="I312" s="222"/>
      <c r="J312" s="222"/>
      <c r="K312" s="5"/>
    </row>
    <row r="313" ht="15.75" customHeight="1">
      <c r="A313" s="2"/>
      <c r="B313" s="2"/>
      <c r="C313" s="2"/>
      <c r="D313" s="2"/>
      <c r="E313" s="2"/>
      <c r="F313" s="2"/>
      <c r="G313" s="222"/>
      <c r="H313" s="222"/>
      <c r="I313" s="222"/>
      <c r="J313" s="222"/>
      <c r="K313" s="5"/>
    </row>
    <row r="314" ht="15.75" customHeight="1">
      <c r="A314" s="2"/>
      <c r="B314" s="2"/>
      <c r="C314" s="2"/>
      <c r="D314" s="2"/>
      <c r="E314" s="2"/>
      <c r="F314" s="2"/>
      <c r="G314" s="222"/>
      <c r="H314" s="222"/>
      <c r="I314" s="222"/>
      <c r="J314" s="222"/>
      <c r="K314" s="5"/>
    </row>
    <row r="315" ht="15.75" customHeight="1">
      <c r="A315" s="2"/>
      <c r="B315" s="2"/>
      <c r="C315" s="2"/>
      <c r="D315" s="2"/>
      <c r="E315" s="2"/>
      <c r="F315" s="2"/>
      <c r="G315" s="222"/>
      <c r="H315" s="222"/>
      <c r="I315" s="222"/>
      <c r="J315" s="222"/>
      <c r="K315" s="5"/>
    </row>
    <row r="316" ht="15.75" customHeight="1">
      <c r="A316" s="2"/>
      <c r="B316" s="2"/>
      <c r="C316" s="2"/>
      <c r="D316" s="2"/>
      <c r="E316" s="2"/>
      <c r="F316" s="2"/>
      <c r="G316" s="222"/>
      <c r="H316" s="222"/>
      <c r="I316" s="222"/>
      <c r="J316" s="222"/>
      <c r="K316" s="5"/>
    </row>
    <row r="317" ht="15.75" customHeight="1">
      <c r="A317" s="2"/>
      <c r="B317" s="2"/>
      <c r="C317" s="2"/>
      <c r="D317" s="2"/>
      <c r="E317" s="2"/>
      <c r="F317" s="2"/>
      <c r="G317" s="222"/>
      <c r="H317" s="222"/>
      <c r="I317" s="222"/>
      <c r="J317" s="222"/>
      <c r="K317" s="5"/>
    </row>
    <row r="318" ht="15.75" customHeight="1">
      <c r="A318" s="2"/>
      <c r="B318" s="2"/>
      <c r="C318" s="2"/>
      <c r="D318" s="2"/>
      <c r="E318" s="2"/>
      <c r="F318" s="2"/>
      <c r="G318" s="222"/>
      <c r="H318" s="222"/>
      <c r="I318" s="222"/>
      <c r="J318" s="222"/>
      <c r="K318" s="5"/>
    </row>
    <row r="319" ht="15.75" customHeight="1">
      <c r="A319" s="2"/>
      <c r="B319" s="2"/>
      <c r="C319" s="2"/>
      <c r="D319" s="2"/>
      <c r="E319" s="2"/>
      <c r="F319" s="2"/>
      <c r="G319" s="222"/>
      <c r="H319" s="222"/>
      <c r="I319" s="222"/>
      <c r="J319" s="222"/>
      <c r="K319" s="5"/>
    </row>
    <row r="320" ht="15.75" customHeight="1">
      <c r="A320" s="2"/>
      <c r="B320" s="2"/>
      <c r="C320" s="2"/>
      <c r="D320" s="2"/>
      <c r="E320" s="2"/>
      <c r="F320" s="2"/>
      <c r="G320" s="222"/>
      <c r="H320" s="222"/>
      <c r="I320" s="222"/>
      <c r="J320" s="222"/>
      <c r="K320" s="5"/>
    </row>
    <row r="321" ht="15.75" customHeight="1">
      <c r="A321" s="2"/>
      <c r="B321" s="2"/>
      <c r="C321" s="2"/>
      <c r="D321" s="2"/>
      <c r="E321" s="2"/>
      <c r="F321" s="2"/>
      <c r="G321" s="222"/>
      <c r="H321" s="222"/>
      <c r="I321" s="222"/>
      <c r="J321" s="222"/>
      <c r="K321" s="5"/>
    </row>
    <row r="322" ht="15.75" customHeight="1">
      <c r="A322" s="2"/>
      <c r="B322" s="2"/>
      <c r="C322" s="2"/>
      <c r="D322" s="2"/>
      <c r="E322" s="2"/>
      <c r="F322" s="2"/>
      <c r="G322" s="222"/>
      <c r="H322" s="222"/>
      <c r="I322" s="222"/>
      <c r="J322" s="222"/>
      <c r="K322" s="5"/>
    </row>
    <row r="323" ht="15.75" customHeight="1">
      <c r="A323" s="2"/>
      <c r="B323" s="2"/>
      <c r="C323" s="2"/>
      <c r="D323" s="2"/>
      <c r="E323" s="2"/>
      <c r="F323" s="2"/>
      <c r="G323" s="222"/>
      <c r="H323" s="222"/>
      <c r="I323" s="222"/>
      <c r="J323" s="222"/>
      <c r="K323" s="5"/>
    </row>
    <row r="324" ht="15.75" customHeight="1">
      <c r="A324" s="2"/>
      <c r="B324" s="2"/>
      <c r="C324" s="2"/>
      <c r="D324" s="2"/>
      <c r="E324" s="2"/>
      <c r="F324" s="2"/>
      <c r="G324" s="222"/>
      <c r="H324" s="222"/>
      <c r="I324" s="222"/>
      <c r="J324" s="222"/>
      <c r="K324" s="5"/>
    </row>
    <row r="325" ht="15.75" customHeight="1">
      <c r="A325" s="2"/>
      <c r="B325" s="2"/>
      <c r="C325" s="2"/>
      <c r="D325" s="2"/>
      <c r="E325" s="2"/>
      <c r="F325" s="2"/>
      <c r="G325" s="222"/>
      <c r="H325" s="222"/>
      <c r="I325" s="222"/>
      <c r="J325" s="222"/>
      <c r="K325" s="5"/>
    </row>
    <row r="326" ht="15.75" customHeight="1">
      <c r="A326" s="2"/>
      <c r="B326" s="2"/>
      <c r="C326" s="2"/>
      <c r="D326" s="2"/>
      <c r="E326" s="2"/>
      <c r="F326" s="2"/>
      <c r="G326" s="222"/>
      <c r="H326" s="222"/>
      <c r="I326" s="222"/>
      <c r="J326" s="222"/>
      <c r="K326" s="5"/>
    </row>
    <row r="327" ht="15.75" customHeight="1">
      <c r="A327" s="2"/>
      <c r="B327" s="2"/>
      <c r="C327" s="2"/>
      <c r="D327" s="2"/>
      <c r="E327" s="2"/>
      <c r="F327" s="2"/>
      <c r="G327" s="222"/>
      <c r="H327" s="222"/>
      <c r="I327" s="222"/>
      <c r="J327" s="222"/>
      <c r="K327" s="5"/>
    </row>
    <row r="328" ht="15.75" customHeight="1">
      <c r="A328" s="2"/>
      <c r="B328" s="2"/>
      <c r="C328" s="2"/>
      <c r="D328" s="2"/>
      <c r="E328" s="2"/>
      <c r="F328" s="2"/>
      <c r="G328" s="222"/>
      <c r="H328" s="222"/>
      <c r="I328" s="222"/>
      <c r="J328" s="222"/>
      <c r="K328" s="5"/>
    </row>
    <row r="329" ht="15.75" customHeight="1">
      <c r="A329" s="2"/>
      <c r="B329" s="2"/>
      <c r="C329" s="2"/>
      <c r="D329" s="2"/>
      <c r="E329" s="2"/>
      <c r="F329" s="2"/>
      <c r="G329" s="222"/>
      <c r="H329" s="222"/>
      <c r="I329" s="222"/>
      <c r="J329" s="222"/>
      <c r="K329" s="5"/>
    </row>
    <row r="330" ht="15.75" customHeight="1">
      <c r="A330" s="2"/>
      <c r="B330" s="2"/>
      <c r="C330" s="2"/>
      <c r="D330" s="2"/>
      <c r="E330" s="2"/>
      <c r="F330" s="2"/>
      <c r="G330" s="222"/>
      <c r="H330" s="222"/>
      <c r="I330" s="222"/>
      <c r="J330" s="222"/>
      <c r="K330" s="5"/>
    </row>
    <row r="331" ht="15.75" customHeight="1">
      <c r="A331" s="2"/>
      <c r="B331" s="2"/>
      <c r="C331" s="2"/>
      <c r="D331" s="2"/>
      <c r="E331" s="2"/>
      <c r="F331" s="2"/>
      <c r="G331" s="222"/>
      <c r="H331" s="222"/>
      <c r="I331" s="222"/>
      <c r="J331" s="222"/>
      <c r="K331" s="5"/>
    </row>
    <row r="332" ht="15.75" customHeight="1">
      <c r="A332" s="2"/>
      <c r="B332" s="2"/>
      <c r="C332" s="2"/>
      <c r="D332" s="2"/>
      <c r="E332" s="2"/>
      <c r="F332" s="2"/>
      <c r="G332" s="222"/>
      <c r="H332" s="222"/>
      <c r="I332" s="222"/>
      <c r="J332" s="222"/>
      <c r="K332" s="5"/>
    </row>
    <row r="333" ht="15.75" customHeight="1">
      <c r="A333" s="2"/>
      <c r="B333" s="2"/>
      <c r="C333" s="2"/>
      <c r="D333" s="2"/>
      <c r="E333" s="2"/>
      <c r="F333" s="2"/>
      <c r="G333" s="222"/>
      <c r="H333" s="222"/>
      <c r="I333" s="222"/>
      <c r="J333" s="222"/>
      <c r="K333" s="5"/>
    </row>
    <row r="334" ht="15.75" customHeight="1">
      <c r="A334" s="2"/>
      <c r="B334" s="2"/>
      <c r="C334" s="2"/>
      <c r="D334" s="2"/>
      <c r="E334" s="2"/>
      <c r="F334" s="2"/>
      <c r="G334" s="222"/>
      <c r="H334" s="222"/>
      <c r="I334" s="222"/>
      <c r="J334" s="222"/>
      <c r="K334" s="5"/>
    </row>
    <row r="335" ht="15.75" customHeight="1">
      <c r="A335" s="2"/>
      <c r="B335" s="2"/>
      <c r="C335" s="2"/>
      <c r="D335" s="2"/>
      <c r="E335" s="2"/>
      <c r="F335" s="2"/>
      <c r="G335" s="222"/>
      <c r="H335" s="222"/>
      <c r="I335" s="222"/>
      <c r="J335" s="222"/>
      <c r="K335" s="5"/>
    </row>
    <row r="336" ht="15.75" customHeight="1">
      <c r="A336" s="2"/>
      <c r="B336" s="2"/>
      <c r="C336" s="2"/>
      <c r="D336" s="2"/>
      <c r="E336" s="2"/>
      <c r="F336" s="2"/>
      <c r="G336" s="222"/>
      <c r="H336" s="222"/>
      <c r="I336" s="222"/>
      <c r="J336" s="222"/>
      <c r="K336" s="5"/>
    </row>
    <row r="337" ht="15.75" customHeight="1">
      <c r="A337" s="2"/>
      <c r="B337" s="2"/>
      <c r="C337" s="2"/>
      <c r="D337" s="2"/>
      <c r="E337" s="2"/>
      <c r="F337" s="2"/>
      <c r="G337" s="222"/>
      <c r="H337" s="222"/>
      <c r="I337" s="222"/>
      <c r="J337" s="222"/>
      <c r="K337" s="5"/>
    </row>
    <row r="338" ht="15.75" customHeight="1">
      <c r="A338" s="2"/>
      <c r="B338" s="2"/>
      <c r="C338" s="2"/>
      <c r="D338" s="2"/>
      <c r="E338" s="2"/>
      <c r="F338" s="2"/>
      <c r="G338" s="222"/>
      <c r="H338" s="222"/>
      <c r="I338" s="222"/>
      <c r="J338" s="222"/>
      <c r="K338" s="5"/>
    </row>
    <row r="339" ht="15.75" customHeight="1">
      <c r="A339" s="2"/>
      <c r="B339" s="2"/>
      <c r="C339" s="2"/>
      <c r="D339" s="2"/>
      <c r="E339" s="2"/>
      <c r="F339" s="2"/>
      <c r="G339" s="222"/>
      <c r="H339" s="222"/>
      <c r="I339" s="222"/>
      <c r="J339" s="222"/>
      <c r="K339" s="5"/>
    </row>
    <row r="340" ht="15.75" customHeight="1">
      <c r="A340" s="2"/>
      <c r="B340" s="2"/>
      <c r="C340" s="2"/>
      <c r="D340" s="2"/>
      <c r="E340" s="2"/>
      <c r="F340" s="2"/>
      <c r="G340" s="222"/>
      <c r="H340" s="222"/>
      <c r="I340" s="222"/>
      <c r="J340" s="222"/>
      <c r="K340" s="5"/>
    </row>
    <row r="341" ht="15.75" customHeight="1">
      <c r="A341" s="2"/>
      <c r="B341" s="2"/>
      <c r="C341" s="2"/>
      <c r="D341" s="2"/>
      <c r="E341" s="2"/>
      <c r="F341" s="2"/>
      <c r="G341" s="222"/>
      <c r="H341" s="222"/>
      <c r="I341" s="222"/>
      <c r="J341" s="222"/>
      <c r="K341" s="5"/>
    </row>
    <row r="342" ht="15.75" customHeight="1">
      <c r="A342" s="2"/>
      <c r="B342" s="2"/>
      <c r="C342" s="2"/>
      <c r="D342" s="2"/>
      <c r="E342" s="2"/>
      <c r="F342" s="2"/>
      <c r="G342" s="222"/>
      <c r="H342" s="222"/>
      <c r="I342" s="222"/>
      <c r="J342" s="222"/>
      <c r="K342" s="5"/>
    </row>
    <row r="343" ht="15.75" customHeight="1">
      <c r="A343" s="2"/>
      <c r="B343" s="2"/>
      <c r="C343" s="2"/>
      <c r="D343" s="2"/>
      <c r="E343" s="2"/>
      <c r="F343" s="2"/>
      <c r="G343" s="222"/>
      <c r="H343" s="222"/>
      <c r="I343" s="222"/>
      <c r="J343" s="222"/>
      <c r="K343" s="5"/>
    </row>
    <row r="344" ht="15.75" customHeight="1">
      <c r="A344" s="2"/>
      <c r="B344" s="2"/>
      <c r="C344" s="2"/>
      <c r="D344" s="2"/>
      <c r="E344" s="2"/>
      <c r="F344" s="2"/>
      <c r="G344" s="222"/>
      <c r="H344" s="222"/>
      <c r="I344" s="222"/>
      <c r="J344" s="222"/>
      <c r="K344" s="5"/>
    </row>
    <row r="345" ht="15.75" customHeight="1">
      <c r="A345" s="2"/>
      <c r="B345" s="2"/>
      <c r="C345" s="2"/>
      <c r="D345" s="2"/>
      <c r="E345" s="2"/>
      <c r="F345" s="2"/>
      <c r="G345" s="222"/>
      <c r="H345" s="222"/>
      <c r="I345" s="222"/>
      <c r="J345" s="222"/>
      <c r="K345" s="5"/>
    </row>
    <row r="346" ht="15.75" customHeight="1">
      <c r="A346" s="2"/>
      <c r="B346" s="2"/>
      <c r="C346" s="2"/>
      <c r="D346" s="2"/>
      <c r="E346" s="2"/>
      <c r="F346" s="2"/>
      <c r="G346" s="222"/>
      <c r="H346" s="222"/>
      <c r="I346" s="222"/>
      <c r="J346" s="222"/>
      <c r="K346" s="5"/>
    </row>
    <row r="347" ht="15.75" customHeight="1">
      <c r="A347" s="2"/>
      <c r="B347" s="2"/>
      <c r="C347" s="2"/>
      <c r="D347" s="2"/>
      <c r="E347" s="2"/>
      <c r="F347" s="2"/>
      <c r="G347" s="222"/>
      <c r="H347" s="222"/>
      <c r="I347" s="222"/>
      <c r="J347" s="222"/>
      <c r="K347" s="5"/>
    </row>
    <row r="348" ht="15.75" customHeight="1">
      <c r="A348" s="2"/>
      <c r="B348" s="2"/>
      <c r="C348" s="2"/>
      <c r="D348" s="2"/>
      <c r="E348" s="2"/>
      <c r="F348" s="2"/>
      <c r="G348" s="222"/>
      <c r="H348" s="222"/>
      <c r="I348" s="222"/>
      <c r="J348" s="222"/>
      <c r="K348" s="5"/>
    </row>
    <row r="349" ht="15.75" customHeight="1">
      <c r="A349" s="2"/>
      <c r="B349" s="2"/>
      <c r="C349" s="2"/>
      <c r="D349" s="2"/>
      <c r="E349" s="2"/>
      <c r="F349" s="2"/>
      <c r="G349" s="222"/>
      <c r="H349" s="222"/>
      <c r="I349" s="222"/>
      <c r="J349" s="222"/>
      <c r="K349" s="5"/>
    </row>
    <row r="350" ht="15.75" customHeight="1">
      <c r="A350" s="2"/>
      <c r="B350" s="2"/>
      <c r="C350" s="2"/>
      <c r="D350" s="2"/>
      <c r="E350" s="2"/>
      <c r="F350" s="2"/>
      <c r="G350" s="222"/>
      <c r="H350" s="222"/>
      <c r="I350" s="222"/>
      <c r="J350" s="222"/>
      <c r="K350" s="5"/>
    </row>
    <row r="351" ht="15.75" customHeight="1">
      <c r="A351" s="2"/>
      <c r="B351" s="2"/>
      <c r="C351" s="2"/>
      <c r="D351" s="2"/>
      <c r="E351" s="2"/>
      <c r="F351" s="2"/>
      <c r="G351" s="222"/>
      <c r="H351" s="222"/>
      <c r="I351" s="222"/>
      <c r="J351" s="222"/>
      <c r="K351" s="5"/>
    </row>
    <row r="352" ht="15.75" customHeight="1">
      <c r="A352" s="2"/>
      <c r="B352" s="2"/>
      <c r="C352" s="2"/>
      <c r="D352" s="2"/>
      <c r="E352" s="2"/>
      <c r="F352" s="2"/>
      <c r="G352" s="222"/>
      <c r="H352" s="222"/>
      <c r="I352" s="222"/>
      <c r="J352" s="222"/>
      <c r="K352" s="5"/>
    </row>
    <row r="353" ht="15.75" customHeight="1">
      <c r="A353" s="2"/>
      <c r="B353" s="2"/>
      <c r="C353" s="2"/>
      <c r="D353" s="2"/>
      <c r="E353" s="2"/>
      <c r="F353" s="2"/>
      <c r="G353" s="222"/>
      <c r="H353" s="222"/>
      <c r="I353" s="222"/>
      <c r="J353" s="222"/>
      <c r="K353" s="5"/>
    </row>
    <row r="354" ht="15.75" customHeight="1">
      <c r="A354" s="2"/>
      <c r="B354" s="2"/>
      <c r="C354" s="2"/>
      <c r="D354" s="2"/>
      <c r="E354" s="2"/>
      <c r="F354" s="2"/>
      <c r="G354" s="222"/>
      <c r="H354" s="222"/>
      <c r="I354" s="222"/>
      <c r="J354" s="222"/>
      <c r="K354" s="5"/>
    </row>
    <row r="355" ht="15.75" customHeight="1">
      <c r="A355" s="2"/>
      <c r="B355" s="2"/>
      <c r="C355" s="2"/>
      <c r="D355" s="2"/>
      <c r="E355" s="2"/>
      <c r="F355" s="2"/>
      <c r="G355" s="222"/>
      <c r="H355" s="222"/>
      <c r="I355" s="222"/>
      <c r="J355" s="222"/>
      <c r="K355" s="5"/>
    </row>
    <row r="356" ht="15.75" customHeight="1">
      <c r="A356" s="2"/>
      <c r="B356" s="2"/>
      <c r="C356" s="2"/>
      <c r="D356" s="2"/>
      <c r="E356" s="2"/>
      <c r="F356" s="2"/>
      <c r="G356" s="222"/>
      <c r="H356" s="222"/>
      <c r="I356" s="222"/>
      <c r="J356" s="222"/>
      <c r="K356" s="5"/>
    </row>
    <row r="357" ht="15.75" customHeight="1">
      <c r="A357" s="2"/>
      <c r="B357" s="2"/>
      <c r="C357" s="2"/>
      <c r="D357" s="2"/>
      <c r="E357" s="2"/>
      <c r="F357" s="2"/>
      <c r="G357" s="222"/>
      <c r="H357" s="222"/>
      <c r="I357" s="222"/>
      <c r="J357" s="222"/>
      <c r="K357" s="5"/>
    </row>
    <row r="358" ht="15.75" customHeight="1">
      <c r="A358" s="2"/>
      <c r="B358" s="2"/>
      <c r="C358" s="2"/>
      <c r="D358" s="2"/>
      <c r="E358" s="2"/>
      <c r="F358" s="2"/>
      <c r="G358" s="222"/>
      <c r="H358" s="222"/>
      <c r="I358" s="222"/>
      <c r="J358" s="222"/>
      <c r="K358" s="5"/>
    </row>
    <row r="359" ht="15.75" customHeight="1">
      <c r="A359" s="2"/>
      <c r="B359" s="2"/>
      <c r="C359" s="2"/>
      <c r="D359" s="2"/>
      <c r="E359" s="2"/>
      <c r="F359" s="2"/>
      <c r="G359" s="222"/>
      <c r="H359" s="222"/>
      <c r="I359" s="222"/>
      <c r="J359" s="222"/>
      <c r="K359" s="5"/>
    </row>
    <row r="360" ht="15.75" customHeight="1">
      <c r="A360" s="2"/>
      <c r="B360" s="2"/>
      <c r="C360" s="2"/>
      <c r="D360" s="2"/>
      <c r="E360" s="2"/>
      <c r="F360" s="2"/>
      <c r="G360" s="222"/>
      <c r="H360" s="222"/>
      <c r="I360" s="222"/>
      <c r="J360" s="222"/>
      <c r="K360" s="5"/>
    </row>
    <row r="361" ht="15.75" customHeight="1">
      <c r="A361" s="2"/>
      <c r="B361" s="2"/>
      <c r="C361" s="2"/>
      <c r="D361" s="2"/>
      <c r="E361" s="2"/>
      <c r="F361" s="2"/>
      <c r="G361" s="222"/>
      <c r="H361" s="222"/>
      <c r="I361" s="222"/>
      <c r="J361" s="222"/>
      <c r="K361" s="5"/>
    </row>
    <row r="362" ht="15.75" customHeight="1">
      <c r="A362" s="2"/>
      <c r="B362" s="2"/>
      <c r="C362" s="2"/>
      <c r="D362" s="2"/>
      <c r="E362" s="2"/>
      <c r="F362" s="2"/>
      <c r="G362" s="222"/>
      <c r="H362" s="222"/>
      <c r="I362" s="222"/>
      <c r="J362" s="222"/>
      <c r="K362" s="5"/>
    </row>
    <row r="363" ht="15.75" customHeight="1">
      <c r="A363" s="2"/>
      <c r="B363" s="2"/>
      <c r="C363" s="2"/>
      <c r="D363" s="2"/>
      <c r="E363" s="2"/>
      <c r="F363" s="2"/>
      <c r="G363" s="222"/>
      <c r="H363" s="222"/>
      <c r="I363" s="222"/>
      <c r="J363" s="222"/>
      <c r="K363" s="5"/>
    </row>
    <row r="364" ht="15.75" customHeight="1">
      <c r="A364" s="2"/>
      <c r="B364" s="2"/>
      <c r="C364" s="2"/>
      <c r="D364" s="2"/>
      <c r="E364" s="2"/>
      <c r="F364" s="2"/>
      <c r="G364" s="222"/>
      <c r="H364" s="222"/>
      <c r="I364" s="222"/>
      <c r="J364" s="222"/>
      <c r="K364" s="5"/>
    </row>
    <row r="365" ht="15.75" customHeight="1">
      <c r="A365" s="2"/>
      <c r="B365" s="2"/>
      <c r="C365" s="2"/>
      <c r="D365" s="2"/>
      <c r="E365" s="2"/>
      <c r="F365" s="2"/>
      <c r="G365" s="222"/>
      <c r="H365" s="222"/>
      <c r="I365" s="222"/>
      <c r="J365" s="222"/>
      <c r="K365" s="5"/>
    </row>
    <row r="366" ht="15.75" customHeight="1">
      <c r="A366" s="2"/>
      <c r="B366" s="2"/>
      <c r="C366" s="2"/>
      <c r="D366" s="2"/>
      <c r="E366" s="2"/>
      <c r="F366" s="2"/>
      <c r="G366" s="222"/>
      <c r="H366" s="222"/>
      <c r="I366" s="222"/>
      <c r="J366" s="222"/>
      <c r="K366" s="5"/>
    </row>
    <row r="367" ht="15.75" customHeight="1">
      <c r="A367" s="2"/>
      <c r="B367" s="2"/>
      <c r="C367" s="2"/>
      <c r="D367" s="2"/>
      <c r="E367" s="2"/>
      <c r="F367" s="2"/>
      <c r="G367" s="222"/>
      <c r="H367" s="222"/>
      <c r="I367" s="222"/>
      <c r="J367" s="222"/>
      <c r="K367" s="5"/>
    </row>
    <row r="368" ht="15.75" customHeight="1">
      <c r="A368" s="2"/>
      <c r="B368" s="2"/>
      <c r="C368" s="2"/>
      <c r="D368" s="2"/>
      <c r="E368" s="2"/>
      <c r="F368" s="2"/>
      <c r="G368" s="222"/>
      <c r="H368" s="222"/>
      <c r="I368" s="222"/>
      <c r="J368" s="222"/>
      <c r="K368" s="5"/>
    </row>
    <row r="369" ht="15.75" customHeight="1">
      <c r="A369" s="2"/>
      <c r="B369" s="2"/>
      <c r="C369" s="2"/>
      <c r="D369" s="2"/>
      <c r="E369" s="2"/>
      <c r="F369" s="2"/>
      <c r="G369" s="222"/>
      <c r="H369" s="222"/>
      <c r="I369" s="222"/>
      <c r="J369" s="222"/>
      <c r="K369" s="5"/>
    </row>
    <row r="370" ht="15.75" customHeight="1">
      <c r="A370" s="2"/>
      <c r="B370" s="2"/>
      <c r="C370" s="2"/>
      <c r="D370" s="2"/>
      <c r="E370" s="2"/>
      <c r="F370" s="2"/>
      <c r="G370" s="222"/>
      <c r="H370" s="222"/>
      <c r="I370" s="222"/>
      <c r="J370" s="222"/>
      <c r="K370" s="5"/>
    </row>
    <row r="371" ht="15.75" customHeight="1">
      <c r="A371" s="2"/>
      <c r="B371" s="2"/>
      <c r="C371" s="2"/>
      <c r="D371" s="2"/>
      <c r="E371" s="2"/>
      <c r="F371" s="2"/>
      <c r="G371" s="222"/>
      <c r="H371" s="222"/>
      <c r="I371" s="222"/>
      <c r="J371" s="222"/>
      <c r="K371" s="5"/>
    </row>
    <row r="372" ht="15.75" customHeight="1">
      <c r="A372" s="2"/>
      <c r="B372" s="2"/>
      <c r="C372" s="2"/>
      <c r="D372" s="2"/>
      <c r="E372" s="2"/>
      <c r="F372" s="2"/>
      <c r="G372" s="222"/>
      <c r="H372" s="222"/>
      <c r="I372" s="222"/>
      <c r="J372" s="222"/>
      <c r="K372" s="5"/>
    </row>
    <row r="373" ht="15.75" customHeight="1">
      <c r="A373" s="2"/>
      <c r="B373" s="2"/>
      <c r="C373" s="2"/>
      <c r="D373" s="2"/>
      <c r="E373" s="2"/>
      <c r="F373" s="2"/>
      <c r="G373" s="222"/>
      <c r="H373" s="222"/>
      <c r="I373" s="222"/>
      <c r="J373" s="222"/>
      <c r="K373" s="5"/>
    </row>
    <row r="374" ht="15.75" customHeight="1">
      <c r="A374" s="2"/>
      <c r="B374" s="2"/>
      <c r="C374" s="2"/>
      <c r="D374" s="2"/>
      <c r="E374" s="2"/>
      <c r="F374" s="2"/>
      <c r="G374" s="222"/>
      <c r="H374" s="222"/>
      <c r="I374" s="222"/>
      <c r="J374" s="222"/>
      <c r="K374" s="5"/>
    </row>
    <row r="375" ht="15.75" customHeight="1">
      <c r="A375" s="2"/>
      <c r="B375" s="2"/>
      <c r="C375" s="2"/>
      <c r="D375" s="2"/>
      <c r="E375" s="2"/>
      <c r="F375" s="2"/>
      <c r="G375" s="222"/>
      <c r="H375" s="222"/>
      <c r="I375" s="222"/>
      <c r="J375" s="222"/>
      <c r="K375" s="5"/>
    </row>
    <row r="376" ht="15.75" customHeight="1">
      <c r="A376" s="2"/>
      <c r="B376" s="2"/>
      <c r="C376" s="2"/>
      <c r="D376" s="2"/>
      <c r="E376" s="2"/>
      <c r="F376" s="2"/>
      <c r="G376" s="222"/>
      <c r="H376" s="222"/>
      <c r="I376" s="222"/>
      <c r="J376" s="222"/>
      <c r="K376" s="5"/>
    </row>
    <row r="377" ht="15.75" customHeight="1">
      <c r="A377" s="2"/>
      <c r="B377" s="2"/>
      <c r="C377" s="2"/>
      <c r="D377" s="2"/>
      <c r="E377" s="2"/>
      <c r="F377" s="2"/>
      <c r="G377" s="222"/>
      <c r="H377" s="222"/>
      <c r="I377" s="222"/>
      <c r="J377" s="222"/>
      <c r="K377" s="5"/>
    </row>
    <row r="378" ht="15.75" customHeight="1">
      <c r="A378" s="2"/>
      <c r="B378" s="2"/>
      <c r="C378" s="2"/>
      <c r="D378" s="2"/>
      <c r="E378" s="2"/>
      <c r="F378" s="2"/>
      <c r="G378" s="222"/>
      <c r="H378" s="222"/>
      <c r="I378" s="222"/>
      <c r="J378" s="222"/>
      <c r="K378" s="5"/>
    </row>
    <row r="379" ht="15.75" customHeight="1">
      <c r="A379" s="2"/>
      <c r="B379" s="2"/>
      <c r="C379" s="2"/>
      <c r="D379" s="2"/>
      <c r="E379" s="2"/>
      <c r="F379" s="2"/>
      <c r="G379" s="222"/>
      <c r="H379" s="222"/>
      <c r="I379" s="222"/>
      <c r="J379" s="222"/>
      <c r="K379" s="5"/>
    </row>
    <row r="380" ht="15.75" customHeight="1">
      <c r="A380" s="2"/>
      <c r="B380" s="2"/>
      <c r="C380" s="2"/>
      <c r="D380" s="2"/>
      <c r="E380" s="2"/>
      <c r="F380" s="2"/>
      <c r="G380" s="222"/>
      <c r="H380" s="222"/>
      <c r="I380" s="222"/>
      <c r="J380" s="222"/>
      <c r="K380" s="5"/>
    </row>
    <row r="381" ht="15.75" customHeight="1">
      <c r="A381" s="2"/>
      <c r="B381" s="2"/>
      <c r="C381" s="2"/>
      <c r="D381" s="2"/>
      <c r="E381" s="2"/>
      <c r="F381" s="2"/>
      <c r="G381" s="222"/>
      <c r="H381" s="222"/>
      <c r="I381" s="222"/>
      <c r="J381" s="222"/>
      <c r="K381" s="5"/>
    </row>
    <row r="382" ht="15.75" customHeight="1">
      <c r="A382" s="2"/>
      <c r="B382" s="2"/>
      <c r="C382" s="2"/>
      <c r="D382" s="2"/>
      <c r="E382" s="2"/>
      <c r="F382" s="2"/>
      <c r="G382" s="222"/>
      <c r="H382" s="222"/>
      <c r="I382" s="222"/>
      <c r="J382" s="222"/>
      <c r="K382" s="5"/>
    </row>
    <row r="383" ht="15.75" customHeight="1">
      <c r="A383" s="2"/>
      <c r="B383" s="2"/>
      <c r="C383" s="2"/>
      <c r="D383" s="2"/>
      <c r="E383" s="2"/>
      <c r="F383" s="2"/>
      <c r="G383" s="222"/>
      <c r="H383" s="222"/>
      <c r="I383" s="222"/>
      <c r="J383" s="222"/>
      <c r="K383" s="5"/>
    </row>
    <row r="384" ht="15.75" customHeight="1">
      <c r="A384" s="2"/>
      <c r="B384" s="2"/>
      <c r="C384" s="2"/>
      <c r="D384" s="2"/>
      <c r="E384" s="2"/>
      <c r="F384" s="2"/>
      <c r="G384" s="222"/>
      <c r="H384" s="222"/>
      <c r="I384" s="222"/>
      <c r="J384" s="222"/>
      <c r="K384" s="5"/>
    </row>
    <row r="385" ht="15.75" customHeight="1">
      <c r="A385" s="2"/>
      <c r="B385" s="2"/>
      <c r="C385" s="2"/>
      <c r="D385" s="2"/>
      <c r="E385" s="2"/>
      <c r="F385" s="2"/>
      <c r="G385" s="222"/>
      <c r="H385" s="222"/>
      <c r="I385" s="222"/>
      <c r="J385" s="222"/>
      <c r="K385" s="5"/>
    </row>
    <row r="386" ht="15.75" customHeight="1">
      <c r="A386" s="2"/>
      <c r="B386" s="2"/>
      <c r="C386" s="2"/>
      <c r="D386" s="2"/>
      <c r="E386" s="2"/>
      <c r="F386" s="2"/>
      <c r="G386" s="222"/>
      <c r="H386" s="222"/>
      <c r="I386" s="222"/>
      <c r="J386" s="222"/>
      <c r="K386" s="5"/>
    </row>
    <row r="387" ht="15.75" customHeight="1">
      <c r="A387" s="2"/>
      <c r="B387" s="2"/>
      <c r="C387" s="2"/>
      <c r="D387" s="2"/>
      <c r="E387" s="2"/>
      <c r="F387" s="2"/>
      <c r="G387" s="222"/>
      <c r="H387" s="222"/>
      <c r="I387" s="222"/>
      <c r="J387" s="222"/>
      <c r="K387" s="5"/>
    </row>
    <row r="388" ht="15.75" customHeight="1">
      <c r="A388" s="2"/>
      <c r="B388" s="2"/>
      <c r="C388" s="2"/>
      <c r="D388" s="2"/>
      <c r="E388" s="2"/>
      <c r="F388" s="2"/>
      <c r="G388" s="222"/>
      <c r="H388" s="222"/>
      <c r="I388" s="222"/>
      <c r="J388" s="222"/>
      <c r="K388" s="5"/>
    </row>
    <row r="389" ht="15.75" customHeight="1">
      <c r="A389" s="2"/>
      <c r="B389" s="2"/>
      <c r="C389" s="2"/>
      <c r="D389" s="2"/>
      <c r="E389" s="2"/>
      <c r="F389" s="2"/>
      <c r="G389" s="222"/>
      <c r="H389" s="222"/>
      <c r="I389" s="222"/>
      <c r="J389" s="222"/>
      <c r="K389" s="5"/>
    </row>
    <row r="390" ht="15.75" customHeight="1">
      <c r="A390" s="2"/>
      <c r="B390" s="2"/>
      <c r="C390" s="2"/>
      <c r="D390" s="2"/>
      <c r="E390" s="2"/>
      <c r="F390" s="2"/>
      <c r="G390" s="222"/>
      <c r="H390" s="222"/>
      <c r="I390" s="222"/>
      <c r="J390" s="222"/>
      <c r="K390" s="5"/>
    </row>
    <row r="391" ht="15.75" customHeight="1">
      <c r="A391" s="2"/>
      <c r="B391" s="2"/>
      <c r="C391" s="2"/>
      <c r="D391" s="2"/>
      <c r="E391" s="2"/>
      <c r="F391" s="2"/>
      <c r="G391" s="222"/>
      <c r="H391" s="222"/>
      <c r="I391" s="222"/>
      <c r="J391" s="222"/>
      <c r="K391" s="5"/>
    </row>
    <row r="392" ht="15.75" customHeight="1">
      <c r="A392" s="2"/>
      <c r="B392" s="2"/>
      <c r="C392" s="2"/>
      <c r="D392" s="2"/>
      <c r="E392" s="2"/>
      <c r="F392" s="2"/>
      <c r="G392" s="222"/>
      <c r="H392" s="222"/>
      <c r="I392" s="222"/>
      <c r="J392" s="222"/>
      <c r="K392" s="5"/>
    </row>
    <row r="393" ht="15.75" customHeight="1">
      <c r="A393" s="2"/>
      <c r="B393" s="2"/>
      <c r="C393" s="2"/>
      <c r="D393" s="2"/>
      <c r="E393" s="2"/>
      <c r="F393" s="2"/>
      <c r="G393" s="222"/>
      <c r="H393" s="222"/>
      <c r="I393" s="222"/>
      <c r="J393" s="222"/>
      <c r="K393" s="5"/>
    </row>
    <row r="394" ht="15.75" customHeight="1">
      <c r="A394" s="2"/>
      <c r="B394" s="2"/>
      <c r="C394" s="2"/>
      <c r="D394" s="2"/>
      <c r="E394" s="2"/>
      <c r="F394" s="2"/>
      <c r="G394" s="222"/>
      <c r="H394" s="222"/>
      <c r="I394" s="222"/>
      <c r="J394" s="222"/>
      <c r="K394" s="5"/>
    </row>
    <row r="395" ht="15.75" customHeight="1">
      <c r="A395" s="2"/>
      <c r="B395" s="2"/>
      <c r="C395" s="2"/>
      <c r="D395" s="2"/>
      <c r="E395" s="2"/>
      <c r="F395" s="2"/>
      <c r="G395" s="222"/>
      <c r="H395" s="222"/>
      <c r="I395" s="222"/>
      <c r="J395" s="222"/>
      <c r="K395" s="5"/>
    </row>
    <row r="396" ht="15.75" customHeight="1">
      <c r="A396" s="2"/>
      <c r="B396" s="2"/>
      <c r="C396" s="2"/>
      <c r="D396" s="2"/>
      <c r="E396" s="2"/>
      <c r="F396" s="2"/>
      <c r="G396" s="222"/>
      <c r="H396" s="222"/>
      <c r="I396" s="222"/>
      <c r="J396" s="222"/>
      <c r="K396" s="5"/>
    </row>
    <row r="397" ht="15.75" customHeight="1">
      <c r="A397" s="2"/>
      <c r="B397" s="2"/>
      <c r="C397" s="2"/>
      <c r="D397" s="2"/>
      <c r="E397" s="2"/>
      <c r="F397" s="2"/>
      <c r="G397" s="222"/>
      <c r="H397" s="222"/>
      <c r="I397" s="222"/>
      <c r="J397" s="222"/>
      <c r="K397" s="5"/>
    </row>
    <row r="398" ht="15.75" customHeight="1">
      <c r="A398" s="2"/>
      <c r="B398" s="2"/>
      <c r="C398" s="2"/>
      <c r="D398" s="2"/>
      <c r="E398" s="2"/>
      <c r="F398" s="2"/>
      <c r="G398" s="222"/>
      <c r="H398" s="222"/>
      <c r="I398" s="222"/>
      <c r="J398" s="222"/>
      <c r="K398" s="5"/>
    </row>
    <row r="399" ht="15.75" customHeight="1">
      <c r="A399" s="2"/>
      <c r="B399" s="2"/>
      <c r="C399" s="2"/>
      <c r="D399" s="2"/>
      <c r="E399" s="2"/>
      <c r="F399" s="2"/>
      <c r="G399" s="222"/>
      <c r="H399" s="222"/>
      <c r="I399" s="222"/>
      <c r="J399" s="222"/>
      <c r="K399" s="5"/>
    </row>
    <row r="400" ht="15.75" customHeight="1">
      <c r="A400" s="2"/>
      <c r="B400" s="2"/>
      <c r="C400" s="2"/>
      <c r="D400" s="2"/>
      <c r="E400" s="2"/>
      <c r="F400" s="2"/>
      <c r="G400" s="222"/>
      <c r="H400" s="222"/>
      <c r="I400" s="222"/>
      <c r="J400" s="222"/>
      <c r="K400" s="5"/>
    </row>
    <row r="401" ht="15.75" customHeight="1">
      <c r="A401" s="2"/>
      <c r="B401" s="2"/>
      <c r="C401" s="2"/>
      <c r="D401" s="2"/>
      <c r="E401" s="2"/>
      <c r="F401" s="2"/>
      <c r="G401" s="222"/>
      <c r="H401" s="222"/>
      <c r="I401" s="222"/>
      <c r="J401" s="222"/>
      <c r="K401" s="5"/>
    </row>
    <row r="402" ht="15.75" customHeight="1">
      <c r="A402" s="2"/>
      <c r="B402" s="2"/>
      <c r="C402" s="2"/>
      <c r="D402" s="2"/>
      <c r="E402" s="2"/>
      <c r="F402" s="2"/>
      <c r="G402" s="222"/>
      <c r="H402" s="222"/>
      <c r="I402" s="222"/>
      <c r="J402" s="222"/>
      <c r="K402" s="5"/>
    </row>
    <row r="403" ht="15.75" customHeight="1">
      <c r="A403" s="2"/>
      <c r="B403" s="2"/>
      <c r="C403" s="2"/>
      <c r="D403" s="2"/>
      <c r="E403" s="2"/>
      <c r="F403" s="2"/>
      <c r="G403" s="222"/>
      <c r="H403" s="222"/>
      <c r="I403" s="222"/>
      <c r="J403" s="222"/>
      <c r="K403" s="5"/>
    </row>
    <row r="404" ht="15.75" customHeight="1">
      <c r="A404" s="2"/>
      <c r="B404" s="2"/>
      <c r="C404" s="2"/>
      <c r="D404" s="2"/>
      <c r="E404" s="2"/>
      <c r="F404" s="2"/>
      <c r="G404" s="222"/>
      <c r="H404" s="222"/>
      <c r="I404" s="222"/>
      <c r="J404" s="222"/>
      <c r="K404" s="5"/>
    </row>
    <row r="405" ht="15.75" customHeight="1">
      <c r="A405" s="2"/>
      <c r="B405" s="2"/>
      <c r="C405" s="2"/>
      <c r="D405" s="2"/>
      <c r="E405" s="2"/>
      <c r="F405" s="2"/>
      <c r="G405" s="222"/>
      <c r="H405" s="222"/>
      <c r="I405" s="222"/>
      <c r="J405" s="222"/>
      <c r="K405" s="5"/>
    </row>
    <row r="406" ht="15.75" customHeight="1">
      <c r="A406" s="2"/>
      <c r="B406" s="2"/>
      <c r="C406" s="2"/>
      <c r="D406" s="2"/>
      <c r="E406" s="2"/>
      <c r="F406" s="2"/>
      <c r="G406" s="222"/>
      <c r="H406" s="222"/>
      <c r="I406" s="222"/>
      <c r="J406" s="222"/>
      <c r="K406" s="5"/>
    </row>
    <row r="407" ht="15.75" customHeight="1">
      <c r="A407" s="2"/>
      <c r="B407" s="2"/>
      <c r="C407" s="2"/>
      <c r="D407" s="2"/>
      <c r="E407" s="2"/>
      <c r="F407" s="2"/>
      <c r="G407" s="222"/>
      <c r="H407" s="222"/>
      <c r="I407" s="222"/>
      <c r="J407" s="222"/>
      <c r="K407" s="5"/>
    </row>
    <row r="408" ht="15.75" customHeight="1">
      <c r="A408" s="2"/>
      <c r="B408" s="2"/>
      <c r="C408" s="2"/>
      <c r="D408" s="2"/>
      <c r="E408" s="2"/>
      <c r="F408" s="2"/>
      <c r="G408" s="222"/>
      <c r="H408" s="222"/>
      <c r="I408" s="222"/>
      <c r="J408" s="222"/>
      <c r="K408" s="5"/>
    </row>
    <row r="409" ht="15.75" customHeight="1">
      <c r="A409" s="2"/>
      <c r="B409" s="2"/>
      <c r="C409" s="2"/>
      <c r="D409" s="2"/>
      <c r="E409" s="2"/>
      <c r="F409" s="2"/>
      <c r="G409" s="222"/>
      <c r="H409" s="222"/>
      <c r="I409" s="222"/>
      <c r="J409" s="222"/>
      <c r="K409" s="5"/>
    </row>
    <row r="410" ht="15.75" customHeight="1">
      <c r="A410" s="2"/>
      <c r="B410" s="2"/>
      <c r="C410" s="2"/>
      <c r="D410" s="2"/>
      <c r="E410" s="2"/>
      <c r="F410" s="2"/>
      <c r="G410" s="222"/>
      <c r="H410" s="222"/>
      <c r="I410" s="222"/>
      <c r="J410" s="222"/>
      <c r="K410" s="5"/>
    </row>
    <row r="411" ht="15.75" customHeight="1">
      <c r="A411" s="2"/>
      <c r="B411" s="2"/>
      <c r="C411" s="2"/>
      <c r="D411" s="2"/>
      <c r="E411" s="2"/>
      <c r="F411" s="2"/>
      <c r="G411" s="222"/>
      <c r="H411" s="222"/>
      <c r="I411" s="222"/>
      <c r="J411" s="222"/>
      <c r="K411" s="5"/>
    </row>
    <row r="412" ht="15.75" customHeight="1">
      <c r="A412" s="2"/>
      <c r="B412" s="2"/>
      <c r="C412" s="2"/>
      <c r="D412" s="2"/>
      <c r="E412" s="2"/>
      <c r="F412" s="2"/>
      <c r="G412" s="222"/>
      <c r="H412" s="222"/>
      <c r="I412" s="222"/>
      <c r="J412" s="222"/>
      <c r="K412" s="5"/>
    </row>
    <row r="413" ht="15.75" customHeight="1">
      <c r="A413" s="2"/>
      <c r="B413" s="2"/>
      <c r="C413" s="2"/>
      <c r="D413" s="2"/>
      <c r="E413" s="2"/>
      <c r="F413" s="2"/>
      <c r="G413" s="222"/>
      <c r="H413" s="222"/>
      <c r="I413" s="222"/>
      <c r="J413" s="222"/>
      <c r="K413" s="5"/>
    </row>
    <row r="414" ht="15.75" customHeight="1">
      <c r="A414" s="2"/>
      <c r="B414" s="2"/>
      <c r="C414" s="2"/>
      <c r="D414" s="2"/>
      <c r="E414" s="2"/>
      <c r="F414" s="2"/>
      <c r="G414" s="222"/>
      <c r="H414" s="222"/>
      <c r="I414" s="222"/>
      <c r="J414" s="222"/>
      <c r="K414" s="5"/>
    </row>
    <row r="415" ht="15.75" customHeight="1">
      <c r="A415" s="2"/>
      <c r="B415" s="2"/>
      <c r="C415" s="2"/>
      <c r="D415" s="2"/>
      <c r="E415" s="2"/>
      <c r="F415" s="2"/>
      <c r="G415" s="222"/>
      <c r="H415" s="222"/>
      <c r="I415" s="222"/>
      <c r="J415" s="222"/>
      <c r="K415" s="5"/>
    </row>
    <row r="416" ht="15.75" customHeight="1">
      <c r="A416" s="2"/>
      <c r="B416" s="2"/>
      <c r="C416" s="2"/>
      <c r="D416" s="2"/>
      <c r="E416" s="2"/>
      <c r="F416" s="2"/>
      <c r="G416" s="222"/>
      <c r="H416" s="222"/>
      <c r="I416" s="222"/>
      <c r="J416" s="222"/>
      <c r="K416" s="5"/>
    </row>
    <row r="417" ht="15.75" customHeight="1">
      <c r="A417" s="2"/>
      <c r="B417" s="2"/>
      <c r="C417" s="2"/>
      <c r="D417" s="2"/>
      <c r="E417" s="2"/>
      <c r="F417" s="2"/>
      <c r="G417" s="222"/>
      <c r="H417" s="222"/>
      <c r="I417" s="222"/>
      <c r="J417" s="222"/>
      <c r="K417" s="5"/>
    </row>
    <row r="418" ht="15.75" customHeight="1">
      <c r="A418" s="2"/>
      <c r="B418" s="2"/>
      <c r="C418" s="2"/>
      <c r="D418" s="2"/>
      <c r="E418" s="2"/>
      <c r="F418" s="2"/>
      <c r="G418" s="222"/>
      <c r="H418" s="222"/>
      <c r="I418" s="222"/>
      <c r="J418" s="222"/>
      <c r="K418" s="5"/>
    </row>
    <row r="419" ht="15.75" customHeight="1">
      <c r="A419" s="2"/>
      <c r="B419" s="2"/>
      <c r="C419" s="2"/>
      <c r="D419" s="2"/>
      <c r="E419" s="2"/>
      <c r="F419" s="2"/>
      <c r="G419" s="222"/>
      <c r="H419" s="222"/>
      <c r="I419" s="222"/>
      <c r="J419" s="222"/>
      <c r="K419" s="5"/>
    </row>
    <row r="420" ht="15.75" customHeight="1">
      <c r="A420" s="2"/>
      <c r="B420" s="2"/>
      <c r="C420" s="2"/>
      <c r="D420" s="2"/>
      <c r="E420" s="2"/>
      <c r="F420" s="2"/>
      <c r="G420" s="222"/>
      <c r="H420" s="222"/>
      <c r="I420" s="222"/>
      <c r="J420" s="222"/>
      <c r="K420" s="5"/>
    </row>
    <row r="421" ht="15.75" customHeight="1">
      <c r="A421" s="2"/>
      <c r="B421" s="2"/>
      <c r="C421" s="2"/>
      <c r="D421" s="2"/>
      <c r="E421" s="2"/>
      <c r="F421" s="2"/>
      <c r="G421" s="222"/>
      <c r="H421" s="222"/>
      <c r="I421" s="222"/>
      <c r="J421" s="222"/>
      <c r="K421" s="5"/>
    </row>
    <row r="422" ht="15.75" customHeight="1">
      <c r="A422" s="2"/>
      <c r="B422" s="2"/>
      <c r="C422" s="2"/>
      <c r="D422" s="2"/>
      <c r="E422" s="2"/>
      <c r="F422" s="2"/>
      <c r="G422" s="222"/>
      <c r="H422" s="222"/>
      <c r="I422" s="222"/>
      <c r="J422" s="222"/>
      <c r="K422" s="5"/>
    </row>
    <row r="423" ht="15.75" customHeight="1">
      <c r="A423" s="2"/>
      <c r="B423" s="2"/>
      <c r="C423" s="2"/>
      <c r="D423" s="2"/>
      <c r="E423" s="2"/>
      <c r="F423" s="2"/>
      <c r="G423" s="222"/>
      <c r="H423" s="222"/>
      <c r="I423" s="222"/>
      <c r="J423" s="222"/>
      <c r="K423" s="5"/>
    </row>
    <row r="424" ht="15.75" customHeight="1">
      <c r="A424" s="2"/>
      <c r="B424" s="2"/>
      <c r="C424" s="2"/>
      <c r="D424" s="2"/>
      <c r="E424" s="2"/>
      <c r="F424" s="2"/>
      <c r="G424" s="222"/>
      <c r="H424" s="222"/>
      <c r="I424" s="222"/>
      <c r="J424" s="222"/>
      <c r="K424" s="5"/>
    </row>
    <row r="425" ht="15.75" customHeight="1">
      <c r="A425" s="2"/>
      <c r="B425" s="2"/>
      <c r="C425" s="2"/>
      <c r="D425" s="2"/>
      <c r="E425" s="2"/>
      <c r="F425" s="2"/>
      <c r="G425" s="222"/>
      <c r="H425" s="222"/>
      <c r="I425" s="222"/>
      <c r="J425" s="222"/>
      <c r="K425" s="5"/>
    </row>
    <row r="426" ht="15.75" customHeight="1">
      <c r="A426" s="2"/>
      <c r="B426" s="2"/>
      <c r="C426" s="2"/>
      <c r="D426" s="2"/>
      <c r="E426" s="2"/>
      <c r="F426" s="2"/>
      <c r="G426" s="222"/>
      <c r="H426" s="222"/>
      <c r="I426" s="222"/>
      <c r="J426" s="222"/>
      <c r="K426" s="5"/>
    </row>
    <row r="427" ht="15.75" customHeight="1">
      <c r="A427" s="2"/>
      <c r="B427" s="2"/>
      <c r="C427" s="2"/>
      <c r="D427" s="2"/>
      <c r="E427" s="2"/>
      <c r="F427" s="2"/>
      <c r="G427" s="222"/>
      <c r="H427" s="222"/>
      <c r="I427" s="222"/>
      <c r="J427" s="222"/>
      <c r="K427" s="5"/>
    </row>
    <row r="428" ht="15.75" customHeight="1">
      <c r="A428" s="2"/>
      <c r="B428" s="2"/>
      <c r="C428" s="2"/>
      <c r="D428" s="2"/>
      <c r="E428" s="2"/>
      <c r="F428" s="2"/>
      <c r="G428" s="222"/>
      <c r="H428" s="222"/>
      <c r="I428" s="222"/>
      <c r="J428" s="222"/>
      <c r="K428" s="5"/>
    </row>
    <row r="429" ht="15.75" customHeight="1">
      <c r="A429" s="2"/>
      <c r="B429" s="2"/>
      <c r="C429" s="2"/>
      <c r="D429" s="2"/>
      <c r="E429" s="2"/>
      <c r="F429" s="2"/>
      <c r="G429" s="222"/>
      <c r="H429" s="222"/>
      <c r="I429" s="222"/>
      <c r="J429" s="222"/>
      <c r="K429" s="5"/>
    </row>
    <row r="430" ht="15.75" customHeight="1">
      <c r="A430" s="2"/>
      <c r="B430" s="2"/>
      <c r="C430" s="2"/>
      <c r="D430" s="2"/>
      <c r="E430" s="2"/>
      <c r="F430" s="2"/>
      <c r="G430" s="222"/>
      <c r="H430" s="222"/>
      <c r="I430" s="222"/>
      <c r="J430" s="222"/>
      <c r="K430" s="5"/>
    </row>
    <row r="431" ht="15.75" customHeight="1">
      <c r="A431" s="2"/>
      <c r="B431" s="2"/>
      <c r="C431" s="2"/>
      <c r="D431" s="2"/>
      <c r="E431" s="2"/>
      <c r="F431" s="2"/>
      <c r="G431" s="222"/>
      <c r="H431" s="222"/>
      <c r="I431" s="222"/>
      <c r="J431" s="222"/>
      <c r="K431" s="5"/>
    </row>
    <row r="432" ht="15.75" customHeight="1">
      <c r="A432" s="2"/>
      <c r="B432" s="2"/>
      <c r="C432" s="2"/>
      <c r="D432" s="2"/>
      <c r="E432" s="2"/>
      <c r="F432" s="2"/>
      <c r="G432" s="222"/>
      <c r="H432" s="222"/>
      <c r="I432" s="222"/>
      <c r="J432" s="222"/>
      <c r="K432" s="5"/>
    </row>
    <row r="433" ht="15.75" customHeight="1">
      <c r="A433" s="2"/>
      <c r="B433" s="2"/>
      <c r="C433" s="2"/>
      <c r="D433" s="2"/>
      <c r="E433" s="2"/>
      <c r="F433" s="2"/>
      <c r="G433" s="222"/>
      <c r="H433" s="222"/>
      <c r="I433" s="222"/>
      <c r="J433" s="222"/>
      <c r="K433" s="5"/>
    </row>
    <row r="434" ht="15.75" customHeight="1">
      <c r="A434" s="2"/>
      <c r="B434" s="2"/>
      <c r="C434" s="2"/>
      <c r="D434" s="2"/>
      <c r="E434" s="2"/>
      <c r="F434" s="2"/>
      <c r="G434" s="222"/>
      <c r="H434" s="222"/>
      <c r="I434" s="222"/>
      <c r="J434" s="222"/>
      <c r="K434" s="5"/>
    </row>
    <row r="435" ht="15.75" customHeight="1">
      <c r="A435" s="2"/>
      <c r="B435" s="2"/>
      <c r="C435" s="2"/>
      <c r="D435" s="2"/>
      <c r="E435" s="2"/>
      <c r="F435" s="2"/>
      <c r="G435" s="222"/>
      <c r="H435" s="222"/>
      <c r="I435" s="222"/>
      <c r="J435" s="222"/>
      <c r="K435" s="5"/>
    </row>
    <row r="436" ht="15.75" customHeight="1">
      <c r="A436" s="2"/>
      <c r="B436" s="2"/>
      <c r="C436" s="2"/>
      <c r="D436" s="2"/>
      <c r="E436" s="2"/>
      <c r="F436" s="2"/>
      <c r="G436" s="222"/>
      <c r="H436" s="222"/>
      <c r="I436" s="222"/>
      <c r="J436" s="222"/>
      <c r="K436" s="5"/>
    </row>
    <row r="437" ht="15.75" customHeight="1">
      <c r="A437" s="2"/>
      <c r="B437" s="2"/>
      <c r="C437" s="2"/>
      <c r="D437" s="2"/>
      <c r="E437" s="2"/>
      <c r="F437" s="2"/>
      <c r="G437" s="222"/>
      <c r="H437" s="222"/>
      <c r="I437" s="222"/>
      <c r="J437" s="222"/>
      <c r="K437" s="5"/>
    </row>
    <row r="438" ht="15.75" customHeight="1">
      <c r="A438" s="2"/>
      <c r="B438" s="2"/>
      <c r="C438" s="2"/>
      <c r="D438" s="2"/>
      <c r="E438" s="2"/>
      <c r="F438" s="2"/>
      <c r="G438" s="222"/>
      <c r="H438" s="222"/>
      <c r="I438" s="222"/>
      <c r="J438" s="222"/>
      <c r="K438" s="5"/>
    </row>
    <row r="439" ht="15.75" customHeight="1">
      <c r="A439" s="2"/>
      <c r="B439" s="2"/>
      <c r="C439" s="2"/>
      <c r="D439" s="2"/>
      <c r="E439" s="2"/>
      <c r="F439" s="2"/>
      <c r="G439" s="222"/>
      <c r="H439" s="222"/>
      <c r="I439" s="222"/>
      <c r="J439" s="222"/>
      <c r="K439" s="5"/>
    </row>
    <row r="440" ht="15.75" customHeight="1">
      <c r="A440" s="2"/>
      <c r="B440" s="2"/>
      <c r="C440" s="2"/>
      <c r="D440" s="2"/>
      <c r="E440" s="2"/>
      <c r="F440" s="2"/>
      <c r="G440" s="222"/>
      <c r="H440" s="222"/>
      <c r="I440" s="222"/>
      <c r="J440" s="222"/>
      <c r="K440" s="5"/>
    </row>
    <row r="441" ht="15.75" customHeight="1">
      <c r="A441" s="2"/>
      <c r="B441" s="2"/>
      <c r="C441" s="2"/>
      <c r="D441" s="2"/>
      <c r="E441" s="2"/>
      <c r="F441" s="2"/>
      <c r="G441" s="222"/>
      <c r="H441" s="222"/>
      <c r="I441" s="222"/>
      <c r="J441" s="222"/>
      <c r="K441" s="5"/>
    </row>
    <row r="442" ht="15.75" customHeight="1">
      <c r="A442" s="2"/>
      <c r="B442" s="2"/>
      <c r="C442" s="2"/>
      <c r="D442" s="2"/>
      <c r="E442" s="2"/>
      <c r="F442" s="2"/>
      <c r="G442" s="222"/>
      <c r="H442" s="222"/>
      <c r="I442" s="222"/>
      <c r="J442" s="222"/>
      <c r="K442" s="5"/>
    </row>
    <row r="443" ht="15.75" customHeight="1">
      <c r="A443" s="2"/>
      <c r="B443" s="2"/>
      <c r="C443" s="2"/>
      <c r="D443" s="2"/>
      <c r="E443" s="2"/>
      <c r="F443" s="2"/>
      <c r="G443" s="222"/>
      <c r="H443" s="222"/>
      <c r="I443" s="222"/>
      <c r="J443" s="222"/>
      <c r="K443" s="5"/>
    </row>
    <row r="444" ht="15.75" customHeight="1">
      <c r="A444" s="2"/>
      <c r="B444" s="2"/>
      <c r="C444" s="2"/>
      <c r="D444" s="2"/>
      <c r="E444" s="2"/>
      <c r="F444" s="2"/>
      <c r="G444" s="222"/>
      <c r="H444" s="222"/>
      <c r="I444" s="222"/>
      <c r="J444" s="222"/>
      <c r="K444" s="5"/>
    </row>
    <row r="445" ht="15.75" customHeight="1">
      <c r="A445" s="2"/>
      <c r="B445" s="2"/>
      <c r="C445" s="2"/>
      <c r="D445" s="2"/>
      <c r="E445" s="2"/>
      <c r="F445" s="2"/>
      <c r="G445" s="222"/>
      <c r="H445" s="222"/>
      <c r="I445" s="222"/>
      <c r="J445" s="222"/>
      <c r="K445" s="5"/>
    </row>
    <row r="446" ht="15.75" customHeight="1">
      <c r="A446" s="2"/>
      <c r="B446" s="2"/>
      <c r="C446" s="2"/>
      <c r="D446" s="2"/>
      <c r="E446" s="2"/>
      <c r="F446" s="2"/>
      <c r="G446" s="222"/>
      <c r="H446" s="222"/>
      <c r="I446" s="222"/>
      <c r="J446" s="222"/>
      <c r="K446" s="5"/>
    </row>
    <row r="447" ht="15.75" customHeight="1">
      <c r="A447" s="2"/>
      <c r="B447" s="2"/>
      <c r="C447" s="2"/>
      <c r="D447" s="2"/>
      <c r="E447" s="2"/>
      <c r="F447" s="2"/>
      <c r="G447" s="222"/>
      <c r="H447" s="222"/>
      <c r="I447" s="222"/>
      <c r="J447" s="222"/>
      <c r="K447" s="5"/>
    </row>
    <row r="448" ht="15.75" customHeight="1">
      <c r="A448" s="2"/>
      <c r="B448" s="2"/>
      <c r="C448" s="2"/>
      <c r="D448" s="2"/>
      <c r="E448" s="2"/>
      <c r="F448" s="2"/>
      <c r="G448" s="222"/>
      <c r="H448" s="222"/>
      <c r="I448" s="222"/>
      <c r="J448" s="222"/>
      <c r="K448" s="5"/>
    </row>
    <row r="449" ht="15.75" customHeight="1">
      <c r="A449" s="2"/>
      <c r="B449" s="2"/>
      <c r="C449" s="2"/>
      <c r="D449" s="2"/>
      <c r="E449" s="2"/>
      <c r="F449" s="2"/>
      <c r="G449" s="222"/>
      <c r="H449" s="222"/>
      <c r="I449" s="222"/>
      <c r="J449" s="222"/>
      <c r="K449" s="5"/>
    </row>
    <row r="450" ht="15.75" customHeight="1">
      <c r="A450" s="2"/>
      <c r="B450" s="2"/>
      <c r="C450" s="2"/>
      <c r="D450" s="2"/>
      <c r="E450" s="2"/>
      <c r="F450" s="2"/>
      <c r="G450" s="222"/>
      <c r="H450" s="222"/>
      <c r="I450" s="222"/>
      <c r="J450" s="222"/>
      <c r="K450" s="5"/>
    </row>
    <row r="451" ht="15.75" customHeight="1">
      <c r="A451" s="2"/>
      <c r="B451" s="2"/>
      <c r="C451" s="2"/>
      <c r="D451" s="2"/>
      <c r="E451" s="2"/>
      <c r="F451" s="2"/>
      <c r="G451" s="222"/>
      <c r="H451" s="222"/>
      <c r="I451" s="222"/>
      <c r="J451" s="222"/>
      <c r="K451" s="5"/>
    </row>
    <row r="452" ht="15.75" customHeight="1">
      <c r="A452" s="2"/>
      <c r="B452" s="2"/>
      <c r="C452" s="2"/>
      <c r="D452" s="2"/>
      <c r="E452" s="2"/>
      <c r="F452" s="2"/>
      <c r="G452" s="222"/>
      <c r="H452" s="222"/>
      <c r="I452" s="222"/>
      <c r="J452" s="222"/>
      <c r="K452" s="5"/>
    </row>
    <row r="453" ht="15.75" customHeight="1">
      <c r="A453" s="2"/>
      <c r="B453" s="2"/>
      <c r="C453" s="2"/>
      <c r="D453" s="2"/>
      <c r="E453" s="2"/>
      <c r="F453" s="2"/>
      <c r="G453" s="222"/>
      <c r="H453" s="222"/>
      <c r="I453" s="222"/>
      <c r="J453" s="222"/>
      <c r="K453" s="5"/>
    </row>
    <row r="454" ht="15.75" customHeight="1">
      <c r="A454" s="2"/>
      <c r="B454" s="2"/>
      <c r="C454" s="2"/>
      <c r="D454" s="2"/>
      <c r="E454" s="2"/>
      <c r="F454" s="2"/>
      <c r="G454" s="222"/>
      <c r="H454" s="222"/>
      <c r="I454" s="222"/>
      <c r="J454" s="222"/>
      <c r="K454" s="5"/>
    </row>
    <row r="455" ht="15.75" customHeight="1">
      <c r="A455" s="2"/>
      <c r="B455" s="2"/>
      <c r="C455" s="2"/>
      <c r="D455" s="2"/>
      <c r="E455" s="2"/>
      <c r="F455" s="2"/>
      <c r="G455" s="222"/>
      <c r="H455" s="222"/>
      <c r="I455" s="222"/>
      <c r="J455" s="222"/>
      <c r="K455" s="5"/>
    </row>
    <row r="456" ht="15.75" customHeight="1">
      <c r="A456" s="2"/>
      <c r="B456" s="2"/>
      <c r="C456" s="2"/>
      <c r="D456" s="2"/>
      <c r="E456" s="2"/>
      <c r="F456" s="2"/>
      <c r="G456" s="222"/>
      <c r="H456" s="222"/>
      <c r="I456" s="222"/>
      <c r="J456" s="222"/>
      <c r="K456" s="5"/>
    </row>
    <row r="457" ht="15.75" customHeight="1">
      <c r="A457" s="2"/>
      <c r="B457" s="2"/>
      <c r="C457" s="2"/>
      <c r="D457" s="2"/>
      <c r="E457" s="2"/>
      <c r="F457" s="2"/>
      <c r="G457" s="222"/>
      <c r="H457" s="222"/>
      <c r="I457" s="222"/>
      <c r="J457" s="222"/>
      <c r="K457" s="5"/>
    </row>
    <row r="458" ht="15.75" customHeight="1">
      <c r="A458" s="2"/>
      <c r="B458" s="2"/>
      <c r="C458" s="2"/>
      <c r="D458" s="2"/>
      <c r="E458" s="2"/>
      <c r="F458" s="2"/>
      <c r="G458" s="222"/>
      <c r="H458" s="222"/>
      <c r="I458" s="222"/>
      <c r="J458" s="222"/>
      <c r="K458" s="5"/>
    </row>
    <row r="459" ht="15.75" customHeight="1">
      <c r="A459" s="2"/>
      <c r="B459" s="2"/>
      <c r="C459" s="2"/>
      <c r="D459" s="2"/>
      <c r="E459" s="2"/>
      <c r="F459" s="2"/>
      <c r="G459" s="222"/>
      <c r="H459" s="222"/>
      <c r="I459" s="222"/>
      <c r="J459" s="222"/>
      <c r="K459" s="5"/>
    </row>
    <row r="460" ht="15.75" customHeight="1">
      <c r="A460" s="2"/>
      <c r="B460" s="2"/>
      <c r="C460" s="2"/>
      <c r="D460" s="2"/>
      <c r="E460" s="2"/>
      <c r="F460" s="2"/>
      <c r="G460" s="222"/>
      <c r="H460" s="222"/>
      <c r="I460" s="222"/>
      <c r="J460" s="222"/>
      <c r="K460" s="5"/>
    </row>
    <row r="461" ht="15.75" customHeight="1">
      <c r="A461" s="2"/>
      <c r="B461" s="2"/>
      <c r="C461" s="2"/>
      <c r="D461" s="2"/>
      <c r="E461" s="2"/>
      <c r="F461" s="2"/>
      <c r="G461" s="222"/>
      <c r="H461" s="222"/>
      <c r="I461" s="222"/>
      <c r="J461" s="222"/>
      <c r="K461" s="5"/>
    </row>
    <row r="462" ht="15.75" customHeight="1">
      <c r="A462" s="2"/>
      <c r="B462" s="2"/>
      <c r="C462" s="2"/>
      <c r="D462" s="2"/>
      <c r="E462" s="2"/>
      <c r="F462" s="2"/>
      <c r="G462" s="222"/>
      <c r="H462" s="222"/>
      <c r="I462" s="222"/>
      <c r="J462" s="222"/>
      <c r="K462" s="5"/>
    </row>
    <row r="463" ht="15.75" customHeight="1">
      <c r="A463" s="2"/>
      <c r="B463" s="2"/>
      <c r="C463" s="2"/>
      <c r="D463" s="2"/>
      <c r="E463" s="2"/>
      <c r="F463" s="2"/>
      <c r="G463" s="222"/>
      <c r="H463" s="222"/>
      <c r="I463" s="222"/>
      <c r="J463" s="222"/>
      <c r="K463" s="5"/>
    </row>
    <row r="464" ht="15.75" customHeight="1">
      <c r="A464" s="2"/>
      <c r="B464" s="2"/>
      <c r="C464" s="2"/>
      <c r="D464" s="2"/>
      <c r="E464" s="2"/>
      <c r="F464" s="2"/>
      <c r="G464" s="222"/>
      <c r="H464" s="222"/>
      <c r="I464" s="222"/>
      <c r="J464" s="222"/>
      <c r="K464" s="5"/>
    </row>
    <row r="465" ht="15.75" customHeight="1">
      <c r="A465" s="2"/>
      <c r="B465" s="2"/>
      <c r="C465" s="2"/>
      <c r="D465" s="2"/>
      <c r="E465" s="2"/>
      <c r="F465" s="2"/>
      <c r="G465" s="222"/>
      <c r="H465" s="222"/>
      <c r="I465" s="222"/>
      <c r="J465" s="222"/>
      <c r="K465" s="5"/>
    </row>
    <row r="466" ht="15.75" customHeight="1">
      <c r="A466" s="2"/>
      <c r="B466" s="2"/>
      <c r="C466" s="2"/>
      <c r="D466" s="2"/>
      <c r="E466" s="2"/>
      <c r="F466" s="2"/>
      <c r="G466" s="222"/>
      <c r="H466" s="222"/>
      <c r="I466" s="222"/>
      <c r="J466" s="222"/>
      <c r="K466" s="5"/>
    </row>
    <row r="467" ht="15.75" customHeight="1">
      <c r="A467" s="2"/>
      <c r="B467" s="2"/>
      <c r="C467" s="2"/>
      <c r="D467" s="2"/>
      <c r="E467" s="2"/>
      <c r="F467" s="2"/>
      <c r="G467" s="222"/>
      <c r="H467" s="222"/>
      <c r="I467" s="222"/>
      <c r="J467" s="222"/>
      <c r="K467" s="5"/>
    </row>
    <row r="468" ht="15.75" customHeight="1">
      <c r="A468" s="2"/>
      <c r="B468" s="2"/>
      <c r="C468" s="2"/>
      <c r="D468" s="2"/>
      <c r="E468" s="2"/>
      <c r="F468" s="2"/>
      <c r="G468" s="222"/>
      <c r="H468" s="222"/>
      <c r="I468" s="222"/>
      <c r="J468" s="222"/>
      <c r="K468" s="5"/>
    </row>
    <row r="469" ht="15.75" customHeight="1">
      <c r="A469" s="2"/>
      <c r="B469" s="2"/>
      <c r="C469" s="2"/>
      <c r="D469" s="2"/>
      <c r="E469" s="2"/>
      <c r="F469" s="2"/>
      <c r="G469" s="222"/>
      <c r="H469" s="222"/>
      <c r="I469" s="222"/>
      <c r="J469" s="222"/>
      <c r="K469" s="5"/>
    </row>
    <row r="470" ht="15.75" customHeight="1">
      <c r="A470" s="2"/>
      <c r="B470" s="2"/>
      <c r="C470" s="2"/>
      <c r="D470" s="2"/>
      <c r="E470" s="2"/>
      <c r="F470" s="2"/>
      <c r="G470" s="222"/>
      <c r="H470" s="222"/>
      <c r="I470" s="222"/>
      <c r="J470" s="222"/>
      <c r="K470" s="5"/>
    </row>
    <row r="471" ht="15.75" customHeight="1">
      <c r="A471" s="2"/>
      <c r="B471" s="2"/>
      <c r="C471" s="2"/>
      <c r="D471" s="2"/>
      <c r="E471" s="2"/>
      <c r="F471" s="2"/>
      <c r="G471" s="222"/>
      <c r="H471" s="222"/>
      <c r="I471" s="222"/>
      <c r="J471" s="222"/>
      <c r="K471" s="5"/>
    </row>
    <row r="472" ht="15.75" customHeight="1">
      <c r="A472" s="2"/>
      <c r="B472" s="2"/>
      <c r="C472" s="2"/>
      <c r="D472" s="2"/>
      <c r="E472" s="2"/>
      <c r="F472" s="2"/>
      <c r="G472" s="222"/>
      <c r="H472" s="222"/>
      <c r="I472" s="222"/>
      <c r="J472" s="222"/>
      <c r="K472" s="5"/>
    </row>
    <row r="473" ht="15.75" customHeight="1">
      <c r="A473" s="2"/>
      <c r="B473" s="2"/>
      <c r="C473" s="2"/>
      <c r="D473" s="2"/>
      <c r="E473" s="2"/>
      <c r="F473" s="2"/>
      <c r="G473" s="222"/>
      <c r="H473" s="222"/>
      <c r="I473" s="222"/>
      <c r="J473" s="222"/>
      <c r="K473" s="5"/>
    </row>
    <row r="474" ht="15.75" customHeight="1">
      <c r="A474" s="2"/>
      <c r="B474" s="2"/>
      <c r="C474" s="2"/>
      <c r="D474" s="2"/>
      <c r="E474" s="2"/>
      <c r="F474" s="2"/>
      <c r="G474" s="222"/>
      <c r="H474" s="222"/>
      <c r="I474" s="222"/>
      <c r="J474" s="222"/>
      <c r="K474" s="5"/>
    </row>
    <row r="475" ht="15.75" customHeight="1">
      <c r="A475" s="2"/>
      <c r="B475" s="2"/>
      <c r="C475" s="2"/>
      <c r="D475" s="2"/>
      <c r="E475" s="2"/>
      <c r="F475" s="2"/>
      <c r="G475" s="222"/>
      <c r="H475" s="222"/>
      <c r="I475" s="222"/>
      <c r="J475" s="222"/>
      <c r="K475" s="5"/>
    </row>
    <row r="476" ht="15.75" customHeight="1">
      <c r="A476" s="2"/>
      <c r="B476" s="2"/>
      <c r="C476" s="2"/>
      <c r="D476" s="2"/>
      <c r="E476" s="2"/>
      <c r="F476" s="2"/>
      <c r="G476" s="222"/>
      <c r="H476" s="222"/>
      <c r="I476" s="222"/>
      <c r="J476" s="222"/>
      <c r="K476" s="5"/>
    </row>
    <row r="477" ht="15.75" customHeight="1">
      <c r="A477" s="2"/>
      <c r="B477" s="2"/>
      <c r="C477" s="2"/>
      <c r="D477" s="2"/>
      <c r="E477" s="2"/>
      <c r="F477" s="2"/>
      <c r="G477" s="222"/>
      <c r="H477" s="222"/>
      <c r="I477" s="222"/>
      <c r="J477" s="222"/>
      <c r="K477" s="5"/>
    </row>
    <row r="478" ht="15.75" customHeight="1">
      <c r="A478" s="2"/>
      <c r="B478" s="2"/>
      <c r="C478" s="2"/>
      <c r="D478" s="2"/>
      <c r="E478" s="2"/>
      <c r="F478" s="2"/>
      <c r="G478" s="222"/>
      <c r="H478" s="222"/>
      <c r="I478" s="222"/>
      <c r="J478" s="222"/>
      <c r="K478" s="5"/>
    </row>
    <row r="479" ht="15.75" customHeight="1">
      <c r="A479" s="2"/>
      <c r="B479" s="2"/>
      <c r="C479" s="2"/>
      <c r="D479" s="2"/>
      <c r="E479" s="2"/>
      <c r="F479" s="2"/>
      <c r="G479" s="222"/>
      <c r="H479" s="222"/>
      <c r="I479" s="222"/>
      <c r="J479" s="222"/>
      <c r="K479" s="5"/>
    </row>
    <row r="480" ht="15.75" customHeight="1">
      <c r="A480" s="2"/>
      <c r="B480" s="2"/>
      <c r="C480" s="2"/>
      <c r="D480" s="2"/>
      <c r="E480" s="2"/>
      <c r="F480" s="2"/>
      <c r="G480" s="222"/>
      <c r="H480" s="222"/>
      <c r="I480" s="222"/>
      <c r="J480" s="222"/>
      <c r="K480" s="5"/>
    </row>
    <row r="481" ht="15.75" customHeight="1">
      <c r="A481" s="2"/>
      <c r="B481" s="2"/>
      <c r="C481" s="2"/>
      <c r="D481" s="2"/>
      <c r="E481" s="2"/>
      <c r="F481" s="2"/>
      <c r="G481" s="222"/>
      <c r="H481" s="222"/>
      <c r="I481" s="222"/>
      <c r="J481" s="222"/>
      <c r="K481" s="5"/>
    </row>
    <row r="482" ht="15.75" customHeight="1">
      <c r="A482" s="2"/>
      <c r="B482" s="2"/>
      <c r="C482" s="2"/>
      <c r="D482" s="2"/>
      <c r="E482" s="2"/>
      <c r="F482" s="2"/>
      <c r="G482" s="222"/>
      <c r="H482" s="222"/>
      <c r="I482" s="222"/>
      <c r="J482" s="222"/>
      <c r="K482" s="5"/>
    </row>
    <row r="483" ht="15.75" customHeight="1">
      <c r="A483" s="2"/>
      <c r="B483" s="2"/>
      <c r="C483" s="2"/>
      <c r="D483" s="2"/>
      <c r="E483" s="2"/>
      <c r="F483" s="2"/>
      <c r="G483" s="222"/>
      <c r="H483" s="222"/>
      <c r="I483" s="222"/>
      <c r="J483" s="222"/>
      <c r="K483" s="5"/>
    </row>
    <row r="484" ht="15.75" customHeight="1">
      <c r="A484" s="2"/>
      <c r="B484" s="2"/>
      <c r="C484" s="2"/>
      <c r="D484" s="2"/>
      <c r="E484" s="2"/>
      <c r="F484" s="2"/>
      <c r="G484" s="222"/>
      <c r="H484" s="222"/>
      <c r="I484" s="222"/>
      <c r="J484" s="222"/>
      <c r="K484" s="5"/>
    </row>
    <row r="485" ht="15.75" customHeight="1">
      <c r="A485" s="2"/>
      <c r="B485" s="2"/>
      <c r="C485" s="2"/>
      <c r="D485" s="2"/>
      <c r="E485" s="2"/>
      <c r="F485" s="2"/>
      <c r="G485" s="222"/>
      <c r="H485" s="222"/>
      <c r="I485" s="222"/>
      <c r="J485" s="222"/>
      <c r="K485" s="5"/>
    </row>
    <row r="486" ht="15.75" customHeight="1">
      <c r="A486" s="2"/>
      <c r="B486" s="2"/>
      <c r="C486" s="2"/>
      <c r="D486" s="2"/>
      <c r="E486" s="2"/>
      <c r="F486" s="2"/>
      <c r="G486" s="222"/>
      <c r="H486" s="222"/>
      <c r="I486" s="222"/>
      <c r="J486" s="222"/>
      <c r="K486" s="5"/>
    </row>
    <row r="487" ht="15.75" customHeight="1">
      <c r="A487" s="2"/>
      <c r="B487" s="2"/>
      <c r="C487" s="2"/>
      <c r="D487" s="2"/>
      <c r="E487" s="2"/>
      <c r="F487" s="2"/>
      <c r="G487" s="222"/>
      <c r="H487" s="222"/>
      <c r="I487" s="222"/>
      <c r="J487" s="222"/>
      <c r="K487" s="5"/>
    </row>
    <row r="488" ht="15.75" customHeight="1">
      <c r="A488" s="2"/>
      <c r="B488" s="2"/>
      <c r="C488" s="2"/>
      <c r="D488" s="2"/>
      <c r="E488" s="2"/>
      <c r="F488" s="2"/>
      <c r="G488" s="222"/>
      <c r="H488" s="222"/>
      <c r="I488" s="222"/>
      <c r="J488" s="222"/>
      <c r="K488" s="5"/>
    </row>
    <row r="489" ht="15.75" customHeight="1">
      <c r="A489" s="2"/>
      <c r="B489" s="2"/>
      <c r="C489" s="2"/>
      <c r="D489" s="2"/>
      <c r="E489" s="2"/>
      <c r="F489" s="2"/>
      <c r="G489" s="222"/>
      <c r="H489" s="222"/>
      <c r="I489" s="222"/>
      <c r="J489" s="222"/>
      <c r="K489" s="5"/>
    </row>
    <row r="490" ht="15.75" customHeight="1">
      <c r="A490" s="2"/>
      <c r="B490" s="2"/>
      <c r="C490" s="2"/>
      <c r="D490" s="2"/>
      <c r="E490" s="2"/>
      <c r="F490" s="2"/>
      <c r="G490" s="222"/>
      <c r="H490" s="222"/>
      <c r="I490" s="222"/>
      <c r="J490" s="222"/>
      <c r="K490" s="5"/>
    </row>
    <row r="491" ht="15.75" customHeight="1">
      <c r="A491" s="2"/>
      <c r="B491" s="2"/>
      <c r="C491" s="2"/>
      <c r="D491" s="2"/>
      <c r="E491" s="2"/>
      <c r="F491" s="2"/>
      <c r="G491" s="222"/>
      <c r="H491" s="222"/>
      <c r="I491" s="222"/>
      <c r="J491" s="222"/>
      <c r="K491" s="5"/>
    </row>
    <row r="492" ht="15.75" customHeight="1">
      <c r="A492" s="2"/>
      <c r="B492" s="2"/>
      <c r="C492" s="2"/>
      <c r="D492" s="2"/>
      <c r="E492" s="2"/>
      <c r="F492" s="2"/>
      <c r="G492" s="222"/>
      <c r="H492" s="222"/>
      <c r="I492" s="222"/>
      <c r="J492" s="222"/>
      <c r="K492" s="5"/>
    </row>
    <row r="493" ht="15.75" customHeight="1">
      <c r="A493" s="2"/>
      <c r="B493" s="2"/>
      <c r="C493" s="2"/>
      <c r="D493" s="2"/>
      <c r="E493" s="2"/>
      <c r="F493" s="2"/>
      <c r="G493" s="222"/>
      <c r="H493" s="222"/>
      <c r="I493" s="222"/>
      <c r="J493" s="222"/>
      <c r="K493" s="5"/>
    </row>
    <row r="494" ht="15.75" customHeight="1">
      <c r="A494" s="2"/>
      <c r="B494" s="2"/>
      <c r="C494" s="2"/>
      <c r="D494" s="2"/>
      <c r="E494" s="2"/>
      <c r="F494" s="2"/>
      <c r="G494" s="222"/>
      <c r="H494" s="222"/>
      <c r="I494" s="222"/>
      <c r="J494" s="222"/>
      <c r="K494" s="5"/>
    </row>
    <row r="495" ht="15.75" customHeight="1">
      <c r="A495" s="2"/>
      <c r="B495" s="2"/>
      <c r="C495" s="2"/>
      <c r="D495" s="2"/>
      <c r="E495" s="2"/>
      <c r="F495" s="2"/>
      <c r="G495" s="222"/>
      <c r="H495" s="222"/>
      <c r="I495" s="222"/>
      <c r="J495" s="222"/>
      <c r="K495" s="5"/>
    </row>
    <row r="496" ht="15.75" customHeight="1">
      <c r="A496" s="2"/>
      <c r="B496" s="2"/>
      <c r="C496" s="2"/>
      <c r="D496" s="2"/>
      <c r="E496" s="2"/>
      <c r="F496" s="2"/>
      <c r="G496" s="222"/>
      <c r="H496" s="222"/>
      <c r="I496" s="222"/>
      <c r="J496" s="222"/>
      <c r="K496" s="5"/>
    </row>
    <row r="497" ht="15.75" customHeight="1">
      <c r="A497" s="2"/>
      <c r="B497" s="2"/>
      <c r="C497" s="2"/>
      <c r="D497" s="2"/>
      <c r="E497" s="2"/>
      <c r="F497" s="2"/>
      <c r="G497" s="222"/>
      <c r="H497" s="222"/>
      <c r="I497" s="222"/>
      <c r="J497" s="222"/>
      <c r="K497" s="5"/>
    </row>
    <row r="498" ht="15.75" customHeight="1">
      <c r="A498" s="2"/>
      <c r="B498" s="2"/>
      <c r="C498" s="2"/>
      <c r="D498" s="2"/>
      <c r="E498" s="2"/>
      <c r="F498" s="2"/>
      <c r="G498" s="222"/>
      <c r="H498" s="222"/>
      <c r="I498" s="222"/>
      <c r="J498" s="222"/>
      <c r="K498" s="5"/>
    </row>
    <row r="499" ht="15.75" customHeight="1">
      <c r="A499" s="2"/>
      <c r="B499" s="2"/>
      <c r="C499" s="2"/>
      <c r="D499" s="2"/>
      <c r="E499" s="2"/>
      <c r="F499" s="2"/>
      <c r="G499" s="222"/>
      <c r="H499" s="222"/>
      <c r="I499" s="222"/>
      <c r="J499" s="222"/>
      <c r="K499" s="5"/>
    </row>
    <row r="500" ht="15.75" customHeight="1">
      <c r="A500" s="2"/>
      <c r="B500" s="2"/>
      <c r="C500" s="2"/>
      <c r="D500" s="2"/>
      <c r="E500" s="2"/>
      <c r="F500" s="2"/>
      <c r="G500" s="222"/>
      <c r="H500" s="222"/>
      <c r="I500" s="222"/>
      <c r="J500" s="222"/>
      <c r="K500" s="5"/>
    </row>
    <row r="501" ht="15.75" customHeight="1">
      <c r="A501" s="2"/>
      <c r="B501" s="2"/>
      <c r="C501" s="2"/>
      <c r="D501" s="2"/>
      <c r="E501" s="2"/>
      <c r="F501" s="2"/>
      <c r="G501" s="222"/>
      <c r="H501" s="222"/>
      <c r="I501" s="222"/>
      <c r="J501" s="222"/>
      <c r="K501" s="5"/>
    </row>
    <row r="502" ht="15.75" customHeight="1">
      <c r="A502" s="2"/>
      <c r="B502" s="2"/>
      <c r="C502" s="2"/>
      <c r="D502" s="2"/>
      <c r="E502" s="2"/>
      <c r="F502" s="2"/>
      <c r="G502" s="222"/>
      <c r="H502" s="222"/>
      <c r="I502" s="222"/>
      <c r="J502" s="222"/>
      <c r="K502" s="5"/>
    </row>
    <row r="503" ht="15.75" customHeight="1">
      <c r="A503" s="2"/>
      <c r="B503" s="2"/>
      <c r="C503" s="2"/>
      <c r="D503" s="2"/>
      <c r="E503" s="2"/>
      <c r="F503" s="2"/>
      <c r="G503" s="222"/>
      <c r="H503" s="222"/>
      <c r="I503" s="222"/>
      <c r="J503" s="222"/>
      <c r="K503" s="5"/>
    </row>
    <row r="504" ht="15.75" customHeight="1">
      <c r="A504" s="2"/>
      <c r="B504" s="2"/>
      <c r="C504" s="2"/>
      <c r="D504" s="2"/>
      <c r="E504" s="2"/>
      <c r="F504" s="2"/>
      <c r="G504" s="222"/>
      <c r="H504" s="222"/>
      <c r="I504" s="222"/>
      <c r="J504" s="222"/>
      <c r="K504" s="5"/>
    </row>
    <row r="505" ht="15.75" customHeight="1">
      <c r="A505" s="2"/>
      <c r="B505" s="2"/>
      <c r="C505" s="2"/>
      <c r="D505" s="2"/>
      <c r="E505" s="2"/>
      <c r="F505" s="2"/>
      <c r="G505" s="222"/>
      <c r="H505" s="222"/>
      <c r="I505" s="222"/>
      <c r="J505" s="222"/>
      <c r="K505" s="5"/>
    </row>
    <row r="506" ht="15.75" customHeight="1">
      <c r="A506" s="2"/>
      <c r="B506" s="2"/>
      <c r="C506" s="2"/>
      <c r="D506" s="2"/>
      <c r="E506" s="2"/>
      <c r="F506" s="2"/>
      <c r="G506" s="222"/>
      <c r="H506" s="222"/>
      <c r="I506" s="222"/>
      <c r="J506" s="222"/>
      <c r="K506" s="5"/>
    </row>
    <row r="507" ht="15.75" customHeight="1">
      <c r="A507" s="2"/>
      <c r="B507" s="2"/>
      <c r="C507" s="2"/>
      <c r="D507" s="2"/>
      <c r="E507" s="2"/>
      <c r="F507" s="2"/>
      <c r="G507" s="222"/>
      <c r="H507" s="222"/>
      <c r="I507" s="222"/>
      <c r="J507" s="222"/>
      <c r="K507" s="5"/>
    </row>
    <row r="508" ht="15.75" customHeight="1">
      <c r="A508" s="2"/>
      <c r="B508" s="2"/>
      <c r="C508" s="2"/>
      <c r="D508" s="2"/>
      <c r="E508" s="2"/>
      <c r="F508" s="2"/>
      <c r="G508" s="222"/>
      <c r="H508" s="222"/>
      <c r="I508" s="222"/>
      <c r="J508" s="222"/>
      <c r="K508" s="5"/>
    </row>
    <row r="509" ht="15.75" customHeight="1">
      <c r="A509" s="2"/>
      <c r="B509" s="2"/>
      <c r="C509" s="2"/>
      <c r="D509" s="2"/>
      <c r="E509" s="2"/>
      <c r="F509" s="2"/>
      <c r="G509" s="222"/>
      <c r="H509" s="222"/>
      <c r="I509" s="222"/>
      <c r="J509" s="222"/>
      <c r="K509" s="5"/>
    </row>
    <row r="510" ht="15.75" customHeight="1">
      <c r="A510" s="2"/>
      <c r="B510" s="2"/>
      <c r="C510" s="2"/>
      <c r="D510" s="2"/>
      <c r="E510" s="2"/>
      <c r="F510" s="2"/>
      <c r="G510" s="222"/>
      <c r="H510" s="222"/>
      <c r="I510" s="222"/>
      <c r="J510" s="222"/>
      <c r="K510" s="5"/>
    </row>
    <row r="511" ht="15.75" customHeight="1">
      <c r="A511" s="2"/>
      <c r="B511" s="2"/>
      <c r="C511" s="2"/>
      <c r="D511" s="2"/>
      <c r="E511" s="2"/>
      <c r="F511" s="2"/>
      <c r="G511" s="222"/>
      <c r="H511" s="222"/>
      <c r="I511" s="222"/>
      <c r="J511" s="222"/>
      <c r="K511" s="5"/>
    </row>
    <row r="512" ht="15.75" customHeight="1">
      <c r="A512" s="2"/>
      <c r="B512" s="2"/>
      <c r="C512" s="2"/>
      <c r="D512" s="2"/>
      <c r="E512" s="2"/>
      <c r="F512" s="2"/>
      <c r="G512" s="222"/>
      <c r="H512" s="222"/>
      <c r="I512" s="222"/>
      <c r="J512" s="222"/>
      <c r="K512" s="5"/>
    </row>
    <row r="513" ht="15.75" customHeight="1">
      <c r="A513" s="2"/>
      <c r="B513" s="2"/>
      <c r="C513" s="2"/>
      <c r="D513" s="2"/>
      <c r="E513" s="2"/>
      <c r="F513" s="2"/>
      <c r="G513" s="222"/>
      <c r="H513" s="222"/>
      <c r="I513" s="222"/>
      <c r="J513" s="222"/>
      <c r="K513" s="5"/>
    </row>
    <row r="514" ht="15.75" customHeight="1">
      <c r="A514" s="2"/>
      <c r="B514" s="2"/>
      <c r="C514" s="2"/>
      <c r="D514" s="2"/>
      <c r="E514" s="2"/>
      <c r="F514" s="2"/>
      <c r="G514" s="222"/>
      <c r="H514" s="222"/>
      <c r="I514" s="222"/>
      <c r="J514" s="222"/>
      <c r="K514" s="5"/>
    </row>
    <row r="515" ht="15.75" customHeight="1">
      <c r="A515" s="2"/>
      <c r="B515" s="2"/>
      <c r="C515" s="2"/>
      <c r="D515" s="2"/>
      <c r="E515" s="2"/>
      <c r="F515" s="2"/>
      <c r="G515" s="222"/>
      <c r="H515" s="222"/>
      <c r="I515" s="222"/>
      <c r="J515" s="222"/>
      <c r="K515" s="5"/>
    </row>
    <row r="516" ht="15.75" customHeight="1">
      <c r="A516" s="2"/>
      <c r="B516" s="2"/>
      <c r="C516" s="2"/>
      <c r="D516" s="2"/>
      <c r="E516" s="2"/>
      <c r="F516" s="2"/>
      <c r="G516" s="222"/>
      <c r="H516" s="222"/>
      <c r="I516" s="222"/>
      <c r="J516" s="222"/>
      <c r="K516" s="5"/>
    </row>
    <row r="517" ht="15.75" customHeight="1">
      <c r="A517" s="2"/>
      <c r="B517" s="2"/>
      <c r="C517" s="2"/>
      <c r="D517" s="2"/>
      <c r="E517" s="2"/>
      <c r="F517" s="2"/>
      <c r="G517" s="222"/>
      <c r="H517" s="222"/>
      <c r="I517" s="222"/>
      <c r="J517" s="222"/>
      <c r="K517" s="5"/>
    </row>
    <row r="518" ht="15.75" customHeight="1">
      <c r="A518" s="2"/>
      <c r="B518" s="2"/>
      <c r="C518" s="2"/>
      <c r="D518" s="2"/>
      <c r="E518" s="2"/>
      <c r="F518" s="2"/>
      <c r="G518" s="222"/>
      <c r="H518" s="222"/>
      <c r="I518" s="222"/>
      <c r="J518" s="222"/>
      <c r="K518" s="5"/>
    </row>
    <row r="519" ht="15.75" customHeight="1">
      <c r="A519" s="2"/>
      <c r="B519" s="2"/>
      <c r="C519" s="2"/>
      <c r="D519" s="2"/>
      <c r="E519" s="2"/>
      <c r="F519" s="2"/>
      <c r="G519" s="222"/>
      <c r="H519" s="222"/>
      <c r="I519" s="222"/>
      <c r="J519" s="222"/>
      <c r="K519" s="5"/>
    </row>
    <row r="520" ht="15.75" customHeight="1">
      <c r="A520" s="2"/>
      <c r="B520" s="2"/>
      <c r="C520" s="2"/>
      <c r="D520" s="2"/>
      <c r="E520" s="2"/>
      <c r="F520" s="2"/>
      <c r="G520" s="222"/>
      <c r="H520" s="222"/>
      <c r="I520" s="222"/>
      <c r="J520" s="222"/>
      <c r="K520" s="5"/>
    </row>
    <row r="521" ht="15.75" customHeight="1">
      <c r="A521" s="2"/>
      <c r="B521" s="2"/>
      <c r="C521" s="2"/>
      <c r="D521" s="2"/>
      <c r="E521" s="2"/>
      <c r="F521" s="2"/>
      <c r="G521" s="222"/>
      <c r="H521" s="222"/>
      <c r="I521" s="222"/>
      <c r="J521" s="222"/>
      <c r="K521" s="5"/>
    </row>
    <row r="522" ht="15.75" customHeight="1">
      <c r="A522" s="2"/>
      <c r="B522" s="2"/>
      <c r="C522" s="2"/>
      <c r="D522" s="2"/>
      <c r="E522" s="2"/>
      <c r="F522" s="2"/>
      <c r="G522" s="222"/>
      <c r="H522" s="222"/>
      <c r="I522" s="222"/>
      <c r="J522" s="222"/>
      <c r="K522" s="5"/>
    </row>
    <row r="523" ht="15.75" customHeight="1">
      <c r="A523" s="2"/>
      <c r="B523" s="2"/>
      <c r="C523" s="2"/>
      <c r="D523" s="2"/>
      <c r="E523" s="2"/>
      <c r="F523" s="2"/>
      <c r="G523" s="222"/>
      <c r="H523" s="222"/>
      <c r="I523" s="222"/>
      <c r="J523" s="222"/>
      <c r="K523" s="5"/>
    </row>
    <row r="524" ht="15.75" customHeight="1">
      <c r="A524" s="2"/>
      <c r="B524" s="2"/>
      <c r="C524" s="2"/>
      <c r="D524" s="2"/>
      <c r="E524" s="2"/>
      <c r="F524" s="2"/>
      <c r="G524" s="222"/>
      <c r="H524" s="222"/>
      <c r="I524" s="222"/>
      <c r="J524" s="222"/>
      <c r="K524" s="5"/>
    </row>
    <row r="525" ht="15.75" customHeight="1">
      <c r="A525" s="2"/>
      <c r="B525" s="2"/>
      <c r="C525" s="2"/>
      <c r="D525" s="2"/>
      <c r="E525" s="2"/>
      <c r="F525" s="2"/>
      <c r="G525" s="222"/>
      <c r="H525" s="222"/>
      <c r="I525" s="222"/>
      <c r="J525" s="222"/>
      <c r="K525" s="5"/>
    </row>
    <row r="526" ht="15.75" customHeight="1">
      <c r="A526" s="2"/>
      <c r="B526" s="2"/>
      <c r="C526" s="2"/>
      <c r="D526" s="2"/>
      <c r="E526" s="2"/>
      <c r="F526" s="2"/>
      <c r="G526" s="222"/>
      <c r="H526" s="222"/>
      <c r="I526" s="222"/>
      <c r="J526" s="222"/>
      <c r="K526" s="5"/>
    </row>
    <row r="527" ht="15.75" customHeight="1">
      <c r="A527" s="2"/>
      <c r="B527" s="2"/>
      <c r="C527" s="2"/>
      <c r="D527" s="2"/>
      <c r="E527" s="2"/>
      <c r="F527" s="2"/>
      <c r="G527" s="222"/>
      <c r="H527" s="222"/>
      <c r="I527" s="222"/>
      <c r="J527" s="222"/>
      <c r="K527" s="5"/>
    </row>
    <row r="528" ht="15.75" customHeight="1">
      <c r="A528" s="2"/>
      <c r="B528" s="2"/>
      <c r="C528" s="2"/>
      <c r="D528" s="2"/>
      <c r="E528" s="2"/>
      <c r="F528" s="2"/>
      <c r="G528" s="222"/>
      <c r="H528" s="222"/>
      <c r="I528" s="222"/>
      <c r="J528" s="222"/>
      <c r="K528" s="5"/>
    </row>
    <row r="529" ht="15.75" customHeight="1">
      <c r="A529" s="2"/>
      <c r="B529" s="2"/>
      <c r="C529" s="2"/>
      <c r="D529" s="2"/>
      <c r="E529" s="2"/>
      <c r="F529" s="2"/>
      <c r="G529" s="222"/>
      <c r="H529" s="222"/>
      <c r="I529" s="222"/>
      <c r="J529" s="222"/>
      <c r="K529" s="5"/>
    </row>
    <row r="530" ht="15.75" customHeight="1">
      <c r="A530" s="2"/>
      <c r="B530" s="2"/>
      <c r="C530" s="2"/>
      <c r="D530" s="2"/>
      <c r="E530" s="2"/>
      <c r="F530" s="2"/>
      <c r="G530" s="222"/>
      <c r="H530" s="222"/>
      <c r="I530" s="222"/>
      <c r="J530" s="222"/>
      <c r="K530" s="5"/>
    </row>
    <row r="531" ht="15.75" customHeight="1">
      <c r="A531" s="2"/>
      <c r="B531" s="2"/>
      <c r="C531" s="2"/>
      <c r="D531" s="2"/>
      <c r="E531" s="2"/>
      <c r="F531" s="2"/>
      <c r="G531" s="222"/>
      <c r="H531" s="222"/>
      <c r="I531" s="222"/>
      <c r="J531" s="222"/>
      <c r="K531" s="5"/>
    </row>
    <row r="532" ht="15.75" customHeight="1">
      <c r="A532" s="2"/>
      <c r="B532" s="2"/>
      <c r="C532" s="2"/>
      <c r="D532" s="2"/>
      <c r="E532" s="2"/>
      <c r="F532" s="2"/>
      <c r="G532" s="222"/>
      <c r="H532" s="222"/>
      <c r="I532" s="222"/>
      <c r="J532" s="222"/>
      <c r="K532" s="5"/>
    </row>
    <row r="533" ht="15.75" customHeight="1">
      <c r="A533" s="2"/>
      <c r="B533" s="2"/>
      <c r="C533" s="2"/>
      <c r="D533" s="2"/>
      <c r="E533" s="2"/>
      <c r="F533" s="2"/>
      <c r="G533" s="222"/>
      <c r="H533" s="222"/>
      <c r="I533" s="222"/>
      <c r="J533" s="222"/>
      <c r="K533" s="5"/>
    </row>
    <row r="534" ht="15.75" customHeight="1">
      <c r="A534" s="2"/>
      <c r="B534" s="2"/>
      <c r="C534" s="2"/>
      <c r="D534" s="2"/>
      <c r="E534" s="2"/>
      <c r="F534" s="2"/>
      <c r="G534" s="222"/>
      <c r="H534" s="222"/>
      <c r="I534" s="222"/>
      <c r="J534" s="222"/>
      <c r="K534" s="5"/>
    </row>
    <row r="535" ht="15.75" customHeight="1">
      <c r="A535" s="2"/>
      <c r="B535" s="2"/>
      <c r="C535" s="2"/>
      <c r="D535" s="2"/>
      <c r="E535" s="2"/>
      <c r="F535" s="2"/>
      <c r="G535" s="222"/>
      <c r="H535" s="222"/>
      <c r="I535" s="222"/>
      <c r="J535" s="222"/>
      <c r="K535" s="5"/>
    </row>
    <row r="536" ht="15.75" customHeight="1">
      <c r="A536" s="2"/>
      <c r="B536" s="2"/>
      <c r="C536" s="2"/>
      <c r="D536" s="2"/>
      <c r="E536" s="2"/>
      <c r="F536" s="2"/>
      <c r="G536" s="222"/>
      <c r="H536" s="222"/>
      <c r="I536" s="222"/>
      <c r="J536" s="222"/>
      <c r="K536" s="5"/>
    </row>
    <row r="537" ht="15.75" customHeight="1">
      <c r="A537" s="2"/>
      <c r="B537" s="2"/>
      <c r="C537" s="2"/>
      <c r="D537" s="2"/>
      <c r="E537" s="2"/>
      <c r="F537" s="2"/>
      <c r="G537" s="222"/>
      <c r="H537" s="222"/>
      <c r="I537" s="222"/>
      <c r="J537" s="222"/>
      <c r="K537" s="5"/>
    </row>
    <row r="538" ht="15.75" customHeight="1">
      <c r="A538" s="2"/>
      <c r="B538" s="2"/>
      <c r="C538" s="2"/>
      <c r="D538" s="2"/>
      <c r="E538" s="2"/>
      <c r="F538" s="2"/>
      <c r="G538" s="222"/>
      <c r="H538" s="222"/>
      <c r="I538" s="222"/>
      <c r="J538" s="222"/>
      <c r="K538" s="5"/>
    </row>
    <row r="539" ht="15.75" customHeight="1">
      <c r="A539" s="2"/>
      <c r="B539" s="2"/>
      <c r="C539" s="2"/>
      <c r="D539" s="2"/>
      <c r="E539" s="2"/>
      <c r="F539" s="2"/>
      <c r="G539" s="222"/>
      <c r="H539" s="222"/>
      <c r="I539" s="222"/>
      <c r="J539" s="222"/>
      <c r="K539" s="5"/>
    </row>
    <row r="540" ht="15.75" customHeight="1">
      <c r="A540" s="2"/>
      <c r="B540" s="2"/>
      <c r="C540" s="2"/>
      <c r="D540" s="2"/>
      <c r="E540" s="2"/>
      <c r="F540" s="2"/>
      <c r="G540" s="222"/>
      <c r="H540" s="222"/>
      <c r="I540" s="222"/>
      <c r="J540" s="222"/>
      <c r="K540" s="5"/>
    </row>
    <row r="541" ht="15.75" customHeight="1">
      <c r="A541" s="2"/>
      <c r="B541" s="2"/>
      <c r="C541" s="2"/>
      <c r="D541" s="2"/>
      <c r="E541" s="2"/>
      <c r="F541" s="2"/>
      <c r="G541" s="222"/>
      <c r="H541" s="222"/>
      <c r="I541" s="222"/>
      <c r="J541" s="222"/>
      <c r="K541" s="5"/>
    </row>
    <row r="542" ht="15.75" customHeight="1">
      <c r="A542" s="2"/>
      <c r="B542" s="2"/>
      <c r="C542" s="2"/>
      <c r="D542" s="2"/>
      <c r="E542" s="2"/>
      <c r="F542" s="2"/>
      <c r="G542" s="222"/>
      <c r="H542" s="222"/>
      <c r="I542" s="222"/>
      <c r="J542" s="222"/>
      <c r="K542" s="5"/>
    </row>
    <row r="543" ht="15.75" customHeight="1">
      <c r="A543" s="2"/>
      <c r="B543" s="2"/>
      <c r="C543" s="2"/>
      <c r="D543" s="2"/>
      <c r="E543" s="2"/>
      <c r="F543" s="2"/>
      <c r="G543" s="222"/>
      <c r="H543" s="222"/>
      <c r="I543" s="222"/>
      <c r="J543" s="222"/>
      <c r="K543" s="5"/>
    </row>
    <row r="544" ht="15.75" customHeight="1">
      <c r="A544" s="2"/>
      <c r="B544" s="2"/>
      <c r="C544" s="2"/>
      <c r="D544" s="2"/>
      <c r="E544" s="2"/>
      <c r="F544" s="2"/>
      <c r="G544" s="222"/>
      <c r="H544" s="222"/>
      <c r="I544" s="222"/>
      <c r="J544" s="222"/>
      <c r="K544" s="5"/>
    </row>
    <row r="545" ht="15.75" customHeight="1">
      <c r="A545" s="2"/>
      <c r="B545" s="2"/>
      <c r="C545" s="2"/>
      <c r="D545" s="2"/>
      <c r="E545" s="2"/>
      <c r="F545" s="2"/>
      <c r="G545" s="222"/>
      <c r="H545" s="222"/>
      <c r="I545" s="222"/>
      <c r="J545" s="222"/>
      <c r="K545" s="5"/>
    </row>
    <row r="546" ht="15.75" customHeight="1">
      <c r="A546" s="2"/>
      <c r="B546" s="2"/>
      <c r="C546" s="2"/>
      <c r="D546" s="2"/>
      <c r="E546" s="2"/>
      <c r="F546" s="2"/>
      <c r="G546" s="222"/>
      <c r="H546" s="222"/>
      <c r="I546" s="222"/>
      <c r="J546" s="222"/>
      <c r="K546" s="5"/>
    </row>
    <row r="547" ht="15.75" customHeight="1">
      <c r="A547" s="2"/>
      <c r="B547" s="2"/>
      <c r="C547" s="2"/>
      <c r="D547" s="2"/>
      <c r="E547" s="2"/>
      <c r="F547" s="2"/>
      <c r="G547" s="222"/>
      <c r="H547" s="222"/>
      <c r="I547" s="222"/>
      <c r="J547" s="222"/>
      <c r="K547" s="5"/>
    </row>
    <row r="548" ht="15.75" customHeight="1">
      <c r="A548" s="2"/>
      <c r="B548" s="2"/>
      <c r="C548" s="2"/>
      <c r="D548" s="2"/>
      <c r="E548" s="2"/>
      <c r="F548" s="2"/>
      <c r="G548" s="222"/>
      <c r="H548" s="222"/>
      <c r="I548" s="222"/>
      <c r="J548" s="222"/>
      <c r="K548" s="5"/>
    </row>
    <row r="549" ht="15.75" customHeight="1">
      <c r="A549" s="2"/>
      <c r="B549" s="2"/>
      <c r="C549" s="2"/>
      <c r="D549" s="2"/>
      <c r="E549" s="2"/>
      <c r="F549" s="2"/>
      <c r="G549" s="222"/>
      <c r="H549" s="222"/>
      <c r="I549" s="222"/>
      <c r="J549" s="222"/>
      <c r="K549" s="5"/>
    </row>
    <row r="550" ht="15.75" customHeight="1">
      <c r="A550" s="2"/>
      <c r="B550" s="2"/>
      <c r="C550" s="2"/>
      <c r="D550" s="2"/>
      <c r="E550" s="2"/>
      <c r="F550" s="2"/>
      <c r="G550" s="222"/>
      <c r="H550" s="222"/>
      <c r="I550" s="222"/>
      <c r="J550" s="222"/>
      <c r="K550" s="5"/>
    </row>
    <row r="551" ht="15.75" customHeight="1">
      <c r="A551" s="2"/>
      <c r="B551" s="2"/>
      <c r="C551" s="2"/>
      <c r="D551" s="2"/>
      <c r="E551" s="2"/>
      <c r="F551" s="2"/>
      <c r="G551" s="222"/>
      <c r="H551" s="222"/>
      <c r="I551" s="222"/>
      <c r="J551" s="222"/>
      <c r="K551" s="5"/>
    </row>
    <row r="552" ht="15.75" customHeight="1">
      <c r="A552" s="2"/>
      <c r="B552" s="2"/>
      <c r="C552" s="2"/>
      <c r="D552" s="2"/>
      <c r="E552" s="2"/>
      <c r="F552" s="2"/>
      <c r="G552" s="222"/>
      <c r="H552" s="222"/>
      <c r="I552" s="222"/>
      <c r="J552" s="222"/>
      <c r="K552" s="5"/>
    </row>
    <row r="553" ht="15.75" customHeight="1">
      <c r="A553" s="2"/>
      <c r="B553" s="2"/>
      <c r="C553" s="2"/>
      <c r="D553" s="2"/>
      <c r="E553" s="2"/>
      <c r="F553" s="2"/>
      <c r="G553" s="222"/>
      <c r="H553" s="222"/>
      <c r="I553" s="222"/>
      <c r="J553" s="222"/>
      <c r="K553" s="5"/>
    </row>
    <row r="554" ht="15.75" customHeight="1">
      <c r="A554" s="2"/>
      <c r="B554" s="2"/>
      <c r="C554" s="2"/>
      <c r="D554" s="2"/>
      <c r="E554" s="2"/>
      <c r="F554" s="2"/>
      <c r="G554" s="222"/>
      <c r="H554" s="222"/>
      <c r="I554" s="222"/>
      <c r="J554" s="222"/>
      <c r="K554" s="5"/>
    </row>
    <row r="555" ht="15.75" customHeight="1">
      <c r="A555" s="2"/>
      <c r="B555" s="2"/>
      <c r="C555" s="2"/>
      <c r="D555" s="2"/>
      <c r="E555" s="2"/>
      <c r="F555" s="2"/>
      <c r="G555" s="222"/>
      <c r="H555" s="222"/>
      <c r="I555" s="222"/>
      <c r="J555" s="222"/>
      <c r="K555" s="5"/>
    </row>
    <row r="556" ht="15.75" customHeight="1">
      <c r="A556" s="2"/>
      <c r="B556" s="2"/>
      <c r="C556" s="2"/>
      <c r="D556" s="2"/>
      <c r="E556" s="2"/>
      <c r="F556" s="2"/>
      <c r="G556" s="222"/>
      <c r="H556" s="222"/>
      <c r="I556" s="222"/>
      <c r="J556" s="222"/>
      <c r="K556" s="5"/>
    </row>
    <row r="557" ht="15.75" customHeight="1">
      <c r="A557" s="2"/>
      <c r="B557" s="2"/>
      <c r="C557" s="2"/>
      <c r="D557" s="2"/>
      <c r="E557" s="2"/>
      <c r="F557" s="2"/>
      <c r="G557" s="222"/>
      <c r="H557" s="222"/>
      <c r="I557" s="222"/>
      <c r="J557" s="222"/>
      <c r="K557" s="5"/>
    </row>
    <row r="558" ht="15.75" customHeight="1">
      <c r="A558" s="2"/>
      <c r="B558" s="2"/>
      <c r="C558" s="2"/>
      <c r="D558" s="2"/>
      <c r="E558" s="2"/>
      <c r="F558" s="2"/>
      <c r="G558" s="222"/>
      <c r="H558" s="222"/>
      <c r="I558" s="222"/>
      <c r="J558" s="222"/>
      <c r="K558" s="5"/>
    </row>
    <row r="559" ht="15.75" customHeight="1">
      <c r="A559" s="2"/>
      <c r="B559" s="2"/>
      <c r="C559" s="2"/>
      <c r="D559" s="2"/>
      <c r="E559" s="2"/>
      <c r="F559" s="2"/>
      <c r="G559" s="222"/>
      <c r="H559" s="222"/>
      <c r="I559" s="222"/>
      <c r="J559" s="222"/>
      <c r="K559" s="5"/>
    </row>
    <row r="560" ht="15.75" customHeight="1">
      <c r="A560" s="2"/>
      <c r="B560" s="2"/>
      <c r="C560" s="2"/>
      <c r="D560" s="2"/>
      <c r="E560" s="2"/>
      <c r="F560" s="2"/>
      <c r="G560" s="222"/>
      <c r="H560" s="222"/>
      <c r="I560" s="222"/>
      <c r="J560" s="222"/>
      <c r="K560" s="5"/>
    </row>
    <row r="561" ht="15.75" customHeight="1">
      <c r="A561" s="2"/>
      <c r="B561" s="2"/>
      <c r="C561" s="2"/>
      <c r="D561" s="2"/>
      <c r="E561" s="2"/>
      <c r="F561" s="2"/>
      <c r="G561" s="222"/>
      <c r="H561" s="222"/>
      <c r="I561" s="222"/>
      <c r="J561" s="222"/>
      <c r="K561" s="5"/>
    </row>
    <row r="562" ht="15.75" customHeight="1">
      <c r="A562" s="2"/>
      <c r="B562" s="2"/>
      <c r="C562" s="2"/>
      <c r="D562" s="2"/>
      <c r="E562" s="2"/>
      <c r="F562" s="2"/>
      <c r="G562" s="222"/>
      <c r="H562" s="222"/>
      <c r="I562" s="222"/>
      <c r="J562" s="222"/>
      <c r="K562" s="5"/>
    </row>
    <row r="563" ht="15.75" customHeight="1">
      <c r="A563" s="2"/>
      <c r="B563" s="2"/>
      <c r="C563" s="2"/>
      <c r="D563" s="2"/>
      <c r="E563" s="2"/>
      <c r="F563" s="2"/>
      <c r="G563" s="222"/>
      <c r="H563" s="222"/>
      <c r="I563" s="222"/>
      <c r="J563" s="222"/>
      <c r="K563" s="5"/>
    </row>
    <row r="564" ht="15.75" customHeight="1">
      <c r="A564" s="2"/>
      <c r="B564" s="2"/>
      <c r="C564" s="2"/>
      <c r="D564" s="2"/>
      <c r="E564" s="2"/>
      <c r="F564" s="2"/>
      <c r="G564" s="222"/>
      <c r="H564" s="222"/>
      <c r="I564" s="222"/>
      <c r="J564" s="222"/>
      <c r="K564" s="5"/>
    </row>
    <row r="565" ht="15.75" customHeight="1">
      <c r="A565" s="2"/>
      <c r="B565" s="2"/>
      <c r="C565" s="2"/>
      <c r="D565" s="2"/>
      <c r="E565" s="2"/>
      <c r="F565" s="2"/>
      <c r="G565" s="222"/>
      <c r="H565" s="222"/>
      <c r="I565" s="222"/>
      <c r="J565" s="222"/>
      <c r="K565" s="5"/>
    </row>
    <row r="566" ht="15.75" customHeight="1">
      <c r="A566" s="2"/>
      <c r="B566" s="2"/>
      <c r="C566" s="2"/>
      <c r="D566" s="2"/>
      <c r="E566" s="2"/>
      <c r="F566" s="2"/>
      <c r="G566" s="222"/>
      <c r="H566" s="222"/>
      <c r="I566" s="222"/>
      <c r="J566" s="222"/>
      <c r="K566" s="5"/>
    </row>
    <row r="567" ht="15.75" customHeight="1">
      <c r="A567" s="2"/>
      <c r="B567" s="2"/>
      <c r="C567" s="2"/>
      <c r="D567" s="2"/>
      <c r="E567" s="2"/>
      <c r="F567" s="2"/>
      <c r="G567" s="222"/>
      <c r="H567" s="222"/>
      <c r="I567" s="222"/>
      <c r="J567" s="222"/>
      <c r="K567" s="5"/>
    </row>
    <row r="568" ht="15.75" customHeight="1">
      <c r="A568" s="2"/>
      <c r="B568" s="2"/>
      <c r="C568" s="2"/>
      <c r="D568" s="2"/>
      <c r="E568" s="2"/>
      <c r="F568" s="2"/>
      <c r="G568" s="222"/>
      <c r="H568" s="222"/>
      <c r="I568" s="222"/>
      <c r="J568" s="222"/>
      <c r="K568" s="5"/>
    </row>
    <row r="569" ht="15.75" customHeight="1">
      <c r="A569" s="2"/>
      <c r="B569" s="2"/>
      <c r="C569" s="2"/>
      <c r="D569" s="2"/>
      <c r="E569" s="2"/>
      <c r="F569" s="2"/>
      <c r="G569" s="222"/>
      <c r="H569" s="222"/>
      <c r="I569" s="222"/>
      <c r="J569" s="222"/>
      <c r="K569" s="5"/>
    </row>
    <row r="570" ht="15.75" customHeight="1">
      <c r="A570" s="2"/>
      <c r="B570" s="2"/>
      <c r="C570" s="2"/>
      <c r="D570" s="2"/>
      <c r="E570" s="2"/>
      <c r="F570" s="2"/>
      <c r="G570" s="222"/>
      <c r="H570" s="222"/>
      <c r="I570" s="222"/>
      <c r="J570" s="222"/>
      <c r="K570" s="5"/>
    </row>
    <row r="571" ht="15.75" customHeight="1">
      <c r="A571" s="2"/>
      <c r="B571" s="2"/>
      <c r="C571" s="2"/>
      <c r="D571" s="2"/>
      <c r="E571" s="2"/>
      <c r="F571" s="2"/>
      <c r="G571" s="222"/>
      <c r="H571" s="222"/>
      <c r="I571" s="222"/>
      <c r="J571" s="222"/>
      <c r="K571" s="5"/>
    </row>
    <row r="572" ht="15.75" customHeight="1">
      <c r="A572" s="2"/>
      <c r="B572" s="2"/>
      <c r="C572" s="2"/>
      <c r="D572" s="2"/>
      <c r="E572" s="2"/>
      <c r="F572" s="2"/>
      <c r="G572" s="222"/>
      <c r="H572" s="222"/>
      <c r="I572" s="222"/>
      <c r="J572" s="222"/>
      <c r="K572" s="5"/>
    </row>
    <row r="573" ht="15.75" customHeight="1">
      <c r="A573" s="2"/>
      <c r="B573" s="2"/>
      <c r="C573" s="2"/>
      <c r="D573" s="2"/>
      <c r="E573" s="2"/>
      <c r="F573" s="2"/>
      <c r="G573" s="222"/>
      <c r="H573" s="222"/>
      <c r="I573" s="222"/>
      <c r="J573" s="222"/>
      <c r="K573" s="5"/>
    </row>
    <row r="574" ht="15.75" customHeight="1">
      <c r="A574" s="2"/>
      <c r="B574" s="2"/>
      <c r="C574" s="2"/>
      <c r="D574" s="2"/>
      <c r="E574" s="2"/>
      <c r="F574" s="2"/>
      <c r="G574" s="222"/>
      <c r="H574" s="222"/>
      <c r="I574" s="222"/>
      <c r="J574" s="222"/>
      <c r="K574" s="5"/>
    </row>
    <row r="575" ht="15.75" customHeight="1">
      <c r="A575" s="2"/>
      <c r="B575" s="2"/>
      <c r="C575" s="2"/>
      <c r="D575" s="2"/>
      <c r="E575" s="2"/>
      <c r="F575" s="2"/>
      <c r="G575" s="222"/>
      <c r="H575" s="222"/>
      <c r="I575" s="222"/>
      <c r="J575" s="222"/>
      <c r="K575" s="5"/>
    </row>
    <row r="576" ht="15.75" customHeight="1">
      <c r="A576" s="2"/>
      <c r="B576" s="2"/>
      <c r="C576" s="2"/>
      <c r="D576" s="2"/>
      <c r="E576" s="2"/>
      <c r="F576" s="2"/>
      <c r="G576" s="222"/>
      <c r="H576" s="222"/>
      <c r="I576" s="222"/>
      <c r="J576" s="222"/>
      <c r="K576" s="5"/>
    </row>
    <row r="577" ht="15.75" customHeight="1">
      <c r="A577" s="2"/>
      <c r="B577" s="2"/>
      <c r="C577" s="2"/>
      <c r="D577" s="2"/>
      <c r="E577" s="2"/>
      <c r="F577" s="2"/>
      <c r="G577" s="222"/>
      <c r="H577" s="222"/>
      <c r="I577" s="222"/>
      <c r="J577" s="222"/>
      <c r="K577" s="5"/>
    </row>
    <row r="578" ht="15.75" customHeight="1">
      <c r="A578" s="2"/>
      <c r="B578" s="2"/>
      <c r="C578" s="2"/>
      <c r="D578" s="2"/>
      <c r="E578" s="2"/>
      <c r="F578" s="2"/>
      <c r="G578" s="222"/>
      <c r="H578" s="222"/>
      <c r="I578" s="222"/>
      <c r="J578" s="222"/>
      <c r="K578" s="5"/>
    </row>
    <row r="579" ht="15.75" customHeight="1">
      <c r="A579" s="2"/>
      <c r="B579" s="2"/>
      <c r="C579" s="2"/>
      <c r="D579" s="2"/>
      <c r="E579" s="2"/>
      <c r="F579" s="2"/>
      <c r="G579" s="222"/>
      <c r="H579" s="222"/>
      <c r="I579" s="222"/>
      <c r="J579" s="222"/>
      <c r="K579" s="5"/>
    </row>
    <row r="580" ht="15.75" customHeight="1">
      <c r="A580" s="2"/>
      <c r="B580" s="2"/>
      <c r="C580" s="2"/>
      <c r="D580" s="2"/>
      <c r="E580" s="2"/>
      <c r="F580" s="2"/>
      <c r="G580" s="222"/>
      <c r="H580" s="222"/>
      <c r="I580" s="222"/>
      <c r="J580" s="222"/>
      <c r="K580" s="5"/>
    </row>
    <row r="581" ht="15.75" customHeight="1">
      <c r="A581" s="2"/>
      <c r="B581" s="2"/>
      <c r="C581" s="2"/>
      <c r="D581" s="2"/>
      <c r="E581" s="2"/>
      <c r="F581" s="2"/>
      <c r="G581" s="222"/>
      <c r="H581" s="222"/>
      <c r="I581" s="222"/>
      <c r="J581" s="222"/>
      <c r="K581" s="5"/>
    </row>
    <row r="582" ht="15.75" customHeight="1">
      <c r="A582" s="2"/>
      <c r="B582" s="2"/>
      <c r="C582" s="2"/>
      <c r="D582" s="2"/>
      <c r="E582" s="2"/>
      <c r="F582" s="2"/>
      <c r="G582" s="222"/>
      <c r="H582" s="222"/>
      <c r="I582" s="222"/>
      <c r="J582" s="222"/>
      <c r="K582" s="5"/>
    </row>
    <row r="583" ht="15.75" customHeight="1">
      <c r="A583" s="2"/>
      <c r="B583" s="2"/>
      <c r="C583" s="2"/>
      <c r="D583" s="2"/>
      <c r="E583" s="2"/>
      <c r="F583" s="2"/>
      <c r="G583" s="222"/>
      <c r="H583" s="222"/>
      <c r="I583" s="222"/>
      <c r="J583" s="222"/>
      <c r="K583" s="5"/>
    </row>
    <row r="584" ht="15.75" customHeight="1">
      <c r="A584" s="2"/>
      <c r="B584" s="2"/>
      <c r="C584" s="2"/>
      <c r="D584" s="2"/>
      <c r="E584" s="2"/>
      <c r="F584" s="2"/>
      <c r="G584" s="222"/>
      <c r="H584" s="222"/>
      <c r="I584" s="222"/>
      <c r="J584" s="222"/>
      <c r="K584" s="5"/>
    </row>
    <row r="585" ht="15.75" customHeight="1">
      <c r="A585" s="2"/>
      <c r="B585" s="2"/>
      <c r="C585" s="2"/>
      <c r="D585" s="2"/>
      <c r="E585" s="2"/>
      <c r="F585" s="2"/>
      <c r="G585" s="222"/>
      <c r="H585" s="222"/>
      <c r="I585" s="222"/>
      <c r="J585" s="222"/>
      <c r="K585" s="5"/>
    </row>
    <row r="586" ht="15.75" customHeight="1">
      <c r="A586" s="2"/>
      <c r="B586" s="2"/>
      <c r="C586" s="2"/>
      <c r="D586" s="2"/>
      <c r="E586" s="2"/>
      <c r="F586" s="2"/>
      <c r="G586" s="222"/>
      <c r="H586" s="222"/>
      <c r="I586" s="222"/>
      <c r="J586" s="222"/>
      <c r="K586" s="5"/>
    </row>
    <row r="587" ht="15.75" customHeight="1">
      <c r="A587" s="2"/>
      <c r="B587" s="2"/>
      <c r="C587" s="2"/>
      <c r="D587" s="2"/>
      <c r="E587" s="2"/>
      <c r="F587" s="2"/>
      <c r="G587" s="222"/>
      <c r="H587" s="222"/>
      <c r="I587" s="222"/>
      <c r="J587" s="222"/>
      <c r="K587" s="5"/>
    </row>
    <row r="588" ht="15.75" customHeight="1">
      <c r="A588" s="2"/>
      <c r="B588" s="2"/>
      <c r="C588" s="2"/>
      <c r="D588" s="2"/>
      <c r="E588" s="2"/>
      <c r="F588" s="2"/>
      <c r="G588" s="222"/>
      <c r="H588" s="222"/>
      <c r="I588" s="222"/>
      <c r="J588" s="222"/>
      <c r="K588" s="5"/>
    </row>
    <row r="589" ht="15.75" customHeight="1">
      <c r="A589" s="2"/>
      <c r="B589" s="2"/>
      <c r="C589" s="2"/>
      <c r="D589" s="2"/>
      <c r="E589" s="2"/>
      <c r="F589" s="2"/>
      <c r="G589" s="222"/>
      <c r="H589" s="222"/>
      <c r="I589" s="222"/>
      <c r="J589" s="222"/>
      <c r="K589" s="5"/>
    </row>
    <row r="590" ht="15.75" customHeight="1">
      <c r="A590" s="2"/>
      <c r="B590" s="2"/>
      <c r="C590" s="2"/>
      <c r="D590" s="2"/>
      <c r="E590" s="2"/>
      <c r="F590" s="2"/>
      <c r="G590" s="222"/>
      <c r="H590" s="222"/>
      <c r="I590" s="222"/>
      <c r="J590" s="222"/>
      <c r="K590" s="5"/>
    </row>
    <row r="591" ht="15.75" customHeight="1">
      <c r="A591" s="2"/>
      <c r="B591" s="2"/>
      <c r="C591" s="2"/>
      <c r="D591" s="2"/>
      <c r="E591" s="2"/>
      <c r="F591" s="2"/>
      <c r="G591" s="222"/>
      <c r="H591" s="222"/>
      <c r="I591" s="222"/>
      <c r="J591" s="222"/>
      <c r="K591" s="5"/>
    </row>
    <row r="592" ht="15.75" customHeight="1">
      <c r="A592" s="2"/>
      <c r="B592" s="2"/>
      <c r="C592" s="2"/>
      <c r="D592" s="2"/>
      <c r="E592" s="2"/>
      <c r="F592" s="2"/>
      <c r="G592" s="222"/>
      <c r="H592" s="222"/>
      <c r="I592" s="222"/>
      <c r="J592" s="222"/>
      <c r="K592" s="5"/>
    </row>
    <row r="593" ht="15.75" customHeight="1">
      <c r="A593" s="2"/>
      <c r="B593" s="2"/>
      <c r="C593" s="2"/>
      <c r="D593" s="2"/>
      <c r="E593" s="2"/>
      <c r="F593" s="2"/>
      <c r="G593" s="222"/>
      <c r="H593" s="222"/>
      <c r="I593" s="222"/>
      <c r="J593" s="222"/>
      <c r="K593" s="5"/>
    </row>
    <row r="594" ht="15.75" customHeight="1">
      <c r="A594" s="2"/>
      <c r="B594" s="2"/>
      <c r="C594" s="2"/>
      <c r="D594" s="2"/>
      <c r="E594" s="2"/>
      <c r="F594" s="2"/>
      <c r="G594" s="222"/>
      <c r="H594" s="222"/>
      <c r="I594" s="222"/>
      <c r="J594" s="222"/>
      <c r="K594" s="5"/>
    </row>
    <row r="595" ht="15.75" customHeight="1">
      <c r="A595" s="2"/>
      <c r="B595" s="2"/>
      <c r="C595" s="2"/>
      <c r="D595" s="2"/>
      <c r="E595" s="2"/>
      <c r="F595" s="2"/>
      <c r="G595" s="222"/>
      <c r="H595" s="222"/>
      <c r="I595" s="222"/>
      <c r="J595" s="222"/>
      <c r="K595" s="5"/>
    </row>
    <row r="596" ht="15.75" customHeight="1">
      <c r="A596" s="2"/>
      <c r="B596" s="2"/>
      <c r="C596" s="2"/>
      <c r="D596" s="2"/>
      <c r="E596" s="2"/>
      <c r="F596" s="2"/>
      <c r="G596" s="222"/>
      <c r="H596" s="222"/>
      <c r="I596" s="222"/>
      <c r="J596" s="222"/>
      <c r="K596" s="5"/>
    </row>
    <row r="597" ht="15.75" customHeight="1">
      <c r="A597" s="2"/>
      <c r="B597" s="2"/>
      <c r="C597" s="2"/>
      <c r="D597" s="2"/>
      <c r="E597" s="2"/>
      <c r="F597" s="2"/>
      <c r="G597" s="222"/>
      <c r="H597" s="222"/>
      <c r="I597" s="222"/>
      <c r="J597" s="222"/>
      <c r="K597" s="5"/>
    </row>
    <row r="598" ht="15.75" customHeight="1">
      <c r="A598" s="2"/>
      <c r="B598" s="2"/>
      <c r="C598" s="2"/>
      <c r="D598" s="2"/>
      <c r="E598" s="2"/>
      <c r="F598" s="2"/>
      <c r="G598" s="222"/>
      <c r="H598" s="222"/>
      <c r="I598" s="222"/>
      <c r="J598" s="222"/>
      <c r="K598" s="5"/>
    </row>
    <row r="599" ht="15.75" customHeight="1">
      <c r="A599" s="2"/>
      <c r="B599" s="2"/>
      <c r="C599" s="2"/>
      <c r="D599" s="2"/>
      <c r="E599" s="2"/>
      <c r="F599" s="2"/>
      <c r="G599" s="222"/>
      <c r="H599" s="222"/>
      <c r="I599" s="222"/>
      <c r="J599" s="222"/>
      <c r="K599" s="5"/>
    </row>
    <row r="600" ht="15.75" customHeight="1">
      <c r="A600" s="2"/>
      <c r="B600" s="2"/>
      <c r="C600" s="2"/>
      <c r="D600" s="2"/>
      <c r="E600" s="2"/>
      <c r="F600" s="2"/>
      <c r="G600" s="222"/>
      <c r="H600" s="222"/>
      <c r="I600" s="222"/>
      <c r="J600" s="222"/>
      <c r="K600" s="5"/>
    </row>
    <row r="601" ht="15.75" customHeight="1">
      <c r="A601" s="2"/>
      <c r="B601" s="2"/>
      <c r="C601" s="2"/>
      <c r="D601" s="2"/>
      <c r="E601" s="2"/>
      <c r="F601" s="2"/>
      <c r="G601" s="222"/>
      <c r="H601" s="222"/>
      <c r="I601" s="222"/>
      <c r="J601" s="222"/>
      <c r="K601" s="5"/>
    </row>
    <row r="602" ht="15.75" customHeight="1">
      <c r="A602" s="2"/>
      <c r="B602" s="2"/>
      <c r="C602" s="2"/>
      <c r="D602" s="2"/>
      <c r="E602" s="2"/>
      <c r="F602" s="2"/>
      <c r="G602" s="222"/>
      <c r="H602" s="222"/>
      <c r="I602" s="222"/>
      <c r="J602" s="222"/>
      <c r="K602" s="5"/>
    </row>
    <row r="603" ht="15.75" customHeight="1">
      <c r="A603" s="2"/>
      <c r="B603" s="2"/>
      <c r="C603" s="2"/>
      <c r="D603" s="2"/>
      <c r="E603" s="2"/>
      <c r="F603" s="2"/>
      <c r="G603" s="222"/>
      <c r="H603" s="222"/>
      <c r="I603" s="222"/>
      <c r="J603" s="222"/>
      <c r="K603" s="5"/>
    </row>
    <row r="604" ht="15.75" customHeight="1">
      <c r="A604" s="2"/>
      <c r="B604" s="2"/>
      <c r="C604" s="2"/>
      <c r="D604" s="2"/>
      <c r="E604" s="2"/>
      <c r="F604" s="2"/>
      <c r="G604" s="222"/>
      <c r="H604" s="222"/>
      <c r="I604" s="222"/>
      <c r="J604" s="222"/>
      <c r="K604" s="5"/>
    </row>
    <row r="605" ht="15.75" customHeight="1">
      <c r="A605" s="2"/>
      <c r="B605" s="2"/>
      <c r="C605" s="2"/>
      <c r="D605" s="2"/>
      <c r="E605" s="2"/>
      <c r="F605" s="2"/>
      <c r="G605" s="222"/>
      <c r="H605" s="222"/>
      <c r="I605" s="222"/>
      <c r="J605" s="222"/>
      <c r="K605" s="5"/>
    </row>
    <row r="606" ht="15.75" customHeight="1">
      <c r="A606" s="2"/>
      <c r="B606" s="2"/>
      <c r="C606" s="2"/>
      <c r="D606" s="2"/>
      <c r="E606" s="2"/>
      <c r="F606" s="2"/>
      <c r="G606" s="222"/>
      <c r="H606" s="222"/>
      <c r="I606" s="222"/>
      <c r="J606" s="222"/>
      <c r="K606" s="5"/>
    </row>
    <row r="607" ht="15.75" customHeight="1">
      <c r="A607" s="2"/>
      <c r="B607" s="2"/>
      <c r="C607" s="2"/>
      <c r="D607" s="2"/>
      <c r="E607" s="2"/>
      <c r="F607" s="2"/>
      <c r="G607" s="222"/>
      <c r="H607" s="222"/>
      <c r="I607" s="222"/>
      <c r="J607" s="222"/>
      <c r="K607" s="5"/>
    </row>
    <row r="608" ht="15.75" customHeight="1">
      <c r="A608" s="2"/>
      <c r="B608" s="2"/>
      <c r="C608" s="2"/>
      <c r="D608" s="2"/>
      <c r="E608" s="2"/>
      <c r="F608" s="2"/>
      <c r="G608" s="222"/>
      <c r="H608" s="222"/>
      <c r="I608" s="222"/>
      <c r="J608" s="222"/>
      <c r="K608" s="5"/>
    </row>
    <row r="609" ht="15.75" customHeight="1">
      <c r="A609" s="2"/>
      <c r="B609" s="2"/>
      <c r="C609" s="2"/>
      <c r="D609" s="2"/>
      <c r="E609" s="2"/>
      <c r="F609" s="2"/>
      <c r="G609" s="222"/>
      <c r="H609" s="222"/>
      <c r="I609" s="222"/>
      <c r="J609" s="222"/>
      <c r="K609" s="5"/>
    </row>
    <row r="610" ht="15.75" customHeight="1">
      <c r="A610" s="2"/>
      <c r="B610" s="2"/>
      <c r="C610" s="2"/>
      <c r="D610" s="2"/>
      <c r="E610" s="2"/>
      <c r="F610" s="2"/>
      <c r="G610" s="222"/>
      <c r="H610" s="222"/>
      <c r="I610" s="222"/>
      <c r="J610" s="222"/>
      <c r="K610" s="5"/>
    </row>
    <row r="611" ht="15.75" customHeight="1">
      <c r="A611" s="2"/>
      <c r="B611" s="2"/>
      <c r="C611" s="2"/>
      <c r="D611" s="2"/>
      <c r="E611" s="2"/>
      <c r="F611" s="2"/>
      <c r="G611" s="222"/>
      <c r="H611" s="222"/>
      <c r="I611" s="222"/>
      <c r="J611" s="222"/>
      <c r="K611" s="5"/>
    </row>
    <row r="612" ht="15.75" customHeight="1">
      <c r="A612" s="2"/>
      <c r="B612" s="2"/>
      <c r="C612" s="2"/>
      <c r="D612" s="2"/>
      <c r="E612" s="2"/>
      <c r="F612" s="2"/>
      <c r="G612" s="222"/>
      <c r="H612" s="222"/>
      <c r="I612" s="222"/>
      <c r="J612" s="222"/>
      <c r="K612" s="5"/>
    </row>
    <row r="613" ht="15.75" customHeight="1">
      <c r="A613" s="2"/>
      <c r="B613" s="2"/>
      <c r="C613" s="2"/>
      <c r="D613" s="2"/>
      <c r="E613" s="2"/>
      <c r="F613" s="2"/>
      <c r="G613" s="222"/>
      <c r="H613" s="222"/>
      <c r="I613" s="222"/>
      <c r="J613" s="222"/>
      <c r="K613" s="5"/>
    </row>
    <row r="614" ht="15.75" customHeight="1">
      <c r="A614" s="2"/>
      <c r="B614" s="2"/>
      <c r="C614" s="2"/>
      <c r="D614" s="2"/>
      <c r="E614" s="2"/>
      <c r="F614" s="2"/>
      <c r="G614" s="222"/>
      <c r="H614" s="222"/>
      <c r="I614" s="222"/>
      <c r="J614" s="222"/>
      <c r="K614" s="5"/>
    </row>
    <row r="615" ht="15.75" customHeight="1">
      <c r="A615" s="2"/>
      <c r="B615" s="2"/>
      <c r="C615" s="2"/>
      <c r="D615" s="2"/>
      <c r="E615" s="2"/>
      <c r="F615" s="2"/>
      <c r="G615" s="222"/>
      <c r="H615" s="222"/>
      <c r="I615" s="222"/>
      <c r="J615" s="222"/>
      <c r="K615" s="5"/>
    </row>
    <row r="616" ht="15.75" customHeight="1">
      <c r="A616" s="2"/>
      <c r="B616" s="2"/>
      <c r="C616" s="2"/>
      <c r="D616" s="2"/>
      <c r="E616" s="2"/>
      <c r="F616" s="2"/>
      <c r="G616" s="222"/>
      <c r="H616" s="222"/>
      <c r="I616" s="222"/>
      <c r="J616" s="222"/>
      <c r="K616" s="5"/>
    </row>
    <row r="617" ht="15.75" customHeight="1">
      <c r="A617" s="2"/>
      <c r="B617" s="2"/>
      <c r="C617" s="2"/>
      <c r="D617" s="2"/>
      <c r="E617" s="2"/>
      <c r="F617" s="2"/>
      <c r="G617" s="222"/>
      <c r="H617" s="222"/>
      <c r="I617" s="222"/>
      <c r="J617" s="222"/>
      <c r="K617" s="5"/>
    </row>
    <row r="618" ht="15.75" customHeight="1">
      <c r="A618" s="2"/>
      <c r="B618" s="2"/>
      <c r="C618" s="2"/>
      <c r="D618" s="2"/>
      <c r="E618" s="2"/>
      <c r="F618" s="2"/>
      <c r="G618" s="222"/>
      <c r="H618" s="222"/>
      <c r="I618" s="222"/>
      <c r="J618" s="222"/>
      <c r="K618" s="5"/>
    </row>
    <row r="619" ht="15.75" customHeight="1">
      <c r="A619" s="2"/>
      <c r="B619" s="2"/>
      <c r="C619" s="2"/>
      <c r="D619" s="2"/>
      <c r="E619" s="2"/>
      <c r="F619" s="2"/>
      <c r="G619" s="222"/>
      <c r="H619" s="222"/>
      <c r="I619" s="222"/>
      <c r="J619" s="222"/>
      <c r="K619" s="5"/>
    </row>
    <row r="620" ht="15.75" customHeight="1">
      <c r="A620" s="2"/>
      <c r="B620" s="2"/>
      <c r="C620" s="2"/>
      <c r="D620" s="2"/>
      <c r="E620" s="2"/>
      <c r="F620" s="2"/>
      <c r="G620" s="222"/>
      <c r="H620" s="222"/>
      <c r="I620" s="222"/>
      <c r="J620" s="222"/>
      <c r="K620" s="5"/>
    </row>
    <row r="621" ht="15.75" customHeight="1">
      <c r="A621" s="2"/>
      <c r="B621" s="2"/>
      <c r="C621" s="2"/>
      <c r="D621" s="2"/>
      <c r="E621" s="2"/>
      <c r="F621" s="2"/>
      <c r="G621" s="222"/>
      <c r="H621" s="222"/>
      <c r="I621" s="222"/>
      <c r="J621" s="222"/>
      <c r="K621" s="5"/>
    </row>
    <row r="622" ht="15.75" customHeight="1">
      <c r="A622" s="2"/>
      <c r="B622" s="2"/>
      <c r="C622" s="2"/>
      <c r="D622" s="2"/>
      <c r="E622" s="2"/>
      <c r="F622" s="2"/>
      <c r="G622" s="222"/>
      <c r="H622" s="222"/>
      <c r="I622" s="222"/>
      <c r="J622" s="222"/>
      <c r="K622" s="5"/>
    </row>
    <row r="623" ht="15.75" customHeight="1">
      <c r="A623" s="2"/>
      <c r="B623" s="2"/>
      <c r="C623" s="2"/>
      <c r="D623" s="2"/>
      <c r="E623" s="2"/>
      <c r="F623" s="2"/>
      <c r="G623" s="222"/>
      <c r="H623" s="222"/>
      <c r="I623" s="222"/>
      <c r="J623" s="222"/>
      <c r="K623" s="5"/>
    </row>
    <row r="624" ht="15.75" customHeight="1">
      <c r="A624" s="2"/>
      <c r="B624" s="2"/>
      <c r="C624" s="2"/>
      <c r="D624" s="2"/>
      <c r="E624" s="2"/>
      <c r="F624" s="2"/>
      <c r="G624" s="222"/>
      <c r="H624" s="222"/>
      <c r="I624" s="222"/>
      <c r="J624" s="222"/>
      <c r="K624" s="5"/>
    </row>
    <row r="625" ht="15.75" customHeight="1">
      <c r="A625" s="2"/>
      <c r="B625" s="2"/>
      <c r="C625" s="2"/>
      <c r="D625" s="2"/>
      <c r="E625" s="2"/>
      <c r="F625" s="2"/>
      <c r="G625" s="222"/>
      <c r="H625" s="222"/>
      <c r="I625" s="222"/>
      <c r="J625" s="222"/>
      <c r="K625" s="5"/>
    </row>
    <row r="626" ht="15.75" customHeight="1">
      <c r="A626" s="2"/>
      <c r="B626" s="2"/>
      <c r="C626" s="2"/>
      <c r="D626" s="2"/>
      <c r="E626" s="2"/>
      <c r="F626" s="2"/>
      <c r="G626" s="222"/>
      <c r="H626" s="222"/>
      <c r="I626" s="222"/>
      <c r="J626" s="222"/>
      <c r="K626" s="5"/>
    </row>
    <row r="627" ht="15.75" customHeight="1">
      <c r="A627" s="2"/>
      <c r="B627" s="2"/>
      <c r="C627" s="2"/>
      <c r="D627" s="2"/>
      <c r="E627" s="2"/>
      <c r="F627" s="2"/>
      <c r="G627" s="222"/>
      <c r="H627" s="222"/>
      <c r="I627" s="222"/>
      <c r="J627" s="222"/>
      <c r="K627" s="5"/>
    </row>
    <row r="628" ht="15.75" customHeight="1">
      <c r="A628" s="2"/>
      <c r="B628" s="2"/>
      <c r="C628" s="2"/>
      <c r="D628" s="2"/>
      <c r="E628" s="2"/>
      <c r="F628" s="2"/>
      <c r="G628" s="222"/>
      <c r="H628" s="222"/>
      <c r="I628" s="222"/>
      <c r="J628" s="222"/>
      <c r="K628" s="5"/>
    </row>
    <row r="629" ht="15.75" customHeight="1">
      <c r="A629" s="2"/>
      <c r="B629" s="2"/>
      <c r="C629" s="2"/>
      <c r="D629" s="2"/>
      <c r="E629" s="2"/>
      <c r="F629" s="2"/>
      <c r="G629" s="222"/>
      <c r="H629" s="222"/>
      <c r="I629" s="222"/>
      <c r="J629" s="222"/>
      <c r="K629" s="5"/>
    </row>
    <row r="630" ht="15.75" customHeight="1">
      <c r="A630" s="2"/>
      <c r="B630" s="2"/>
      <c r="C630" s="2"/>
      <c r="D630" s="2"/>
      <c r="E630" s="2"/>
      <c r="F630" s="2"/>
      <c r="G630" s="222"/>
      <c r="H630" s="222"/>
      <c r="I630" s="222"/>
      <c r="J630" s="222"/>
      <c r="K630" s="5"/>
    </row>
    <row r="631" ht="15.75" customHeight="1">
      <c r="A631" s="2"/>
      <c r="B631" s="2"/>
      <c r="C631" s="2"/>
      <c r="D631" s="2"/>
      <c r="E631" s="2"/>
      <c r="F631" s="2"/>
      <c r="G631" s="222"/>
      <c r="H631" s="222"/>
      <c r="I631" s="222"/>
      <c r="J631" s="222"/>
      <c r="K631" s="5"/>
    </row>
    <row r="632" ht="15.75" customHeight="1">
      <c r="A632" s="2"/>
      <c r="B632" s="2"/>
      <c r="C632" s="2"/>
      <c r="D632" s="2"/>
      <c r="E632" s="2"/>
      <c r="F632" s="2"/>
      <c r="G632" s="222"/>
      <c r="H632" s="222"/>
      <c r="I632" s="222"/>
      <c r="J632" s="222"/>
      <c r="K632" s="5"/>
    </row>
    <row r="633" ht="15.75" customHeight="1">
      <c r="A633" s="2"/>
      <c r="B633" s="2"/>
      <c r="C633" s="2"/>
      <c r="D633" s="2"/>
      <c r="E633" s="2"/>
      <c r="F633" s="2"/>
      <c r="G633" s="222"/>
      <c r="H633" s="222"/>
      <c r="I633" s="222"/>
      <c r="J633" s="222"/>
      <c r="K633" s="5"/>
    </row>
    <row r="634" ht="15.75" customHeight="1">
      <c r="A634" s="2"/>
      <c r="B634" s="2"/>
      <c r="C634" s="2"/>
      <c r="D634" s="2"/>
      <c r="E634" s="2"/>
      <c r="F634" s="2"/>
      <c r="G634" s="222"/>
      <c r="H634" s="222"/>
      <c r="I634" s="222"/>
      <c r="J634" s="222"/>
      <c r="K634" s="5"/>
    </row>
    <row r="635" ht="15.75" customHeight="1">
      <c r="A635" s="2"/>
      <c r="B635" s="2"/>
      <c r="C635" s="2"/>
      <c r="D635" s="2"/>
      <c r="E635" s="2"/>
      <c r="F635" s="2"/>
      <c r="G635" s="222"/>
      <c r="H635" s="222"/>
      <c r="I635" s="222"/>
      <c r="J635" s="222"/>
      <c r="K635" s="5"/>
    </row>
    <row r="636" ht="15.75" customHeight="1">
      <c r="A636" s="2"/>
      <c r="B636" s="2"/>
      <c r="C636" s="2"/>
      <c r="D636" s="2"/>
      <c r="E636" s="2"/>
      <c r="F636" s="2"/>
      <c r="G636" s="222"/>
      <c r="H636" s="222"/>
      <c r="I636" s="222"/>
      <c r="J636" s="222"/>
      <c r="K636" s="5"/>
    </row>
    <row r="637" ht="15.75" customHeight="1">
      <c r="A637" s="2"/>
      <c r="B637" s="2"/>
      <c r="C637" s="2"/>
      <c r="D637" s="2"/>
      <c r="E637" s="2"/>
      <c r="F637" s="2"/>
      <c r="G637" s="222"/>
      <c r="H637" s="222"/>
      <c r="I637" s="222"/>
      <c r="J637" s="222"/>
      <c r="K637" s="5"/>
    </row>
    <row r="638" ht="15.75" customHeight="1">
      <c r="A638" s="2"/>
      <c r="B638" s="2"/>
      <c r="C638" s="2"/>
      <c r="D638" s="2"/>
      <c r="E638" s="2"/>
      <c r="F638" s="2"/>
      <c r="G638" s="222"/>
      <c r="H638" s="222"/>
      <c r="I638" s="222"/>
      <c r="J638" s="222"/>
      <c r="K638" s="5"/>
    </row>
    <row r="639" ht="15.75" customHeight="1">
      <c r="A639" s="2"/>
      <c r="B639" s="2"/>
      <c r="C639" s="2"/>
      <c r="D639" s="2"/>
      <c r="E639" s="2"/>
      <c r="F639" s="2"/>
      <c r="G639" s="222"/>
      <c r="H639" s="222"/>
      <c r="I639" s="222"/>
      <c r="J639" s="222"/>
      <c r="K639" s="5"/>
    </row>
    <row r="640" ht="15.75" customHeight="1">
      <c r="A640" s="2"/>
      <c r="B640" s="2"/>
      <c r="C640" s="2"/>
      <c r="D640" s="2"/>
      <c r="E640" s="2"/>
      <c r="F640" s="2"/>
      <c r="G640" s="222"/>
      <c r="H640" s="222"/>
      <c r="I640" s="222"/>
      <c r="J640" s="222"/>
      <c r="K640" s="5"/>
    </row>
    <row r="641" ht="15.75" customHeight="1">
      <c r="A641" s="2"/>
      <c r="B641" s="2"/>
      <c r="C641" s="2"/>
      <c r="D641" s="2"/>
      <c r="E641" s="2"/>
      <c r="F641" s="2"/>
      <c r="G641" s="222"/>
      <c r="H641" s="222"/>
      <c r="I641" s="222"/>
      <c r="J641" s="222"/>
      <c r="K641" s="5"/>
    </row>
    <row r="642" ht="15.75" customHeight="1">
      <c r="A642" s="2"/>
      <c r="B642" s="2"/>
      <c r="C642" s="2"/>
      <c r="D642" s="2"/>
      <c r="E642" s="2"/>
      <c r="F642" s="2"/>
      <c r="G642" s="222"/>
      <c r="H642" s="222"/>
      <c r="I642" s="222"/>
      <c r="J642" s="222"/>
      <c r="K642" s="5"/>
    </row>
    <row r="643" ht="15.75" customHeight="1">
      <c r="A643" s="2"/>
      <c r="B643" s="2"/>
      <c r="C643" s="2"/>
      <c r="D643" s="2"/>
      <c r="E643" s="2"/>
      <c r="F643" s="2"/>
      <c r="G643" s="222"/>
      <c r="H643" s="222"/>
      <c r="I643" s="222"/>
      <c r="J643" s="222"/>
      <c r="K643" s="5"/>
    </row>
    <row r="644" ht="15.75" customHeight="1">
      <c r="A644" s="2"/>
      <c r="B644" s="2"/>
      <c r="C644" s="2"/>
      <c r="D644" s="2"/>
      <c r="E644" s="2"/>
      <c r="F644" s="2"/>
      <c r="G644" s="222"/>
      <c r="H644" s="222"/>
      <c r="I644" s="222"/>
      <c r="J644" s="222"/>
      <c r="K644" s="5"/>
    </row>
    <row r="645" ht="15.75" customHeight="1">
      <c r="A645" s="2"/>
      <c r="B645" s="2"/>
      <c r="C645" s="2"/>
      <c r="D645" s="2"/>
      <c r="E645" s="2"/>
      <c r="F645" s="2"/>
      <c r="G645" s="222"/>
      <c r="H645" s="222"/>
      <c r="I645" s="222"/>
      <c r="J645" s="222"/>
      <c r="K645" s="5"/>
    </row>
    <row r="646" ht="15.75" customHeight="1">
      <c r="A646" s="2"/>
      <c r="B646" s="2"/>
      <c r="C646" s="2"/>
      <c r="D646" s="2"/>
      <c r="E646" s="2"/>
      <c r="F646" s="2"/>
      <c r="G646" s="222"/>
      <c r="H646" s="222"/>
      <c r="I646" s="222"/>
      <c r="J646" s="222"/>
      <c r="K646" s="5"/>
    </row>
    <row r="647" ht="15.75" customHeight="1">
      <c r="A647" s="2"/>
      <c r="B647" s="2"/>
      <c r="C647" s="2"/>
      <c r="D647" s="2"/>
      <c r="E647" s="2"/>
      <c r="F647" s="2"/>
      <c r="G647" s="222"/>
      <c r="H647" s="222"/>
      <c r="I647" s="222"/>
      <c r="J647" s="222"/>
      <c r="K647" s="5"/>
    </row>
    <row r="648" ht="15.75" customHeight="1">
      <c r="A648" s="2"/>
      <c r="B648" s="2"/>
      <c r="C648" s="2"/>
      <c r="D648" s="2"/>
      <c r="E648" s="2"/>
      <c r="F648" s="2"/>
      <c r="G648" s="222"/>
      <c r="H648" s="222"/>
      <c r="I648" s="222"/>
      <c r="J648" s="222"/>
      <c r="K648" s="5"/>
    </row>
    <row r="649" ht="15.75" customHeight="1">
      <c r="A649" s="2"/>
      <c r="B649" s="2"/>
      <c r="C649" s="2"/>
      <c r="D649" s="2"/>
      <c r="E649" s="2"/>
      <c r="F649" s="2"/>
      <c r="G649" s="222"/>
      <c r="H649" s="222"/>
      <c r="I649" s="222"/>
      <c r="J649" s="222"/>
      <c r="K649" s="5"/>
    </row>
    <row r="650" ht="15.75" customHeight="1">
      <c r="A650" s="2"/>
      <c r="B650" s="2"/>
      <c r="C650" s="2"/>
      <c r="D650" s="2"/>
      <c r="E650" s="2"/>
      <c r="F650" s="2"/>
      <c r="G650" s="222"/>
      <c r="H650" s="222"/>
      <c r="I650" s="222"/>
      <c r="J650" s="222"/>
      <c r="K650" s="5"/>
    </row>
    <row r="651" ht="15.75" customHeight="1">
      <c r="A651" s="2"/>
      <c r="B651" s="2"/>
      <c r="C651" s="2"/>
      <c r="D651" s="2"/>
      <c r="E651" s="2"/>
      <c r="F651" s="2"/>
      <c r="G651" s="222"/>
      <c r="H651" s="222"/>
      <c r="I651" s="222"/>
      <c r="J651" s="222"/>
      <c r="K651" s="5"/>
    </row>
    <row r="652" ht="15.75" customHeight="1">
      <c r="A652" s="2"/>
      <c r="B652" s="2"/>
      <c r="C652" s="2"/>
      <c r="D652" s="2"/>
      <c r="E652" s="2"/>
      <c r="F652" s="2"/>
      <c r="G652" s="222"/>
      <c r="H652" s="222"/>
      <c r="I652" s="222"/>
      <c r="J652" s="222"/>
      <c r="K652" s="5"/>
    </row>
    <row r="653" ht="15.75" customHeight="1">
      <c r="A653" s="2"/>
      <c r="B653" s="2"/>
      <c r="C653" s="2"/>
      <c r="D653" s="2"/>
      <c r="E653" s="2"/>
      <c r="F653" s="2"/>
      <c r="G653" s="222"/>
      <c r="H653" s="222"/>
      <c r="I653" s="222"/>
      <c r="J653" s="222"/>
      <c r="K653" s="5"/>
    </row>
    <row r="654" ht="15.75" customHeight="1">
      <c r="A654" s="2"/>
      <c r="B654" s="2"/>
      <c r="C654" s="2"/>
      <c r="D654" s="2"/>
      <c r="E654" s="2"/>
      <c r="F654" s="2"/>
      <c r="G654" s="222"/>
      <c r="H654" s="222"/>
      <c r="I654" s="222"/>
      <c r="J654" s="222"/>
      <c r="K654" s="5"/>
    </row>
    <row r="655" ht="15.75" customHeight="1">
      <c r="A655" s="2"/>
      <c r="B655" s="2"/>
      <c r="C655" s="2"/>
      <c r="D655" s="2"/>
      <c r="E655" s="2"/>
      <c r="F655" s="2"/>
      <c r="G655" s="222"/>
      <c r="H655" s="222"/>
      <c r="I655" s="222"/>
      <c r="J655" s="222"/>
      <c r="K655" s="5"/>
    </row>
    <row r="656" ht="15.75" customHeight="1">
      <c r="A656" s="2"/>
      <c r="B656" s="2"/>
      <c r="C656" s="2"/>
      <c r="D656" s="2"/>
      <c r="E656" s="2"/>
      <c r="F656" s="2"/>
      <c r="G656" s="222"/>
      <c r="H656" s="222"/>
      <c r="I656" s="222"/>
      <c r="J656" s="222"/>
      <c r="K656" s="5"/>
    </row>
    <row r="657" ht="15.75" customHeight="1">
      <c r="A657" s="2"/>
      <c r="B657" s="2"/>
      <c r="C657" s="2"/>
      <c r="D657" s="2"/>
      <c r="E657" s="2"/>
      <c r="F657" s="2"/>
      <c r="G657" s="222"/>
      <c r="H657" s="222"/>
      <c r="I657" s="222"/>
      <c r="J657" s="222"/>
      <c r="K657" s="5"/>
    </row>
    <row r="658" ht="15.75" customHeight="1">
      <c r="A658" s="2"/>
      <c r="B658" s="2"/>
      <c r="C658" s="2"/>
      <c r="D658" s="2"/>
      <c r="E658" s="2"/>
      <c r="F658" s="2"/>
      <c r="G658" s="222"/>
      <c r="H658" s="222"/>
      <c r="I658" s="222"/>
      <c r="J658" s="222"/>
      <c r="K658" s="5"/>
    </row>
    <row r="659" ht="15.75" customHeight="1">
      <c r="A659" s="2"/>
      <c r="B659" s="2"/>
      <c r="C659" s="2"/>
      <c r="D659" s="2"/>
      <c r="E659" s="2"/>
      <c r="F659" s="2"/>
      <c r="G659" s="222"/>
      <c r="H659" s="222"/>
      <c r="I659" s="222"/>
      <c r="J659" s="222"/>
      <c r="K659" s="5"/>
    </row>
    <row r="660" ht="15.75" customHeight="1">
      <c r="A660" s="2"/>
      <c r="B660" s="2"/>
      <c r="C660" s="2"/>
      <c r="D660" s="2"/>
      <c r="E660" s="2"/>
      <c r="F660" s="2"/>
      <c r="G660" s="222"/>
      <c r="H660" s="222"/>
      <c r="I660" s="222"/>
      <c r="J660" s="222"/>
      <c r="K660" s="5"/>
    </row>
    <row r="661" ht="15.75" customHeight="1">
      <c r="A661" s="2"/>
      <c r="B661" s="2"/>
      <c r="C661" s="2"/>
      <c r="D661" s="2"/>
      <c r="E661" s="2"/>
      <c r="F661" s="2"/>
      <c r="G661" s="222"/>
      <c r="H661" s="222"/>
      <c r="I661" s="222"/>
      <c r="J661" s="222"/>
      <c r="K661" s="5"/>
    </row>
    <row r="662" ht="15.75" customHeight="1">
      <c r="A662" s="2"/>
      <c r="B662" s="2"/>
      <c r="C662" s="2"/>
      <c r="D662" s="2"/>
      <c r="E662" s="2"/>
      <c r="F662" s="2"/>
      <c r="G662" s="222"/>
      <c r="H662" s="222"/>
      <c r="I662" s="222"/>
      <c r="J662" s="222"/>
      <c r="K662" s="5"/>
    </row>
    <row r="663" ht="15.75" customHeight="1">
      <c r="A663" s="2"/>
      <c r="B663" s="2"/>
      <c r="C663" s="2"/>
      <c r="D663" s="2"/>
      <c r="E663" s="2"/>
      <c r="F663" s="2"/>
      <c r="G663" s="222"/>
      <c r="H663" s="222"/>
      <c r="I663" s="222"/>
      <c r="J663" s="222"/>
      <c r="K663" s="5"/>
    </row>
    <row r="664" ht="15.75" customHeight="1">
      <c r="A664" s="2"/>
      <c r="B664" s="2"/>
      <c r="C664" s="2"/>
      <c r="D664" s="2"/>
      <c r="E664" s="2"/>
      <c r="F664" s="2"/>
      <c r="G664" s="222"/>
      <c r="H664" s="222"/>
      <c r="I664" s="222"/>
      <c r="J664" s="222"/>
      <c r="K664" s="5"/>
    </row>
    <row r="665" ht="15.75" customHeight="1">
      <c r="A665" s="2"/>
      <c r="B665" s="2"/>
      <c r="C665" s="2"/>
      <c r="D665" s="2"/>
      <c r="E665" s="2"/>
      <c r="F665" s="2"/>
      <c r="G665" s="222"/>
      <c r="H665" s="222"/>
      <c r="I665" s="222"/>
      <c r="J665" s="222"/>
      <c r="K665" s="5"/>
    </row>
    <row r="666" ht="15.75" customHeight="1">
      <c r="A666" s="2"/>
      <c r="B666" s="2"/>
      <c r="C666" s="2"/>
      <c r="D666" s="2"/>
      <c r="E666" s="2"/>
      <c r="F666" s="2"/>
      <c r="G666" s="222"/>
      <c r="H666" s="222"/>
      <c r="I666" s="222"/>
      <c r="J666" s="222"/>
      <c r="K666" s="5"/>
    </row>
    <row r="667" ht="15.75" customHeight="1">
      <c r="A667" s="2"/>
      <c r="B667" s="2"/>
      <c r="C667" s="2"/>
      <c r="D667" s="2"/>
      <c r="E667" s="2"/>
      <c r="F667" s="2"/>
      <c r="G667" s="222"/>
      <c r="H667" s="222"/>
      <c r="I667" s="222"/>
      <c r="J667" s="222"/>
      <c r="K667" s="5"/>
    </row>
    <row r="668" ht="15.75" customHeight="1">
      <c r="A668" s="2"/>
      <c r="B668" s="2"/>
      <c r="C668" s="2"/>
      <c r="D668" s="2"/>
      <c r="E668" s="2"/>
      <c r="F668" s="2"/>
      <c r="G668" s="222"/>
      <c r="H668" s="222"/>
      <c r="I668" s="222"/>
      <c r="J668" s="222"/>
      <c r="K668" s="5"/>
    </row>
    <row r="669" ht="15.75" customHeight="1">
      <c r="A669" s="2"/>
      <c r="B669" s="2"/>
      <c r="C669" s="2"/>
      <c r="D669" s="2"/>
      <c r="E669" s="2"/>
      <c r="F669" s="2"/>
      <c r="G669" s="222"/>
      <c r="H669" s="222"/>
      <c r="I669" s="222"/>
      <c r="J669" s="222"/>
      <c r="K669" s="5"/>
    </row>
    <row r="670" ht="15.75" customHeight="1">
      <c r="A670" s="2"/>
      <c r="B670" s="2"/>
      <c r="C670" s="2"/>
      <c r="D670" s="2"/>
      <c r="E670" s="2"/>
      <c r="F670" s="2"/>
      <c r="G670" s="222"/>
      <c r="H670" s="222"/>
      <c r="I670" s="222"/>
      <c r="J670" s="222"/>
      <c r="K670" s="5"/>
    </row>
    <row r="671" ht="15.75" customHeight="1">
      <c r="A671" s="2"/>
      <c r="B671" s="2"/>
      <c r="C671" s="2"/>
      <c r="D671" s="2"/>
      <c r="E671" s="2"/>
      <c r="F671" s="2"/>
      <c r="G671" s="222"/>
      <c r="H671" s="222"/>
      <c r="I671" s="222"/>
      <c r="J671" s="222"/>
      <c r="K671" s="5"/>
    </row>
    <row r="672" ht="15.75" customHeight="1">
      <c r="A672" s="2"/>
      <c r="B672" s="2"/>
      <c r="C672" s="2"/>
      <c r="D672" s="2"/>
      <c r="E672" s="2"/>
      <c r="F672" s="2"/>
      <c r="G672" s="222"/>
      <c r="H672" s="222"/>
      <c r="I672" s="222"/>
      <c r="J672" s="222"/>
      <c r="K672" s="5"/>
    </row>
    <row r="673" ht="15.75" customHeight="1">
      <c r="A673" s="2"/>
      <c r="B673" s="2"/>
      <c r="C673" s="2"/>
      <c r="D673" s="2"/>
      <c r="E673" s="2"/>
      <c r="F673" s="2"/>
      <c r="G673" s="222"/>
      <c r="H673" s="222"/>
      <c r="I673" s="222"/>
      <c r="J673" s="222"/>
      <c r="K673" s="5"/>
    </row>
    <row r="674" ht="15.75" customHeight="1">
      <c r="A674" s="2"/>
      <c r="B674" s="2"/>
      <c r="C674" s="2"/>
      <c r="D674" s="2"/>
      <c r="E674" s="2"/>
      <c r="F674" s="2"/>
      <c r="G674" s="222"/>
      <c r="H674" s="222"/>
      <c r="I674" s="222"/>
      <c r="J674" s="222"/>
      <c r="K674" s="5"/>
    </row>
    <row r="675" ht="15.75" customHeight="1">
      <c r="A675" s="2"/>
      <c r="B675" s="2"/>
      <c r="C675" s="2"/>
      <c r="D675" s="2"/>
      <c r="E675" s="2"/>
      <c r="F675" s="2"/>
      <c r="G675" s="222"/>
      <c r="H675" s="222"/>
      <c r="I675" s="222"/>
      <c r="J675" s="222"/>
      <c r="K675" s="5"/>
    </row>
    <row r="676" ht="15.75" customHeight="1">
      <c r="A676" s="2"/>
      <c r="B676" s="2"/>
      <c r="C676" s="2"/>
      <c r="D676" s="2"/>
      <c r="E676" s="2"/>
      <c r="F676" s="2"/>
      <c r="G676" s="222"/>
      <c r="H676" s="222"/>
      <c r="I676" s="222"/>
      <c r="J676" s="222"/>
      <c r="K676" s="5"/>
    </row>
    <row r="677" ht="15.75" customHeight="1">
      <c r="A677" s="2"/>
      <c r="B677" s="2"/>
      <c r="C677" s="2"/>
      <c r="D677" s="2"/>
      <c r="E677" s="2"/>
      <c r="F677" s="2"/>
      <c r="G677" s="222"/>
      <c r="H677" s="222"/>
      <c r="I677" s="222"/>
      <c r="J677" s="222"/>
      <c r="K677" s="5"/>
    </row>
    <row r="678" ht="15.75" customHeight="1">
      <c r="A678" s="2"/>
      <c r="B678" s="2"/>
      <c r="C678" s="2"/>
      <c r="D678" s="2"/>
      <c r="E678" s="2"/>
      <c r="F678" s="2"/>
      <c r="G678" s="222"/>
      <c r="H678" s="222"/>
      <c r="I678" s="222"/>
      <c r="J678" s="222"/>
      <c r="K678" s="5"/>
    </row>
    <row r="679" ht="15.75" customHeight="1">
      <c r="A679" s="2"/>
      <c r="B679" s="2"/>
      <c r="C679" s="2"/>
      <c r="D679" s="2"/>
      <c r="E679" s="2"/>
      <c r="F679" s="2"/>
      <c r="G679" s="222"/>
      <c r="H679" s="222"/>
      <c r="I679" s="222"/>
      <c r="J679" s="222"/>
      <c r="K679" s="5"/>
    </row>
    <row r="680" ht="15.75" customHeight="1">
      <c r="A680" s="2"/>
      <c r="B680" s="2"/>
      <c r="C680" s="2"/>
      <c r="D680" s="2"/>
      <c r="E680" s="2"/>
      <c r="F680" s="2"/>
      <c r="G680" s="222"/>
      <c r="H680" s="222"/>
      <c r="I680" s="222"/>
      <c r="J680" s="222"/>
      <c r="K680" s="5"/>
    </row>
    <row r="681" ht="15.75" customHeight="1">
      <c r="A681" s="2"/>
      <c r="B681" s="2"/>
      <c r="C681" s="2"/>
      <c r="D681" s="2"/>
      <c r="E681" s="2"/>
      <c r="F681" s="2"/>
      <c r="G681" s="222"/>
      <c r="H681" s="222"/>
      <c r="I681" s="222"/>
      <c r="J681" s="222"/>
      <c r="K681" s="5"/>
    </row>
    <row r="682" ht="15.75" customHeight="1">
      <c r="A682" s="2"/>
      <c r="B682" s="2"/>
      <c r="C682" s="2"/>
      <c r="D682" s="2"/>
      <c r="E682" s="2"/>
      <c r="F682" s="2"/>
      <c r="G682" s="222"/>
      <c r="H682" s="222"/>
      <c r="I682" s="222"/>
      <c r="J682" s="222"/>
      <c r="K682" s="5"/>
    </row>
    <row r="683" ht="15.75" customHeight="1">
      <c r="A683" s="2"/>
      <c r="B683" s="2"/>
      <c r="C683" s="2"/>
      <c r="D683" s="2"/>
      <c r="E683" s="2"/>
      <c r="F683" s="2"/>
      <c r="G683" s="222"/>
      <c r="H683" s="222"/>
      <c r="I683" s="222"/>
      <c r="J683" s="222"/>
      <c r="K683" s="5"/>
    </row>
    <row r="684" ht="15.75" customHeight="1">
      <c r="A684" s="2"/>
      <c r="B684" s="2"/>
      <c r="C684" s="2"/>
      <c r="D684" s="2"/>
      <c r="E684" s="2"/>
      <c r="F684" s="2"/>
      <c r="G684" s="222"/>
      <c r="H684" s="222"/>
      <c r="I684" s="222"/>
      <c r="J684" s="222"/>
      <c r="K684" s="5"/>
    </row>
    <row r="685" ht="15.75" customHeight="1">
      <c r="A685" s="2"/>
      <c r="B685" s="2"/>
      <c r="C685" s="2"/>
      <c r="D685" s="2"/>
      <c r="E685" s="2"/>
      <c r="F685" s="2"/>
      <c r="G685" s="222"/>
      <c r="H685" s="222"/>
      <c r="I685" s="222"/>
      <c r="J685" s="222"/>
      <c r="K685" s="5"/>
    </row>
    <row r="686" ht="15.75" customHeight="1">
      <c r="A686" s="2"/>
      <c r="B686" s="2"/>
      <c r="C686" s="2"/>
      <c r="D686" s="2"/>
      <c r="E686" s="2"/>
      <c r="F686" s="2"/>
      <c r="G686" s="222"/>
      <c r="H686" s="222"/>
      <c r="I686" s="222"/>
      <c r="J686" s="222"/>
      <c r="K686" s="5"/>
    </row>
    <row r="687" ht="15.75" customHeight="1">
      <c r="A687" s="2"/>
      <c r="B687" s="2"/>
      <c r="C687" s="2"/>
      <c r="D687" s="2"/>
      <c r="E687" s="2"/>
      <c r="F687" s="2"/>
      <c r="G687" s="222"/>
      <c r="H687" s="222"/>
      <c r="I687" s="222"/>
      <c r="J687" s="222"/>
      <c r="K687" s="5"/>
    </row>
    <row r="688" ht="15.75" customHeight="1">
      <c r="A688" s="2"/>
      <c r="B688" s="2"/>
      <c r="C688" s="2"/>
      <c r="D688" s="2"/>
      <c r="E688" s="2"/>
      <c r="F688" s="2"/>
      <c r="G688" s="222"/>
      <c r="H688" s="222"/>
      <c r="I688" s="222"/>
      <c r="J688" s="222"/>
      <c r="K688" s="5"/>
    </row>
    <row r="689" ht="15.75" customHeight="1">
      <c r="A689" s="2"/>
      <c r="B689" s="2"/>
      <c r="C689" s="2"/>
      <c r="D689" s="2"/>
      <c r="E689" s="2"/>
      <c r="F689" s="2"/>
      <c r="G689" s="222"/>
      <c r="H689" s="222"/>
      <c r="I689" s="222"/>
      <c r="J689" s="222"/>
      <c r="K689" s="5"/>
    </row>
    <row r="690" ht="15.75" customHeight="1">
      <c r="A690" s="2"/>
      <c r="B690" s="2"/>
      <c r="C690" s="2"/>
      <c r="D690" s="2"/>
      <c r="E690" s="2"/>
      <c r="F690" s="2"/>
      <c r="G690" s="222"/>
      <c r="H690" s="222"/>
      <c r="I690" s="222"/>
      <c r="J690" s="222"/>
      <c r="K690" s="5"/>
    </row>
    <row r="691" ht="15.75" customHeight="1">
      <c r="A691" s="2"/>
      <c r="B691" s="2"/>
      <c r="C691" s="2"/>
      <c r="D691" s="2"/>
      <c r="E691" s="2"/>
      <c r="F691" s="2"/>
      <c r="G691" s="222"/>
      <c r="H691" s="222"/>
      <c r="I691" s="222"/>
      <c r="J691" s="222"/>
      <c r="K691" s="5"/>
    </row>
    <row r="692" ht="15.75" customHeight="1">
      <c r="A692" s="2"/>
      <c r="B692" s="2"/>
      <c r="C692" s="2"/>
      <c r="D692" s="2"/>
      <c r="E692" s="2"/>
      <c r="F692" s="2"/>
      <c r="G692" s="222"/>
      <c r="H692" s="222"/>
      <c r="I692" s="222"/>
      <c r="J692" s="222"/>
      <c r="K692" s="5"/>
    </row>
    <row r="693" ht="15.75" customHeight="1">
      <c r="A693" s="2"/>
      <c r="B693" s="2"/>
      <c r="C693" s="2"/>
      <c r="D693" s="2"/>
      <c r="E693" s="2"/>
      <c r="F693" s="2"/>
      <c r="G693" s="222"/>
      <c r="H693" s="222"/>
      <c r="I693" s="222"/>
      <c r="J693" s="222"/>
      <c r="K693" s="5"/>
    </row>
    <row r="694" ht="15.75" customHeight="1">
      <c r="A694" s="2"/>
      <c r="B694" s="2"/>
      <c r="C694" s="2"/>
      <c r="D694" s="2"/>
      <c r="E694" s="2"/>
      <c r="F694" s="2"/>
      <c r="G694" s="222"/>
      <c r="H694" s="222"/>
      <c r="I694" s="222"/>
      <c r="J694" s="222"/>
      <c r="K694" s="5"/>
    </row>
    <row r="695" ht="15.75" customHeight="1">
      <c r="A695" s="2"/>
      <c r="B695" s="2"/>
      <c r="C695" s="2"/>
      <c r="D695" s="2"/>
      <c r="E695" s="2"/>
      <c r="F695" s="2"/>
      <c r="G695" s="222"/>
      <c r="H695" s="222"/>
      <c r="I695" s="222"/>
      <c r="J695" s="222"/>
      <c r="K695" s="5"/>
    </row>
    <row r="696" ht="15.75" customHeight="1">
      <c r="A696" s="2"/>
      <c r="B696" s="2"/>
      <c r="C696" s="2"/>
      <c r="D696" s="2"/>
      <c r="E696" s="2"/>
      <c r="F696" s="2"/>
      <c r="G696" s="222"/>
      <c r="H696" s="222"/>
      <c r="I696" s="222"/>
      <c r="J696" s="222"/>
      <c r="K696" s="5"/>
    </row>
    <row r="697" ht="15.75" customHeight="1">
      <c r="A697" s="2"/>
      <c r="B697" s="2"/>
      <c r="C697" s="2"/>
      <c r="D697" s="2"/>
      <c r="E697" s="2"/>
      <c r="F697" s="2"/>
      <c r="G697" s="222"/>
      <c r="H697" s="222"/>
      <c r="I697" s="222"/>
      <c r="J697" s="222"/>
      <c r="K697" s="5"/>
    </row>
    <row r="698" ht="15.75" customHeight="1">
      <c r="A698" s="2"/>
      <c r="B698" s="2"/>
      <c r="C698" s="2"/>
      <c r="D698" s="2"/>
      <c r="E698" s="2"/>
      <c r="F698" s="2"/>
      <c r="G698" s="222"/>
      <c r="H698" s="222"/>
      <c r="I698" s="222"/>
      <c r="J698" s="222"/>
      <c r="K698" s="5"/>
    </row>
    <row r="699" ht="15.75" customHeight="1">
      <c r="A699" s="2"/>
      <c r="B699" s="2"/>
      <c r="C699" s="2"/>
      <c r="D699" s="2"/>
      <c r="E699" s="2"/>
      <c r="F699" s="2"/>
      <c r="G699" s="222"/>
      <c r="H699" s="222"/>
      <c r="I699" s="222"/>
      <c r="J699" s="222"/>
      <c r="K699" s="5"/>
    </row>
    <row r="700" ht="15.75" customHeight="1">
      <c r="A700" s="2"/>
      <c r="B700" s="2"/>
      <c r="C700" s="2"/>
      <c r="D700" s="2"/>
      <c r="E700" s="2"/>
      <c r="F700" s="2"/>
      <c r="G700" s="222"/>
      <c r="H700" s="222"/>
      <c r="I700" s="222"/>
      <c r="J700" s="222"/>
      <c r="K700" s="5"/>
    </row>
    <row r="701" ht="15.75" customHeight="1">
      <c r="A701" s="2"/>
      <c r="B701" s="2"/>
      <c r="C701" s="2"/>
      <c r="D701" s="2"/>
      <c r="E701" s="2"/>
      <c r="F701" s="2"/>
      <c r="G701" s="222"/>
      <c r="H701" s="222"/>
      <c r="I701" s="222"/>
      <c r="J701" s="222"/>
      <c r="K701" s="5"/>
    </row>
    <row r="702" ht="15.75" customHeight="1">
      <c r="A702" s="2"/>
      <c r="B702" s="2"/>
      <c r="C702" s="2"/>
      <c r="D702" s="2"/>
      <c r="E702" s="2"/>
      <c r="F702" s="2"/>
      <c r="G702" s="222"/>
      <c r="H702" s="222"/>
      <c r="I702" s="222"/>
      <c r="J702" s="222"/>
      <c r="K702" s="5"/>
    </row>
    <row r="703" ht="15.75" customHeight="1">
      <c r="A703" s="2"/>
      <c r="B703" s="2"/>
      <c r="C703" s="2"/>
      <c r="D703" s="2"/>
      <c r="E703" s="2"/>
      <c r="F703" s="2"/>
      <c r="G703" s="222"/>
      <c r="H703" s="222"/>
      <c r="I703" s="222"/>
      <c r="J703" s="222"/>
      <c r="K703" s="5"/>
    </row>
    <row r="704" ht="15.75" customHeight="1">
      <c r="A704" s="2"/>
      <c r="B704" s="2"/>
      <c r="C704" s="2"/>
      <c r="D704" s="2"/>
      <c r="E704" s="2"/>
      <c r="F704" s="2"/>
      <c r="G704" s="222"/>
      <c r="H704" s="222"/>
      <c r="I704" s="222"/>
      <c r="J704" s="222"/>
      <c r="K704" s="5"/>
    </row>
    <row r="705" ht="15.75" customHeight="1">
      <c r="A705" s="2"/>
      <c r="B705" s="2"/>
      <c r="C705" s="2"/>
      <c r="D705" s="2"/>
      <c r="E705" s="2"/>
      <c r="F705" s="2"/>
      <c r="G705" s="222"/>
      <c r="H705" s="222"/>
      <c r="I705" s="222"/>
      <c r="J705" s="222"/>
      <c r="K705" s="5"/>
    </row>
    <row r="706" ht="15.75" customHeight="1">
      <c r="A706" s="2"/>
      <c r="B706" s="2"/>
      <c r="C706" s="2"/>
      <c r="D706" s="2"/>
      <c r="E706" s="2"/>
      <c r="F706" s="2"/>
      <c r="G706" s="222"/>
      <c r="H706" s="222"/>
      <c r="I706" s="222"/>
      <c r="J706" s="222"/>
      <c r="K706" s="5"/>
    </row>
    <row r="707" ht="15.75" customHeight="1">
      <c r="A707" s="2"/>
      <c r="B707" s="2"/>
      <c r="C707" s="2"/>
      <c r="D707" s="2"/>
      <c r="E707" s="2"/>
      <c r="F707" s="2"/>
      <c r="G707" s="222"/>
      <c r="H707" s="222"/>
      <c r="I707" s="222"/>
      <c r="J707" s="222"/>
      <c r="K707" s="5"/>
    </row>
    <row r="708" ht="15.75" customHeight="1">
      <c r="A708" s="2"/>
      <c r="B708" s="2"/>
      <c r="C708" s="2"/>
      <c r="D708" s="2"/>
      <c r="E708" s="2"/>
      <c r="F708" s="2"/>
      <c r="G708" s="222"/>
      <c r="H708" s="222"/>
      <c r="I708" s="222"/>
      <c r="J708" s="222"/>
      <c r="K708" s="5"/>
    </row>
    <row r="709" ht="15.75" customHeight="1">
      <c r="A709" s="2"/>
      <c r="B709" s="2"/>
      <c r="C709" s="2"/>
      <c r="D709" s="2"/>
      <c r="E709" s="2"/>
      <c r="F709" s="2"/>
      <c r="G709" s="222"/>
      <c r="H709" s="222"/>
      <c r="I709" s="222"/>
      <c r="J709" s="222"/>
      <c r="K709" s="5"/>
    </row>
    <row r="710" ht="15.75" customHeight="1">
      <c r="A710" s="2"/>
      <c r="B710" s="2"/>
      <c r="C710" s="2"/>
      <c r="D710" s="2"/>
      <c r="E710" s="2"/>
      <c r="F710" s="2"/>
      <c r="G710" s="222"/>
      <c r="H710" s="222"/>
      <c r="I710" s="222"/>
      <c r="J710" s="222"/>
      <c r="K710" s="5"/>
    </row>
    <row r="711" ht="15.75" customHeight="1">
      <c r="A711" s="2"/>
      <c r="B711" s="2"/>
      <c r="C711" s="2"/>
      <c r="D711" s="2"/>
      <c r="E711" s="2"/>
      <c r="F711" s="2"/>
      <c r="G711" s="222"/>
      <c r="H711" s="222"/>
      <c r="I711" s="222"/>
      <c r="J711" s="222"/>
      <c r="K711" s="5"/>
    </row>
    <row r="712" ht="15.75" customHeight="1">
      <c r="A712" s="2"/>
      <c r="B712" s="2"/>
      <c r="C712" s="2"/>
      <c r="D712" s="2"/>
      <c r="E712" s="2"/>
      <c r="F712" s="2"/>
      <c r="G712" s="222"/>
      <c r="H712" s="222"/>
      <c r="I712" s="222"/>
      <c r="J712" s="222"/>
      <c r="K712" s="5"/>
    </row>
    <row r="713" ht="15.75" customHeight="1">
      <c r="A713" s="2"/>
      <c r="B713" s="2"/>
      <c r="C713" s="2"/>
      <c r="D713" s="2"/>
      <c r="E713" s="2"/>
      <c r="F713" s="2"/>
      <c r="G713" s="222"/>
      <c r="H713" s="222"/>
      <c r="I713" s="222"/>
      <c r="J713" s="222"/>
      <c r="K713" s="5"/>
    </row>
    <row r="714" ht="15.75" customHeight="1">
      <c r="A714" s="2"/>
      <c r="B714" s="2"/>
      <c r="C714" s="2"/>
      <c r="D714" s="2"/>
      <c r="E714" s="2"/>
      <c r="F714" s="2"/>
      <c r="G714" s="222"/>
      <c r="H714" s="222"/>
      <c r="I714" s="222"/>
      <c r="J714" s="222"/>
      <c r="K714" s="5"/>
    </row>
    <row r="715" ht="15.75" customHeight="1">
      <c r="A715" s="2"/>
      <c r="B715" s="2"/>
      <c r="C715" s="2"/>
      <c r="D715" s="2"/>
      <c r="E715" s="2"/>
      <c r="F715" s="2"/>
      <c r="G715" s="222"/>
      <c r="H715" s="222"/>
      <c r="I715" s="222"/>
      <c r="J715" s="222"/>
      <c r="K715" s="5"/>
    </row>
    <row r="716" ht="15.75" customHeight="1">
      <c r="A716" s="2"/>
      <c r="B716" s="2"/>
      <c r="C716" s="2"/>
      <c r="D716" s="2"/>
      <c r="E716" s="2"/>
      <c r="F716" s="2"/>
      <c r="G716" s="222"/>
      <c r="H716" s="222"/>
      <c r="I716" s="222"/>
      <c r="J716" s="222"/>
      <c r="K716" s="5"/>
    </row>
    <row r="717" ht="15.75" customHeight="1">
      <c r="A717" s="2"/>
      <c r="B717" s="2"/>
      <c r="C717" s="2"/>
      <c r="D717" s="2"/>
      <c r="E717" s="2"/>
      <c r="F717" s="2"/>
      <c r="G717" s="222"/>
      <c r="H717" s="222"/>
      <c r="I717" s="222"/>
      <c r="J717" s="222"/>
      <c r="K717" s="5"/>
    </row>
    <row r="718" ht="15.75" customHeight="1">
      <c r="A718" s="2"/>
      <c r="B718" s="2"/>
      <c r="C718" s="2"/>
      <c r="D718" s="2"/>
      <c r="E718" s="2"/>
      <c r="F718" s="2"/>
      <c r="G718" s="222"/>
      <c r="H718" s="222"/>
      <c r="I718" s="222"/>
      <c r="J718" s="222"/>
      <c r="K718" s="5"/>
    </row>
    <row r="719" ht="15.75" customHeight="1">
      <c r="A719" s="2"/>
      <c r="B719" s="2"/>
      <c r="C719" s="2"/>
      <c r="D719" s="2"/>
      <c r="E719" s="2"/>
      <c r="F719" s="2"/>
      <c r="G719" s="222"/>
      <c r="H719" s="222"/>
      <c r="I719" s="222"/>
      <c r="J719" s="222"/>
      <c r="K719" s="5"/>
    </row>
    <row r="720" ht="15.75" customHeight="1">
      <c r="A720" s="2"/>
      <c r="B720" s="2"/>
      <c r="C720" s="2"/>
      <c r="D720" s="2"/>
      <c r="E720" s="2"/>
      <c r="F720" s="2"/>
      <c r="G720" s="222"/>
      <c r="H720" s="222"/>
      <c r="I720" s="222"/>
      <c r="J720" s="222"/>
      <c r="K720" s="5"/>
    </row>
    <row r="721" ht="15.75" customHeight="1">
      <c r="A721" s="2"/>
      <c r="B721" s="2"/>
      <c r="C721" s="2"/>
      <c r="D721" s="2"/>
      <c r="E721" s="2"/>
      <c r="F721" s="2"/>
      <c r="G721" s="222"/>
      <c r="H721" s="222"/>
      <c r="I721" s="222"/>
      <c r="J721" s="222"/>
      <c r="K721" s="5"/>
    </row>
    <row r="722" ht="15.75" customHeight="1">
      <c r="A722" s="2"/>
      <c r="B722" s="2"/>
      <c r="C722" s="2"/>
      <c r="D722" s="2"/>
      <c r="E722" s="2"/>
      <c r="F722" s="2"/>
      <c r="G722" s="222"/>
      <c r="H722" s="222"/>
      <c r="I722" s="222"/>
      <c r="J722" s="222"/>
      <c r="K722" s="5"/>
    </row>
    <row r="723" ht="15.75" customHeight="1">
      <c r="A723" s="2"/>
      <c r="B723" s="2"/>
      <c r="C723" s="2"/>
      <c r="D723" s="2"/>
      <c r="E723" s="2"/>
      <c r="F723" s="2"/>
      <c r="G723" s="222"/>
      <c r="H723" s="222"/>
      <c r="I723" s="222"/>
      <c r="J723" s="222"/>
      <c r="K723" s="5"/>
    </row>
    <row r="724" ht="15.75" customHeight="1">
      <c r="A724" s="2"/>
      <c r="B724" s="2"/>
      <c r="C724" s="2"/>
      <c r="D724" s="2"/>
      <c r="E724" s="2"/>
      <c r="F724" s="2"/>
      <c r="G724" s="222"/>
      <c r="H724" s="222"/>
      <c r="I724" s="222"/>
      <c r="J724" s="222"/>
      <c r="K724" s="5"/>
    </row>
    <row r="725" ht="15.75" customHeight="1">
      <c r="A725" s="2"/>
      <c r="B725" s="2"/>
      <c r="C725" s="2"/>
      <c r="D725" s="2"/>
      <c r="E725" s="2"/>
      <c r="F725" s="2"/>
      <c r="G725" s="222"/>
      <c r="H725" s="222"/>
      <c r="I725" s="222"/>
      <c r="J725" s="222"/>
      <c r="K725" s="5"/>
    </row>
    <row r="726" ht="15.75" customHeight="1">
      <c r="A726" s="2"/>
      <c r="B726" s="2"/>
      <c r="C726" s="2"/>
      <c r="D726" s="2"/>
      <c r="E726" s="2"/>
      <c r="F726" s="2"/>
      <c r="G726" s="222"/>
      <c r="H726" s="222"/>
      <c r="I726" s="222"/>
      <c r="J726" s="222"/>
      <c r="K726" s="5"/>
    </row>
    <row r="727" ht="15.75" customHeight="1">
      <c r="A727" s="2"/>
      <c r="B727" s="2"/>
      <c r="C727" s="2"/>
      <c r="D727" s="2"/>
      <c r="E727" s="2"/>
      <c r="F727" s="2"/>
      <c r="G727" s="222"/>
      <c r="H727" s="222"/>
      <c r="I727" s="222"/>
      <c r="J727" s="222"/>
      <c r="K727" s="5"/>
    </row>
    <row r="728" ht="15.75" customHeight="1">
      <c r="A728" s="2"/>
      <c r="B728" s="2"/>
      <c r="C728" s="2"/>
      <c r="D728" s="2"/>
      <c r="E728" s="2"/>
      <c r="F728" s="2"/>
      <c r="G728" s="222"/>
      <c r="H728" s="222"/>
      <c r="I728" s="222"/>
      <c r="J728" s="222"/>
      <c r="K728" s="5"/>
    </row>
    <row r="729" ht="15.75" customHeight="1">
      <c r="A729" s="2"/>
      <c r="B729" s="2"/>
      <c r="C729" s="2"/>
      <c r="D729" s="2"/>
      <c r="E729" s="2"/>
      <c r="F729" s="2"/>
      <c r="G729" s="222"/>
      <c r="H729" s="222"/>
      <c r="I729" s="222"/>
      <c r="J729" s="222"/>
      <c r="K729" s="5"/>
    </row>
    <row r="730" ht="15.75" customHeight="1">
      <c r="A730" s="2"/>
      <c r="B730" s="2"/>
      <c r="C730" s="2"/>
      <c r="D730" s="2"/>
      <c r="E730" s="2"/>
      <c r="F730" s="2"/>
      <c r="G730" s="222"/>
      <c r="H730" s="222"/>
      <c r="I730" s="222"/>
      <c r="J730" s="222"/>
      <c r="K730" s="5"/>
    </row>
    <row r="731" ht="15.75" customHeight="1">
      <c r="A731" s="2"/>
      <c r="B731" s="2"/>
      <c r="C731" s="2"/>
      <c r="D731" s="2"/>
      <c r="E731" s="2"/>
      <c r="F731" s="2"/>
      <c r="G731" s="222"/>
      <c r="H731" s="222"/>
      <c r="I731" s="222"/>
      <c r="J731" s="222"/>
      <c r="K731" s="5"/>
    </row>
    <row r="732" ht="15.75" customHeight="1">
      <c r="A732" s="2"/>
      <c r="B732" s="2"/>
      <c r="C732" s="2"/>
      <c r="D732" s="2"/>
      <c r="E732" s="2"/>
      <c r="F732" s="2"/>
      <c r="G732" s="222"/>
      <c r="H732" s="222"/>
      <c r="I732" s="222"/>
      <c r="J732" s="222"/>
      <c r="K732" s="5"/>
    </row>
    <row r="733" ht="15.75" customHeight="1">
      <c r="A733" s="2"/>
      <c r="B733" s="2"/>
      <c r="C733" s="2"/>
      <c r="D733" s="2"/>
      <c r="E733" s="2"/>
      <c r="F733" s="2"/>
      <c r="G733" s="222"/>
      <c r="H733" s="222"/>
      <c r="I733" s="222"/>
      <c r="J733" s="222"/>
      <c r="K733" s="5"/>
    </row>
    <row r="734" ht="15.75" customHeight="1">
      <c r="A734" s="2"/>
      <c r="B734" s="2"/>
      <c r="C734" s="2"/>
      <c r="D734" s="2"/>
      <c r="E734" s="2"/>
      <c r="F734" s="2"/>
      <c r="G734" s="222"/>
      <c r="H734" s="222"/>
      <c r="I734" s="222"/>
      <c r="J734" s="222"/>
      <c r="K734" s="5"/>
    </row>
    <row r="735" ht="15.75" customHeight="1">
      <c r="A735" s="2"/>
      <c r="B735" s="2"/>
      <c r="C735" s="2"/>
      <c r="D735" s="2"/>
      <c r="E735" s="2"/>
      <c r="F735" s="2"/>
      <c r="G735" s="222"/>
      <c r="H735" s="222"/>
      <c r="I735" s="222"/>
      <c r="J735" s="222"/>
      <c r="K735" s="5"/>
    </row>
    <row r="736" ht="15.75" customHeight="1">
      <c r="A736" s="2"/>
      <c r="B736" s="2"/>
      <c r="C736" s="2"/>
      <c r="D736" s="2"/>
      <c r="E736" s="2"/>
      <c r="F736" s="2"/>
      <c r="G736" s="222"/>
      <c r="H736" s="222"/>
      <c r="I736" s="222"/>
      <c r="J736" s="222"/>
      <c r="K736" s="5"/>
    </row>
    <row r="737" ht="15.75" customHeight="1">
      <c r="A737" s="2"/>
      <c r="B737" s="2"/>
      <c r="C737" s="2"/>
      <c r="D737" s="2"/>
      <c r="E737" s="2"/>
      <c r="F737" s="2"/>
      <c r="G737" s="222"/>
      <c r="H737" s="222"/>
      <c r="I737" s="222"/>
      <c r="J737" s="222"/>
      <c r="K737" s="5"/>
    </row>
    <row r="738" ht="15.75" customHeight="1">
      <c r="A738" s="2"/>
      <c r="B738" s="2"/>
      <c r="C738" s="2"/>
      <c r="D738" s="2"/>
      <c r="E738" s="2"/>
      <c r="F738" s="2"/>
      <c r="G738" s="222"/>
      <c r="H738" s="222"/>
      <c r="I738" s="222"/>
      <c r="J738" s="222"/>
      <c r="K738" s="5"/>
    </row>
    <row r="739" ht="15.75" customHeight="1">
      <c r="A739" s="2"/>
      <c r="B739" s="2"/>
      <c r="C739" s="2"/>
      <c r="D739" s="2"/>
      <c r="E739" s="2"/>
      <c r="F739" s="2"/>
      <c r="G739" s="222"/>
      <c r="H739" s="222"/>
      <c r="I739" s="222"/>
      <c r="J739" s="222"/>
      <c r="K739" s="5"/>
    </row>
    <row r="740" ht="15.75" customHeight="1">
      <c r="A740" s="2"/>
      <c r="B740" s="2"/>
      <c r="C740" s="2"/>
      <c r="D740" s="2"/>
      <c r="E740" s="2"/>
      <c r="F740" s="2"/>
      <c r="G740" s="222"/>
      <c r="H740" s="222"/>
      <c r="I740" s="222"/>
      <c r="J740" s="222"/>
      <c r="K740" s="5"/>
    </row>
    <row r="741" ht="15.75" customHeight="1">
      <c r="A741" s="2"/>
      <c r="B741" s="2"/>
      <c r="C741" s="2"/>
      <c r="D741" s="2"/>
      <c r="E741" s="2"/>
      <c r="F741" s="2"/>
      <c r="G741" s="222"/>
      <c r="H741" s="222"/>
      <c r="I741" s="222"/>
      <c r="J741" s="222"/>
      <c r="K741" s="5"/>
    </row>
    <row r="742" ht="15.75" customHeight="1">
      <c r="A742" s="2"/>
      <c r="B742" s="2"/>
      <c r="C742" s="2"/>
      <c r="D742" s="2"/>
      <c r="E742" s="2"/>
      <c r="F742" s="2"/>
      <c r="G742" s="222"/>
      <c r="H742" s="222"/>
      <c r="I742" s="222"/>
      <c r="J742" s="222"/>
      <c r="K742" s="5"/>
    </row>
    <row r="743" ht="15.75" customHeight="1">
      <c r="A743" s="2"/>
      <c r="B743" s="2"/>
      <c r="C743" s="2"/>
      <c r="D743" s="2"/>
      <c r="E743" s="2"/>
      <c r="F743" s="2"/>
      <c r="G743" s="222"/>
      <c r="H743" s="222"/>
      <c r="I743" s="222"/>
      <c r="J743" s="222"/>
      <c r="K743" s="5"/>
    </row>
    <row r="744" ht="15.75" customHeight="1">
      <c r="A744" s="2"/>
      <c r="B744" s="2"/>
      <c r="C744" s="2"/>
      <c r="D744" s="2"/>
      <c r="E744" s="2"/>
      <c r="F744" s="2"/>
      <c r="G744" s="222"/>
      <c r="H744" s="222"/>
      <c r="I744" s="222"/>
      <c r="J744" s="222"/>
      <c r="K744" s="5"/>
    </row>
    <row r="745" ht="15.75" customHeight="1">
      <c r="A745" s="2"/>
      <c r="B745" s="2"/>
      <c r="C745" s="2"/>
      <c r="D745" s="2"/>
      <c r="E745" s="2"/>
      <c r="F745" s="2"/>
      <c r="G745" s="222"/>
      <c r="H745" s="222"/>
      <c r="I745" s="222"/>
      <c r="J745" s="222"/>
      <c r="K745" s="5"/>
    </row>
    <row r="746" ht="15.75" customHeight="1">
      <c r="A746" s="2"/>
      <c r="B746" s="2"/>
      <c r="C746" s="2"/>
      <c r="D746" s="2"/>
      <c r="E746" s="2"/>
      <c r="F746" s="2"/>
      <c r="G746" s="222"/>
      <c r="H746" s="222"/>
      <c r="I746" s="222"/>
      <c r="J746" s="222"/>
      <c r="K746" s="5"/>
    </row>
    <row r="747" ht="15.75" customHeight="1">
      <c r="A747" s="2"/>
      <c r="B747" s="2"/>
      <c r="C747" s="2"/>
      <c r="D747" s="2"/>
      <c r="E747" s="2"/>
      <c r="F747" s="2"/>
      <c r="G747" s="222"/>
      <c r="H747" s="222"/>
      <c r="I747" s="222"/>
      <c r="J747" s="222"/>
      <c r="K747" s="5"/>
    </row>
    <row r="748" ht="15.75" customHeight="1">
      <c r="A748" s="2"/>
      <c r="B748" s="2"/>
      <c r="C748" s="2"/>
      <c r="D748" s="2"/>
      <c r="E748" s="2"/>
      <c r="F748" s="2"/>
      <c r="G748" s="222"/>
      <c r="H748" s="222"/>
      <c r="I748" s="222"/>
      <c r="J748" s="222"/>
      <c r="K748" s="5"/>
    </row>
    <row r="749" ht="15.75" customHeight="1">
      <c r="A749" s="2"/>
      <c r="B749" s="2"/>
      <c r="C749" s="2"/>
      <c r="D749" s="2"/>
      <c r="E749" s="2"/>
      <c r="F749" s="2"/>
      <c r="G749" s="222"/>
      <c r="H749" s="222"/>
      <c r="I749" s="222"/>
      <c r="J749" s="222"/>
      <c r="K749" s="5"/>
    </row>
    <row r="750" ht="15.75" customHeight="1">
      <c r="A750" s="2"/>
      <c r="B750" s="2"/>
      <c r="C750" s="2"/>
      <c r="D750" s="2"/>
      <c r="E750" s="2"/>
      <c r="F750" s="2"/>
      <c r="G750" s="222"/>
      <c r="H750" s="222"/>
      <c r="I750" s="222"/>
      <c r="J750" s="222"/>
      <c r="K750" s="5"/>
    </row>
    <row r="751" ht="15.75" customHeight="1">
      <c r="A751" s="2"/>
      <c r="B751" s="2"/>
      <c r="C751" s="2"/>
      <c r="D751" s="2"/>
      <c r="E751" s="2"/>
      <c r="F751" s="2"/>
      <c r="G751" s="222"/>
      <c r="H751" s="222"/>
      <c r="I751" s="222"/>
      <c r="J751" s="222"/>
      <c r="K751" s="5"/>
    </row>
    <row r="752" ht="15.75" customHeight="1">
      <c r="A752" s="2"/>
      <c r="B752" s="2"/>
      <c r="C752" s="2"/>
      <c r="D752" s="2"/>
      <c r="E752" s="2"/>
      <c r="F752" s="2"/>
      <c r="G752" s="222"/>
      <c r="H752" s="222"/>
      <c r="I752" s="222"/>
      <c r="J752" s="222"/>
      <c r="K752" s="5"/>
    </row>
    <row r="753" ht="15.75" customHeight="1">
      <c r="A753" s="2"/>
      <c r="B753" s="2"/>
      <c r="C753" s="2"/>
      <c r="D753" s="2"/>
      <c r="E753" s="2"/>
      <c r="F753" s="2"/>
      <c r="G753" s="222"/>
      <c r="H753" s="222"/>
      <c r="I753" s="222"/>
      <c r="J753" s="222"/>
      <c r="K753" s="5"/>
    </row>
    <row r="754" ht="15.75" customHeight="1">
      <c r="A754" s="2"/>
      <c r="B754" s="2"/>
      <c r="C754" s="2"/>
      <c r="D754" s="2"/>
      <c r="E754" s="2"/>
      <c r="F754" s="2"/>
      <c r="G754" s="222"/>
      <c r="H754" s="222"/>
      <c r="I754" s="222"/>
      <c r="J754" s="222"/>
      <c r="K754" s="5"/>
    </row>
    <row r="755" ht="15.75" customHeight="1">
      <c r="A755" s="2"/>
      <c r="B755" s="2"/>
      <c r="C755" s="2"/>
      <c r="D755" s="2"/>
      <c r="E755" s="2"/>
      <c r="F755" s="2"/>
      <c r="G755" s="222"/>
      <c r="H755" s="222"/>
      <c r="I755" s="222"/>
      <c r="J755" s="222"/>
      <c r="K755" s="5"/>
    </row>
    <row r="756" ht="15.75" customHeight="1">
      <c r="A756" s="2"/>
      <c r="B756" s="2"/>
      <c r="C756" s="2"/>
      <c r="D756" s="2"/>
      <c r="E756" s="2"/>
      <c r="F756" s="2"/>
      <c r="G756" s="222"/>
      <c r="H756" s="222"/>
      <c r="I756" s="222"/>
      <c r="J756" s="222"/>
      <c r="K756" s="5"/>
    </row>
    <row r="757" ht="15.75" customHeight="1">
      <c r="A757" s="2"/>
      <c r="B757" s="2"/>
      <c r="C757" s="2"/>
      <c r="D757" s="2"/>
      <c r="E757" s="2"/>
      <c r="F757" s="2"/>
      <c r="G757" s="222"/>
      <c r="H757" s="222"/>
      <c r="I757" s="222"/>
      <c r="J757" s="222"/>
      <c r="K757" s="5"/>
    </row>
    <row r="758" ht="15.75" customHeight="1">
      <c r="A758" s="2"/>
      <c r="B758" s="2"/>
      <c r="C758" s="2"/>
      <c r="D758" s="2"/>
      <c r="E758" s="2"/>
      <c r="F758" s="2"/>
      <c r="G758" s="222"/>
      <c r="H758" s="222"/>
      <c r="I758" s="222"/>
      <c r="J758" s="222"/>
      <c r="K758" s="5"/>
    </row>
    <row r="759" ht="15.75" customHeight="1">
      <c r="A759" s="2"/>
      <c r="B759" s="2"/>
      <c r="C759" s="2"/>
      <c r="D759" s="2"/>
      <c r="E759" s="2"/>
      <c r="F759" s="2"/>
      <c r="G759" s="222"/>
      <c r="H759" s="222"/>
      <c r="I759" s="222"/>
      <c r="J759" s="222"/>
      <c r="K759" s="5"/>
    </row>
    <row r="760" ht="15.75" customHeight="1">
      <c r="A760" s="2"/>
      <c r="B760" s="2"/>
      <c r="C760" s="2"/>
      <c r="D760" s="2"/>
      <c r="E760" s="2"/>
      <c r="F760" s="2"/>
      <c r="G760" s="222"/>
      <c r="H760" s="222"/>
      <c r="I760" s="222"/>
      <c r="J760" s="222"/>
      <c r="K760" s="5"/>
    </row>
    <row r="761" ht="15.75" customHeight="1">
      <c r="A761" s="2"/>
      <c r="B761" s="2"/>
      <c r="C761" s="2"/>
      <c r="D761" s="2"/>
      <c r="E761" s="2"/>
      <c r="F761" s="2"/>
      <c r="G761" s="222"/>
      <c r="H761" s="222"/>
      <c r="I761" s="222"/>
      <c r="J761" s="222"/>
      <c r="K761" s="5"/>
    </row>
    <row r="762" ht="15.75" customHeight="1">
      <c r="A762" s="2"/>
      <c r="B762" s="2"/>
      <c r="C762" s="2"/>
      <c r="D762" s="2"/>
      <c r="E762" s="2"/>
      <c r="F762" s="2"/>
      <c r="G762" s="222"/>
      <c r="H762" s="222"/>
      <c r="I762" s="222"/>
      <c r="J762" s="222"/>
      <c r="K762" s="5"/>
    </row>
    <row r="763" ht="15.75" customHeight="1">
      <c r="A763" s="2"/>
      <c r="B763" s="2"/>
      <c r="C763" s="2"/>
      <c r="D763" s="2"/>
      <c r="E763" s="2"/>
      <c r="F763" s="2"/>
      <c r="G763" s="222"/>
      <c r="H763" s="222"/>
      <c r="I763" s="222"/>
      <c r="J763" s="222"/>
      <c r="K763" s="5"/>
    </row>
    <row r="764" ht="15.75" customHeight="1">
      <c r="A764" s="2"/>
      <c r="B764" s="2"/>
      <c r="C764" s="2"/>
      <c r="D764" s="2"/>
      <c r="E764" s="2"/>
      <c r="F764" s="2"/>
      <c r="G764" s="222"/>
      <c r="H764" s="222"/>
      <c r="I764" s="222"/>
      <c r="J764" s="222"/>
      <c r="K764" s="5"/>
    </row>
    <row r="765" ht="15.75" customHeight="1">
      <c r="A765" s="2"/>
      <c r="B765" s="2"/>
      <c r="C765" s="2"/>
      <c r="D765" s="2"/>
      <c r="E765" s="2"/>
      <c r="F765" s="2"/>
      <c r="G765" s="222"/>
      <c r="H765" s="222"/>
      <c r="I765" s="222"/>
      <c r="J765" s="222"/>
      <c r="K765" s="5"/>
    </row>
    <row r="766" ht="15.75" customHeight="1">
      <c r="A766" s="2"/>
      <c r="B766" s="2"/>
      <c r="C766" s="2"/>
      <c r="D766" s="2"/>
      <c r="E766" s="2"/>
      <c r="F766" s="2"/>
      <c r="G766" s="222"/>
      <c r="H766" s="222"/>
      <c r="I766" s="222"/>
      <c r="J766" s="222"/>
      <c r="K766" s="5"/>
    </row>
    <row r="767" ht="15.75" customHeight="1">
      <c r="A767" s="2"/>
      <c r="B767" s="2"/>
      <c r="C767" s="2"/>
      <c r="D767" s="2"/>
      <c r="E767" s="2"/>
      <c r="F767" s="2"/>
      <c r="G767" s="222"/>
      <c r="H767" s="222"/>
      <c r="I767" s="222"/>
      <c r="J767" s="222"/>
      <c r="K767" s="5"/>
    </row>
    <row r="768" ht="15.75" customHeight="1">
      <c r="A768" s="2"/>
      <c r="B768" s="2"/>
      <c r="C768" s="2"/>
      <c r="D768" s="2"/>
      <c r="E768" s="2"/>
      <c r="F768" s="2"/>
      <c r="G768" s="222"/>
      <c r="H768" s="222"/>
      <c r="I768" s="222"/>
      <c r="J768" s="222"/>
      <c r="K768" s="5"/>
    </row>
    <row r="769" ht="15.75" customHeight="1">
      <c r="A769" s="2"/>
      <c r="B769" s="2"/>
      <c r="C769" s="2"/>
      <c r="D769" s="2"/>
      <c r="E769" s="2"/>
      <c r="F769" s="2"/>
      <c r="G769" s="222"/>
      <c r="H769" s="222"/>
      <c r="I769" s="222"/>
      <c r="J769" s="222"/>
      <c r="K769" s="5"/>
    </row>
    <row r="770" ht="15.75" customHeight="1">
      <c r="A770" s="2"/>
      <c r="B770" s="2"/>
      <c r="C770" s="2"/>
      <c r="D770" s="2"/>
      <c r="E770" s="2"/>
      <c r="F770" s="2"/>
      <c r="G770" s="222"/>
      <c r="H770" s="222"/>
      <c r="I770" s="222"/>
      <c r="J770" s="222"/>
      <c r="K770" s="5"/>
    </row>
    <row r="771" ht="15.75" customHeight="1">
      <c r="A771" s="2"/>
      <c r="B771" s="2"/>
      <c r="C771" s="2"/>
      <c r="D771" s="2"/>
      <c r="E771" s="2"/>
      <c r="F771" s="2"/>
      <c r="G771" s="222"/>
      <c r="H771" s="222"/>
      <c r="I771" s="222"/>
      <c r="J771" s="222"/>
      <c r="K771" s="5"/>
    </row>
    <row r="772" ht="15.75" customHeight="1">
      <c r="A772" s="2"/>
      <c r="B772" s="2"/>
      <c r="C772" s="2"/>
      <c r="D772" s="2"/>
      <c r="E772" s="2"/>
      <c r="F772" s="2"/>
      <c r="G772" s="222"/>
      <c r="H772" s="222"/>
      <c r="I772" s="222"/>
      <c r="J772" s="222"/>
      <c r="K772" s="5"/>
    </row>
    <row r="773" ht="15.75" customHeight="1">
      <c r="A773" s="2"/>
      <c r="B773" s="2"/>
      <c r="C773" s="2"/>
      <c r="D773" s="2"/>
      <c r="E773" s="2"/>
      <c r="F773" s="2"/>
      <c r="G773" s="222"/>
      <c r="H773" s="222"/>
      <c r="I773" s="222"/>
      <c r="J773" s="222"/>
      <c r="K773" s="5"/>
    </row>
    <row r="774" ht="15.75" customHeight="1">
      <c r="A774" s="2"/>
      <c r="B774" s="2"/>
      <c r="C774" s="2"/>
      <c r="D774" s="2"/>
      <c r="E774" s="2"/>
      <c r="F774" s="2"/>
      <c r="G774" s="222"/>
      <c r="H774" s="222"/>
      <c r="I774" s="222"/>
      <c r="J774" s="222"/>
      <c r="K774" s="5"/>
    </row>
    <row r="775" ht="15.75" customHeight="1">
      <c r="A775" s="2"/>
      <c r="B775" s="2"/>
      <c r="C775" s="2"/>
      <c r="D775" s="2"/>
      <c r="E775" s="2"/>
      <c r="F775" s="2"/>
      <c r="G775" s="222"/>
      <c r="H775" s="222"/>
      <c r="I775" s="222"/>
      <c r="J775" s="222"/>
      <c r="K775" s="5"/>
    </row>
    <row r="776" ht="15.75" customHeight="1">
      <c r="A776" s="2"/>
      <c r="B776" s="2"/>
      <c r="C776" s="2"/>
      <c r="D776" s="2"/>
      <c r="E776" s="2"/>
      <c r="F776" s="2"/>
      <c r="G776" s="222"/>
      <c r="H776" s="222"/>
      <c r="I776" s="222"/>
      <c r="J776" s="222"/>
      <c r="K776" s="5"/>
    </row>
    <row r="777" ht="15.75" customHeight="1">
      <c r="A777" s="2"/>
      <c r="B777" s="2"/>
      <c r="C777" s="2"/>
      <c r="D777" s="2"/>
      <c r="E777" s="2"/>
      <c r="F777" s="2"/>
      <c r="G777" s="222"/>
      <c r="H777" s="222"/>
      <c r="I777" s="222"/>
      <c r="J777" s="222"/>
      <c r="K777" s="5"/>
    </row>
    <row r="778" ht="15.75" customHeight="1">
      <c r="A778" s="2"/>
      <c r="B778" s="2"/>
      <c r="C778" s="2"/>
      <c r="D778" s="2"/>
      <c r="E778" s="2"/>
      <c r="F778" s="2"/>
      <c r="G778" s="222"/>
      <c r="H778" s="222"/>
      <c r="I778" s="222"/>
      <c r="J778" s="222"/>
      <c r="K778" s="5"/>
    </row>
    <row r="779" ht="15.75" customHeight="1">
      <c r="A779" s="2"/>
      <c r="B779" s="2"/>
      <c r="C779" s="2"/>
      <c r="D779" s="2"/>
      <c r="E779" s="2"/>
      <c r="F779" s="2"/>
      <c r="G779" s="222"/>
      <c r="H779" s="222"/>
      <c r="I779" s="222"/>
      <c r="J779" s="222"/>
      <c r="K779" s="5"/>
    </row>
    <row r="780" ht="15.75" customHeight="1">
      <c r="A780" s="2"/>
      <c r="B780" s="2"/>
      <c r="C780" s="2"/>
      <c r="D780" s="2"/>
      <c r="E780" s="2"/>
      <c r="F780" s="2"/>
      <c r="G780" s="222"/>
      <c r="H780" s="222"/>
      <c r="I780" s="222"/>
      <c r="J780" s="222"/>
      <c r="K780" s="5"/>
    </row>
    <row r="781" ht="15.75" customHeight="1">
      <c r="A781" s="2"/>
      <c r="B781" s="2"/>
      <c r="C781" s="2"/>
      <c r="D781" s="2"/>
      <c r="E781" s="2"/>
      <c r="F781" s="2"/>
      <c r="G781" s="222"/>
      <c r="H781" s="222"/>
      <c r="I781" s="222"/>
      <c r="J781" s="222"/>
      <c r="K781" s="5"/>
    </row>
    <row r="782" ht="15.75" customHeight="1">
      <c r="A782" s="2"/>
      <c r="B782" s="2"/>
      <c r="C782" s="2"/>
      <c r="D782" s="2"/>
      <c r="E782" s="2"/>
      <c r="F782" s="2"/>
      <c r="G782" s="222"/>
      <c r="H782" s="222"/>
      <c r="I782" s="222"/>
      <c r="J782" s="222"/>
      <c r="K782" s="5"/>
    </row>
    <row r="783" ht="15.75" customHeight="1">
      <c r="A783" s="2"/>
      <c r="B783" s="2"/>
      <c r="C783" s="2"/>
      <c r="D783" s="2"/>
      <c r="E783" s="2"/>
      <c r="F783" s="2"/>
      <c r="G783" s="222"/>
      <c r="H783" s="222"/>
      <c r="I783" s="222"/>
      <c r="J783" s="222"/>
      <c r="K783" s="5"/>
    </row>
    <row r="784" ht="15.75" customHeight="1">
      <c r="A784" s="2"/>
      <c r="B784" s="2"/>
      <c r="C784" s="2"/>
      <c r="D784" s="2"/>
      <c r="E784" s="2"/>
      <c r="F784" s="2"/>
      <c r="G784" s="222"/>
      <c r="H784" s="222"/>
      <c r="I784" s="222"/>
      <c r="J784" s="222"/>
      <c r="K784" s="5"/>
    </row>
    <row r="785" ht="15.75" customHeight="1">
      <c r="A785" s="2"/>
      <c r="B785" s="2"/>
      <c r="C785" s="2"/>
      <c r="D785" s="2"/>
      <c r="E785" s="2"/>
      <c r="F785" s="2"/>
      <c r="G785" s="222"/>
      <c r="H785" s="222"/>
      <c r="I785" s="222"/>
      <c r="J785" s="222"/>
      <c r="K785" s="5"/>
    </row>
    <row r="786" ht="15.75" customHeight="1">
      <c r="A786" s="2"/>
      <c r="B786" s="2"/>
      <c r="C786" s="2"/>
      <c r="D786" s="2"/>
      <c r="E786" s="2"/>
      <c r="F786" s="2"/>
      <c r="G786" s="222"/>
      <c r="H786" s="222"/>
      <c r="I786" s="222"/>
      <c r="J786" s="222"/>
      <c r="K786" s="5"/>
    </row>
    <row r="787" ht="15.75" customHeight="1">
      <c r="A787" s="2"/>
      <c r="B787" s="2"/>
      <c r="C787" s="2"/>
      <c r="D787" s="2"/>
      <c r="E787" s="2"/>
      <c r="F787" s="2"/>
      <c r="G787" s="222"/>
      <c r="H787" s="222"/>
      <c r="I787" s="222"/>
      <c r="J787" s="222"/>
      <c r="K787" s="5"/>
    </row>
    <row r="788" ht="15.75" customHeight="1">
      <c r="A788" s="2"/>
      <c r="B788" s="2"/>
      <c r="C788" s="2"/>
      <c r="D788" s="2"/>
      <c r="E788" s="2"/>
      <c r="F788" s="2"/>
      <c r="G788" s="222"/>
      <c r="H788" s="222"/>
      <c r="I788" s="222"/>
      <c r="J788" s="222"/>
      <c r="K788" s="5"/>
    </row>
    <row r="789" ht="15.75" customHeight="1">
      <c r="A789" s="2"/>
      <c r="B789" s="2"/>
      <c r="C789" s="2"/>
      <c r="D789" s="2"/>
      <c r="E789" s="2"/>
      <c r="F789" s="2"/>
      <c r="G789" s="222"/>
      <c r="H789" s="222"/>
      <c r="I789" s="222"/>
      <c r="J789" s="222"/>
      <c r="K789" s="5"/>
    </row>
    <row r="790" ht="15.75" customHeight="1">
      <c r="A790" s="2"/>
      <c r="B790" s="2"/>
      <c r="C790" s="2"/>
      <c r="D790" s="2"/>
      <c r="E790" s="2"/>
      <c r="F790" s="2"/>
      <c r="G790" s="222"/>
      <c r="H790" s="222"/>
      <c r="I790" s="222"/>
      <c r="J790" s="222"/>
      <c r="K790" s="5"/>
    </row>
    <row r="791" ht="15.75" customHeight="1">
      <c r="A791" s="2"/>
      <c r="B791" s="2"/>
      <c r="C791" s="2"/>
      <c r="D791" s="2"/>
      <c r="E791" s="2"/>
      <c r="F791" s="2"/>
      <c r="G791" s="222"/>
      <c r="H791" s="222"/>
      <c r="I791" s="222"/>
      <c r="J791" s="222"/>
      <c r="K791" s="5"/>
    </row>
    <row r="792" ht="15.75" customHeight="1">
      <c r="A792" s="2"/>
      <c r="B792" s="2"/>
      <c r="C792" s="2"/>
      <c r="D792" s="2"/>
      <c r="E792" s="2"/>
      <c r="F792" s="2"/>
      <c r="G792" s="222"/>
      <c r="H792" s="222"/>
      <c r="I792" s="222"/>
      <c r="J792" s="222"/>
      <c r="K792" s="5"/>
    </row>
    <row r="793" ht="15.75" customHeight="1">
      <c r="A793" s="2"/>
      <c r="B793" s="2"/>
      <c r="C793" s="2"/>
      <c r="D793" s="2"/>
      <c r="E793" s="2"/>
      <c r="F793" s="2"/>
      <c r="G793" s="222"/>
      <c r="H793" s="222"/>
      <c r="I793" s="222"/>
      <c r="J793" s="222"/>
      <c r="K793" s="5"/>
    </row>
    <row r="794" ht="15.75" customHeight="1">
      <c r="A794" s="2"/>
      <c r="B794" s="2"/>
      <c r="C794" s="2"/>
      <c r="D794" s="2"/>
      <c r="E794" s="2"/>
      <c r="F794" s="2"/>
      <c r="G794" s="222"/>
      <c r="H794" s="222"/>
      <c r="I794" s="222"/>
      <c r="J794" s="222"/>
      <c r="K794" s="5"/>
    </row>
    <row r="795" ht="15.75" customHeight="1">
      <c r="A795" s="2"/>
      <c r="B795" s="2"/>
      <c r="C795" s="2"/>
      <c r="D795" s="2"/>
      <c r="E795" s="2"/>
      <c r="F795" s="2"/>
      <c r="G795" s="222"/>
      <c r="H795" s="222"/>
      <c r="I795" s="222"/>
      <c r="J795" s="222"/>
      <c r="K795" s="5"/>
    </row>
    <row r="796" ht="15.75" customHeight="1">
      <c r="A796" s="2"/>
      <c r="B796" s="2"/>
      <c r="C796" s="2"/>
      <c r="D796" s="2"/>
      <c r="E796" s="2"/>
      <c r="F796" s="2"/>
      <c r="G796" s="222"/>
      <c r="H796" s="222"/>
      <c r="I796" s="222"/>
      <c r="J796" s="222"/>
      <c r="K796" s="5"/>
    </row>
    <row r="797" ht="15.75" customHeight="1">
      <c r="A797" s="2"/>
      <c r="B797" s="2"/>
      <c r="C797" s="2"/>
      <c r="D797" s="2"/>
      <c r="E797" s="2"/>
      <c r="F797" s="2"/>
      <c r="G797" s="222"/>
      <c r="H797" s="222"/>
      <c r="I797" s="222"/>
      <c r="J797" s="222"/>
      <c r="K797" s="5"/>
    </row>
    <row r="798" ht="15.75" customHeight="1">
      <c r="A798" s="2"/>
      <c r="B798" s="2"/>
      <c r="C798" s="2"/>
      <c r="D798" s="2"/>
      <c r="E798" s="2"/>
      <c r="F798" s="2"/>
      <c r="G798" s="222"/>
      <c r="H798" s="222"/>
      <c r="I798" s="222"/>
      <c r="J798" s="222"/>
      <c r="K798" s="5"/>
    </row>
    <row r="799" ht="15.75" customHeight="1">
      <c r="A799" s="2"/>
      <c r="B799" s="2"/>
      <c r="C799" s="2"/>
      <c r="D799" s="2"/>
      <c r="E799" s="2"/>
      <c r="F799" s="2"/>
      <c r="G799" s="222"/>
      <c r="H799" s="222"/>
      <c r="I799" s="222"/>
      <c r="J799" s="222"/>
      <c r="K799" s="5"/>
    </row>
    <row r="800" ht="15.75" customHeight="1">
      <c r="A800" s="2"/>
      <c r="B800" s="2"/>
      <c r="C800" s="2"/>
      <c r="D800" s="2"/>
      <c r="E800" s="2"/>
      <c r="F800" s="2"/>
      <c r="G800" s="222"/>
      <c r="H800" s="222"/>
      <c r="I800" s="222"/>
      <c r="J800" s="222"/>
      <c r="K800" s="5"/>
    </row>
    <row r="801" ht="15.75" customHeight="1">
      <c r="A801" s="2"/>
      <c r="B801" s="2"/>
      <c r="C801" s="2"/>
      <c r="D801" s="2"/>
      <c r="E801" s="2"/>
      <c r="F801" s="2"/>
      <c r="G801" s="222"/>
      <c r="H801" s="222"/>
      <c r="I801" s="222"/>
      <c r="J801" s="222"/>
      <c r="K801" s="5"/>
    </row>
    <row r="802" ht="15.75" customHeight="1">
      <c r="A802" s="2"/>
      <c r="B802" s="2"/>
      <c r="C802" s="2"/>
      <c r="D802" s="2"/>
      <c r="E802" s="2"/>
      <c r="F802" s="2"/>
      <c r="G802" s="222"/>
      <c r="H802" s="222"/>
      <c r="I802" s="222"/>
      <c r="J802" s="222"/>
      <c r="K802" s="5"/>
    </row>
    <row r="803" ht="15.75" customHeight="1">
      <c r="A803" s="2"/>
      <c r="B803" s="2"/>
      <c r="C803" s="2"/>
      <c r="D803" s="2"/>
      <c r="E803" s="2"/>
      <c r="F803" s="2"/>
      <c r="G803" s="222"/>
      <c r="H803" s="222"/>
      <c r="I803" s="222"/>
      <c r="J803" s="222"/>
      <c r="K803" s="5"/>
    </row>
    <row r="804" ht="15.75" customHeight="1">
      <c r="A804" s="2"/>
      <c r="B804" s="2"/>
      <c r="C804" s="2"/>
      <c r="D804" s="2"/>
      <c r="E804" s="2"/>
      <c r="F804" s="2"/>
      <c r="G804" s="222"/>
      <c r="H804" s="222"/>
      <c r="I804" s="222"/>
      <c r="J804" s="222"/>
      <c r="K804" s="5"/>
    </row>
    <row r="805" ht="15.75" customHeight="1">
      <c r="A805" s="2"/>
      <c r="B805" s="2"/>
      <c r="C805" s="2"/>
      <c r="D805" s="2"/>
      <c r="E805" s="2"/>
      <c r="F805" s="2"/>
      <c r="G805" s="222"/>
      <c r="H805" s="222"/>
      <c r="I805" s="222"/>
      <c r="J805" s="222"/>
      <c r="K805" s="5"/>
    </row>
    <row r="806" ht="15.75" customHeight="1">
      <c r="A806" s="2"/>
      <c r="B806" s="2"/>
      <c r="C806" s="2"/>
      <c r="D806" s="2"/>
      <c r="E806" s="2"/>
      <c r="F806" s="2"/>
      <c r="G806" s="222"/>
      <c r="H806" s="222"/>
      <c r="I806" s="222"/>
      <c r="J806" s="222"/>
      <c r="K806" s="5"/>
    </row>
    <row r="807" ht="15.75" customHeight="1">
      <c r="A807" s="2"/>
      <c r="B807" s="2"/>
      <c r="C807" s="2"/>
      <c r="D807" s="2"/>
      <c r="E807" s="2"/>
      <c r="F807" s="2"/>
      <c r="G807" s="222"/>
      <c r="H807" s="222"/>
      <c r="I807" s="222"/>
      <c r="J807" s="222"/>
      <c r="K807" s="5"/>
    </row>
    <row r="808" ht="15.75" customHeight="1">
      <c r="A808" s="2"/>
      <c r="B808" s="2"/>
      <c r="C808" s="2"/>
      <c r="D808" s="2"/>
      <c r="E808" s="2"/>
      <c r="F808" s="2"/>
      <c r="G808" s="222"/>
      <c r="H808" s="222"/>
      <c r="I808" s="222"/>
      <c r="J808" s="222"/>
      <c r="K808" s="5"/>
    </row>
    <row r="809" ht="15.75" customHeight="1">
      <c r="A809" s="2"/>
      <c r="B809" s="2"/>
      <c r="C809" s="2"/>
      <c r="D809" s="2"/>
      <c r="E809" s="2"/>
      <c r="F809" s="2"/>
      <c r="G809" s="222"/>
      <c r="H809" s="222"/>
      <c r="I809" s="222"/>
      <c r="J809" s="222"/>
      <c r="K809" s="5"/>
    </row>
    <row r="810" ht="15.75" customHeight="1">
      <c r="A810" s="2"/>
      <c r="B810" s="2"/>
      <c r="C810" s="2"/>
      <c r="D810" s="2"/>
      <c r="E810" s="2"/>
      <c r="F810" s="2"/>
      <c r="G810" s="222"/>
      <c r="H810" s="222"/>
      <c r="I810" s="222"/>
      <c r="J810" s="222"/>
      <c r="K810" s="5"/>
    </row>
    <row r="811" ht="15.75" customHeight="1">
      <c r="A811" s="2"/>
      <c r="B811" s="2"/>
      <c r="C811" s="2"/>
      <c r="D811" s="2"/>
      <c r="E811" s="2"/>
      <c r="F811" s="2"/>
      <c r="G811" s="222"/>
      <c r="H811" s="222"/>
      <c r="I811" s="222"/>
      <c r="J811" s="222"/>
      <c r="K811" s="5"/>
    </row>
    <row r="812" ht="15.75" customHeight="1">
      <c r="A812" s="2"/>
      <c r="B812" s="2"/>
      <c r="C812" s="2"/>
      <c r="D812" s="2"/>
      <c r="E812" s="2"/>
      <c r="F812" s="2"/>
      <c r="G812" s="222"/>
      <c r="H812" s="222"/>
      <c r="I812" s="222"/>
      <c r="J812" s="222"/>
      <c r="K812" s="5"/>
    </row>
    <row r="813" ht="15.75" customHeight="1">
      <c r="A813" s="2"/>
      <c r="B813" s="2"/>
      <c r="C813" s="2"/>
      <c r="D813" s="2"/>
      <c r="E813" s="2"/>
      <c r="F813" s="2"/>
      <c r="G813" s="222"/>
      <c r="H813" s="222"/>
      <c r="I813" s="222"/>
      <c r="J813" s="222"/>
      <c r="K813" s="5"/>
    </row>
    <row r="814" ht="15.75" customHeight="1">
      <c r="A814" s="2"/>
      <c r="B814" s="2"/>
      <c r="C814" s="2"/>
      <c r="D814" s="2"/>
      <c r="E814" s="2"/>
      <c r="F814" s="2"/>
      <c r="G814" s="222"/>
      <c r="H814" s="222"/>
      <c r="I814" s="222"/>
      <c r="J814" s="222"/>
      <c r="K814" s="5"/>
    </row>
    <row r="815" ht="15.75" customHeight="1">
      <c r="A815" s="2"/>
      <c r="B815" s="2"/>
      <c r="C815" s="2"/>
      <c r="D815" s="2"/>
      <c r="E815" s="2"/>
      <c r="F815" s="2"/>
      <c r="G815" s="222"/>
      <c r="H815" s="222"/>
      <c r="I815" s="222"/>
      <c r="J815" s="222"/>
      <c r="K815" s="5"/>
    </row>
    <row r="816" ht="15.75" customHeight="1">
      <c r="A816" s="2"/>
      <c r="B816" s="2"/>
      <c r="C816" s="2"/>
      <c r="D816" s="2"/>
      <c r="E816" s="2"/>
      <c r="F816" s="2"/>
      <c r="G816" s="222"/>
      <c r="H816" s="222"/>
      <c r="I816" s="222"/>
      <c r="J816" s="222"/>
      <c r="K816" s="5"/>
    </row>
    <row r="817" ht="15.75" customHeight="1">
      <c r="A817" s="2"/>
      <c r="B817" s="2"/>
      <c r="C817" s="2"/>
      <c r="D817" s="2"/>
      <c r="E817" s="2"/>
      <c r="F817" s="2"/>
      <c r="G817" s="222"/>
      <c r="H817" s="222"/>
      <c r="I817" s="222"/>
      <c r="J817" s="222"/>
      <c r="K817" s="5"/>
    </row>
    <row r="818" ht="15.75" customHeight="1">
      <c r="A818" s="2"/>
      <c r="B818" s="2"/>
      <c r="C818" s="2"/>
      <c r="D818" s="2"/>
      <c r="E818" s="2"/>
      <c r="F818" s="2"/>
      <c r="G818" s="222"/>
      <c r="H818" s="222"/>
      <c r="I818" s="222"/>
      <c r="J818" s="222"/>
      <c r="K818" s="5"/>
    </row>
    <row r="819" ht="15.75" customHeight="1">
      <c r="A819" s="2"/>
      <c r="B819" s="2"/>
      <c r="C819" s="2"/>
      <c r="D819" s="2"/>
      <c r="E819" s="2"/>
      <c r="F819" s="2"/>
      <c r="G819" s="222"/>
      <c r="H819" s="222"/>
      <c r="I819" s="222"/>
      <c r="J819" s="222"/>
      <c r="K819" s="5"/>
    </row>
    <row r="820" ht="15.75" customHeight="1">
      <c r="A820" s="2"/>
      <c r="B820" s="2"/>
      <c r="C820" s="2"/>
      <c r="D820" s="2"/>
      <c r="E820" s="2"/>
      <c r="F820" s="2"/>
      <c r="G820" s="222"/>
      <c r="H820" s="222"/>
      <c r="I820" s="222"/>
      <c r="J820" s="222"/>
      <c r="K820" s="5"/>
    </row>
    <row r="821" ht="15.75" customHeight="1">
      <c r="A821" s="2"/>
      <c r="B821" s="2"/>
      <c r="C821" s="2"/>
      <c r="D821" s="2"/>
      <c r="E821" s="2"/>
      <c r="F821" s="2"/>
      <c r="G821" s="222"/>
      <c r="H821" s="222"/>
      <c r="I821" s="222"/>
      <c r="J821" s="222"/>
      <c r="K821" s="5"/>
    </row>
    <row r="822" ht="15.75" customHeight="1">
      <c r="A822" s="2"/>
      <c r="B822" s="2"/>
      <c r="C822" s="2"/>
      <c r="D822" s="2"/>
      <c r="E822" s="2"/>
      <c r="F822" s="2"/>
      <c r="G822" s="222"/>
      <c r="H822" s="222"/>
      <c r="I822" s="222"/>
      <c r="J822" s="222"/>
      <c r="K822" s="5"/>
    </row>
    <row r="823" ht="15.75" customHeight="1">
      <c r="A823" s="2"/>
      <c r="B823" s="2"/>
      <c r="C823" s="2"/>
      <c r="D823" s="2"/>
      <c r="E823" s="2"/>
      <c r="F823" s="2"/>
      <c r="G823" s="222"/>
      <c r="H823" s="222"/>
      <c r="I823" s="222"/>
      <c r="J823" s="222"/>
      <c r="K823" s="5"/>
    </row>
    <row r="824" ht="15.75" customHeight="1">
      <c r="A824" s="2"/>
      <c r="B824" s="2"/>
      <c r="C824" s="2"/>
      <c r="D824" s="2"/>
      <c r="E824" s="2"/>
      <c r="F824" s="2"/>
      <c r="G824" s="222"/>
      <c r="H824" s="222"/>
      <c r="I824" s="222"/>
      <c r="J824" s="222"/>
      <c r="K824" s="5"/>
    </row>
    <row r="825" ht="15.75" customHeight="1">
      <c r="A825" s="2"/>
      <c r="B825" s="2"/>
      <c r="C825" s="2"/>
      <c r="D825" s="2"/>
      <c r="E825" s="2"/>
      <c r="F825" s="2"/>
      <c r="G825" s="222"/>
      <c r="H825" s="222"/>
      <c r="I825" s="222"/>
      <c r="J825" s="222"/>
      <c r="K825" s="5"/>
    </row>
    <row r="826" ht="15.75" customHeight="1">
      <c r="A826" s="2"/>
      <c r="B826" s="2"/>
      <c r="C826" s="2"/>
      <c r="D826" s="2"/>
      <c r="E826" s="2"/>
      <c r="F826" s="2"/>
      <c r="G826" s="222"/>
      <c r="H826" s="222"/>
      <c r="I826" s="222"/>
      <c r="J826" s="222"/>
      <c r="K826" s="5"/>
    </row>
    <row r="827" ht="15.75" customHeight="1">
      <c r="A827" s="2"/>
      <c r="B827" s="2"/>
      <c r="C827" s="2"/>
      <c r="D827" s="2"/>
      <c r="E827" s="2"/>
      <c r="F827" s="2"/>
      <c r="G827" s="222"/>
      <c r="H827" s="222"/>
      <c r="I827" s="222"/>
      <c r="J827" s="222"/>
      <c r="K827" s="5"/>
    </row>
    <row r="828" ht="15.75" customHeight="1">
      <c r="A828" s="2"/>
      <c r="B828" s="2"/>
      <c r="C828" s="2"/>
      <c r="D828" s="2"/>
      <c r="E828" s="2"/>
      <c r="F828" s="2"/>
      <c r="G828" s="222"/>
      <c r="H828" s="222"/>
      <c r="I828" s="222"/>
      <c r="J828" s="222"/>
      <c r="K828" s="5"/>
    </row>
    <row r="829" ht="15.75" customHeight="1">
      <c r="A829" s="2"/>
      <c r="B829" s="2"/>
      <c r="C829" s="2"/>
      <c r="D829" s="2"/>
      <c r="E829" s="2"/>
      <c r="F829" s="2"/>
      <c r="G829" s="222"/>
      <c r="H829" s="222"/>
      <c r="I829" s="222"/>
      <c r="J829" s="222"/>
      <c r="K829" s="5"/>
    </row>
    <row r="830" ht="15.75" customHeight="1">
      <c r="A830" s="2"/>
      <c r="B830" s="2"/>
      <c r="C830" s="2"/>
      <c r="D830" s="2"/>
      <c r="E830" s="2"/>
      <c r="F830" s="2"/>
      <c r="G830" s="222"/>
      <c r="H830" s="222"/>
      <c r="I830" s="222"/>
      <c r="J830" s="222"/>
      <c r="K830" s="5"/>
    </row>
    <row r="831" ht="15.75" customHeight="1">
      <c r="A831" s="2"/>
      <c r="B831" s="2"/>
      <c r="C831" s="2"/>
      <c r="D831" s="2"/>
      <c r="E831" s="2"/>
      <c r="F831" s="2"/>
      <c r="G831" s="222"/>
      <c r="H831" s="222"/>
      <c r="I831" s="222"/>
      <c r="J831" s="222"/>
      <c r="K831" s="5"/>
    </row>
    <row r="832" ht="15.75" customHeight="1">
      <c r="A832" s="2"/>
      <c r="B832" s="2"/>
      <c r="C832" s="2"/>
      <c r="D832" s="2"/>
      <c r="E832" s="2"/>
      <c r="F832" s="2"/>
      <c r="G832" s="222"/>
      <c r="H832" s="222"/>
      <c r="I832" s="222"/>
      <c r="J832" s="222"/>
      <c r="K832" s="5"/>
    </row>
    <row r="833" ht="15.75" customHeight="1">
      <c r="A833" s="2"/>
      <c r="B833" s="2"/>
      <c r="C833" s="2"/>
      <c r="D833" s="2"/>
      <c r="E833" s="2"/>
      <c r="F833" s="2"/>
      <c r="G833" s="222"/>
      <c r="H833" s="222"/>
      <c r="I833" s="222"/>
      <c r="J833" s="222"/>
      <c r="K833" s="5"/>
    </row>
    <row r="834" ht="15.75" customHeight="1">
      <c r="A834" s="2"/>
      <c r="B834" s="2"/>
      <c r="C834" s="2"/>
      <c r="D834" s="2"/>
      <c r="E834" s="2"/>
      <c r="F834" s="2"/>
      <c r="G834" s="222"/>
      <c r="H834" s="222"/>
      <c r="I834" s="222"/>
      <c r="J834" s="222"/>
      <c r="K834" s="5"/>
    </row>
    <row r="835" ht="15.75" customHeight="1">
      <c r="A835" s="2"/>
      <c r="B835" s="2"/>
      <c r="C835" s="2"/>
      <c r="D835" s="2"/>
      <c r="E835" s="2"/>
      <c r="F835" s="2"/>
      <c r="G835" s="222"/>
      <c r="H835" s="222"/>
      <c r="I835" s="222"/>
      <c r="J835" s="222"/>
      <c r="K835" s="5"/>
    </row>
    <row r="836" ht="15.75" customHeight="1">
      <c r="A836" s="2"/>
      <c r="B836" s="2"/>
      <c r="C836" s="2"/>
      <c r="D836" s="2"/>
      <c r="E836" s="2"/>
      <c r="F836" s="2"/>
      <c r="G836" s="222"/>
      <c r="H836" s="222"/>
      <c r="I836" s="222"/>
      <c r="J836" s="222"/>
      <c r="K836" s="5"/>
    </row>
    <row r="837" ht="15.75" customHeight="1">
      <c r="A837" s="2"/>
      <c r="B837" s="2"/>
      <c r="C837" s="2"/>
      <c r="D837" s="2"/>
      <c r="E837" s="2"/>
      <c r="F837" s="2"/>
      <c r="G837" s="222"/>
      <c r="H837" s="222"/>
      <c r="I837" s="222"/>
      <c r="J837" s="222"/>
      <c r="K837" s="5"/>
    </row>
    <row r="838" ht="15.75" customHeight="1">
      <c r="A838" s="2"/>
      <c r="B838" s="2"/>
      <c r="C838" s="2"/>
      <c r="D838" s="2"/>
      <c r="E838" s="2"/>
      <c r="F838" s="2"/>
      <c r="G838" s="222"/>
      <c r="H838" s="222"/>
      <c r="I838" s="222"/>
      <c r="J838" s="222"/>
      <c r="K838" s="5"/>
    </row>
    <row r="839" ht="15.75" customHeight="1">
      <c r="A839" s="2"/>
      <c r="B839" s="2"/>
      <c r="C839" s="2"/>
      <c r="D839" s="2"/>
      <c r="E839" s="2"/>
      <c r="F839" s="2"/>
      <c r="G839" s="222"/>
      <c r="H839" s="222"/>
      <c r="I839" s="222"/>
      <c r="J839" s="222"/>
      <c r="K839" s="5"/>
    </row>
    <row r="840" ht="15.75" customHeight="1">
      <c r="A840" s="2"/>
      <c r="B840" s="2"/>
      <c r="C840" s="2"/>
      <c r="D840" s="2"/>
      <c r="E840" s="2"/>
      <c r="F840" s="2"/>
      <c r="G840" s="222"/>
      <c r="H840" s="222"/>
      <c r="I840" s="222"/>
      <c r="J840" s="222"/>
      <c r="K840" s="5"/>
    </row>
    <row r="841" ht="15.75" customHeight="1">
      <c r="A841" s="2"/>
      <c r="B841" s="2"/>
      <c r="C841" s="2"/>
      <c r="D841" s="2"/>
      <c r="E841" s="2"/>
      <c r="F841" s="2"/>
      <c r="G841" s="222"/>
      <c r="H841" s="222"/>
      <c r="I841" s="222"/>
      <c r="J841" s="222"/>
      <c r="K841" s="5"/>
    </row>
    <row r="842" ht="15.75" customHeight="1">
      <c r="A842" s="2"/>
      <c r="B842" s="2"/>
      <c r="C842" s="2"/>
      <c r="D842" s="2"/>
      <c r="E842" s="2"/>
      <c r="F842" s="2"/>
      <c r="G842" s="222"/>
      <c r="H842" s="222"/>
      <c r="I842" s="222"/>
      <c r="J842" s="222"/>
      <c r="K842" s="5"/>
    </row>
    <row r="843" ht="15.75" customHeight="1">
      <c r="A843" s="2"/>
      <c r="B843" s="2"/>
      <c r="C843" s="2"/>
      <c r="D843" s="2"/>
      <c r="E843" s="2"/>
      <c r="F843" s="2"/>
      <c r="G843" s="222"/>
      <c r="H843" s="222"/>
      <c r="I843" s="222"/>
      <c r="J843" s="222"/>
      <c r="K843" s="5"/>
    </row>
    <row r="844" ht="15.75" customHeight="1">
      <c r="A844" s="2"/>
      <c r="B844" s="2"/>
      <c r="C844" s="2"/>
      <c r="D844" s="2"/>
      <c r="E844" s="2"/>
      <c r="F844" s="2"/>
      <c r="G844" s="222"/>
      <c r="H844" s="222"/>
      <c r="I844" s="222"/>
      <c r="J844" s="222"/>
      <c r="K844" s="5"/>
    </row>
    <row r="845" ht="15.75" customHeight="1">
      <c r="A845" s="2"/>
      <c r="B845" s="2"/>
      <c r="C845" s="2"/>
      <c r="D845" s="2"/>
      <c r="E845" s="2"/>
      <c r="F845" s="2"/>
      <c r="G845" s="222"/>
      <c r="H845" s="222"/>
      <c r="I845" s="222"/>
      <c r="J845" s="222"/>
      <c r="K845" s="5"/>
    </row>
    <row r="846" ht="15.75" customHeight="1">
      <c r="A846" s="2"/>
      <c r="B846" s="2"/>
      <c r="C846" s="2"/>
      <c r="D846" s="2"/>
      <c r="E846" s="2"/>
      <c r="F846" s="2"/>
      <c r="G846" s="222"/>
      <c r="H846" s="222"/>
      <c r="I846" s="222"/>
      <c r="J846" s="222"/>
      <c r="K846" s="5"/>
    </row>
    <row r="847" ht="15.75" customHeight="1">
      <c r="A847" s="2"/>
      <c r="B847" s="2"/>
      <c r="C847" s="2"/>
      <c r="D847" s="2"/>
      <c r="E847" s="2"/>
      <c r="F847" s="2"/>
      <c r="G847" s="222"/>
      <c r="H847" s="222"/>
      <c r="I847" s="222"/>
      <c r="J847" s="222"/>
      <c r="K847" s="5"/>
    </row>
    <row r="848" ht="15.75" customHeight="1">
      <c r="A848" s="2"/>
      <c r="B848" s="2"/>
      <c r="C848" s="2"/>
      <c r="D848" s="2"/>
      <c r="E848" s="2"/>
      <c r="F848" s="2"/>
      <c r="G848" s="222"/>
      <c r="H848" s="222"/>
      <c r="I848" s="222"/>
      <c r="J848" s="222"/>
      <c r="K848" s="5"/>
    </row>
    <row r="849" ht="15.75" customHeight="1">
      <c r="A849" s="2"/>
      <c r="B849" s="2"/>
      <c r="C849" s="2"/>
      <c r="D849" s="2"/>
      <c r="E849" s="2"/>
      <c r="F849" s="2"/>
      <c r="G849" s="222"/>
      <c r="H849" s="222"/>
      <c r="I849" s="222"/>
      <c r="J849" s="222"/>
      <c r="K849" s="5"/>
    </row>
    <row r="850" ht="15.75" customHeight="1">
      <c r="A850" s="2"/>
      <c r="B850" s="2"/>
      <c r="C850" s="2"/>
      <c r="D850" s="2"/>
      <c r="E850" s="2"/>
      <c r="F850" s="2"/>
      <c r="G850" s="222"/>
      <c r="H850" s="222"/>
      <c r="I850" s="222"/>
      <c r="J850" s="222"/>
      <c r="K850" s="5"/>
    </row>
    <row r="851" ht="15.75" customHeight="1">
      <c r="A851" s="2"/>
      <c r="B851" s="2"/>
      <c r="C851" s="2"/>
      <c r="D851" s="2"/>
      <c r="E851" s="2"/>
      <c r="F851" s="2"/>
      <c r="G851" s="222"/>
      <c r="H851" s="222"/>
      <c r="I851" s="222"/>
      <c r="J851" s="222"/>
      <c r="K851" s="5"/>
    </row>
    <row r="852" ht="15.75" customHeight="1">
      <c r="A852" s="2"/>
      <c r="B852" s="2"/>
      <c r="C852" s="2"/>
      <c r="D852" s="2"/>
      <c r="E852" s="2"/>
      <c r="F852" s="2"/>
      <c r="G852" s="222"/>
      <c r="H852" s="222"/>
      <c r="I852" s="222"/>
      <c r="J852" s="222"/>
      <c r="K852" s="5"/>
    </row>
    <row r="853" ht="15.75" customHeight="1">
      <c r="A853" s="2"/>
      <c r="B853" s="2"/>
      <c r="C853" s="2"/>
      <c r="D853" s="2"/>
      <c r="E853" s="2"/>
      <c r="F853" s="2"/>
      <c r="G853" s="222"/>
      <c r="H853" s="222"/>
      <c r="I853" s="222"/>
      <c r="J853" s="222"/>
      <c r="K853" s="5"/>
    </row>
    <row r="854" ht="15.75" customHeight="1">
      <c r="A854" s="2"/>
      <c r="B854" s="2"/>
      <c r="C854" s="2"/>
      <c r="D854" s="2"/>
      <c r="E854" s="2"/>
      <c r="F854" s="2"/>
      <c r="G854" s="222"/>
      <c r="H854" s="222"/>
      <c r="I854" s="222"/>
      <c r="J854" s="222"/>
      <c r="K854" s="5"/>
    </row>
    <row r="855" ht="15.75" customHeight="1">
      <c r="A855" s="2"/>
      <c r="B855" s="2"/>
      <c r="C855" s="2"/>
      <c r="D855" s="2"/>
      <c r="E855" s="2"/>
      <c r="F855" s="2"/>
      <c r="G855" s="222"/>
      <c r="H855" s="222"/>
      <c r="I855" s="222"/>
      <c r="J855" s="222"/>
      <c r="K855" s="5"/>
    </row>
    <row r="856" ht="15.75" customHeight="1">
      <c r="A856" s="2"/>
      <c r="B856" s="2"/>
      <c r="C856" s="2"/>
      <c r="D856" s="2"/>
      <c r="E856" s="2"/>
      <c r="F856" s="2"/>
      <c r="G856" s="222"/>
      <c r="H856" s="222"/>
      <c r="I856" s="222"/>
      <c r="J856" s="222"/>
      <c r="K856" s="5"/>
    </row>
    <row r="857" ht="15.75" customHeight="1">
      <c r="A857" s="2"/>
      <c r="B857" s="2"/>
      <c r="C857" s="2"/>
      <c r="D857" s="2"/>
      <c r="E857" s="2"/>
      <c r="F857" s="2"/>
      <c r="G857" s="222"/>
      <c r="H857" s="222"/>
      <c r="I857" s="222"/>
      <c r="J857" s="222"/>
      <c r="K857" s="5"/>
    </row>
    <row r="858" ht="15.75" customHeight="1">
      <c r="A858" s="2"/>
      <c r="B858" s="2"/>
      <c r="C858" s="2"/>
      <c r="D858" s="2"/>
      <c r="E858" s="2"/>
      <c r="F858" s="2"/>
      <c r="G858" s="222"/>
      <c r="H858" s="222"/>
      <c r="I858" s="222"/>
      <c r="J858" s="222"/>
      <c r="K858" s="5"/>
    </row>
    <row r="859" ht="15.75" customHeight="1">
      <c r="A859" s="2"/>
      <c r="B859" s="2"/>
      <c r="C859" s="2"/>
      <c r="D859" s="2"/>
      <c r="E859" s="2"/>
      <c r="F859" s="2"/>
      <c r="G859" s="222"/>
      <c r="H859" s="222"/>
      <c r="I859" s="222"/>
      <c r="J859" s="222"/>
      <c r="K859" s="5"/>
    </row>
    <row r="860" ht="15.75" customHeight="1">
      <c r="A860" s="2"/>
      <c r="B860" s="2"/>
      <c r="C860" s="2"/>
      <c r="D860" s="2"/>
      <c r="E860" s="2"/>
      <c r="F860" s="2"/>
      <c r="G860" s="222"/>
      <c r="H860" s="222"/>
      <c r="I860" s="222"/>
      <c r="J860" s="222"/>
      <c r="K860" s="5"/>
    </row>
    <row r="861" ht="15.75" customHeight="1">
      <c r="A861" s="2"/>
      <c r="B861" s="2"/>
      <c r="C861" s="2"/>
      <c r="D861" s="2"/>
      <c r="E861" s="2"/>
      <c r="F861" s="2"/>
      <c r="G861" s="222"/>
      <c r="H861" s="222"/>
      <c r="I861" s="222"/>
      <c r="J861" s="222"/>
      <c r="K861" s="5"/>
    </row>
    <row r="862" ht="15.75" customHeight="1">
      <c r="A862" s="2"/>
      <c r="B862" s="2"/>
      <c r="C862" s="2"/>
      <c r="D862" s="2"/>
      <c r="E862" s="2"/>
      <c r="F862" s="2"/>
      <c r="G862" s="222"/>
      <c r="H862" s="222"/>
      <c r="I862" s="222"/>
      <c r="J862" s="222"/>
      <c r="K862" s="5"/>
    </row>
    <row r="863" ht="15.75" customHeight="1">
      <c r="A863" s="2"/>
      <c r="B863" s="2"/>
      <c r="C863" s="2"/>
      <c r="D863" s="2"/>
      <c r="E863" s="2"/>
      <c r="F863" s="2"/>
      <c r="G863" s="222"/>
      <c r="H863" s="222"/>
      <c r="I863" s="222"/>
      <c r="J863" s="222"/>
      <c r="K863" s="5"/>
    </row>
    <row r="864" ht="15.75" customHeight="1">
      <c r="A864" s="2"/>
      <c r="B864" s="2"/>
      <c r="C864" s="2"/>
      <c r="D864" s="2"/>
      <c r="E864" s="2"/>
      <c r="F864" s="2"/>
      <c r="G864" s="222"/>
      <c r="H864" s="222"/>
      <c r="I864" s="222"/>
      <c r="J864" s="222"/>
      <c r="K864" s="5"/>
    </row>
    <row r="865" ht="15.75" customHeight="1">
      <c r="A865" s="2"/>
      <c r="B865" s="2"/>
      <c r="C865" s="2"/>
      <c r="D865" s="2"/>
      <c r="E865" s="2"/>
      <c r="F865" s="2"/>
      <c r="G865" s="222"/>
      <c r="H865" s="222"/>
      <c r="I865" s="222"/>
      <c r="J865" s="222"/>
      <c r="K865" s="5"/>
    </row>
    <row r="866" ht="15.75" customHeight="1">
      <c r="A866" s="2"/>
      <c r="B866" s="2"/>
      <c r="C866" s="2"/>
      <c r="D866" s="2"/>
      <c r="E866" s="2"/>
      <c r="F866" s="2"/>
      <c r="G866" s="222"/>
      <c r="H866" s="222"/>
      <c r="I866" s="222"/>
      <c r="J866" s="222"/>
      <c r="K866" s="5"/>
    </row>
    <row r="867" ht="15.75" customHeight="1">
      <c r="A867" s="2"/>
      <c r="B867" s="2"/>
      <c r="C867" s="2"/>
      <c r="D867" s="2"/>
      <c r="E867" s="2"/>
      <c r="F867" s="2"/>
      <c r="G867" s="222"/>
      <c r="H867" s="222"/>
      <c r="I867" s="222"/>
      <c r="J867" s="222"/>
      <c r="K867" s="5"/>
    </row>
    <row r="868" ht="15.75" customHeight="1">
      <c r="A868" s="2"/>
      <c r="B868" s="2"/>
      <c r="C868" s="2"/>
      <c r="D868" s="2"/>
      <c r="E868" s="2"/>
      <c r="F868" s="2"/>
      <c r="G868" s="222"/>
      <c r="H868" s="222"/>
      <c r="I868" s="222"/>
      <c r="J868" s="222"/>
      <c r="K868" s="5"/>
    </row>
    <row r="869" ht="15.75" customHeight="1">
      <c r="A869" s="2"/>
      <c r="B869" s="2"/>
      <c r="C869" s="2"/>
      <c r="D869" s="2"/>
      <c r="E869" s="2"/>
      <c r="F869" s="2"/>
      <c r="G869" s="222"/>
      <c r="H869" s="222"/>
      <c r="I869" s="222"/>
      <c r="J869" s="222"/>
      <c r="K869" s="5"/>
    </row>
    <row r="870" ht="15.75" customHeight="1">
      <c r="A870" s="2"/>
      <c r="B870" s="2"/>
      <c r="C870" s="2"/>
      <c r="D870" s="2"/>
      <c r="E870" s="2"/>
      <c r="F870" s="2"/>
      <c r="G870" s="222"/>
      <c r="H870" s="222"/>
      <c r="I870" s="222"/>
      <c r="J870" s="222"/>
      <c r="K870" s="5"/>
    </row>
    <row r="871" ht="15.75" customHeight="1">
      <c r="A871" s="2"/>
      <c r="B871" s="2"/>
      <c r="C871" s="2"/>
      <c r="D871" s="2"/>
      <c r="E871" s="2"/>
      <c r="F871" s="2"/>
      <c r="G871" s="222"/>
      <c r="H871" s="222"/>
      <c r="I871" s="222"/>
      <c r="J871" s="222"/>
      <c r="K871" s="5"/>
    </row>
    <row r="872" ht="15.75" customHeight="1">
      <c r="A872" s="2"/>
      <c r="B872" s="2"/>
      <c r="C872" s="2"/>
      <c r="D872" s="2"/>
      <c r="E872" s="2"/>
      <c r="F872" s="2"/>
      <c r="G872" s="222"/>
      <c r="H872" s="222"/>
      <c r="I872" s="222"/>
      <c r="J872" s="222"/>
      <c r="K872" s="5"/>
    </row>
    <row r="873" ht="15.75" customHeight="1">
      <c r="A873" s="2"/>
      <c r="B873" s="2"/>
      <c r="C873" s="2"/>
      <c r="D873" s="2"/>
      <c r="E873" s="2"/>
      <c r="F873" s="2"/>
      <c r="G873" s="222"/>
      <c r="H873" s="222"/>
      <c r="I873" s="222"/>
      <c r="J873" s="222"/>
      <c r="K873" s="5"/>
    </row>
    <row r="874" ht="15.75" customHeight="1">
      <c r="A874" s="2"/>
      <c r="B874" s="2"/>
      <c r="C874" s="2"/>
      <c r="D874" s="2"/>
      <c r="E874" s="2"/>
      <c r="F874" s="2"/>
      <c r="G874" s="222"/>
      <c r="H874" s="222"/>
      <c r="I874" s="222"/>
      <c r="J874" s="222"/>
      <c r="K874" s="5"/>
    </row>
    <row r="875" ht="15.75" customHeight="1">
      <c r="A875" s="2"/>
      <c r="B875" s="2"/>
      <c r="C875" s="2"/>
      <c r="D875" s="2"/>
      <c r="E875" s="2"/>
      <c r="F875" s="2"/>
      <c r="G875" s="222"/>
      <c r="H875" s="222"/>
      <c r="I875" s="222"/>
      <c r="J875" s="222"/>
      <c r="K875" s="5"/>
    </row>
    <row r="876" ht="15.75" customHeight="1">
      <c r="A876" s="2"/>
      <c r="B876" s="2"/>
      <c r="C876" s="2"/>
      <c r="D876" s="2"/>
      <c r="E876" s="2"/>
      <c r="F876" s="2"/>
      <c r="G876" s="222"/>
      <c r="H876" s="222"/>
      <c r="I876" s="222"/>
      <c r="J876" s="222"/>
      <c r="K876" s="5"/>
    </row>
    <row r="877" ht="15.75" customHeight="1">
      <c r="A877" s="2"/>
      <c r="B877" s="2"/>
      <c r="C877" s="2"/>
      <c r="D877" s="2"/>
      <c r="E877" s="2"/>
      <c r="F877" s="2"/>
      <c r="G877" s="222"/>
      <c r="H877" s="222"/>
      <c r="I877" s="222"/>
      <c r="J877" s="222"/>
      <c r="K877" s="5"/>
    </row>
    <row r="878" ht="15.75" customHeight="1">
      <c r="A878" s="2"/>
      <c r="B878" s="2"/>
      <c r="C878" s="2"/>
      <c r="D878" s="2"/>
      <c r="E878" s="2"/>
      <c r="F878" s="2"/>
      <c r="G878" s="222"/>
      <c r="H878" s="222"/>
      <c r="I878" s="222"/>
      <c r="J878" s="222"/>
      <c r="K878" s="5"/>
    </row>
    <row r="879" ht="15.75" customHeight="1">
      <c r="A879" s="2"/>
      <c r="B879" s="2"/>
      <c r="C879" s="2"/>
      <c r="D879" s="2"/>
      <c r="E879" s="2"/>
      <c r="F879" s="2"/>
      <c r="G879" s="222"/>
      <c r="H879" s="222"/>
      <c r="I879" s="222"/>
      <c r="J879" s="222"/>
      <c r="K879" s="5"/>
    </row>
    <row r="880" ht="15.75" customHeight="1">
      <c r="A880" s="2"/>
      <c r="B880" s="2"/>
      <c r="C880" s="2"/>
      <c r="D880" s="2"/>
      <c r="E880" s="2"/>
      <c r="F880" s="2"/>
      <c r="G880" s="222"/>
      <c r="H880" s="222"/>
      <c r="I880" s="222"/>
      <c r="J880" s="222"/>
      <c r="K880" s="5"/>
    </row>
    <row r="881" ht="15.75" customHeight="1">
      <c r="A881" s="2"/>
      <c r="B881" s="2"/>
      <c r="C881" s="2"/>
      <c r="D881" s="2"/>
      <c r="E881" s="2"/>
      <c r="F881" s="2"/>
      <c r="G881" s="222"/>
      <c r="H881" s="222"/>
      <c r="I881" s="222"/>
      <c r="J881" s="222"/>
      <c r="K881" s="5"/>
    </row>
    <row r="882" ht="15.75" customHeight="1">
      <c r="A882" s="2"/>
      <c r="B882" s="2"/>
      <c r="C882" s="2"/>
      <c r="D882" s="2"/>
      <c r="E882" s="2"/>
      <c r="F882" s="2"/>
      <c r="G882" s="222"/>
      <c r="H882" s="222"/>
      <c r="I882" s="222"/>
      <c r="J882" s="222"/>
      <c r="K882" s="5"/>
    </row>
    <row r="883" ht="15.75" customHeight="1">
      <c r="A883" s="2"/>
      <c r="B883" s="2"/>
      <c r="C883" s="2"/>
      <c r="D883" s="2"/>
      <c r="E883" s="2"/>
      <c r="F883" s="2"/>
      <c r="G883" s="222"/>
      <c r="H883" s="222"/>
      <c r="I883" s="222"/>
      <c r="J883" s="222"/>
      <c r="K883" s="5"/>
    </row>
    <row r="884" ht="15.75" customHeight="1">
      <c r="A884" s="2"/>
      <c r="B884" s="2"/>
      <c r="C884" s="2"/>
      <c r="D884" s="2"/>
      <c r="E884" s="2"/>
      <c r="F884" s="2"/>
      <c r="G884" s="222"/>
      <c r="H884" s="222"/>
      <c r="I884" s="222"/>
      <c r="J884" s="222"/>
      <c r="K884" s="5"/>
    </row>
    <row r="885" ht="15.75" customHeight="1">
      <c r="A885" s="2"/>
      <c r="B885" s="2"/>
      <c r="C885" s="2"/>
      <c r="D885" s="2"/>
      <c r="E885" s="2"/>
      <c r="F885" s="2"/>
      <c r="G885" s="222"/>
      <c r="H885" s="222"/>
      <c r="I885" s="222"/>
      <c r="J885" s="222"/>
      <c r="K885" s="5"/>
    </row>
    <row r="886" ht="15.75" customHeight="1">
      <c r="A886" s="2"/>
      <c r="B886" s="2"/>
      <c r="C886" s="2"/>
      <c r="D886" s="2"/>
      <c r="E886" s="2"/>
      <c r="F886" s="2"/>
      <c r="G886" s="222"/>
      <c r="H886" s="222"/>
      <c r="I886" s="222"/>
      <c r="J886" s="222"/>
      <c r="K886" s="5"/>
    </row>
    <row r="887" ht="15.75" customHeight="1">
      <c r="A887" s="2"/>
      <c r="B887" s="2"/>
      <c r="C887" s="2"/>
      <c r="D887" s="2"/>
      <c r="E887" s="2"/>
      <c r="F887" s="2"/>
      <c r="G887" s="222"/>
      <c r="H887" s="222"/>
      <c r="I887" s="222"/>
      <c r="J887" s="222"/>
      <c r="K887" s="5"/>
    </row>
    <row r="888" ht="15.75" customHeight="1">
      <c r="A888" s="2"/>
      <c r="B888" s="2"/>
      <c r="C888" s="2"/>
      <c r="D888" s="2"/>
      <c r="E888" s="2"/>
      <c r="F888" s="2"/>
      <c r="G888" s="222"/>
      <c r="H888" s="222"/>
      <c r="I888" s="222"/>
      <c r="J888" s="222"/>
      <c r="K888" s="5"/>
    </row>
    <row r="889" ht="15.75" customHeight="1">
      <c r="A889" s="2"/>
      <c r="B889" s="2"/>
      <c r="C889" s="2"/>
      <c r="D889" s="2"/>
      <c r="E889" s="2"/>
      <c r="F889" s="2"/>
      <c r="G889" s="222"/>
      <c r="H889" s="222"/>
      <c r="I889" s="222"/>
      <c r="J889" s="222"/>
      <c r="K889" s="5"/>
    </row>
    <row r="890" ht="15.75" customHeight="1">
      <c r="A890" s="2"/>
      <c r="B890" s="2"/>
      <c r="C890" s="2"/>
      <c r="D890" s="2"/>
      <c r="E890" s="2"/>
      <c r="F890" s="2"/>
      <c r="G890" s="222"/>
      <c r="H890" s="222"/>
      <c r="I890" s="222"/>
      <c r="J890" s="222"/>
      <c r="K890" s="5"/>
    </row>
    <row r="891" ht="15.75" customHeight="1">
      <c r="A891" s="2"/>
      <c r="B891" s="2"/>
      <c r="C891" s="2"/>
      <c r="D891" s="2"/>
      <c r="E891" s="2"/>
      <c r="F891" s="2"/>
      <c r="G891" s="222"/>
      <c r="H891" s="222"/>
      <c r="I891" s="222"/>
      <c r="J891" s="222"/>
      <c r="K891" s="5"/>
    </row>
    <row r="892" ht="15.75" customHeight="1">
      <c r="A892" s="2"/>
      <c r="B892" s="2"/>
      <c r="C892" s="2"/>
      <c r="D892" s="2"/>
      <c r="E892" s="2"/>
      <c r="F892" s="2"/>
      <c r="G892" s="222"/>
      <c r="H892" s="222"/>
      <c r="I892" s="222"/>
      <c r="J892" s="222"/>
      <c r="K892" s="5"/>
    </row>
    <row r="893" ht="15.75" customHeight="1">
      <c r="A893" s="2"/>
      <c r="B893" s="2"/>
      <c r="C893" s="2"/>
      <c r="D893" s="2"/>
      <c r="E893" s="2"/>
      <c r="F893" s="2"/>
      <c r="G893" s="222"/>
      <c r="H893" s="222"/>
      <c r="I893" s="222"/>
      <c r="J893" s="222"/>
      <c r="K893" s="5"/>
    </row>
    <row r="894" ht="15.75" customHeight="1">
      <c r="A894" s="2"/>
      <c r="B894" s="2"/>
      <c r="C894" s="2"/>
      <c r="D894" s="2"/>
      <c r="E894" s="2"/>
      <c r="F894" s="2"/>
      <c r="G894" s="222"/>
      <c r="H894" s="222"/>
      <c r="I894" s="222"/>
      <c r="J894" s="222"/>
      <c r="K894" s="5"/>
    </row>
    <row r="895" ht="15.75" customHeight="1">
      <c r="A895" s="2"/>
      <c r="B895" s="2"/>
      <c r="C895" s="2"/>
      <c r="D895" s="2"/>
      <c r="E895" s="2"/>
      <c r="F895" s="2"/>
      <c r="G895" s="222"/>
      <c r="H895" s="222"/>
      <c r="I895" s="222"/>
      <c r="J895" s="222"/>
      <c r="K895" s="5"/>
    </row>
    <row r="896" ht="15.75" customHeight="1">
      <c r="A896" s="2"/>
      <c r="B896" s="2"/>
      <c r="C896" s="2"/>
      <c r="D896" s="2"/>
      <c r="E896" s="2"/>
      <c r="F896" s="2"/>
      <c r="G896" s="222"/>
      <c r="H896" s="222"/>
      <c r="I896" s="222"/>
      <c r="J896" s="222"/>
      <c r="K896" s="5"/>
    </row>
    <row r="897" ht="15.75" customHeight="1">
      <c r="A897" s="2"/>
      <c r="B897" s="2"/>
      <c r="C897" s="2"/>
      <c r="D897" s="2"/>
      <c r="E897" s="2"/>
      <c r="F897" s="2"/>
      <c r="G897" s="222"/>
      <c r="H897" s="222"/>
      <c r="I897" s="222"/>
      <c r="J897" s="222"/>
      <c r="K897" s="5"/>
    </row>
    <row r="898" ht="15.75" customHeight="1">
      <c r="A898" s="2"/>
      <c r="B898" s="2"/>
      <c r="C898" s="2"/>
      <c r="D898" s="2"/>
      <c r="E898" s="2"/>
      <c r="F898" s="2"/>
      <c r="G898" s="222"/>
      <c r="H898" s="222"/>
      <c r="I898" s="222"/>
      <c r="J898" s="222"/>
      <c r="K898" s="5"/>
    </row>
    <row r="899" ht="15.75" customHeight="1">
      <c r="A899" s="2"/>
      <c r="B899" s="2"/>
      <c r="C899" s="2"/>
      <c r="D899" s="2"/>
      <c r="E899" s="2"/>
      <c r="F899" s="2"/>
      <c r="G899" s="222"/>
      <c r="H899" s="222"/>
      <c r="I899" s="222"/>
      <c r="J899" s="222"/>
      <c r="K899" s="5"/>
    </row>
    <row r="900" ht="15.75" customHeight="1">
      <c r="A900" s="2"/>
      <c r="B900" s="2"/>
      <c r="C900" s="2"/>
      <c r="D900" s="2"/>
      <c r="E900" s="2"/>
      <c r="F900" s="2"/>
      <c r="G900" s="222"/>
      <c r="H900" s="222"/>
      <c r="I900" s="222"/>
      <c r="J900" s="222"/>
      <c r="K900" s="5"/>
    </row>
    <row r="901" ht="15.75" customHeight="1">
      <c r="A901" s="2"/>
      <c r="B901" s="2"/>
      <c r="C901" s="2"/>
      <c r="D901" s="2"/>
      <c r="E901" s="2"/>
      <c r="F901" s="2"/>
      <c r="G901" s="222"/>
      <c r="H901" s="222"/>
      <c r="I901" s="222"/>
      <c r="J901" s="222"/>
      <c r="K901" s="5"/>
    </row>
    <row r="902" ht="15.75" customHeight="1">
      <c r="A902" s="2"/>
      <c r="B902" s="2"/>
      <c r="C902" s="2"/>
      <c r="D902" s="2"/>
      <c r="E902" s="2"/>
      <c r="F902" s="2"/>
      <c r="G902" s="222"/>
      <c r="H902" s="222"/>
      <c r="I902" s="222"/>
      <c r="J902" s="222"/>
      <c r="K902" s="5"/>
    </row>
    <row r="903" ht="15.75" customHeight="1">
      <c r="A903" s="2"/>
      <c r="B903" s="2"/>
      <c r="C903" s="2"/>
      <c r="D903" s="2"/>
      <c r="E903" s="2"/>
      <c r="F903" s="2"/>
      <c r="G903" s="222"/>
      <c r="H903" s="222"/>
      <c r="I903" s="222"/>
      <c r="J903" s="222"/>
      <c r="K903" s="5"/>
    </row>
    <row r="904" ht="15.75" customHeight="1">
      <c r="A904" s="2"/>
      <c r="B904" s="2"/>
      <c r="C904" s="2"/>
      <c r="D904" s="2"/>
      <c r="E904" s="2"/>
      <c r="F904" s="2"/>
      <c r="G904" s="222"/>
      <c r="H904" s="222"/>
      <c r="I904" s="222"/>
      <c r="J904" s="222"/>
      <c r="K904" s="5"/>
    </row>
    <row r="905" ht="15.75" customHeight="1">
      <c r="A905" s="2"/>
      <c r="B905" s="2"/>
      <c r="C905" s="2"/>
      <c r="D905" s="2"/>
      <c r="E905" s="2"/>
      <c r="F905" s="2"/>
      <c r="G905" s="222"/>
      <c r="H905" s="222"/>
      <c r="I905" s="222"/>
      <c r="J905" s="222"/>
      <c r="K905" s="5"/>
    </row>
    <row r="906" ht="15.75" customHeight="1">
      <c r="A906" s="2"/>
      <c r="B906" s="2"/>
      <c r="C906" s="2"/>
      <c r="D906" s="2"/>
      <c r="E906" s="2"/>
      <c r="F906" s="2"/>
      <c r="G906" s="222"/>
      <c r="H906" s="222"/>
      <c r="I906" s="222"/>
      <c r="J906" s="222"/>
      <c r="K906" s="5"/>
    </row>
    <row r="907" ht="15.75" customHeight="1">
      <c r="A907" s="2"/>
      <c r="B907" s="2"/>
      <c r="C907" s="2"/>
      <c r="D907" s="2"/>
      <c r="E907" s="2"/>
      <c r="F907" s="2"/>
      <c r="G907" s="222"/>
      <c r="H907" s="222"/>
      <c r="I907" s="222"/>
      <c r="J907" s="222"/>
      <c r="K907" s="5"/>
    </row>
    <row r="908" ht="15.75" customHeight="1">
      <c r="A908" s="2"/>
      <c r="B908" s="2"/>
      <c r="C908" s="2"/>
      <c r="D908" s="2"/>
      <c r="E908" s="2"/>
      <c r="F908" s="2"/>
      <c r="G908" s="222"/>
      <c r="H908" s="222"/>
      <c r="I908" s="222"/>
      <c r="J908" s="222"/>
      <c r="K908" s="5"/>
    </row>
    <row r="909" ht="15.75" customHeight="1">
      <c r="A909" s="2"/>
      <c r="B909" s="2"/>
      <c r="C909" s="2"/>
      <c r="D909" s="2"/>
      <c r="E909" s="2"/>
      <c r="F909" s="2"/>
      <c r="G909" s="222"/>
      <c r="H909" s="222"/>
      <c r="I909" s="222"/>
      <c r="J909" s="222"/>
      <c r="K909" s="5"/>
    </row>
    <row r="910" ht="15.75" customHeight="1">
      <c r="A910" s="2"/>
      <c r="B910" s="2"/>
      <c r="C910" s="2"/>
      <c r="D910" s="2"/>
      <c r="E910" s="2"/>
      <c r="F910" s="2"/>
      <c r="G910" s="222"/>
      <c r="H910" s="222"/>
      <c r="I910" s="222"/>
      <c r="J910" s="222"/>
      <c r="K910" s="5"/>
    </row>
    <row r="911" ht="15.75" customHeight="1">
      <c r="A911" s="2"/>
      <c r="B911" s="2"/>
      <c r="C911" s="2"/>
      <c r="D911" s="2"/>
      <c r="E911" s="2"/>
      <c r="F911" s="2"/>
      <c r="G911" s="222"/>
      <c r="H911" s="222"/>
      <c r="I911" s="222"/>
      <c r="J911" s="222"/>
      <c r="K911" s="5"/>
    </row>
    <row r="912" ht="15.75" customHeight="1">
      <c r="A912" s="2"/>
      <c r="B912" s="2"/>
      <c r="C912" s="2"/>
      <c r="D912" s="2"/>
      <c r="E912" s="2"/>
      <c r="F912" s="2"/>
      <c r="G912" s="222"/>
      <c r="H912" s="222"/>
      <c r="I912" s="222"/>
      <c r="J912" s="222"/>
      <c r="K912" s="5"/>
    </row>
    <row r="913" ht="15.75" customHeight="1">
      <c r="A913" s="2"/>
      <c r="B913" s="2"/>
      <c r="C913" s="2"/>
      <c r="D913" s="2"/>
      <c r="E913" s="2"/>
      <c r="F913" s="2"/>
      <c r="G913" s="222"/>
      <c r="H913" s="222"/>
      <c r="I913" s="222"/>
      <c r="J913" s="222"/>
      <c r="K913" s="5"/>
    </row>
    <row r="914" ht="15.75" customHeight="1">
      <c r="A914" s="2"/>
      <c r="B914" s="2"/>
      <c r="C914" s="2"/>
      <c r="D914" s="2"/>
      <c r="E914" s="2"/>
      <c r="F914" s="2"/>
      <c r="G914" s="222"/>
      <c r="H914" s="222"/>
      <c r="I914" s="222"/>
      <c r="J914" s="222"/>
      <c r="K914" s="5"/>
    </row>
    <row r="915" ht="15.75" customHeight="1">
      <c r="A915" s="2"/>
      <c r="B915" s="2"/>
      <c r="C915" s="2"/>
      <c r="D915" s="2"/>
      <c r="E915" s="2"/>
      <c r="F915" s="2"/>
      <c r="G915" s="222"/>
      <c r="H915" s="222"/>
      <c r="I915" s="222"/>
      <c r="J915" s="222"/>
      <c r="K915" s="5"/>
    </row>
    <row r="916" ht="15.75" customHeight="1">
      <c r="A916" s="2"/>
      <c r="B916" s="2"/>
      <c r="C916" s="2"/>
      <c r="D916" s="2"/>
      <c r="E916" s="2"/>
      <c r="F916" s="2"/>
      <c r="G916" s="222"/>
      <c r="H916" s="222"/>
      <c r="I916" s="222"/>
      <c r="J916" s="222"/>
      <c r="K916" s="5"/>
    </row>
    <row r="917" ht="15.75" customHeight="1">
      <c r="A917" s="2"/>
      <c r="B917" s="2"/>
      <c r="C917" s="2"/>
      <c r="D917" s="2"/>
      <c r="E917" s="2"/>
      <c r="F917" s="2"/>
      <c r="G917" s="222"/>
      <c r="H917" s="222"/>
      <c r="I917" s="222"/>
      <c r="J917" s="222"/>
      <c r="K917" s="5"/>
    </row>
    <row r="918" ht="15.75" customHeight="1">
      <c r="A918" s="2"/>
      <c r="B918" s="2"/>
      <c r="C918" s="2"/>
      <c r="D918" s="2"/>
      <c r="E918" s="2"/>
      <c r="F918" s="2"/>
      <c r="G918" s="222"/>
      <c r="H918" s="222"/>
      <c r="I918" s="222"/>
      <c r="J918" s="222"/>
      <c r="K918" s="5"/>
    </row>
    <row r="919" ht="15.75" customHeight="1">
      <c r="A919" s="2"/>
      <c r="B919" s="2"/>
      <c r="C919" s="2"/>
      <c r="D919" s="2"/>
      <c r="E919" s="2"/>
      <c r="F919" s="2"/>
      <c r="G919" s="222"/>
      <c r="H919" s="222"/>
      <c r="I919" s="222"/>
      <c r="J919" s="222"/>
      <c r="K919" s="5"/>
    </row>
    <row r="920" ht="15.75" customHeight="1">
      <c r="A920" s="2"/>
      <c r="B920" s="2"/>
      <c r="C920" s="2"/>
      <c r="D920" s="2"/>
      <c r="E920" s="2"/>
      <c r="F920" s="2"/>
      <c r="G920" s="222"/>
      <c r="H920" s="222"/>
      <c r="I920" s="222"/>
      <c r="J920" s="222"/>
      <c r="K920" s="5"/>
    </row>
    <row r="921" ht="15.75" customHeight="1">
      <c r="A921" s="2"/>
      <c r="B921" s="2"/>
      <c r="C921" s="2"/>
      <c r="D921" s="2"/>
      <c r="E921" s="2"/>
      <c r="F921" s="2"/>
      <c r="G921" s="222"/>
      <c r="H921" s="222"/>
      <c r="I921" s="222"/>
      <c r="J921" s="222"/>
      <c r="K921" s="5"/>
    </row>
    <row r="922" ht="15.75" customHeight="1">
      <c r="A922" s="2"/>
      <c r="B922" s="2"/>
      <c r="C922" s="2"/>
      <c r="D922" s="2"/>
      <c r="E922" s="2"/>
      <c r="F922" s="2"/>
      <c r="G922" s="222"/>
      <c r="H922" s="222"/>
      <c r="I922" s="222"/>
      <c r="J922" s="222"/>
      <c r="K922" s="5"/>
    </row>
    <row r="923" ht="15.75" customHeight="1">
      <c r="A923" s="2"/>
      <c r="B923" s="2"/>
      <c r="C923" s="2"/>
      <c r="D923" s="2"/>
      <c r="E923" s="2"/>
      <c r="F923" s="2"/>
      <c r="G923" s="222"/>
      <c r="H923" s="222"/>
      <c r="I923" s="222"/>
      <c r="J923" s="222"/>
      <c r="K923" s="5"/>
    </row>
    <row r="924" ht="15.75" customHeight="1">
      <c r="A924" s="2"/>
      <c r="B924" s="2"/>
      <c r="C924" s="2"/>
      <c r="D924" s="2"/>
      <c r="E924" s="2"/>
      <c r="F924" s="2"/>
      <c r="G924" s="222"/>
      <c r="H924" s="222"/>
      <c r="I924" s="222"/>
      <c r="J924" s="222"/>
      <c r="K924" s="5"/>
    </row>
    <row r="925" ht="15.75" customHeight="1">
      <c r="A925" s="2"/>
      <c r="B925" s="2"/>
      <c r="C925" s="2"/>
      <c r="D925" s="2"/>
      <c r="E925" s="2"/>
      <c r="F925" s="2"/>
      <c r="G925" s="222"/>
      <c r="H925" s="222"/>
      <c r="I925" s="222"/>
      <c r="J925" s="222"/>
      <c r="K925" s="5"/>
    </row>
    <row r="926" ht="15.75" customHeight="1">
      <c r="A926" s="2"/>
      <c r="B926" s="2"/>
      <c r="C926" s="2"/>
      <c r="D926" s="2"/>
      <c r="E926" s="2"/>
      <c r="F926" s="2"/>
      <c r="G926" s="222"/>
      <c r="H926" s="222"/>
      <c r="I926" s="222"/>
      <c r="J926" s="222"/>
      <c r="K926" s="5"/>
    </row>
    <row r="927" ht="15.75" customHeight="1">
      <c r="A927" s="2"/>
      <c r="B927" s="2"/>
      <c r="C927" s="2"/>
      <c r="D927" s="2"/>
      <c r="E927" s="2"/>
      <c r="F927" s="2"/>
      <c r="G927" s="222"/>
      <c r="H927" s="222"/>
      <c r="I927" s="222"/>
      <c r="J927" s="222"/>
      <c r="K927" s="5"/>
    </row>
    <row r="928" ht="15.75" customHeight="1">
      <c r="A928" s="2"/>
      <c r="B928" s="2"/>
      <c r="C928" s="2"/>
      <c r="D928" s="2"/>
      <c r="E928" s="2"/>
      <c r="F928" s="2"/>
      <c r="G928" s="222"/>
      <c r="H928" s="222"/>
      <c r="I928" s="222"/>
      <c r="J928" s="222"/>
      <c r="K928" s="5"/>
    </row>
    <row r="929" ht="15.75" customHeight="1">
      <c r="A929" s="2"/>
      <c r="B929" s="2"/>
      <c r="C929" s="2"/>
      <c r="D929" s="2"/>
      <c r="E929" s="2"/>
      <c r="F929" s="2"/>
      <c r="G929" s="222"/>
      <c r="H929" s="222"/>
      <c r="I929" s="222"/>
      <c r="J929" s="222"/>
      <c r="K929" s="5"/>
    </row>
    <row r="930" ht="15.75" customHeight="1">
      <c r="A930" s="2"/>
      <c r="B930" s="2"/>
      <c r="C930" s="2"/>
      <c r="D930" s="2"/>
      <c r="E930" s="2"/>
      <c r="F930" s="2"/>
      <c r="G930" s="222"/>
      <c r="H930" s="222"/>
      <c r="I930" s="222"/>
      <c r="J930" s="222"/>
      <c r="K930" s="5"/>
    </row>
    <row r="931" ht="15.75" customHeight="1">
      <c r="A931" s="2"/>
      <c r="B931" s="2"/>
      <c r="C931" s="2"/>
      <c r="D931" s="2"/>
      <c r="E931" s="2"/>
      <c r="F931" s="2"/>
      <c r="G931" s="222"/>
      <c r="H931" s="222"/>
      <c r="I931" s="222"/>
      <c r="J931" s="222"/>
      <c r="K931" s="5"/>
    </row>
    <row r="932" ht="15.75" customHeight="1">
      <c r="A932" s="2"/>
      <c r="B932" s="2"/>
      <c r="C932" s="2"/>
      <c r="D932" s="2"/>
      <c r="E932" s="2"/>
      <c r="F932" s="2"/>
      <c r="G932" s="222"/>
      <c r="H932" s="222"/>
      <c r="I932" s="222"/>
      <c r="J932" s="222"/>
      <c r="K932" s="5"/>
    </row>
    <row r="933" ht="15.75" customHeight="1">
      <c r="A933" s="2"/>
      <c r="B933" s="2"/>
      <c r="C933" s="2"/>
      <c r="D933" s="2"/>
      <c r="E933" s="2"/>
      <c r="F933" s="2"/>
      <c r="G933" s="222"/>
      <c r="H933" s="222"/>
      <c r="I933" s="222"/>
      <c r="J933" s="222"/>
      <c r="K933" s="5"/>
    </row>
    <row r="934" ht="15.75" customHeight="1">
      <c r="A934" s="2"/>
      <c r="B934" s="2"/>
      <c r="C934" s="2"/>
      <c r="D934" s="2"/>
      <c r="E934" s="2"/>
      <c r="F934" s="2"/>
      <c r="G934" s="222"/>
      <c r="H934" s="222"/>
      <c r="I934" s="222"/>
      <c r="J934" s="222"/>
      <c r="K934" s="5"/>
    </row>
    <row r="935" ht="15.75" customHeight="1">
      <c r="A935" s="2"/>
      <c r="B935" s="2"/>
      <c r="C935" s="2"/>
      <c r="D935" s="2"/>
      <c r="E935" s="2"/>
      <c r="F935" s="2"/>
      <c r="G935" s="222"/>
      <c r="H935" s="222"/>
      <c r="I935" s="222"/>
      <c r="J935" s="222"/>
      <c r="K935" s="5"/>
    </row>
    <row r="936" ht="15.75" customHeight="1">
      <c r="A936" s="2"/>
      <c r="B936" s="2"/>
      <c r="C936" s="2"/>
      <c r="D936" s="2"/>
      <c r="E936" s="2"/>
      <c r="F936" s="2"/>
      <c r="G936" s="222"/>
      <c r="H936" s="222"/>
      <c r="I936" s="222"/>
      <c r="J936" s="222"/>
      <c r="K936" s="5"/>
    </row>
    <row r="937" ht="15.75" customHeight="1">
      <c r="A937" s="2"/>
      <c r="B937" s="2"/>
      <c r="C937" s="2"/>
      <c r="D937" s="2"/>
      <c r="E937" s="2"/>
      <c r="F937" s="2"/>
      <c r="G937" s="222"/>
      <c r="H937" s="222"/>
      <c r="I937" s="222"/>
      <c r="J937" s="222"/>
      <c r="K937" s="5"/>
    </row>
    <row r="938" ht="15.75" customHeight="1">
      <c r="A938" s="2"/>
      <c r="B938" s="2"/>
      <c r="C938" s="2"/>
      <c r="D938" s="2"/>
      <c r="E938" s="2"/>
      <c r="F938" s="2"/>
      <c r="G938" s="222"/>
      <c r="H938" s="222"/>
      <c r="I938" s="222"/>
      <c r="J938" s="222"/>
      <c r="K938" s="5"/>
    </row>
    <row r="939" ht="15.75" customHeight="1">
      <c r="A939" s="2"/>
      <c r="B939" s="2"/>
      <c r="C939" s="2"/>
      <c r="D939" s="2"/>
      <c r="E939" s="2"/>
      <c r="F939" s="2"/>
      <c r="G939" s="222"/>
      <c r="H939" s="222"/>
      <c r="I939" s="222"/>
      <c r="J939" s="222"/>
      <c r="K939" s="5"/>
    </row>
    <row r="940" ht="15.75" customHeight="1">
      <c r="A940" s="2"/>
      <c r="B940" s="2"/>
      <c r="C940" s="2"/>
      <c r="D940" s="2"/>
      <c r="E940" s="2"/>
      <c r="F940" s="2"/>
      <c r="G940" s="222"/>
      <c r="H940" s="222"/>
      <c r="I940" s="222"/>
      <c r="J940" s="222"/>
      <c r="K940" s="5"/>
    </row>
    <row r="941" ht="15.75" customHeight="1">
      <c r="A941" s="2"/>
      <c r="B941" s="2"/>
      <c r="C941" s="2"/>
      <c r="D941" s="2"/>
      <c r="E941" s="2"/>
      <c r="F941" s="2"/>
      <c r="G941" s="222"/>
      <c r="H941" s="222"/>
      <c r="I941" s="222"/>
      <c r="J941" s="222"/>
      <c r="K941" s="5"/>
    </row>
    <row r="942" ht="15.75" customHeight="1">
      <c r="A942" s="2"/>
      <c r="B942" s="2"/>
      <c r="C942" s="2"/>
      <c r="D942" s="2"/>
      <c r="E942" s="2"/>
      <c r="F942" s="2"/>
      <c r="G942" s="222"/>
      <c r="H942" s="222"/>
      <c r="I942" s="222"/>
      <c r="J942" s="222"/>
      <c r="K942" s="5"/>
    </row>
    <row r="943" ht="15.75" customHeight="1">
      <c r="A943" s="2"/>
      <c r="B943" s="2"/>
      <c r="C943" s="2"/>
      <c r="D943" s="2"/>
      <c r="E943" s="2"/>
      <c r="F943" s="2"/>
      <c r="G943" s="222"/>
      <c r="H943" s="222"/>
      <c r="I943" s="222"/>
      <c r="J943" s="222"/>
      <c r="K943" s="5"/>
    </row>
    <row r="944" ht="15.75" customHeight="1">
      <c r="A944" s="2"/>
      <c r="B944" s="2"/>
      <c r="C944" s="2"/>
      <c r="D944" s="2"/>
      <c r="E944" s="2"/>
      <c r="F944" s="2"/>
      <c r="G944" s="222"/>
      <c r="H944" s="222"/>
      <c r="I944" s="222"/>
      <c r="J944" s="222"/>
      <c r="K944" s="5"/>
    </row>
    <row r="945" ht="15.75" customHeight="1">
      <c r="A945" s="2"/>
      <c r="B945" s="2"/>
      <c r="C945" s="2"/>
      <c r="D945" s="2"/>
      <c r="E945" s="2"/>
      <c r="F945" s="2"/>
      <c r="G945" s="222"/>
      <c r="H945" s="222"/>
      <c r="I945" s="222"/>
      <c r="J945" s="222"/>
      <c r="K945" s="5"/>
    </row>
    <row r="946" ht="15.75" customHeight="1">
      <c r="A946" s="2"/>
      <c r="B946" s="2"/>
      <c r="C946" s="2"/>
      <c r="D946" s="2"/>
      <c r="E946" s="2"/>
      <c r="F946" s="2"/>
      <c r="G946" s="222"/>
      <c r="H946" s="222"/>
      <c r="I946" s="222"/>
      <c r="J946" s="222"/>
      <c r="K946" s="5"/>
    </row>
    <row r="947" ht="15.75" customHeight="1">
      <c r="A947" s="2"/>
      <c r="B947" s="2"/>
      <c r="C947" s="2"/>
      <c r="D947" s="2"/>
      <c r="E947" s="2"/>
      <c r="F947" s="2"/>
      <c r="G947" s="222"/>
      <c r="H947" s="222"/>
      <c r="I947" s="222"/>
      <c r="J947" s="222"/>
      <c r="K947" s="5"/>
    </row>
    <row r="948" ht="15.75" customHeight="1">
      <c r="A948" s="2"/>
      <c r="B948" s="2"/>
      <c r="C948" s="2"/>
      <c r="D948" s="2"/>
      <c r="E948" s="2"/>
      <c r="F948" s="2"/>
      <c r="G948" s="222"/>
      <c r="H948" s="222"/>
      <c r="I948" s="222"/>
      <c r="J948" s="222"/>
      <c r="K948" s="5"/>
    </row>
    <row r="949" ht="15.75" customHeight="1">
      <c r="A949" s="2"/>
      <c r="B949" s="2"/>
      <c r="C949" s="2"/>
      <c r="D949" s="2"/>
      <c r="E949" s="2"/>
      <c r="F949" s="2"/>
      <c r="G949" s="222"/>
      <c r="H949" s="222"/>
      <c r="I949" s="222"/>
      <c r="J949" s="222"/>
      <c r="K949" s="5"/>
    </row>
    <row r="950" ht="15.75" customHeight="1">
      <c r="A950" s="2"/>
      <c r="B950" s="2"/>
      <c r="C950" s="2"/>
      <c r="D950" s="2"/>
      <c r="E950" s="2"/>
      <c r="F950" s="2"/>
      <c r="G950" s="222"/>
      <c r="H950" s="222"/>
      <c r="I950" s="222"/>
      <c r="J950" s="222"/>
      <c r="K950" s="5"/>
    </row>
    <row r="951" ht="15.75" customHeight="1">
      <c r="A951" s="2"/>
      <c r="B951" s="2"/>
      <c r="C951" s="2"/>
      <c r="D951" s="2"/>
      <c r="E951" s="2"/>
      <c r="F951" s="2"/>
      <c r="G951" s="222"/>
      <c r="H951" s="222"/>
      <c r="I951" s="222"/>
      <c r="J951" s="222"/>
      <c r="K951" s="5"/>
    </row>
    <row r="952" ht="15.75" customHeight="1">
      <c r="A952" s="2"/>
      <c r="B952" s="2"/>
      <c r="C952" s="2"/>
      <c r="D952" s="2"/>
      <c r="E952" s="2"/>
      <c r="F952" s="2"/>
      <c r="G952" s="222"/>
      <c r="H952" s="222"/>
      <c r="I952" s="222"/>
      <c r="J952" s="222"/>
      <c r="K952" s="5"/>
    </row>
    <row r="953" ht="15.75" customHeight="1">
      <c r="A953" s="2"/>
      <c r="B953" s="2"/>
      <c r="C953" s="2"/>
      <c r="D953" s="2"/>
      <c r="E953" s="2"/>
      <c r="F953" s="2"/>
      <c r="G953" s="222"/>
      <c r="H953" s="222"/>
      <c r="I953" s="222"/>
      <c r="J953" s="222"/>
      <c r="K953" s="5"/>
    </row>
    <row r="954" ht="15.75" customHeight="1">
      <c r="A954" s="2"/>
      <c r="B954" s="2"/>
      <c r="C954" s="2"/>
      <c r="D954" s="2"/>
      <c r="E954" s="2"/>
      <c r="F954" s="2"/>
      <c r="G954" s="222"/>
      <c r="H954" s="222"/>
      <c r="I954" s="222"/>
      <c r="J954" s="222"/>
      <c r="K954" s="5"/>
    </row>
    <row r="955" ht="15.75" customHeight="1">
      <c r="A955" s="2"/>
      <c r="B955" s="2"/>
      <c r="C955" s="2"/>
      <c r="D955" s="2"/>
      <c r="E955" s="2"/>
      <c r="F955" s="2"/>
      <c r="G955" s="222"/>
      <c r="H955" s="222"/>
      <c r="I955" s="222"/>
      <c r="J955" s="222"/>
      <c r="K955" s="5"/>
    </row>
    <row r="956" ht="15.75" customHeight="1">
      <c r="A956" s="2"/>
      <c r="B956" s="2"/>
      <c r="C956" s="2"/>
      <c r="D956" s="2"/>
      <c r="E956" s="2"/>
      <c r="F956" s="2"/>
      <c r="G956" s="222"/>
      <c r="H956" s="222"/>
      <c r="I956" s="222"/>
      <c r="J956" s="222"/>
      <c r="K956" s="5"/>
    </row>
    <row r="957" ht="15.75" customHeight="1">
      <c r="A957" s="2"/>
      <c r="B957" s="2"/>
      <c r="C957" s="2"/>
      <c r="D957" s="2"/>
      <c r="E957" s="2"/>
      <c r="F957" s="2"/>
      <c r="G957" s="222"/>
      <c r="H957" s="222"/>
      <c r="I957" s="222"/>
      <c r="J957" s="222"/>
      <c r="K957" s="5"/>
    </row>
    <row r="958" ht="15.75" customHeight="1">
      <c r="A958" s="2"/>
      <c r="B958" s="2"/>
      <c r="C958" s="2"/>
      <c r="D958" s="2"/>
      <c r="E958" s="2"/>
      <c r="F958" s="2"/>
      <c r="G958" s="222"/>
      <c r="H958" s="222"/>
      <c r="I958" s="222"/>
      <c r="J958" s="222"/>
      <c r="K958" s="5"/>
    </row>
    <row r="959" ht="15.75" customHeight="1">
      <c r="A959" s="2"/>
      <c r="B959" s="2"/>
      <c r="C959" s="2"/>
      <c r="D959" s="2"/>
      <c r="E959" s="2"/>
      <c r="F959" s="2"/>
      <c r="G959" s="222"/>
      <c r="H959" s="222"/>
      <c r="I959" s="222"/>
      <c r="J959" s="222"/>
      <c r="K959" s="5"/>
    </row>
    <row r="960" ht="15.75" customHeight="1">
      <c r="A960" s="2"/>
      <c r="B960" s="2"/>
      <c r="C960" s="2"/>
      <c r="D960" s="2"/>
      <c r="E960" s="2"/>
      <c r="F960" s="2"/>
      <c r="G960" s="222"/>
      <c r="H960" s="222"/>
      <c r="I960" s="222"/>
      <c r="J960" s="222"/>
      <c r="K960" s="5"/>
    </row>
    <row r="961" ht="15.75" customHeight="1">
      <c r="A961" s="2"/>
      <c r="B961" s="2"/>
      <c r="C961" s="2"/>
      <c r="D961" s="2"/>
      <c r="E961" s="2"/>
      <c r="F961" s="2"/>
      <c r="G961" s="222"/>
      <c r="H961" s="222"/>
      <c r="I961" s="222"/>
      <c r="J961" s="222"/>
      <c r="K961" s="5"/>
    </row>
    <row r="962" ht="15.75" customHeight="1">
      <c r="A962" s="2"/>
      <c r="B962" s="2"/>
      <c r="C962" s="2"/>
      <c r="D962" s="2"/>
      <c r="E962" s="2"/>
      <c r="F962" s="2"/>
      <c r="G962" s="222"/>
      <c r="H962" s="222"/>
      <c r="I962" s="222"/>
      <c r="J962" s="222"/>
      <c r="K962" s="5"/>
    </row>
    <row r="963" ht="15.75" customHeight="1">
      <c r="A963" s="2"/>
      <c r="B963" s="2"/>
      <c r="C963" s="2"/>
      <c r="D963" s="2"/>
      <c r="E963" s="2"/>
      <c r="F963" s="2"/>
      <c r="G963" s="222"/>
      <c r="H963" s="222"/>
      <c r="I963" s="222"/>
      <c r="J963" s="222"/>
      <c r="K963" s="5"/>
    </row>
    <row r="964" ht="15.75" customHeight="1">
      <c r="A964" s="2"/>
      <c r="B964" s="2"/>
      <c r="C964" s="2"/>
      <c r="D964" s="2"/>
      <c r="E964" s="2"/>
      <c r="F964" s="2"/>
      <c r="G964" s="222"/>
      <c r="H964" s="222"/>
      <c r="I964" s="222"/>
      <c r="J964" s="222"/>
      <c r="K964" s="5"/>
    </row>
    <row r="965" ht="15.75" customHeight="1">
      <c r="A965" s="2"/>
      <c r="B965" s="2"/>
      <c r="C965" s="2"/>
      <c r="D965" s="2"/>
      <c r="E965" s="2"/>
      <c r="F965" s="2"/>
      <c r="G965" s="222"/>
      <c r="H965" s="222"/>
      <c r="I965" s="222"/>
      <c r="J965" s="222"/>
      <c r="K965" s="5"/>
    </row>
    <row r="966" ht="15.75" customHeight="1">
      <c r="A966" s="2"/>
      <c r="B966" s="2"/>
      <c r="C966" s="2"/>
      <c r="D966" s="2"/>
      <c r="E966" s="2"/>
      <c r="F966" s="2"/>
      <c r="G966" s="222"/>
      <c r="H966" s="222"/>
      <c r="I966" s="222"/>
      <c r="J966" s="222"/>
      <c r="K966" s="5"/>
    </row>
    <row r="967" ht="15.75" customHeight="1">
      <c r="A967" s="2"/>
      <c r="B967" s="2"/>
      <c r="C967" s="2"/>
      <c r="D967" s="2"/>
      <c r="E967" s="2"/>
      <c r="F967" s="2"/>
      <c r="G967" s="222"/>
      <c r="H967" s="222"/>
      <c r="I967" s="222"/>
      <c r="J967" s="222"/>
      <c r="K967" s="5"/>
    </row>
    <row r="968" ht="15.75" customHeight="1">
      <c r="A968" s="2"/>
      <c r="B968" s="2"/>
      <c r="C968" s="2"/>
      <c r="D968" s="2"/>
      <c r="E968" s="2"/>
      <c r="F968" s="2"/>
      <c r="G968" s="222"/>
      <c r="H968" s="222"/>
      <c r="I968" s="222"/>
      <c r="J968" s="222"/>
      <c r="K968" s="5"/>
    </row>
    <row r="969" ht="15.75" customHeight="1">
      <c r="A969" s="2"/>
      <c r="B969" s="2"/>
      <c r="C969" s="2"/>
      <c r="D969" s="2"/>
      <c r="E969" s="2"/>
      <c r="F969" s="2"/>
      <c r="G969" s="222"/>
      <c r="H969" s="222"/>
      <c r="I969" s="222"/>
      <c r="J969" s="222"/>
      <c r="K969" s="5"/>
    </row>
    <row r="970" ht="15.75" customHeight="1">
      <c r="A970" s="2"/>
      <c r="B970" s="2"/>
      <c r="C970" s="2"/>
      <c r="D970" s="2"/>
      <c r="E970" s="2"/>
      <c r="F970" s="2"/>
      <c r="G970" s="222"/>
      <c r="H970" s="222"/>
      <c r="I970" s="222"/>
      <c r="J970" s="222"/>
      <c r="K970" s="5"/>
    </row>
    <row r="971" ht="15.75" customHeight="1">
      <c r="A971" s="2"/>
      <c r="B971" s="2"/>
      <c r="C971" s="2"/>
      <c r="D971" s="2"/>
      <c r="E971" s="2"/>
      <c r="F971" s="2"/>
      <c r="G971" s="222"/>
      <c r="H971" s="222"/>
      <c r="I971" s="222"/>
      <c r="J971" s="222"/>
      <c r="K971" s="5"/>
    </row>
    <row r="972" ht="15.75" customHeight="1">
      <c r="A972" s="2"/>
      <c r="B972" s="2"/>
      <c r="C972" s="2"/>
      <c r="D972" s="2"/>
      <c r="E972" s="2"/>
      <c r="F972" s="2"/>
      <c r="G972" s="222"/>
      <c r="H972" s="222"/>
      <c r="I972" s="222"/>
      <c r="J972" s="222"/>
      <c r="K972" s="5"/>
    </row>
    <row r="973" ht="15.75" customHeight="1">
      <c r="A973" s="2"/>
      <c r="B973" s="2"/>
      <c r="C973" s="2"/>
      <c r="D973" s="2"/>
      <c r="E973" s="2"/>
      <c r="F973" s="2"/>
      <c r="G973" s="222"/>
      <c r="H973" s="222"/>
      <c r="I973" s="222"/>
      <c r="J973" s="222"/>
      <c r="K973" s="5"/>
    </row>
    <row r="974" ht="15.75" customHeight="1">
      <c r="A974" s="2"/>
      <c r="B974" s="2"/>
      <c r="C974" s="2"/>
      <c r="D974" s="2"/>
      <c r="E974" s="2"/>
      <c r="F974" s="2"/>
      <c r="G974" s="222"/>
      <c r="H974" s="222"/>
      <c r="I974" s="222"/>
      <c r="J974" s="222"/>
      <c r="K974" s="5"/>
    </row>
    <row r="975" ht="15.75" customHeight="1">
      <c r="A975" s="2"/>
      <c r="B975" s="2"/>
      <c r="C975" s="2"/>
      <c r="D975" s="2"/>
      <c r="E975" s="2"/>
      <c r="F975" s="2"/>
      <c r="G975" s="222"/>
      <c r="H975" s="222"/>
      <c r="I975" s="222"/>
      <c r="J975" s="222"/>
      <c r="K975" s="5"/>
    </row>
    <row r="976" ht="15.75" customHeight="1">
      <c r="A976" s="2"/>
      <c r="B976" s="2"/>
      <c r="C976" s="2"/>
      <c r="D976" s="2"/>
      <c r="E976" s="2"/>
      <c r="F976" s="2"/>
      <c r="G976" s="222"/>
      <c r="H976" s="222"/>
      <c r="I976" s="222"/>
      <c r="J976" s="222"/>
      <c r="K976" s="5"/>
    </row>
    <row r="977" ht="15.75" customHeight="1">
      <c r="A977" s="2"/>
      <c r="B977" s="2"/>
      <c r="C977" s="2"/>
      <c r="D977" s="2"/>
      <c r="E977" s="2"/>
      <c r="F977" s="2"/>
      <c r="G977" s="222"/>
      <c r="H977" s="222"/>
      <c r="I977" s="222"/>
      <c r="J977" s="222"/>
      <c r="K977" s="5"/>
    </row>
    <row r="978" ht="15.75" customHeight="1">
      <c r="A978" s="2"/>
      <c r="B978" s="2"/>
      <c r="C978" s="2"/>
      <c r="D978" s="2"/>
      <c r="E978" s="2"/>
      <c r="F978" s="2"/>
      <c r="G978" s="222"/>
      <c r="H978" s="222"/>
      <c r="I978" s="222"/>
      <c r="J978" s="222"/>
      <c r="K978" s="5"/>
    </row>
    <row r="979" ht="15.75" customHeight="1">
      <c r="A979" s="2"/>
      <c r="B979" s="2"/>
      <c r="C979" s="2"/>
      <c r="D979" s="2"/>
      <c r="E979" s="2"/>
      <c r="F979" s="2"/>
      <c r="G979" s="222"/>
      <c r="H979" s="222"/>
      <c r="I979" s="222"/>
      <c r="J979" s="222"/>
      <c r="K979" s="5"/>
    </row>
    <row r="980" ht="15.75" customHeight="1">
      <c r="A980" s="2"/>
      <c r="B980" s="2"/>
      <c r="C980" s="2"/>
      <c r="D980" s="2"/>
      <c r="E980" s="2"/>
      <c r="F980" s="2"/>
      <c r="G980" s="222"/>
      <c r="H980" s="222"/>
      <c r="I980" s="222"/>
      <c r="J980" s="222"/>
      <c r="K980" s="5"/>
    </row>
    <row r="981" ht="15.75" customHeight="1">
      <c r="A981" s="2"/>
      <c r="B981" s="2"/>
      <c r="C981" s="2"/>
      <c r="D981" s="2"/>
      <c r="E981" s="2"/>
      <c r="F981" s="2"/>
      <c r="G981" s="222"/>
      <c r="H981" s="222"/>
      <c r="I981" s="222"/>
      <c r="J981" s="222"/>
      <c r="K981" s="5"/>
    </row>
    <row r="982" ht="15.75" customHeight="1">
      <c r="A982" s="2"/>
      <c r="B982" s="2"/>
      <c r="C982" s="2"/>
      <c r="D982" s="2"/>
      <c r="E982" s="2"/>
      <c r="F982" s="2"/>
      <c r="G982" s="222"/>
      <c r="H982" s="222"/>
      <c r="I982" s="222"/>
      <c r="J982" s="222"/>
      <c r="K982" s="5"/>
    </row>
    <row r="983" ht="15.75" customHeight="1">
      <c r="A983" s="2"/>
      <c r="B983" s="2"/>
      <c r="C983" s="2"/>
      <c r="D983" s="2"/>
      <c r="E983" s="2"/>
      <c r="F983" s="2"/>
      <c r="G983" s="222"/>
      <c r="H983" s="222"/>
      <c r="I983" s="222"/>
      <c r="J983" s="222"/>
      <c r="K983" s="5"/>
    </row>
    <row r="984" ht="15.75" customHeight="1">
      <c r="A984" s="2"/>
      <c r="B984" s="2"/>
      <c r="C984" s="2"/>
      <c r="D984" s="2"/>
      <c r="E984" s="2"/>
      <c r="F984" s="2"/>
      <c r="G984" s="222"/>
      <c r="H984" s="222"/>
      <c r="I984" s="222"/>
      <c r="J984" s="222"/>
      <c r="K984" s="5"/>
    </row>
    <row r="985" ht="15.75" customHeight="1">
      <c r="A985" s="2"/>
      <c r="B985" s="2"/>
      <c r="C985" s="2"/>
      <c r="D985" s="2"/>
      <c r="E985" s="2"/>
      <c r="F985" s="2"/>
      <c r="G985" s="222"/>
      <c r="H985" s="222"/>
      <c r="I985" s="222"/>
      <c r="J985" s="222"/>
      <c r="K985" s="5"/>
    </row>
    <row r="986" ht="15.75" customHeight="1">
      <c r="A986" s="2"/>
      <c r="B986" s="2"/>
      <c r="C986" s="2"/>
      <c r="D986" s="2"/>
      <c r="E986" s="2"/>
      <c r="F986" s="2"/>
      <c r="G986" s="222"/>
      <c r="H986" s="222"/>
      <c r="I986" s="222"/>
      <c r="J986" s="222"/>
      <c r="K986" s="5"/>
    </row>
    <row r="987" ht="15.75" customHeight="1">
      <c r="A987" s="2"/>
      <c r="B987" s="2"/>
      <c r="C987" s="2"/>
      <c r="D987" s="2"/>
      <c r="E987" s="2"/>
      <c r="F987" s="2"/>
      <c r="G987" s="222"/>
      <c r="H987" s="222"/>
      <c r="I987" s="222"/>
      <c r="J987" s="222"/>
      <c r="K987" s="5"/>
    </row>
    <row r="988" ht="15.75" customHeight="1">
      <c r="A988" s="2"/>
      <c r="B988" s="2"/>
      <c r="C988" s="2"/>
      <c r="D988" s="2"/>
      <c r="E988" s="2"/>
      <c r="F988" s="2"/>
      <c r="G988" s="222"/>
      <c r="H988" s="222"/>
      <c r="I988" s="222"/>
      <c r="J988" s="222"/>
      <c r="K988" s="5"/>
    </row>
    <row r="989" ht="15.75" customHeight="1">
      <c r="A989" s="2"/>
      <c r="B989" s="2"/>
      <c r="C989" s="2"/>
      <c r="D989" s="2"/>
      <c r="E989" s="2"/>
      <c r="F989" s="2"/>
      <c r="G989" s="222"/>
      <c r="H989" s="222"/>
      <c r="I989" s="222"/>
      <c r="J989" s="222"/>
      <c r="K989" s="5"/>
    </row>
    <row r="990" ht="15.75" customHeight="1">
      <c r="A990" s="2"/>
      <c r="B990" s="2"/>
      <c r="C990" s="2"/>
      <c r="D990" s="2"/>
      <c r="E990" s="2"/>
      <c r="F990" s="2"/>
      <c r="G990" s="222"/>
      <c r="H990" s="222"/>
      <c r="I990" s="222"/>
      <c r="J990" s="222"/>
      <c r="K990" s="5"/>
    </row>
    <row r="991" ht="15.75" customHeight="1">
      <c r="A991" s="2"/>
      <c r="B991" s="2"/>
      <c r="C991" s="2"/>
      <c r="D991" s="2"/>
      <c r="E991" s="2"/>
      <c r="F991" s="2"/>
      <c r="G991" s="222"/>
      <c r="H991" s="222"/>
      <c r="I991" s="222"/>
      <c r="J991" s="222"/>
      <c r="K991" s="5"/>
    </row>
    <row r="992" ht="15.75" customHeight="1">
      <c r="A992" s="2"/>
      <c r="B992" s="2"/>
      <c r="C992" s="2"/>
      <c r="D992" s="2"/>
      <c r="E992" s="2"/>
      <c r="F992" s="2"/>
      <c r="G992" s="222"/>
      <c r="H992" s="222"/>
      <c r="I992" s="222"/>
      <c r="J992" s="222"/>
      <c r="K992" s="5"/>
    </row>
    <row r="993" ht="15.75" customHeight="1">
      <c r="A993" s="2"/>
      <c r="B993" s="2"/>
      <c r="C993" s="2"/>
      <c r="D993" s="2"/>
      <c r="E993" s="2"/>
      <c r="F993" s="2"/>
      <c r="G993" s="222"/>
      <c r="H993" s="222"/>
      <c r="I993" s="222"/>
      <c r="J993" s="222"/>
      <c r="K993" s="5"/>
    </row>
    <row r="994" ht="15.75" customHeight="1">
      <c r="A994" s="2"/>
      <c r="B994" s="2"/>
      <c r="C994" s="2"/>
      <c r="D994" s="2"/>
      <c r="E994" s="2"/>
      <c r="F994" s="2"/>
      <c r="G994" s="222"/>
      <c r="H994" s="222"/>
      <c r="I994" s="222"/>
      <c r="J994" s="222"/>
      <c r="K994" s="5"/>
    </row>
    <row r="995" ht="15.75" customHeight="1">
      <c r="A995" s="2"/>
      <c r="B995" s="2"/>
      <c r="C995" s="2"/>
      <c r="D995" s="2"/>
      <c r="E995" s="2"/>
      <c r="F995" s="2"/>
      <c r="G995" s="222"/>
      <c r="H995" s="222"/>
      <c r="I995" s="222"/>
      <c r="J995" s="222"/>
      <c r="K995" s="5"/>
    </row>
    <row r="996" ht="15.75" customHeight="1">
      <c r="A996" s="2"/>
      <c r="B996" s="2"/>
      <c r="C996" s="2"/>
      <c r="D996" s="2"/>
      <c r="E996" s="2"/>
      <c r="F996" s="2"/>
      <c r="G996" s="222"/>
      <c r="H996" s="222"/>
      <c r="I996" s="222"/>
      <c r="J996" s="222"/>
      <c r="K996" s="5"/>
    </row>
    <row r="997" ht="15.75" customHeight="1">
      <c r="A997" s="2"/>
      <c r="B997" s="2"/>
      <c r="C997" s="2"/>
      <c r="D997" s="2"/>
      <c r="E997" s="2"/>
      <c r="F997" s="2"/>
      <c r="G997" s="222"/>
      <c r="H997" s="222"/>
      <c r="I997" s="222"/>
      <c r="J997" s="222"/>
      <c r="K997" s="5"/>
    </row>
    <row r="998" ht="15.75" customHeight="1">
      <c r="A998" s="2"/>
      <c r="B998" s="2"/>
      <c r="C998" s="2"/>
      <c r="D998" s="2"/>
      <c r="E998" s="2"/>
      <c r="F998" s="2"/>
      <c r="G998" s="222"/>
      <c r="H998" s="222"/>
      <c r="I998" s="222"/>
      <c r="J998" s="222"/>
      <c r="K998" s="5"/>
    </row>
    <row r="999" ht="15.75" customHeight="1">
      <c r="A999" s="2"/>
      <c r="B999" s="2"/>
      <c r="C999" s="2"/>
      <c r="D999" s="2"/>
      <c r="E999" s="2"/>
      <c r="F999" s="2"/>
      <c r="G999" s="222"/>
      <c r="H999" s="222"/>
      <c r="I999" s="222"/>
      <c r="J999" s="222"/>
      <c r="K999" s="5"/>
    </row>
    <row r="1000" ht="15.75" customHeight="1">
      <c r="A1000" s="2"/>
      <c r="B1000" s="2"/>
      <c r="C1000" s="2"/>
      <c r="D1000" s="2"/>
      <c r="E1000" s="2"/>
      <c r="F1000" s="2"/>
      <c r="G1000" s="222"/>
      <c r="H1000" s="222"/>
      <c r="I1000" s="222"/>
      <c r="J1000" s="222"/>
      <c r="K1000" s="5"/>
    </row>
    <row r="1001" ht="15.75" customHeight="1">
      <c r="A1001" s="2"/>
      <c r="B1001" s="2"/>
      <c r="C1001" s="2"/>
      <c r="D1001" s="2"/>
      <c r="E1001" s="2"/>
      <c r="F1001" s="2"/>
      <c r="G1001" s="222"/>
      <c r="H1001" s="222"/>
      <c r="I1001" s="222"/>
      <c r="J1001" s="222"/>
      <c r="K1001" s="5"/>
    </row>
    <row r="1002" ht="15.75" customHeight="1">
      <c r="A1002" s="2"/>
      <c r="B1002" s="2"/>
      <c r="C1002" s="2"/>
      <c r="D1002" s="2"/>
      <c r="E1002" s="2"/>
      <c r="F1002" s="2"/>
      <c r="G1002" s="222"/>
      <c r="H1002" s="222"/>
      <c r="I1002" s="222"/>
      <c r="J1002" s="222"/>
      <c r="K1002" s="5"/>
    </row>
    <row r="1003" ht="15.75" customHeight="1">
      <c r="A1003" s="2"/>
      <c r="B1003" s="2"/>
      <c r="C1003" s="2"/>
      <c r="D1003" s="2"/>
      <c r="E1003" s="2"/>
      <c r="F1003" s="2"/>
      <c r="G1003" s="222"/>
      <c r="H1003" s="222"/>
      <c r="I1003" s="222"/>
      <c r="J1003" s="222"/>
      <c r="K1003" s="5"/>
    </row>
    <row r="1004" ht="15.75" customHeight="1">
      <c r="A1004" s="2"/>
      <c r="B1004" s="2"/>
      <c r="C1004" s="2"/>
      <c r="D1004" s="2"/>
      <c r="E1004" s="2"/>
      <c r="F1004" s="2"/>
      <c r="G1004" s="222"/>
      <c r="H1004" s="222"/>
      <c r="I1004" s="222"/>
      <c r="J1004" s="222"/>
      <c r="K1004" s="5"/>
    </row>
    <row r="1005" ht="15.75" customHeight="1">
      <c r="A1005" s="2"/>
      <c r="B1005" s="2"/>
      <c r="C1005" s="2"/>
      <c r="D1005" s="2"/>
      <c r="E1005" s="2"/>
      <c r="F1005" s="2"/>
      <c r="G1005" s="222"/>
      <c r="H1005" s="222"/>
      <c r="I1005" s="222"/>
      <c r="J1005" s="222"/>
      <c r="K1005" s="5"/>
    </row>
    <row r="1006" ht="15.75" customHeight="1">
      <c r="A1006" s="2"/>
      <c r="B1006" s="2"/>
      <c r="C1006" s="2"/>
      <c r="D1006" s="2"/>
      <c r="E1006" s="2"/>
      <c r="F1006" s="2"/>
      <c r="G1006" s="222"/>
      <c r="H1006" s="222"/>
      <c r="I1006" s="222"/>
      <c r="J1006" s="222"/>
      <c r="K1006" s="5"/>
    </row>
    <row r="1007" ht="15.75" customHeight="1">
      <c r="A1007" s="2"/>
      <c r="B1007" s="2"/>
      <c r="C1007" s="2"/>
      <c r="D1007" s="2"/>
      <c r="E1007" s="2"/>
      <c r="F1007" s="2"/>
      <c r="G1007" s="222"/>
      <c r="H1007" s="222"/>
      <c r="I1007" s="222"/>
      <c r="J1007" s="222"/>
      <c r="K1007" s="5"/>
    </row>
    <row r="1008" ht="15.75" customHeight="1">
      <c r="A1008" s="2"/>
      <c r="B1008" s="2"/>
      <c r="C1008" s="2"/>
      <c r="D1008" s="2"/>
      <c r="E1008" s="2"/>
      <c r="F1008" s="2"/>
      <c r="G1008" s="222"/>
      <c r="H1008" s="222"/>
      <c r="I1008" s="222"/>
      <c r="J1008" s="222"/>
      <c r="K1008" s="5"/>
    </row>
    <row r="1009" ht="15.75" customHeight="1">
      <c r="A1009" s="2"/>
      <c r="B1009" s="2"/>
      <c r="C1009" s="2"/>
      <c r="D1009" s="2"/>
      <c r="E1009" s="2"/>
      <c r="F1009" s="2"/>
      <c r="G1009" s="222"/>
      <c r="H1009" s="222"/>
      <c r="I1009" s="222"/>
      <c r="J1009" s="222"/>
      <c r="K1009" s="5"/>
    </row>
    <row r="1010" ht="15.75" customHeight="1">
      <c r="A1010" s="2"/>
      <c r="B1010" s="2"/>
      <c r="C1010" s="2"/>
      <c r="D1010" s="2"/>
      <c r="E1010" s="2"/>
      <c r="F1010" s="2"/>
      <c r="G1010" s="222"/>
      <c r="H1010" s="222"/>
      <c r="I1010" s="222"/>
      <c r="J1010" s="222"/>
      <c r="K1010" s="5"/>
    </row>
    <row r="1011" ht="15.75" customHeight="1">
      <c r="A1011" s="2"/>
      <c r="B1011" s="2"/>
      <c r="C1011" s="2"/>
      <c r="D1011" s="2"/>
      <c r="E1011" s="2"/>
      <c r="F1011" s="2"/>
      <c r="G1011" s="222"/>
      <c r="H1011" s="222"/>
      <c r="I1011" s="222"/>
      <c r="J1011" s="222"/>
      <c r="K1011" s="5"/>
    </row>
    <row r="1012" ht="15.75" customHeight="1">
      <c r="A1012" s="2"/>
      <c r="B1012" s="2"/>
      <c r="C1012" s="2"/>
      <c r="D1012" s="2"/>
      <c r="E1012" s="2"/>
      <c r="F1012" s="2"/>
      <c r="G1012" s="222"/>
      <c r="H1012" s="222"/>
      <c r="I1012" s="222"/>
      <c r="J1012" s="222"/>
      <c r="K1012" s="5"/>
    </row>
    <row r="1013" ht="15.75" customHeight="1">
      <c r="A1013" s="2"/>
      <c r="B1013" s="2"/>
      <c r="C1013" s="2"/>
      <c r="D1013" s="2"/>
      <c r="E1013" s="2"/>
      <c r="F1013" s="2"/>
      <c r="G1013" s="222"/>
      <c r="H1013" s="222"/>
      <c r="I1013" s="222"/>
      <c r="J1013" s="222"/>
      <c r="K1013" s="5"/>
    </row>
    <row r="1014" ht="15.75" customHeight="1">
      <c r="A1014" s="2"/>
      <c r="B1014" s="2"/>
      <c r="C1014" s="2"/>
      <c r="D1014" s="2"/>
      <c r="E1014" s="2"/>
      <c r="F1014" s="2"/>
      <c r="G1014" s="222"/>
      <c r="H1014" s="222"/>
      <c r="I1014" s="222"/>
      <c r="J1014" s="222"/>
      <c r="K1014" s="5"/>
    </row>
    <row r="1015" ht="15.75" customHeight="1">
      <c r="A1015" s="2"/>
      <c r="B1015" s="2"/>
      <c r="C1015" s="2"/>
      <c r="D1015" s="2"/>
      <c r="E1015" s="2"/>
      <c r="F1015" s="2"/>
      <c r="G1015" s="222"/>
      <c r="H1015" s="222"/>
      <c r="I1015" s="222"/>
      <c r="J1015" s="222"/>
      <c r="K1015" s="5"/>
    </row>
    <row r="1016" ht="15.75" customHeight="1">
      <c r="A1016" s="2"/>
      <c r="B1016" s="2"/>
      <c r="C1016" s="2"/>
      <c r="D1016" s="2"/>
      <c r="E1016" s="2"/>
      <c r="F1016" s="2"/>
      <c r="G1016" s="222"/>
      <c r="H1016" s="222"/>
      <c r="I1016" s="222"/>
      <c r="J1016" s="222"/>
      <c r="K1016" s="5"/>
    </row>
    <row r="1017" ht="15.75" customHeight="1">
      <c r="A1017" s="2"/>
      <c r="B1017" s="2"/>
      <c r="C1017" s="2"/>
      <c r="D1017" s="2"/>
      <c r="E1017" s="2"/>
      <c r="F1017" s="2"/>
      <c r="G1017" s="222"/>
      <c r="H1017" s="222"/>
      <c r="I1017" s="222"/>
      <c r="J1017" s="222"/>
      <c r="K1017" s="5"/>
    </row>
    <row r="1018" ht="15.75" customHeight="1">
      <c r="A1018" s="2"/>
      <c r="B1018" s="2"/>
      <c r="C1018" s="2"/>
      <c r="D1018" s="2"/>
      <c r="E1018" s="2"/>
      <c r="F1018" s="2"/>
      <c r="G1018" s="222"/>
      <c r="H1018" s="222"/>
      <c r="I1018" s="222"/>
      <c r="J1018" s="222"/>
      <c r="K1018" s="5"/>
    </row>
    <row r="1019" ht="15.75" customHeight="1">
      <c r="A1019" s="2"/>
      <c r="B1019" s="2"/>
      <c r="C1019" s="2"/>
      <c r="D1019" s="2"/>
      <c r="E1019" s="2"/>
      <c r="F1019" s="2"/>
      <c r="G1019" s="222"/>
      <c r="H1019" s="222"/>
      <c r="I1019" s="222"/>
      <c r="J1019" s="222"/>
      <c r="K1019" s="5"/>
    </row>
    <row r="1020" ht="15.75" customHeight="1">
      <c r="A1020" s="2"/>
      <c r="B1020" s="2"/>
      <c r="C1020" s="2"/>
      <c r="D1020" s="2"/>
      <c r="E1020" s="2"/>
      <c r="F1020" s="2"/>
      <c r="G1020" s="222"/>
      <c r="H1020" s="222"/>
      <c r="I1020" s="222"/>
      <c r="J1020" s="222"/>
      <c r="K1020" s="5"/>
    </row>
    <row r="1021" ht="15.75" customHeight="1">
      <c r="A1021" s="2"/>
      <c r="B1021" s="2"/>
      <c r="C1021" s="2"/>
      <c r="D1021" s="2"/>
      <c r="E1021" s="2"/>
      <c r="F1021" s="2"/>
      <c r="G1021" s="222"/>
      <c r="H1021" s="222"/>
      <c r="I1021" s="222"/>
      <c r="J1021" s="222"/>
      <c r="K1021" s="5"/>
    </row>
    <row r="1022" ht="15.75" customHeight="1">
      <c r="A1022" s="2"/>
      <c r="B1022" s="2"/>
      <c r="C1022" s="2"/>
      <c r="D1022" s="2"/>
      <c r="E1022" s="2"/>
      <c r="F1022" s="2"/>
      <c r="G1022" s="222"/>
      <c r="H1022" s="222"/>
      <c r="I1022" s="222"/>
      <c r="J1022" s="222"/>
      <c r="K1022" s="5"/>
    </row>
    <row r="1023" ht="15.75" customHeight="1">
      <c r="A1023" s="2"/>
      <c r="B1023" s="2"/>
      <c r="C1023" s="2"/>
      <c r="D1023" s="2"/>
      <c r="E1023" s="2"/>
      <c r="F1023" s="2"/>
      <c r="G1023" s="222"/>
      <c r="H1023" s="222"/>
      <c r="I1023" s="222"/>
      <c r="J1023" s="222"/>
      <c r="K1023" s="5"/>
    </row>
    <row r="1024" ht="15.75" customHeight="1">
      <c r="A1024" s="2"/>
      <c r="B1024" s="2"/>
      <c r="C1024" s="2"/>
      <c r="D1024" s="2"/>
      <c r="E1024" s="2"/>
      <c r="F1024" s="2"/>
      <c r="G1024" s="222"/>
      <c r="H1024" s="222"/>
      <c r="I1024" s="222"/>
      <c r="J1024" s="222"/>
      <c r="K1024" s="5"/>
    </row>
    <row r="1025" ht="15.75" customHeight="1">
      <c r="A1025" s="2"/>
      <c r="B1025" s="2"/>
      <c r="C1025" s="2"/>
      <c r="D1025" s="2"/>
      <c r="E1025" s="2"/>
      <c r="F1025" s="2"/>
      <c r="G1025" s="222"/>
      <c r="H1025" s="222"/>
      <c r="I1025" s="222"/>
      <c r="J1025" s="222"/>
      <c r="K1025" s="5"/>
    </row>
    <row r="1026" ht="15.75" customHeight="1">
      <c r="A1026" s="2"/>
      <c r="B1026" s="2"/>
      <c r="C1026" s="2"/>
      <c r="D1026" s="2"/>
      <c r="E1026" s="2"/>
      <c r="F1026" s="2"/>
      <c r="G1026" s="222"/>
      <c r="H1026" s="222"/>
      <c r="I1026" s="222"/>
      <c r="J1026" s="222"/>
      <c r="K1026" s="5"/>
    </row>
    <row r="1027" ht="15.75" customHeight="1">
      <c r="A1027" s="2"/>
      <c r="B1027" s="2"/>
      <c r="C1027" s="2"/>
      <c r="D1027" s="2"/>
      <c r="E1027" s="2"/>
      <c r="F1027" s="2"/>
      <c r="G1027" s="222"/>
      <c r="H1027" s="222"/>
      <c r="I1027" s="222"/>
      <c r="J1027" s="222"/>
      <c r="K1027" s="5"/>
    </row>
    <row r="1028" ht="15.75" customHeight="1">
      <c r="A1028" s="2"/>
      <c r="B1028" s="2"/>
      <c r="C1028" s="2"/>
      <c r="D1028" s="2"/>
      <c r="E1028" s="2"/>
      <c r="F1028" s="2"/>
      <c r="G1028" s="222"/>
      <c r="H1028" s="222"/>
      <c r="I1028" s="222"/>
      <c r="J1028" s="222"/>
      <c r="K1028" s="5"/>
    </row>
    <row r="1029" ht="15.75" customHeight="1">
      <c r="A1029" s="2"/>
      <c r="B1029" s="2"/>
      <c r="C1029" s="2"/>
      <c r="D1029" s="2"/>
      <c r="E1029" s="2"/>
      <c r="F1029" s="2"/>
      <c r="G1029" s="222"/>
      <c r="H1029" s="222"/>
      <c r="I1029" s="222"/>
      <c r="J1029" s="222"/>
      <c r="K1029" s="5"/>
    </row>
    <row r="1030" ht="15.75" customHeight="1">
      <c r="A1030" s="2"/>
      <c r="B1030" s="2"/>
      <c r="C1030" s="2"/>
      <c r="D1030" s="2"/>
      <c r="E1030" s="2"/>
      <c r="F1030" s="2"/>
      <c r="G1030" s="222"/>
      <c r="H1030" s="222"/>
      <c r="I1030" s="222"/>
      <c r="J1030" s="222"/>
      <c r="K1030" s="5"/>
    </row>
    <row r="1031" ht="15.75" customHeight="1">
      <c r="A1031" s="2"/>
      <c r="B1031" s="2"/>
      <c r="C1031" s="2"/>
      <c r="D1031" s="2"/>
      <c r="E1031" s="2"/>
      <c r="F1031" s="2"/>
      <c r="G1031" s="222"/>
      <c r="H1031" s="222"/>
      <c r="I1031" s="222"/>
      <c r="J1031" s="222"/>
      <c r="K1031" s="5"/>
    </row>
    <row r="1032" ht="15.75" customHeight="1">
      <c r="A1032" s="2"/>
      <c r="B1032" s="2"/>
      <c r="C1032" s="2"/>
      <c r="D1032" s="2"/>
      <c r="E1032" s="2"/>
      <c r="F1032" s="2"/>
      <c r="G1032" s="222"/>
      <c r="H1032" s="222"/>
      <c r="I1032" s="222"/>
      <c r="J1032" s="222"/>
      <c r="K1032" s="5"/>
    </row>
    <row r="1033" ht="15.75" customHeight="1">
      <c r="A1033" s="2"/>
      <c r="B1033" s="2"/>
      <c r="C1033" s="2"/>
      <c r="D1033" s="2"/>
      <c r="E1033" s="2"/>
      <c r="F1033" s="2"/>
      <c r="G1033" s="222"/>
      <c r="H1033" s="222"/>
      <c r="I1033" s="222"/>
      <c r="J1033" s="222"/>
      <c r="K1033" s="5"/>
    </row>
    <row r="1034" ht="15.75" customHeight="1">
      <c r="A1034" s="2"/>
      <c r="B1034" s="2"/>
      <c r="C1034" s="2"/>
      <c r="D1034" s="2"/>
      <c r="E1034" s="2"/>
      <c r="F1034" s="2"/>
      <c r="G1034" s="222"/>
      <c r="H1034" s="222"/>
      <c r="I1034" s="222"/>
      <c r="J1034" s="222"/>
      <c r="K1034" s="5"/>
    </row>
    <row r="1035" ht="15.75" customHeight="1">
      <c r="A1035" s="2"/>
      <c r="B1035" s="2"/>
      <c r="C1035" s="2"/>
      <c r="D1035" s="2"/>
      <c r="E1035" s="2"/>
      <c r="F1035" s="2"/>
      <c r="G1035" s="222"/>
      <c r="H1035" s="222"/>
      <c r="I1035" s="222"/>
      <c r="J1035" s="222"/>
      <c r="K1035" s="5"/>
    </row>
    <row r="1036" ht="15.75" customHeight="1">
      <c r="A1036" s="2"/>
      <c r="B1036" s="2"/>
      <c r="C1036" s="2"/>
      <c r="D1036" s="2"/>
      <c r="E1036" s="2"/>
      <c r="F1036" s="2"/>
      <c r="G1036" s="222"/>
      <c r="H1036" s="222"/>
      <c r="I1036" s="222"/>
      <c r="J1036" s="222"/>
      <c r="K1036" s="5"/>
    </row>
    <row r="1037" ht="15.75" customHeight="1">
      <c r="A1037" s="2"/>
      <c r="B1037" s="2"/>
      <c r="C1037" s="2"/>
      <c r="D1037" s="2"/>
      <c r="E1037" s="2"/>
      <c r="F1037" s="2"/>
      <c r="G1037" s="222"/>
      <c r="H1037" s="222"/>
      <c r="I1037" s="222"/>
      <c r="J1037" s="222"/>
      <c r="K1037" s="5"/>
    </row>
    <row r="1038" ht="15.75" customHeight="1">
      <c r="A1038" s="2"/>
      <c r="B1038" s="2"/>
      <c r="C1038" s="2"/>
      <c r="D1038" s="2"/>
      <c r="E1038" s="2"/>
      <c r="F1038" s="2"/>
      <c r="G1038" s="222"/>
      <c r="H1038" s="222"/>
      <c r="I1038" s="222"/>
      <c r="J1038" s="222"/>
      <c r="K1038" s="5"/>
    </row>
    <row r="1039" ht="15.75" customHeight="1">
      <c r="A1039" s="2"/>
      <c r="B1039" s="2"/>
      <c r="C1039" s="2"/>
      <c r="D1039" s="2"/>
      <c r="E1039" s="2"/>
      <c r="F1039" s="2"/>
      <c r="G1039" s="222"/>
      <c r="H1039" s="222"/>
      <c r="I1039" s="222"/>
      <c r="J1039" s="222"/>
      <c r="K1039" s="5"/>
    </row>
  </sheetData>
  <mergeCells count="106"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65:F65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  <mergeCell ref="H122:J122"/>
    <mergeCell ref="H123:J123"/>
    <mergeCell ref="H115:J115"/>
    <mergeCell ref="H116:J116"/>
    <mergeCell ref="H117:J117"/>
    <mergeCell ref="H118:J118"/>
    <mergeCell ref="H119:J119"/>
    <mergeCell ref="H120:J120"/>
    <mergeCell ref="H121:J121"/>
    <mergeCell ref="H61:J61"/>
    <mergeCell ref="H62:J62"/>
    <mergeCell ref="H63:J63"/>
    <mergeCell ref="H64:J64"/>
    <mergeCell ref="H65:J65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E91:J91"/>
    <mergeCell ref="E92:J92"/>
    <mergeCell ref="E93:J93"/>
    <mergeCell ref="E94:J94"/>
    <mergeCell ref="E95:J95"/>
    <mergeCell ref="E96:J96"/>
    <mergeCell ref="E97:J97"/>
    <mergeCell ref="E98:J98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H111:J111"/>
    <mergeCell ref="H112:J112"/>
    <mergeCell ref="H113:J113"/>
    <mergeCell ref="H114:J114"/>
  </mergeCells>
  <dataValidations>
    <dataValidation type="list" allowBlank="1" showErrorMessage="1" sqref="A8:A17">
      <formula1>'품목마스터(제품)'!$C$2:$C1003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2:A26">
      <formula1>'품목마스터(라벨)'!$C$2:$C1006</formula1>
    </dataValidation>
    <dataValidation type="list" allowBlank="1" showErrorMessage="1" sqref="A47">
      <formula1>'품목마스터(제품)'!$C$2:$C1047</formula1>
    </dataValidation>
    <dataValidation type="list" allowBlank="1" showErrorMessage="1" sqref="H31:H35">
      <formula1>"BT-2,실험실,BT-1,BT-3,BT-6"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45:A46">
      <formula1>'품목마스터(제품)'!$C$2:$C1046</formula1>
    </dataValidation>
    <dataValidation type="list" allowBlank="1" showErrorMessage="1" sqref="A40:A44">
      <formula1>'품목마스터(제품)'!$C$2:$C1038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46281.0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/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23</v>
      </c>
      <c r="B8" s="42" t="str">
        <f>IFERROR(__xludf.DUMMYFUNCTION("IFERROR(REGEXEXTRACT(A8,""\| (.+)$""),"""")
"),"1L")</f>
        <v>1L</v>
      </c>
      <c r="C8" s="43">
        <v>204.0</v>
      </c>
      <c r="D8" s="44">
        <v>17.0</v>
      </c>
      <c r="E8" s="45">
        <v>1.0</v>
      </c>
      <c r="F8" s="46">
        <v>4.0</v>
      </c>
      <c r="G8" s="47">
        <f t="shared" ref="G8:G17" si="1">IF(OR(E8="",F8=""),"",E8*F8)</f>
        <v>4</v>
      </c>
      <c r="H8" s="48" t="s">
        <v>24</v>
      </c>
      <c r="I8" s="49"/>
      <c r="J8" s="50" t="s">
        <v>25</v>
      </c>
      <c r="K8" s="51">
        <f t="shared" ref="K8:K17" si="2">IF(OR(E8="",F8=""),"",(E8*F8)/7.5)</f>
        <v>0.5333333333</v>
      </c>
      <c r="L8" s="52" t="s">
        <v>27</v>
      </c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/>
      <c r="Q8" s="57"/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180</v>
      </c>
      <c r="B9" s="42" t="str">
        <f>IFERROR(__xludf.DUMMYFUNCTION("IFERROR(REGEXEXTRACT(A9,""\| (.+)$""),"""")
"),"1L")</f>
        <v>1L</v>
      </c>
      <c r="C9" s="43">
        <v>720.0</v>
      </c>
      <c r="D9" s="44">
        <v>60.0</v>
      </c>
      <c r="E9" s="45">
        <v>2.5</v>
      </c>
      <c r="F9" s="46">
        <v>3.0</v>
      </c>
      <c r="G9" s="47">
        <f t="shared" si="1"/>
        <v>7.5</v>
      </c>
      <c r="H9" s="48" t="s">
        <v>24</v>
      </c>
      <c r="I9" s="49">
        <v>260916.0</v>
      </c>
      <c r="J9" s="50" t="s">
        <v>25</v>
      </c>
      <c r="K9" s="51">
        <f t="shared" si="2"/>
        <v>1</v>
      </c>
      <c r="L9" s="52" t="s">
        <v>31</v>
      </c>
      <c r="M9" s="59"/>
      <c r="N9" s="59"/>
      <c r="O9" s="55" t="str">
        <f t="shared" si="3"/>
        <v/>
      </c>
      <c r="P9" s="60"/>
      <c r="Q9" s="61"/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29</v>
      </c>
      <c r="B10" s="42" t="str">
        <f>IFERROR(__xludf.DUMMYFUNCTION("IFERROR(REGEXEXTRACT(A10,""\| (.+)$""),"""")
"),"1L")</f>
        <v>1L</v>
      </c>
      <c r="C10" s="43">
        <v>720.0</v>
      </c>
      <c r="D10" s="44">
        <v>60.0</v>
      </c>
      <c r="E10" s="45">
        <v>1.5</v>
      </c>
      <c r="F10" s="46">
        <v>3.0</v>
      </c>
      <c r="G10" s="47">
        <f t="shared" si="1"/>
        <v>4.5</v>
      </c>
      <c r="H10" s="48" t="s">
        <v>24</v>
      </c>
      <c r="I10" s="49">
        <v>260916.0</v>
      </c>
      <c r="J10" s="50" t="s">
        <v>25</v>
      </c>
      <c r="K10" s="51">
        <f t="shared" si="2"/>
        <v>0.6</v>
      </c>
      <c r="L10" s="52" t="s">
        <v>31</v>
      </c>
      <c r="M10" s="59"/>
      <c r="N10" s="59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 t="s">
        <v>23</v>
      </c>
      <c r="B11" s="42" t="str">
        <f>IFERROR(__xludf.DUMMYFUNCTION("IFERROR(REGEXEXTRACT(A11,""\| (.+)$""),"""")
"),"1L")</f>
        <v>1L</v>
      </c>
      <c r="C11" s="43">
        <v>648.0</v>
      </c>
      <c r="D11" s="44">
        <v>54.0</v>
      </c>
      <c r="E11" s="45">
        <v>2.0</v>
      </c>
      <c r="F11" s="46">
        <v>3.0</v>
      </c>
      <c r="G11" s="47">
        <f t="shared" si="1"/>
        <v>6</v>
      </c>
      <c r="H11" s="48" t="s">
        <v>24</v>
      </c>
      <c r="I11" s="49"/>
      <c r="J11" s="50" t="s">
        <v>25</v>
      </c>
      <c r="K11" s="51">
        <f t="shared" si="2"/>
        <v>0.8</v>
      </c>
      <c r="L11" s="52" t="s">
        <v>31</v>
      </c>
      <c r="M11" s="59"/>
      <c r="N11" s="59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 t="str">
        <f>IFERROR(__xludf.DUMMYFUNCTION("IFERROR(REGEXEXTRACT(A12,""\| (.+)$""),"""")
"),"")</f>
        <v/>
      </c>
      <c r="C12" s="43"/>
      <c r="D12" s="62"/>
      <c r="E12" s="45"/>
      <c r="F12" s="46"/>
      <c r="G12" s="47" t="str">
        <f t="shared" si="1"/>
        <v/>
      </c>
      <c r="H12" s="48"/>
      <c r="I12" s="49"/>
      <c r="J12" s="50"/>
      <c r="K12" s="51" t="str">
        <f t="shared" si="2"/>
        <v/>
      </c>
      <c r="L12" s="63"/>
      <c r="M12" s="59"/>
      <c r="N12" s="59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2"/>
      <c r="E13" s="45"/>
      <c r="F13" s="46"/>
      <c r="G13" s="47" t="str">
        <f t="shared" si="1"/>
        <v/>
      </c>
      <c r="H13" s="48"/>
      <c r="I13" s="49"/>
      <c r="J13" s="50"/>
      <c r="K13" s="64" t="str">
        <f t="shared" si="2"/>
        <v/>
      </c>
      <c r="L13" s="63"/>
      <c r="M13" s="59"/>
      <c r="N13" s="59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5"/>
      <c r="B14" s="42" t="str">
        <f>IFERROR(__xludf.DUMMYFUNCTION("IFERROR(REGEXEXTRACT(A14,""\| (.+)$""),"""")
"),"")</f>
        <v/>
      </c>
      <c r="C14" s="66"/>
      <c r="D14" s="67"/>
      <c r="E14" s="68"/>
      <c r="F14" s="69"/>
      <c r="G14" s="47" t="str">
        <f t="shared" si="1"/>
        <v/>
      </c>
      <c r="H14" s="48"/>
      <c r="I14" s="70"/>
      <c r="J14" s="71"/>
      <c r="K14" s="51" t="str">
        <f t="shared" si="2"/>
        <v/>
      </c>
      <c r="L14" s="63"/>
      <c r="M14" s="59"/>
      <c r="N14" s="59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2"/>
      <c r="B15" s="42" t="str">
        <f>IFERROR(__xludf.DUMMYFUNCTION("IFERROR(REGEXEXTRACT(A15,""\| (.+)$""),"""")
"),"")</f>
        <v/>
      </c>
      <c r="C15" s="66"/>
      <c r="D15" s="67"/>
      <c r="E15" s="73"/>
      <c r="F15" s="74"/>
      <c r="G15" s="47" t="str">
        <f t="shared" si="1"/>
        <v/>
      </c>
      <c r="H15" s="48"/>
      <c r="I15" s="70"/>
      <c r="J15" s="71"/>
      <c r="K15" s="51" t="str">
        <f t="shared" si="2"/>
        <v/>
      </c>
      <c r="L15" s="63"/>
      <c r="M15" s="59"/>
      <c r="N15" s="59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5"/>
      <c r="B16" s="42" t="str">
        <f>IFERROR(__xludf.DUMMYFUNCTION("IFERROR(REGEXEXTRACT(A16,""\| (.+)$""),"""")
"),"")</f>
        <v/>
      </c>
      <c r="C16" s="76"/>
      <c r="D16" s="77"/>
      <c r="E16" s="78"/>
      <c r="F16" s="79"/>
      <c r="G16" s="47" t="str">
        <f t="shared" si="1"/>
        <v/>
      </c>
      <c r="H16" s="48"/>
      <c r="I16" s="70"/>
      <c r="J16" s="71"/>
      <c r="K16" s="51" t="str">
        <f t="shared" si="2"/>
        <v/>
      </c>
      <c r="L16" s="63"/>
      <c r="M16" s="80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5"/>
      <c r="B17" s="42" t="str">
        <f>IFERROR(__xludf.DUMMYFUNCTION("IFERROR(REGEXEXTRACT(A17,""\| (.+)$""),"""")
"),"")</f>
        <v/>
      </c>
      <c r="C17" s="76"/>
      <c r="D17" s="77"/>
      <c r="E17" s="78"/>
      <c r="F17" s="79"/>
      <c r="G17" s="47" t="str">
        <f t="shared" si="1"/>
        <v/>
      </c>
      <c r="H17" s="48"/>
      <c r="I17" s="70"/>
      <c r="J17" s="71"/>
      <c r="K17" s="51" t="str">
        <f t="shared" si="2"/>
        <v/>
      </c>
      <c r="L17" s="63"/>
      <c r="M17" s="80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1" t="s">
        <v>37</v>
      </c>
      <c r="B18" s="82"/>
      <c r="C18" s="83">
        <f t="shared" ref="C18:E18" si="4">SUM(C8:C17)</f>
        <v>2292</v>
      </c>
      <c r="D18" s="84">
        <f t="shared" si="4"/>
        <v>191</v>
      </c>
      <c r="E18" s="85">
        <f t="shared" si="4"/>
        <v>7</v>
      </c>
      <c r="F18" s="86">
        <f>IFERROR(G18/E18, 0)</f>
        <v>3.142857143</v>
      </c>
      <c r="G18" s="87">
        <f>SUM(G8:G17)</f>
        <v>22</v>
      </c>
      <c r="H18" s="88"/>
      <c r="I18" s="88"/>
      <c r="J18" s="89"/>
      <c r="K18" s="90">
        <f>SUM(K8:K14)</f>
        <v>2.933333333</v>
      </c>
      <c r="L18" s="63"/>
      <c r="M18" s="80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1"/>
      <c r="B19" s="91"/>
      <c r="C19" s="91"/>
      <c r="D19" s="91"/>
      <c r="E19" s="92"/>
      <c r="F19" s="92"/>
      <c r="G19" s="92"/>
      <c r="H19" s="92"/>
      <c r="I19" s="92"/>
      <c r="J19" s="63"/>
      <c r="K19" s="63"/>
      <c r="L19" s="63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38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3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3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 t="s">
        <v>181</v>
      </c>
      <c r="B22" s="42" t="str">
        <f>IFERROR(__xludf.DUMMYFUNCTION("IFERROR(REGEXEXTRACT(A22,""\| (.+)$""),"""")
"),"92*110")</f>
        <v>92*110</v>
      </c>
      <c r="C22" s="43">
        <v>120.0</v>
      </c>
      <c r="D22" s="44"/>
      <c r="E22" s="45">
        <v>0.5</v>
      </c>
      <c r="F22" s="93">
        <v>4.0</v>
      </c>
      <c r="G22" s="94">
        <f t="shared" ref="G22:G26" si="5">IF(OR(E22="",F22=""),"",E22*F22)</f>
        <v>2</v>
      </c>
      <c r="H22" s="95" t="s">
        <v>45</v>
      </c>
      <c r="I22" s="49"/>
      <c r="J22" s="50" t="s">
        <v>25</v>
      </c>
      <c r="K22" s="96">
        <f t="shared" ref="K22:K26" si="6">IF(OR(E22="",F22=""),"",(E22*F22)/7.5)</f>
        <v>0.2666666667</v>
      </c>
      <c r="L22" s="52" t="s">
        <v>27</v>
      </c>
      <c r="M22" s="59"/>
      <c r="N22" s="59"/>
      <c r="O22" s="55" t="str">
        <f t="shared" ref="O22:O26" si="7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7"/>
      <c r="G23" s="94" t="str">
        <f t="shared" si="5"/>
        <v/>
      </c>
      <c r="H23" s="95"/>
      <c r="I23" s="49"/>
      <c r="J23" s="50"/>
      <c r="K23" s="96" t="str">
        <f t="shared" si="6"/>
        <v/>
      </c>
      <c r="L23" s="52"/>
      <c r="M23" s="59"/>
      <c r="N23" s="59"/>
      <c r="O23" s="55" t="str">
        <f t="shared" si="7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2"/>
      <c r="E24" s="98"/>
      <c r="F24" s="97"/>
      <c r="G24" s="94" t="str">
        <f t="shared" si="5"/>
        <v/>
      </c>
      <c r="H24" s="95"/>
      <c r="I24" s="99"/>
      <c r="J24" s="50"/>
      <c r="K24" s="96" t="str">
        <f t="shared" si="6"/>
        <v/>
      </c>
      <c r="L24" s="39"/>
      <c r="M24" s="59"/>
      <c r="N24" s="59"/>
      <c r="O24" s="55" t="str">
        <f t="shared" si="7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0"/>
      <c r="B25" s="42" t="str">
        <f>IFERROR(__xludf.DUMMYFUNCTION("IFERROR(REGEXEXTRACT(A25,""\| (.+)$""),"""")
"),"")</f>
        <v/>
      </c>
      <c r="C25" s="43"/>
      <c r="D25" s="67"/>
      <c r="E25" s="98"/>
      <c r="F25" s="97"/>
      <c r="G25" s="94" t="str">
        <f t="shared" si="5"/>
        <v/>
      </c>
      <c r="H25" s="95"/>
      <c r="I25" s="99"/>
      <c r="J25" s="50"/>
      <c r="K25" s="96" t="str">
        <f t="shared" si="6"/>
        <v/>
      </c>
      <c r="L25" s="58"/>
      <c r="M25" s="59"/>
      <c r="N25" s="59"/>
      <c r="O25" s="55" t="str">
        <f t="shared" si="7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1"/>
      <c r="B26" s="42" t="str">
        <f>IFERROR(__xludf.DUMMYFUNCTION("IFERROR(REGEXEXTRACT(A26,""\| (.+)$""),"""")
"),"")</f>
        <v/>
      </c>
      <c r="C26" s="66"/>
      <c r="D26" s="67"/>
      <c r="E26" s="102"/>
      <c r="F26" s="103"/>
      <c r="G26" s="94" t="str">
        <f t="shared" si="5"/>
        <v/>
      </c>
      <c r="H26" s="95"/>
      <c r="I26" s="104"/>
      <c r="J26" s="50"/>
      <c r="K26" s="96" t="str">
        <f t="shared" si="6"/>
        <v/>
      </c>
      <c r="L26" s="39"/>
      <c r="M26" s="2"/>
      <c r="N26" s="2"/>
      <c r="O26" s="55" t="str">
        <f t="shared" si="7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5" t="s">
        <v>37</v>
      </c>
      <c r="B27" s="82"/>
      <c r="C27" s="106">
        <f t="shared" ref="C27:E27" si="8">SUM(C22:C26)</f>
        <v>120</v>
      </c>
      <c r="D27" s="107">
        <f t="shared" si="8"/>
        <v>0</v>
      </c>
      <c r="E27" s="108">
        <f t="shared" si="8"/>
        <v>0.5</v>
      </c>
      <c r="F27" s="86">
        <f>IFERROR(G27/E27, 0)</f>
        <v>4</v>
      </c>
      <c r="G27" s="109">
        <f>SUM(G22:G26)</f>
        <v>2</v>
      </c>
      <c r="H27" s="88"/>
      <c r="I27" s="88"/>
      <c r="J27" s="89"/>
      <c r="K27" s="90">
        <f>SUM(K22:K26)</f>
        <v>0.2666666667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1"/>
      <c r="B28" s="91"/>
      <c r="C28" s="91"/>
      <c r="D28" s="91"/>
      <c r="E28" s="92"/>
      <c r="F28" s="92"/>
      <c r="G28" s="92"/>
      <c r="H28" s="92"/>
      <c r="I28" s="92"/>
      <c r="J28" s="63"/>
      <c r="K28" s="63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47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48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0" t="s">
        <v>184</v>
      </c>
      <c r="B31" s="111" t="s">
        <v>50</v>
      </c>
      <c r="C31" s="112">
        <v>3298.0</v>
      </c>
      <c r="D31" s="113" t="s">
        <v>51</v>
      </c>
      <c r="E31" s="114">
        <v>3.0</v>
      </c>
      <c r="F31" s="115">
        <v>1.0</v>
      </c>
      <c r="G31" s="116">
        <f t="shared" ref="G31:G35" si="9">IF(OR(E31="",F31=""),"",E31*F31)</f>
        <v>3</v>
      </c>
      <c r="H31" s="95" t="s">
        <v>52</v>
      </c>
      <c r="I31" s="117" t="s">
        <v>186</v>
      </c>
      <c r="J31" s="50" t="s">
        <v>36</v>
      </c>
      <c r="K31" s="51">
        <f t="shared" ref="K31:K35" si="10">IF(OR(E31="",F31=""),"",(E31*F31)/7.5)</f>
        <v>0.4</v>
      </c>
      <c r="L31" s="52" t="s">
        <v>170</v>
      </c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41" t="s">
        <v>187</v>
      </c>
      <c r="B32" s="111" t="s">
        <v>50</v>
      </c>
      <c r="C32" s="112">
        <v>600.0</v>
      </c>
      <c r="D32" s="113" t="s">
        <v>188</v>
      </c>
      <c r="E32" s="114">
        <v>3.0</v>
      </c>
      <c r="F32" s="118">
        <v>1.0</v>
      </c>
      <c r="G32" s="116">
        <f t="shared" si="9"/>
        <v>3</v>
      </c>
      <c r="H32" s="95" t="s">
        <v>189</v>
      </c>
      <c r="I32" s="117" t="s">
        <v>190</v>
      </c>
      <c r="J32" s="50" t="s">
        <v>41</v>
      </c>
      <c r="K32" s="51">
        <f t="shared" si="10"/>
        <v>0.4</v>
      </c>
      <c r="L32" s="52" t="s">
        <v>5</v>
      </c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0"/>
      <c r="B33" s="111"/>
      <c r="C33" s="119"/>
      <c r="D33" s="113"/>
      <c r="E33" s="120"/>
      <c r="F33" s="118"/>
      <c r="G33" s="116" t="str">
        <f t="shared" si="9"/>
        <v/>
      </c>
      <c r="H33" s="95"/>
      <c r="I33" s="117"/>
      <c r="J33" s="50"/>
      <c r="K33" s="51" t="str">
        <f t="shared" si="10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0"/>
      <c r="B34" s="111"/>
      <c r="C34" s="119"/>
      <c r="D34" s="113"/>
      <c r="E34" s="120"/>
      <c r="F34" s="118"/>
      <c r="G34" s="116" t="str">
        <f t="shared" si="9"/>
        <v/>
      </c>
      <c r="H34" s="95"/>
      <c r="I34" s="117"/>
      <c r="J34" s="50"/>
      <c r="K34" s="51" t="str">
        <f t="shared" si="10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1"/>
      <c r="B35" s="111"/>
      <c r="C35" s="119"/>
      <c r="D35" s="113"/>
      <c r="E35" s="122"/>
      <c r="F35" s="123"/>
      <c r="G35" s="116" t="str">
        <f t="shared" si="9"/>
        <v/>
      </c>
      <c r="H35" s="95"/>
      <c r="I35" s="117"/>
      <c r="J35" s="124"/>
      <c r="K35" s="51" t="str">
        <f t="shared" si="10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5" t="s">
        <v>37</v>
      </c>
      <c r="B36" s="125"/>
      <c r="C36" s="126">
        <f>SUM(C31:C35)</f>
        <v>3898</v>
      </c>
      <c r="D36" s="127"/>
      <c r="E36" s="128">
        <f>SUM(E28:E35)</f>
        <v>6</v>
      </c>
      <c r="F36" s="86">
        <f>IFERROR(G36/E36, 0)</f>
        <v>1.333333333</v>
      </c>
      <c r="G36" s="87">
        <f>SUM(G26:G35)</f>
        <v>8</v>
      </c>
      <c r="H36" s="88"/>
      <c r="I36" s="88"/>
      <c r="J36" s="89"/>
      <c r="K36" s="90">
        <f>SUM(K31:K35)</f>
        <v>0.8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1"/>
      <c r="B37" s="91"/>
      <c r="C37" s="91"/>
      <c r="D37" s="91"/>
      <c r="E37" s="92"/>
      <c r="F37" s="92"/>
      <c r="G37" s="92"/>
      <c r="H37" s="92"/>
      <c r="I37" s="92"/>
      <c r="J37" s="63"/>
      <c r="K37" s="63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68</v>
      </c>
      <c r="B38" s="23"/>
      <c r="C38" s="23"/>
      <c r="D38" s="23"/>
      <c r="E38" s="23"/>
      <c r="F38" s="23"/>
      <c r="G38" s="24"/>
      <c r="H38" s="24"/>
      <c r="I38" s="25"/>
      <c r="J38" s="26"/>
      <c r="K38" s="63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70</v>
      </c>
      <c r="F39" s="132"/>
      <c r="G39" s="131" t="s">
        <v>71</v>
      </c>
      <c r="H39" s="131" t="s">
        <v>72</v>
      </c>
      <c r="I39" s="131" t="s">
        <v>73</v>
      </c>
      <c r="J39" s="38"/>
      <c r="K39" s="63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 t="s">
        <v>191</v>
      </c>
      <c r="B40" s="42" t="str">
        <f>IFERROR(__xludf.DUMMYFUNCTION("IFERROR(REGEXEXTRACT(A40,""\| (.+)$""),"""")
"),"1L")</f>
        <v>1L</v>
      </c>
      <c r="C40" s="133">
        <v>2004.0</v>
      </c>
      <c r="D40" s="134">
        <v>167.0</v>
      </c>
      <c r="E40" s="135" t="s">
        <v>192</v>
      </c>
      <c r="F40" s="136"/>
      <c r="G40" s="135" t="s">
        <v>5</v>
      </c>
      <c r="H40" s="137" t="s">
        <v>76</v>
      </c>
      <c r="I40" s="223" t="s">
        <v>193</v>
      </c>
      <c r="J40" s="224"/>
      <c r="K40" s="63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 t="s">
        <v>195</v>
      </c>
      <c r="B41" s="42" t="str">
        <f>IFERROR(__xludf.DUMMYFUNCTION("IFERROR(REGEXEXTRACT(A41,""\| (.+)$""),"""")
"),"1L")</f>
        <v>1L</v>
      </c>
      <c r="C41" s="133">
        <v>2004.0</v>
      </c>
      <c r="D41" s="134">
        <v>167.0</v>
      </c>
      <c r="E41" s="135" t="s">
        <v>192</v>
      </c>
      <c r="F41" s="136"/>
      <c r="G41" s="135" t="s">
        <v>5</v>
      </c>
      <c r="H41" s="137" t="s">
        <v>76</v>
      </c>
      <c r="I41" s="225"/>
      <c r="J41" s="224"/>
      <c r="K41" s="63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38"/>
      <c r="J42" s="139"/>
      <c r="K42" s="63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1"/>
      <c r="D43" s="134"/>
      <c r="E43" s="135"/>
      <c r="F43" s="136"/>
      <c r="G43" s="135"/>
      <c r="H43" s="137"/>
      <c r="I43" s="140"/>
      <c r="J43" s="136"/>
      <c r="K43" s="63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1"/>
      <c r="D44" s="134"/>
      <c r="E44" s="135"/>
      <c r="F44" s="136"/>
      <c r="G44" s="135"/>
      <c r="H44" s="137"/>
      <c r="I44" s="138"/>
      <c r="J44" s="139"/>
      <c r="K44" s="63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2"/>
      <c r="B45" s="42"/>
      <c r="C45" s="141"/>
      <c r="D45" s="134"/>
      <c r="E45" s="133"/>
      <c r="F45" s="143"/>
      <c r="G45" s="135"/>
      <c r="H45" s="137"/>
      <c r="I45" s="138"/>
      <c r="J45" s="139"/>
      <c r="K45" s="63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2"/>
      <c r="B46" s="42"/>
      <c r="C46" s="141"/>
      <c r="D46" s="134"/>
      <c r="E46" s="133"/>
      <c r="F46" s="143"/>
      <c r="G46" s="135"/>
      <c r="H46" s="137"/>
      <c r="I46" s="138"/>
      <c r="J46" s="139"/>
      <c r="K46" s="63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5"/>
      <c r="B47" s="42" t="str">
        <f>IFERROR(__xludf.DUMMYFUNCTION("IFERROR(REGEXEXTRACT(A47,""\| (.+)$""),"""")
"),"")</f>
        <v/>
      </c>
      <c r="C47" s="141"/>
      <c r="D47" s="134"/>
      <c r="E47" s="133"/>
      <c r="F47" s="143"/>
      <c r="G47" s="135"/>
      <c r="H47" s="137"/>
      <c r="I47" s="138"/>
      <c r="J47" s="139"/>
      <c r="K47" s="63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5" t="s">
        <v>37</v>
      </c>
      <c r="B48" s="82"/>
      <c r="C48" s="144">
        <f>SUM(C40:C47)</f>
        <v>4008</v>
      </c>
      <c r="D48" s="125"/>
      <c r="E48" s="144"/>
      <c r="F48" s="38"/>
      <c r="G48" s="144"/>
      <c r="H48" s="145"/>
      <c r="I48" s="146"/>
      <c r="J48" s="38"/>
      <c r="K48" s="147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1"/>
      <c r="B49" s="91"/>
      <c r="C49" s="91"/>
      <c r="D49" s="91"/>
      <c r="E49" s="92"/>
      <c r="F49" s="92"/>
      <c r="G49" s="92"/>
      <c r="H49" s="92"/>
      <c r="I49" s="92"/>
      <c r="J49" s="63"/>
      <c r="K49" s="63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81</v>
      </c>
      <c r="B50" s="23"/>
      <c r="C50" s="23"/>
      <c r="D50" s="23"/>
      <c r="E50" s="23"/>
      <c r="F50" s="23"/>
      <c r="G50" s="24"/>
      <c r="H50" s="24"/>
      <c r="I50" s="25"/>
      <c r="J50" s="26"/>
      <c r="K50" s="63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70</v>
      </c>
      <c r="F51" s="132"/>
      <c r="G51" s="131" t="s">
        <v>71</v>
      </c>
      <c r="H51" s="131" t="s">
        <v>73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197</v>
      </c>
      <c r="B52" s="111" t="s">
        <v>198</v>
      </c>
      <c r="C52" s="133">
        <v>5.0</v>
      </c>
      <c r="D52" s="134" t="s">
        <v>199</v>
      </c>
      <c r="E52" s="133" t="s">
        <v>200</v>
      </c>
      <c r="F52" s="143"/>
      <c r="G52" s="134" t="s">
        <v>5</v>
      </c>
      <c r="H52" s="135"/>
      <c r="I52" s="148"/>
      <c r="J52" s="136"/>
      <c r="K52" s="149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 t="s">
        <v>201</v>
      </c>
      <c r="B53" s="111" t="s">
        <v>202</v>
      </c>
      <c r="C53" s="133">
        <v>1.0</v>
      </c>
      <c r="D53" s="134" t="s">
        <v>84</v>
      </c>
      <c r="E53" s="133" t="s">
        <v>203</v>
      </c>
      <c r="F53" s="143"/>
      <c r="G53" s="134" t="s">
        <v>5</v>
      </c>
      <c r="H53" s="135"/>
      <c r="I53" s="148"/>
      <c r="J53" s="136"/>
      <c r="K53" s="14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/>
      <c r="B54" s="111"/>
      <c r="C54" s="133"/>
      <c r="D54" s="134"/>
      <c r="E54" s="133"/>
      <c r="F54" s="143"/>
      <c r="G54" s="134"/>
      <c r="H54" s="135"/>
      <c r="I54" s="148"/>
      <c r="J54" s="136"/>
      <c r="K54" s="63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1"/>
      <c r="C55" s="133"/>
      <c r="D55" s="134"/>
      <c r="E55" s="133"/>
      <c r="F55" s="143"/>
      <c r="G55" s="134"/>
      <c r="H55" s="135"/>
      <c r="I55" s="148"/>
      <c r="J55" s="136"/>
      <c r="K55" s="63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34"/>
      <c r="C56" s="133"/>
      <c r="D56" s="134"/>
      <c r="E56" s="133"/>
      <c r="F56" s="143"/>
      <c r="G56" s="134"/>
      <c r="H56" s="135"/>
      <c r="I56" s="148"/>
      <c r="J56" s="136"/>
      <c r="K56" s="63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34"/>
      <c r="C57" s="133"/>
      <c r="D57" s="134"/>
      <c r="E57" s="133"/>
      <c r="F57" s="143"/>
      <c r="G57" s="134"/>
      <c r="H57" s="135"/>
      <c r="I57" s="148"/>
      <c r="J57" s="136"/>
      <c r="K57" s="63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34"/>
      <c r="C58" s="133"/>
      <c r="D58" s="134"/>
      <c r="E58" s="133"/>
      <c r="F58" s="143"/>
      <c r="G58" s="134"/>
      <c r="H58" s="135"/>
      <c r="I58" s="148"/>
      <c r="J58" s="136"/>
      <c r="K58" s="63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1"/>
      <c r="C59" s="141"/>
      <c r="D59" s="134"/>
      <c r="E59" s="133"/>
      <c r="F59" s="143"/>
      <c r="G59" s="134"/>
      <c r="H59" s="150"/>
      <c r="I59" s="151"/>
      <c r="J59" s="139"/>
      <c r="K59" s="63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34"/>
      <c r="C60" s="141"/>
      <c r="D60" s="134"/>
      <c r="E60" s="133"/>
      <c r="F60" s="143"/>
      <c r="G60" s="134"/>
      <c r="H60" s="150"/>
      <c r="I60" s="151"/>
      <c r="J60" s="139"/>
      <c r="K60" s="63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1"/>
      <c r="C61" s="141"/>
      <c r="D61" s="134"/>
      <c r="E61" s="133"/>
      <c r="F61" s="143"/>
      <c r="G61" s="134"/>
      <c r="H61" s="150"/>
      <c r="I61" s="151"/>
      <c r="J61" s="139"/>
      <c r="K61" s="63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1"/>
      <c r="C62" s="141"/>
      <c r="D62" s="134"/>
      <c r="E62" s="133"/>
      <c r="F62" s="143"/>
      <c r="G62" s="134"/>
      <c r="H62" s="150"/>
      <c r="I62" s="151"/>
      <c r="J62" s="139"/>
      <c r="K62" s="63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1"/>
      <c r="C63" s="141"/>
      <c r="D63" s="134"/>
      <c r="E63" s="133"/>
      <c r="F63" s="143"/>
      <c r="G63" s="134"/>
      <c r="H63" s="150"/>
      <c r="I63" s="151"/>
      <c r="J63" s="139"/>
      <c r="K63" s="63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2"/>
      <c r="B64" s="111"/>
      <c r="C64" s="141"/>
      <c r="D64" s="134"/>
      <c r="E64" s="153"/>
      <c r="F64" s="154"/>
      <c r="G64" s="134"/>
      <c r="H64" s="150"/>
      <c r="I64" s="151"/>
      <c r="J64" s="139"/>
      <c r="K64" s="63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5" t="s">
        <v>37</v>
      </c>
      <c r="B65" s="125"/>
      <c r="C65" s="144">
        <f>SUM(C52:C64)</f>
        <v>6</v>
      </c>
      <c r="D65" s="125"/>
      <c r="E65" s="144"/>
      <c r="F65" s="38"/>
      <c r="G65" s="144"/>
      <c r="H65" s="155"/>
      <c r="I65" s="132"/>
      <c r="J65" s="38"/>
      <c r="K65" s="147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1"/>
      <c r="B66" s="91"/>
      <c r="C66" s="91"/>
      <c r="D66" s="91"/>
      <c r="E66" s="92"/>
      <c r="F66" s="92"/>
      <c r="G66" s="92"/>
      <c r="H66" s="92"/>
      <c r="I66" s="92"/>
      <c r="J66" s="63"/>
      <c r="K66" s="63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111</v>
      </c>
      <c r="B67" s="23"/>
      <c r="C67" s="23"/>
      <c r="D67" s="23"/>
      <c r="E67" s="23"/>
      <c r="F67" s="23"/>
      <c r="G67" s="24"/>
      <c r="H67" s="24"/>
      <c r="I67" s="25"/>
      <c r="J67" s="26"/>
      <c r="K67" s="63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112</v>
      </c>
      <c r="D68" s="130" t="s">
        <v>11</v>
      </c>
      <c r="E68" s="30" t="s">
        <v>12</v>
      </c>
      <c r="F68" s="30" t="s">
        <v>113</v>
      </c>
      <c r="G68" s="156" t="s">
        <v>114</v>
      </c>
      <c r="H68" s="131" t="s">
        <v>73</v>
      </c>
      <c r="I68" s="132"/>
      <c r="J68" s="38"/>
      <c r="K68" s="63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207</v>
      </c>
      <c r="B69" s="157">
        <v>600.0</v>
      </c>
      <c r="C69" s="158" t="s">
        <v>50</v>
      </c>
      <c r="D69" s="158">
        <v>1.0</v>
      </c>
      <c r="E69" s="134" t="s">
        <v>51</v>
      </c>
      <c r="F69" s="140" t="s">
        <v>118</v>
      </c>
      <c r="G69" s="140" t="s">
        <v>119</v>
      </c>
      <c r="H69" s="159" t="s">
        <v>135</v>
      </c>
      <c r="I69" s="148"/>
      <c r="J69" s="143"/>
      <c r="K69" s="63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208</v>
      </c>
      <c r="B70" s="157">
        <v>500.0</v>
      </c>
      <c r="C70" s="158" t="s">
        <v>50</v>
      </c>
      <c r="D70" s="158">
        <v>1.0</v>
      </c>
      <c r="E70" s="134" t="s">
        <v>51</v>
      </c>
      <c r="F70" s="140" t="s">
        <v>118</v>
      </c>
      <c r="G70" s="140" t="s">
        <v>119</v>
      </c>
      <c r="H70" s="159" t="s">
        <v>135</v>
      </c>
      <c r="I70" s="148"/>
      <c r="J70" s="143"/>
      <c r="K70" s="14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209</v>
      </c>
      <c r="B71" s="157" t="s">
        <v>210</v>
      </c>
      <c r="C71" s="158" t="s">
        <v>50</v>
      </c>
      <c r="D71" s="158">
        <v>1.0</v>
      </c>
      <c r="E71" s="134" t="s">
        <v>51</v>
      </c>
      <c r="F71" s="140" t="s">
        <v>118</v>
      </c>
      <c r="G71" s="140" t="s">
        <v>119</v>
      </c>
      <c r="H71" s="159" t="s">
        <v>135</v>
      </c>
      <c r="I71" s="148"/>
      <c r="J71" s="143"/>
      <c r="K71" s="14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211</v>
      </c>
      <c r="B72" s="111">
        <v>0.36</v>
      </c>
      <c r="C72" s="158" t="s">
        <v>116</v>
      </c>
      <c r="D72" s="158">
        <v>2640.0</v>
      </c>
      <c r="E72" s="158">
        <v>132.0</v>
      </c>
      <c r="F72" s="140" t="s">
        <v>118</v>
      </c>
      <c r="G72" s="140" t="s">
        <v>119</v>
      </c>
      <c r="H72" s="159" t="s">
        <v>120</v>
      </c>
      <c r="I72" s="148"/>
      <c r="J72" s="143"/>
      <c r="K72" s="14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212</v>
      </c>
      <c r="B73" s="111">
        <v>550.0</v>
      </c>
      <c r="C73" s="158" t="s">
        <v>50</v>
      </c>
      <c r="D73" s="158">
        <v>1.0</v>
      </c>
      <c r="E73" s="134" t="s">
        <v>51</v>
      </c>
      <c r="F73" s="140" t="s">
        <v>118</v>
      </c>
      <c r="G73" s="140" t="s">
        <v>119</v>
      </c>
      <c r="H73" s="159" t="s">
        <v>120</v>
      </c>
      <c r="I73" s="148"/>
      <c r="J73" s="143"/>
      <c r="K73" s="63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213</v>
      </c>
      <c r="B74" s="111">
        <v>1000.0</v>
      </c>
      <c r="C74" s="158" t="s">
        <v>50</v>
      </c>
      <c r="D74" s="158">
        <v>2.0</v>
      </c>
      <c r="E74" s="158" t="s">
        <v>51</v>
      </c>
      <c r="F74" s="140" t="s">
        <v>118</v>
      </c>
      <c r="G74" s="140" t="s">
        <v>119</v>
      </c>
      <c r="H74" s="159" t="s">
        <v>120</v>
      </c>
      <c r="I74" s="148"/>
      <c r="J74" s="143"/>
      <c r="K74" s="63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214</v>
      </c>
      <c r="B75" s="111">
        <v>200.0</v>
      </c>
      <c r="C75" s="158" t="s">
        <v>50</v>
      </c>
      <c r="D75" s="134">
        <v>4.0</v>
      </c>
      <c r="E75" s="134" t="s">
        <v>84</v>
      </c>
      <c r="F75" s="140" t="s">
        <v>118</v>
      </c>
      <c r="G75" s="140" t="s">
        <v>119</v>
      </c>
      <c r="H75" s="159" t="s">
        <v>120</v>
      </c>
      <c r="I75" s="148"/>
      <c r="J75" s="143"/>
      <c r="K75" s="160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 t="s">
        <v>215</v>
      </c>
      <c r="B76" s="158">
        <v>1.0</v>
      </c>
      <c r="C76" s="158" t="s">
        <v>116</v>
      </c>
      <c r="D76" s="158">
        <v>640.0</v>
      </c>
      <c r="E76" s="134">
        <v>16.0</v>
      </c>
      <c r="F76" s="140" t="s">
        <v>118</v>
      </c>
      <c r="G76" s="140" t="s">
        <v>119</v>
      </c>
      <c r="H76" s="159" t="s">
        <v>120</v>
      </c>
      <c r="I76" s="148"/>
      <c r="J76" s="143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1" t="s">
        <v>123</v>
      </c>
      <c r="B77" s="134">
        <v>1.0</v>
      </c>
      <c r="C77" s="158" t="s">
        <v>116</v>
      </c>
      <c r="D77" s="158">
        <v>720.0</v>
      </c>
      <c r="E77" s="134">
        <v>60.0</v>
      </c>
      <c r="F77" s="140" t="s">
        <v>118</v>
      </c>
      <c r="G77" s="140" t="s">
        <v>119</v>
      </c>
      <c r="H77" s="159" t="s">
        <v>120</v>
      </c>
      <c r="I77" s="148"/>
      <c r="J77" s="143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1"/>
      <c r="B78" s="134"/>
      <c r="C78" s="158"/>
      <c r="D78" s="158"/>
      <c r="E78" s="134"/>
      <c r="F78" s="140"/>
      <c r="G78" s="140"/>
      <c r="H78" s="159"/>
      <c r="I78" s="148"/>
      <c r="J78" s="143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1"/>
      <c r="B79" s="134"/>
      <c r="C79" s="158"/>
      <c r="D79" s="158"/>
      <c r="E79" s="134"/>
      <c r="F79" s="140"/>
      <c r="G79" s="140"/>
      <c r="H79" s="159"/>
      <c r="I79" s="148"/>
      <c r="J79" s="143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1"/>
      <c r="B80" s="162"/>
      <c r="C80" s="158"/>
      <c r="D80" s="134"/>
      <c r="E80" s="163"/>
      <c r="F80" s="140"/>
      <c r="G80" s="140"/>
      <c r="H80" s="159"/>
      <c r="I80" s="148"/>
      <c r="J80" s="143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1"/>
      <c r="B81" s="162"/>
      <c r="C81" s="158"/>
      <c r="D81" s="134"/>
      <c r="E81" s="164"/>
      <c r="F81" s="140"/>
      <c r="G81" s="140"/>
      <c r="H81" s="159"/>
      <c r="I81" s="148"/>
      <c r="J81" s="143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/>
      <c r="B82" s="162"/>
      <c r="C82" s="158"/>
      <c r="D82" s="134"/>
      <c r="E82" s="164"/>
      <c r="F82" s="140"/>
      <c r="G82" s="140"/>
      <c r="H82" s="159"/>
      <c r="I82" s="148"/>
      <c r="J82" s="143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1"/>
      <c r="B83" s="162"/>
      <c r="C83" s="158"/>
      <c r="D83" s="134"/>
      <c r="E83" s="164"/>
      <c r="F83" s="140"/>
      <c r="G83" s="140"/>
      <c r="H83" s="159"/>
      <c r="I83" s="148"/>
      <c r="J83" s="143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1"/>
      <c r="B84" s="162"/>
      <c r="C84" s="158"/>
      <c r="D84" s="134"/>
      <c r="E84" s="164"/>
      <c r="F84" s="140"/>
      <c r="G84" s="140"/>
      <c r="H84" s="159"/>
      <c r="I84" s="148"/>
      <c r="J84" s="143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65"/>
      <c r="B85" s="162"/>
      <c r="C85" s="158"/>
      <c r="D85" s="158"/>
      <c r="E85" s="166"/>
      <c r="F85" s="140"/>
      <c r="G85" s="140"/>
      <c r="H85" s="159"/>
      <c r="I85" s="148"/>
      <c r="J85" s="143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5"/>
      <c r="B86" s="162"/>
      <c r="C86" s="158"/>
      <c r="D86" s="158"/>
      <c r="E86" s="166"/>
      <c r="F86" s="140"/>
      <c r="G86" s="140"/>
      <c r="H86" s="159"/>
      <c r="I86" s="148"/>
      <c r="J86" s="143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5"/>
      <c r="B87" s="162"/>
      <c r="C87" s="158"/>
      <c r="D87" s="158"/>
      <c r="E87" s="166"/>
      <c r="F87" s="140"/>
      <c r="G87" s="140"/>
      <c r="H87" s="159"/>
      <c r="I87" s="148"/>
      <c r="J87" s="143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1"/>
      <c r="B88" s="162"/>
      <c r="C88" s="164"/>
      <c r="D88" s="158"/>
      <c r="E88" s="166"/>
      <c r="F88" s="140"/>
      <c r="G88" s="140"/>
      <c r="H88" s="159"/>
      <c r="I88" s="148"/>
      <c r="J88" s="143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05" t="s">
        <v>37</v>
      </c>
      <c r="B89" s="125"/>
      <c r="C89" s="106">
        <f t="shared" ref="C89:D89" si="11">SUM(C69:C80)</f>
        <v>0</v>
      </c>
      <c r="D89" s="106">
        <f t="shared" si="11"/>
        <v>4010</v>
      </c>
      <c r="E89" s="167"/>
      <c r="F89" s="168"/>
      <c r="G89" s="145"/>
      <c r="H89" s="155"/>
      <c r="I89" s="132"/>
      <c r="J89" s="38"/>
      <c r="K89" s="21"/>
      <c r="L89" s="39"/>
      <c r="M89" s="8"/>
      <c r="N89" s="8"/>
      <c r="O89" s="8"/>
      <c r="P89" s="39"/>
      <c r="Q89" s="39"/>
      <c r="R89" s="39"/>
      <c r="S89" s="39"/>
      <c r="T89" s="39"/>
      <c r="U89" s="39"/>
      <c r="V89" s="39"/>
      <c r="W89" s="39"/>
      <c r="X89" s="39"/>
      <c r="Y89" s="40"/>
      <c r="Z89" s="40"/>
      <c r="AA89" s="40"/>
    </row>
    <row r="90" ht="13.5" customHeight="1">
      <c r="A90" s="91"/>
      <c r="B90" s="91"/>
      <c r="C90" s="91"/>
      <c r="D90" s="91"/>
      <c r="E90" s="92"/>
      <c r="F90" s="92"/>
      <c r="G90" s="92"/>
      <c r="H90" s="92"/>
      <c r="I90" s="92"/>
      <c r="J90" s="63"/>
      <c r="K90" s="21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5.75" customHeight="1">
      <c r="A91" s="22" t="s">
        <v>138</v>
      </c>
      <c r="B91" s="23"/>
      <c r="C91" s="169"/>
      <c r="D91" s="169"/>
      <c r="E91" s="22" t="s">
        <v>140</v>
      </c>
      <c r="F91" s="170"/>
      <c r="G91" s="170"/>
      <c r="H91" s="170"/>
      <c r="I91" s="170"/>
      <c r="J91" s="170"/>
      <c r="K91" s="17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28" t="s">
        <v>143</v>
      </c>
      <c r="B92" s="28" t="s">
        <v>144</v>
      </c>
      <c r="C92" s="28" t="s">
        <v>73</v>
      </c>
      <c r="D92" s="130"/>
      <c r="E92" s="172" t="s">
        <v>145</v>
      </c>
      <c r="F92" s="151"/>
      <c r="G92" s="151"/>
      <c r="H92" s="151"/>
      <c r="I92" s="151"/>
      <c r="J92" s="151"/>
      <c r="K92" s="21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173" t="s">
        <v>146</v>
      </c>
      <c r="B93" s="174"/>
      <c r="C93" s="134"/>
      <c r="D93" s="175"/>
      <c r="E93" s="176"/>
      <c r="F93" s="151"/>
      <c r="G93" s="151"/>
      <c r="H93" s="151"/>
      <c r="I93" s="151"/>
      <c r="J93" s="151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67" t="s">
        <v>76</v>
      </c>
      <c r="B94" s="177">
        <v>1.0</v>
      </c>
      <c r="C94" s="62"/>
      <c r="D94" s="178"/>
      <c r="E94" s="172"/>
      <c r="F94" s="151"/>
      <c r="G94" s="151"/>
      <c r="H94" s="151"/>
      <c r="I94" s="151"/>
      <c r="J94" s="151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67" t="s">
        <v>147</v>
      </c>
      <c r="B95" s="177"/>
      <c r="C95" s="67"/>
      <c r="D95" s="178"/>
      <c r="E95" s="172"/>
      <c r="F95" s="151"/>
      <c r="G95" s="151"/>
      <c r="H95" s="151"/>
      <c r="I95" s="151"/>
      <c r="J95" s="151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179"/>
      <c r="B96" s="180"/>
      <c r="C96" s="181"/>
      <c r="D96" s="182"/>
      <c r="E96" s="172"/>
      <c r="F96" s="151"/>
      <c r="G96" s="151"/>
      <c r="H96" s="151"/>
      <c r="I96" s="151"/>
      <c r="J96" s="151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83"/>
      <c r="B97" s="184"/>
      <c r="C97" s="185"/>
      <c r="D97" s="186"/>
      <c r="E97" s="172"/>
      <c r="F97" s="151"/>
      <c r="G97" s="151"/>
      <c r="H97" s="151"/>
      <c r="I97" s="151"/>
      <c r="J97" s="151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05" t="s">
        <v>37</v>
      </c>
      <c r="B98" s="187">
        <f>SUM(B93:B97)</f>
        <v>1</v>
      </c>
      <c r="C98" s="83"/>
      <c r="D98" s="168"/>
      <c r="E98" s="172"/>
      <c r="F98" s="151"/>
      <c r="G98" s="151"/>
      <c r="H98" s="151"/>
      <c r="I98" s="151"/>
      <c r="J98" s="151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188"/>
      <c r="B99" s="188"/>
      <c r="C99" s="188"/>
      <c r="D99" s="2"/>
      <c r="E99" s="189"/>
      <c r="F99" s="189"/>
      <c r="G99" s="189"/>
      <c r="H99" s="189"/>
      <c r="I99" s="189"/>
      <c r="J99" s="21"/>
      <c r="K99" s="21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129" t="s">
        <v>148</v>
      </c>
      <c r="B100" s="23"/>
      <c r="C100" s="23"/>
      <c r="D100" s="23"/>
      <c r="E100" s="23"/>
      <c r="F100" s="23"/>
      <c r="G100" s="24"/>
      <c r="H100" s="24"/>
      <c r="I100" s="25"/>
      <c r="J100" s="26"/>
      <c r="K100" s="160"/>
      <c r="L100" s="160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30" t="s">
        <v>149</v>
      </c>
      <c r="B101" s="30" t="s">
        <v>10</v>
      </c>
      <c r="C101" s="30" t="s">
        <v>11</v>
      </c>
      <c r="D101" s="30" t="s">
        <v>112</v>
      </c>
      <c r="E101" s="28" t="s">
        <v>13</v>
      </c>
      <c r="F101" s="30" t="s">
        <v>14</v>
      </c>
      <c r="G101" s="31" t="s">
        <v>15</v>
      </c>
      <c r="H101" s="131" t="s">
        <v>73</v>
      </c>
      <c r="I101" s="132"/>
      <c r="J101" s="38"/>
      <c r="K101" s="29" t="s">
        <v>19</v>
      </c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190" t="s">
        <v>150</v>
      </c>
      <c r="B102" s="191"/>
      <c r="C102" s="192"/>
      <c r="D102" s="192"/>
      <c r="E102" s="193">
        <v>0.4</v>
      </c>
      <c r="F102" s="194">
        <v>1.0</v>
      </c>
      <c r="G102" s="195">
        <f t="shared" ref="G102:G122" si="12">IF(OR(E102="",F102=""),"",E102*F102)</f>
        <v>0.4</v>
      </c>
      <c r="H102" s="196" t="s">
        <v>4</v>
      </c>
      <c r="I102" s="197"/>
      <c r="J102" s="198"/>
      <c r="K102" s="199">
        <f t="shared" ref="K102:K122" si="13">IF(OR(E102="",F102=""),"",(E102*F102)/7.5)</f>
        <v>0.05333333333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200" t="s">
        <v>151</v>
      </c>
      <c r="B103" s="201"/>
      <c r="C103" s="202"/>
      <c r="D103" s="202"/>
      <c r="E103" s="203">
        <v>0.4</v>
      </c>
      <c r="F103" s="204">
        <v>1.0</v>
      </c>
      <c r="G103" s="205">
        <f t="shared" si="12"/>
        <v>0.4</v>
      </c>
      <c r="H103" s="196" t="s">
        <v>4</v>
      </c>
      <c r="I103" s="197"/>
      <c r="J103" s="198"/>
      <c r="K103" s="206">
        <f t="shared" si="13"/>
        <v>0.05333333333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0" t="s">
        <v>152</v>
      </c>
      <c r="B104" s="201"/>
      <c r="C104" s="202"/>
      <c r="D104" s="202"/>
      <c r="E104" s="203">
        <v>0.5</v>
      </c>
      <c r="F104" s="204">
        <v>1.0</v>
      </c>
      <c r="G104" s="205">
        <f t="shared" si="12"/>
        <v>0.5</v>
      </c>
      <c r="H104" s="196" t="s">
        <v>4</v>
      </c>
      <c r="I104" s="197"/>
      <c r="J104" s="198"/>
      <c r="K104" s="206">
        <f t="shared" si="13"/>
        <v>0.06666666667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0" t="s">
        <v>153</v>
      </c>
      <c r="B105" s="201"/>
      <c r="C105" s="202"/>
      <c r="D105" s="202"/>
      <c r="E105" s="203">
        <v>0.5</v>
      </c>
      <c r="F105" s="204">
        <v>1.0</v>
      </c>
      <c r="G105" s="205">
        <f t="shared" si="12"/>
        <v>0.5</v>
      </c>
      <c r="H105" s="196" t="s">
        <v>4</v>
      </c>
      <c r="I105" s="197"/>
      <c r="J105" s="198"/>
      <c r="K105" s="207">
        <f t="shared" si="13"/>
        <v>0.06666666667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8" t="s">
        <v>229</v>
      </c>
      <c r="B106" s="209"/>
      <c r="C106" s="210"/>
      <c r="D106" s="210"/>
      <c r="E106" s="211">
        <v>1.2</v>
      </c>
      <c r="F106" s="212">
        <v>1.0</v>
      </c>
      <c r="G106" s="205">
        <f t="shared" si="12"/>
        <v>1.2</v>
      </c>
      <c r="H106" s="196" t="s">
        <v>4</v>
      </c>
      <c r="I106" s="197"/>
      <c r="J106" s="198"/>
      <c r="K106" s="207">
        <f t="shared" si="13"/>
        <v>0.16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8" t="s">
        <v>230</v>
      </c>
      <c r="B107" s="209"/>
      <c r="C107" s="210"/>
      <c r="D107" s="210"/>
      <c r="E107" s="211">
        <v>0.5</v>
      </c>
      <c r="F107" s="212">
        <v>1.0</v>
      </c>
      <c r="G107" s="205">
        <f t="shared" si="12"/>
        <v>0.5</v>
      </c>
      <c r="H107" s="196" t="s">
        <v>4</v>
      </c>
      <c r="I107" s="197"/>
      <c r="J107" s="198"/>
      <c r="K107" s="207">
        <f t="shared" si="13"/>
        <v>0.06666666667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8" t="s">
        <v>231</v>
      </c>
      <c r="B108" s="213"/>
      <c r="C108" s="214"/>
      <c r="D108" s="214"/>
      <c r="E108" s="211">
        <v>1.5</v>
      </c>
      <c r="F108" s="212">
        <v>1.0</v>
      </c>
      <c r="G108" s="205">
        <f t="shared" si="12"/>
        <v>1.5</v>
      </c>
      <c r="H108" s="196" t="s">
        <v>4</v>
      </c>
      <c r="I108" s="197"/>
      <c r="J108" s="198"/>
      <c r="K108" s="207">
        <f t="shared" si="13"/>
        <v>0.2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8" t="s">
        <v>232</v>
      </c>
      <c r="B109" s="213"/>
      <c r="C109" s="214"/>
      <c r="D109" s="214"/>
      <c r="E109" s="211">
        <v>2.0</v>
      </c>
      <c r="F109" s="212">
        <v>1.0</v>
      </c>
      <c r="G109" s="205">
        <f t="shared" si="12"/>
        <v>2</v>
      </c>
      <c r="H109" s="196" t="s">
        <v>4</v>
      </c>
      <c r="I109" s="197"/>
      <c r="J109" s="198"/>
      <c r="K109" s="207">
        <f t="shared" si="13"/>
        <v>0.2666666667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8" t="s">
        <v>164</v>
      </c>
      <c r="B110" s="213"/>
      <c r="C110" s="214"/>
      <c r="D110" s="214"/>
      <c r="E110" s="211">
        <v>0.8</v>
      </c>
      <c r="F110" s="212">
        <v>2.0</v>
      </c>
      <c r="G110" s="205">
        <f t="shared" si="12"/>
        <v>1.6</v>
      </c>
      <c r="H110" s="196" t="s">
        <v>233</v>
      </c>
      <c r="I110" s="197"/>
      <c r="J110" s="198"/>
      <c r="K110" s="207">
        <f t="shared" si="13"/>
        <v>0.2133333333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8" t="s">
        <v>234</v>
      </c>
      <c r="B111" s="213"/>
      <c r="C111" s="214"/>
      <c r="D111" s="214"/>
      <c r="E111" s="211">
        <v>0.5</v>
      </c>
      <c r="F111" s="212">
        <v>1.0</v>
      </c>
      <c r="G111" s="205">
        <f t="shared" si="12"/>
        <v>0.5</v>
      </c>
      <c r="H111" s="196" t="s">
        <v>4</v>
      </c>
      <c r="I111" s="197"/>
      <c r="J111" s="198"/>
      <c r="K111" s="207">
        <f t="shared" si="13"/>
        <v>0.06666666667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8"/>
      <c r="B112" s="213"/>
      <c r="C112" s="210"/>
      <c r="D112" s="210"/>
      <c r="E112" s="211"/>
      <c r="F112" s="212"/>
      <c r="G112" s="205" t="str">
        <f t="shared" si="12"/>
        <v/>
      </c>
      <c r="H112" s="196"/>
      <c r="I112" s="197"/>
      <c r="J112" s="198"/>
      <c r="K112" s="207" t="str">
        <f t="shared" si="13"/>
        <v/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8"/>
      <c r="B113" s="213"/>
      <c r="C113" s="210"/>
      <c r="D113" s="210"/>
      <c r="E113" s="211"/>
      <c r="F113" s="212"/>
      <c r="G113" s="205" t="str">
        <f t="shared" si="12"/>
        <v/>
      </c>
      <c r="H113" s="196"/>
      <c r="I113" s="197"/>
      <c r="J113" s="198"/>
      <c r="K113" s="207" t="str">
        <f t="shared" si="13"/>
        <v/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8"/>
      <c r="B114" s="213"/>
      <c r="C114" s="214"/>
      <c r="D114" s="214"/>
      <c r="E114" s="211"/>
      <c r="F114" s="212"/>
      <c r="G114" s="205" t="str">
        <f t="shared" si="12"/>
        <v/>
      </c>
      <c r="H114" s="196"/>
      <c r="I114" s="197"/>
      <c r="J114" s="198"/>
      <c r="K114" s="207" t="str">
        <f t="shared" si="13"/>
        <v/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8"/>
      <c r="B115" s="213"/>
      <c r="C115" s="214"/>
      <c r="D115" s="214"/>
      <c r="E115" s="211"/>
      <c r="F115" s="212"/>
      <c r="G115" s="205" t="str">
        <f t="shared" si="12"/>
        <v/>
      </c>
      <c r="H115" s="196"/>
      <c r="I115" s="197"/>
      <c r="J115" s="198"/>
      <c r="K115" s="207" t="str">
        <f t="shared" si="13"/>
        <v/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8"/>
      <c r="B116" s="215"/>
      <c r="C116" s="216"/>
      <c r="D116" s="216"/>
      <c r="E116" s="217"/>
      <c r="F116" s="212"/>
      <c r="G116" s="205" t="str">
        <f t="shared" si="12"/>
        <v/>
      </c>
      <c r="H116" s="196"/>
      <c r="I116" s="197"/>
      <c r="J116" s="198"/>
      <c r="K116" s="207" t="str">
        <f t="shared" si="13"/>
        <v/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8"/>
      <c r="B117" s="215"/>
      <c r="C117" s="216"/>
      <c r="D117" s="216"/>
      <c r="E117" s="217"/>
      <c r="F117" s="218"/>
      <c r="G117" s="205" t="str">
        <f t="shared" si="12"/>
        <v/>
      </c>
      <c r="H117" s="196"/>
      <c r="I117" s="197"/>
      <c r="J117" s="198"/>
      <c r="K117" s="207" t="str">
        <f t="shared" si="13"/>
        <v/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8"/>
      <c r="B118" s="215"/>
      <c r="C118" s="216"/>
      <c r="D118" s="216"/>
      <c r="E118" s="217"/>
      <c r="F118" s="218"/>
      <c r="G118" s="205" t="str">
        <f t="shared" si="12"/>
        <v/>
      </c>
      <c r="H118" s="196"/>
      <c r="I118" s="197"/>
      <c r="J118" s="198"/>
      <c r="K118" s="207" t="str">
        <f t="shared" si="13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8"/>
      <c r="B119" s="215"/>
      <c r="C119" s="216"/>
      <c r="D119" s="216"/>
      <c r="E119" s="217"/>
      <c r="F119" s="218"/>
      <c r="G119" s="205" t="str">
        <f t="shared" si="12"/>
        <v/>
      </c>
      <c r="H119" s="196"/>
      <c r="I119" s="197"/>
      <c r="J119" s="198"/>
      <c r="K119" s="207" t="str">
        <f t="shared" si="13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8"/>
      <c r="B120" s="215"/>
      <c r="C120" s="216"/>
      <c r="D120" s="216"/>
      <c r="E120" s="217"/>
      <c r="F120" s="218"/>
      <c r="G120" s="205" t="str">
        <f t="shared" si="12"/>
        <v/>
      </c>
      <c r="H120" s="196"/>
      <c r="I120" s="197"/>
      <c r="J120" s="198"/>
      <c r="K120" s="207" t="str">
        <f t="shared" si="13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8"/>
      <c r="B121" s="219"/>
      <c r="C121" s="216"/>
      <c r="D121" s="216"/>
      <c r="E121" s="217"/>
      <c r="F121" s="218"/>
      <c r="G121" s="205" t="str">
        <f t="shared" si="12"/>
        <v/>
      </c>
      <c r="H121" s="196"/>
      <c r="I121" s="197"/>
      <c r="J121" s="198"/>
      <c r="K121" s="207" t="str">
        <f t="shared" si="13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208"/>
      <c r="B122" s="219"/>
      <c r="C122" s="216"/>
      <c r="D122" s="216"/>
      <c r="E122" s="217"/>
      <c r="F122" s="218"/>
      <c r="G122" s="220" t="str">
        <f t="shared" si="12"/>
        <v/>
      </c>
      <c r="H122" s="196"/>
      <c r="I122" s="197"/>
      <c r="J122" s="198"/>
      <c r="K122" s="221" t="str">
        <f t="shared" si="13"/>
        <v/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05" t="s">
        <v>37</v>
      </c>
      <c r="B123" s="125"/>
      <c r="C123" s="106">
        <f t="shared" ref="C123:D123" si="14">SUM(C102:C105)</f>
        <v>0</v>
      </c>
      <c r="D123" s="106">
        <f t="shared" si="14"/>
        <v>0</v>
      </c>
      <c r="E123" s="108">
        <f>SUM(E102:E122)</f>
        <v>8.3</v>
      </c>
      <c r="F123" s="86">
        <f>IFERROR(G123/E123, 0)</f>
        <v>1.096385542</v>
      </c>
      <c r="G123" s="87">
        <f>SUM(G102:G122)</f>
        <v>9.1</v>
      </c>
      <c r="H123" s="155"/>
      <c r="I123" s="132"/>
      <c r="J123" s="38"/>
      <c r="K123" s="90">
        <f>SUM(K102:K122)</f>
        <v>1.213333333</v>
      </c>
      <c r="L123" s="39"/>
      <c r="M123" s="8"/>
      <c r="N123" s="8"/>
      <c r="O123" s="8"/>
      <c r="P123" s="39"/>
      <c r="Q123" s="39"/>
      <c r="R123" s="39"/>
      <c r="S123" s="39"/>
      <c r="T123" s="39"/>
      <c r="U123" s="39"/>
      <c r="V123" s="39"/>
      <c r="W123" s="39"/>
      <c r="X123" s="39"/>
      <c r="Y123" s="40"/>
      <c r="Z123" s="40"/>
      <c r="AA123" s="40"/>
    </row>
    <row r="124" ht="15.75" customHeight="1">
      <c r="A124" s="188"/>
      <c r="B124" s="188"/>
      <c r="C124" s="188"/>
      <c r="D124" s="2"/>
      <c r="E124" s="189"/>
      <c r="F124" s="189"/>
      <c r="G124" s="189"/>
      <c r="H124" s="189"/>
      <c r="I124" s="189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8"/>
      <c r="B125" s="188"/>
      <c r="C125" s="188"/>
      <c r="D125" s="2"/>
      <c r="E125" s="189"/>
      <c r="F125" s="189"/>
      <c r="G125" s="189"/>
      <c r="H125" s="189"/>
      <c r="I125" s="189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8"/>
      <c r="B126" s="188"/>
      <c r="C126" s="188"/>
      <c r="D126" s="2"/>
      <c r="E126" s="189"/>
      <c r="F126" s="189"/>
      <c r="G126" s="189"/>
      <c r="H126" s="189"/>
      <c r="I126" s="189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8"/>
      <c r="B127" s="188"/>
      <c r="C127" s="188"/>
      <c r="D127" s="2"/>
      <c r="E127" s="189"/>
      <c r="F127" s="189"/>
      <c r="G127" s="189"/>
      <c r="H127" s="189"/>
      <c r="I127" s="189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B128" s="188"/>
      <c r="C128" s="188"/>
      <c r="D128" s="2"/>
      <c r="E128" s="189"/>
      <c r="F128" s="189"/>
      <c r="G128" s="189"/>
      <c r="H128" s="189"/>
      <c r="I128" s="189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8"/>
      <c r="B129" s="188"/>
      <c r="C129" s="188"/>
      <c r="D129" s="2"/>
      <c r="E129" s="189"/>
      <c r="F129" s="189"/>
      <c r="G129" s="189"/>
      <c r="H129" s="189"/>
      <c r="I129" s="189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8"/>
      <c r="B130" s="188"/>
      <c r="C130" s="188"/>
      <c r="D130" s="2"/>
      <c r="E130" s="189"/>
      <c r="F130" s="189"/>
      <c r="G130" s="189"/>
      <c r="H130" s="189"/>
      <c r="I130" s="189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8"/>
      <c r="B131" s="188"/>
      <c r="C131" s="188"/>
      <c r="D131" s="2"/>
      <c r="E131" s="189"/>
      <c r="F131" s="189"/>
      <c r="G131" s="189"/>
      <c r="H131" s="189"/>
      <c r="I131" s="189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8"/>
      <c r="B132" s="188"/>
      <c r="C132" s="188"/>
      <c r="D132" s="2"/>
      <c r="E132" s="189"/>
      <c r="F132" s="189"/>
      <c r="G132" s="189"/>
      <c r="H132" s="189"/>
      <c r="I132" s="189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8"/>
      <c r="B133" s="188"/>
      <c r="C133" s="188"/>
      <c r="D133" s="2"/>
      <c r="E133" s="189"/>
      <c r="F133" s="189"/>
      <c r="G133" s="189"/>
      <c r="H133" s="189"/>
      <c r="I133" s="189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8"/>
      <c r="B134" s="188"/>
      <c r="C134" s="188"/>
      <c r="D134" s="2"/>
      <c r="E134" s="189"/>
      <c r="F134" s="189"/>
      <c r="G134" s="189"/>
      <c r="H134" s="189"/>
      <c r="I134" s="189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8"/>
      <c r="B135" s="188"/>
      <c r="C135" s="188"/>
      <c r="D135" s="2"/>
      <c r="E135" s="189"/>
      <c r="F135" s="189"/>
      <c r="G135" s="189"/>
      <c r="H135" s="189"/>
      <c r="I135" s="189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8"/>
      <c r="B136" s="188"/>
      <c r="C136" s="188"/>
      <c r="D136" s="2"/>
      <c r="E136" s="189"/>
      <c r="F136" s="189"/>
      <c r="G136" s="189"/>
      <c r="H136" s="189"/>
      <c r="I136" s="189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8"/>
      <c r="B137" s="188"/>
      <c r="C137" s="188"/>
      <c r="D137" s="2"/>
      <c r="E137" s="189"/>
      <c r="F137" s="189"/>
      <c r="G137" s="189"/>
      <c r="H137" s="189"/>
      <c r="I137" s="189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8"/>
      <c r="B138" s="188"/>
      <c r="C138" s="188"/>
      <c r="D138" s="2"/>
      <c r="E138" s="189"/>
      <c r="F138" s="189"/>
      <c r="G138" s="189"/>
      <c r="H138" s="189"/>
      <c r="I138" s="189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8"/>
      <c r="B139" s="188"/>
      <c r="C139" s="188"/>
      <c r="D139" s="2"/>
      <c r="E139" s="189"/>
      <c r="F139" s="189"/>
      <c r="G139" s="189"/>
      <c r="H139" s="189"/>
      <c r="I139" s="189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8"/>
      <c r="B140" s="188"/>
      <c r="C140" s="188"/>
      <c r="D140" s="2"/>
      <c r="E140" s="189"/>
      <c r="F140" s="189"/>
      <c r="G140" s="189"/>
      <c r="H140" s="189"/>
      <c r="I140" s="189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8"/>
      <c r="B141" s="188"/>
      <c r="C141" s="188"/>
      <c r="D141" s="2"/>
      <c r="E141" s="189"/>
      <c r="F141" s="189"/>
      <c r="G141" s="189"/>
      <c r="H141" s="189"/>
      <c r="I141" s="189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8"/>
      <c r="B142" s="188"/>
      <c r="C142" s="188"/>
      <c r="D142" s="2"/>
      <c r="E142" s="189"/>
      <c r="F142" s="189"/>
      <c r="G142" s="189"/>
      <c r="H142" s="189"/>
      <c r="I142" s="189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8"/>
      <c r="B143" s="188"/>
      <c r="C143" s="188"/>
      <c r="D143" s="2"/>
      <c r="E143" s="189"/>
      <c r="F143" s="189"/>
      <c r="G143" s="189"/>
      <c r="H143" s="189"/>
      <c r="I143" s="189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8"/>
      <c r="B144" s="188"/>
      <c r="C144" s="188"/>
      <c r="D144" s="2"/>
      <c r="E144" s="189"/>
      <c r="F144" s="189"/>
      <c r="G144" s="189"/>
      <c r="H144" s="189"/>
      <c r="I144" s="189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8"/>
      <c r="B145" s="188"/>
      <c r="C145" s="188"/>
      <c r="D145" s="2"/>
      <c r="E145" s="189"/>
      <c r="F145" s="189"/>
      <c r="G145" s="189"/>
      <c r="H145" s="189"/>
      <c r="I145" s="189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8"/>
      <c r="B146" s="188"/>
      <c r="C146" s="188"/>
      <c r="D146" s="2"/>
      <c r="E146" s="189"/>
      <c r="F146" s="189"/>
      <c r="G146" s="189"/>
      <c r="H146" s="189"/>
      <c r="I146" s="189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8"/>
      <c r="B147" s="188"/>
      <c r="C147" s="188"/>
      <c r="D147" s="2"/>
      <c r="E147" s="189"/>
      <c r="F147" s="189"/>
      <c r="G147" s="189"/>
      <c r="H147" s="189"/>
      <c r="I147" s="189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8"/>
      <c r="B148" s="188"/>
      <c r="C148" s="188"/>
      <c r="D148" s="2"/>
      <c r="E148" s="189"/>
      <c r="F148" s="189"/>
      <c r="G148" s="189"/>
      <c r="H148" s="189"/>
      <c r="I148" s="189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8"/>
      <c r="B149" s="188"/>
      <c r="C149" s="188"/>
      <c r="D149" s="2"/>
      <c r="E149" s="189"/>
      <c r="F149" s="189"/>
      <c r="G149" s="189"/>
      <c r="H149" s="189"/>
      <c r="I149" s="189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8"/>
      <c r="B150" s="188"/>
      <c r="C150" s="188"/>
      <c r="D150" s="2"/>
      <c r="E150" s="189"/>
      <c r="F150" s="189"/>
      <c r="G150" s="189"/>
      <c r="H150" s="189"/>
      <c r="I150" s="189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8"/>
      <c r="B151" s="188"/>
      <c r="C151" s="188"/>
      <c r="D151" s="2"/>
      <c r="E151" s="189"/>
      <c r="F151" s="189"/>
      <c r="G151" s="189"/>
      <c r="H151" s="189"/>
      <c r="I151" s="189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8"/>
      <c r="B152" s="188"/>
      <c r="C152" s="188"/>
      <c r="D152" s="2"/>
      <c r="E152" s="189"/>
      <c r="F152" s="189"/>
      <c r="G152" s="189"/>
      <c r="H152" s="189"/>
      <c r="I152" s="189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8"/>
      <c r="B153" s="188"/>
      <c r="C153" s="188"/>
      <c r="D153" s="2"/>
      <c r="E153" s="189"/>
      <c r="F153" s="189"/>
      <c r="G153" s="189"/>
      <c r="H153" s="189"/>
      <c r="I153" s="189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8"/>
      <c r="B154" s="188"/>
      <c r="C154" s="188"/>
      <c r="D154" s="2"/>
      <c r="E154" s="189"/>
      <c r="F154" s="189"/>
      <c r="G154" s="189"/>
      <c r="H154" s="189"/>
      <c r="I154" s="189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8"/>
      <c r="B155" s="188"/>
      <c r="C155" s="188"/>
      <c r="D155" s="2"/>
      <c r="E155" s="189"/>
      <c r="F155" s="189"/>
      <c r="G155" s="189"/>
      <c r="H155" s="189"/>
      <c r="I155" s="189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8"/>
      <c r="B156" s="188"/>
      <c r="C156" s="188"/>
      <c r="D156" s="2"/>
      <c r="E156" s="189"/>
      <c r="F156" s="189"/>
      <c r="G156" s="189"/>
      <c r="H156" s="189"/>
      <c r="I156" s="189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8"/>
      <c r="B157" s="188"/>
      <c r="C157" s="188"/>
      <c r="D157" s="2"/>
      <c r="E157" s="189"/>
      <c r="F157" s="189"/>
      <c r="G157" s="189"/>
      <c r="H157" s="189"/>
      <c r="I157" s="189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8"/>
      <c r="B158" s="188"/>
      <c r="C158" s="188"/>
      <c r="D158" s="2"/>
      <c r="E158" s="189"/>
      <c r="F158" s="189"/>
      <c r="G158" s="189"/>
      <c r="H158" s="189"/>
      <c r="I158" s="189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8"/>
      <c r="B159" s="188"/>
      <c r="C159" s="188"/>
      <c r="D159" s="2"/>
      <c r="E159" s="189"/>
      <c r="F159" s="189"/>
      <c r="G159" s="189"/>
      <c r="H159" s="189"/>
      <c r="I159" s="189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188"/>
      <c r="B160" s="188"/>
      <c r="C160" s="188"/>
      <c r="D160" s="2"/>
      <c r="E160" s="189"/>
      <c r="F160" s="189"/>
      <c r="G160" s="189"/>
      <c r="H160" s="189"/>
      <c r="I160" s="189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8"/>
      <c r="B161" s="188"/>
      <c r="C161" s="188"/>
      <c r="D161" s="2"/>
      <c r="E161" s="189"/>
      <c r="F161" s="189"/>
      <c r="G161" s="189"/>
      <c r="H161" s="189"/>
      <c r="I161" s="189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8"/>
      <c r="B162" s="188"/>
      <c r="C162" s="188"/>
      <c r="D162" s="2"/>
      <c r="E162" s="189"/>
      <c r="F162" s="189"/>
      <c r="G162" s="189"/>
      <c r="H162" s="189"/>
      <c r="I162" s="189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8"/>
      <c r="B163" s="188"/>
      <c r="C163" s="188"/>
      <c r="D163" s="2"/>
      <c r="E163" s="189"/>
      <c r="F163" s="189"/>
      <c r="G163" s="189"/>
      <c r="H163" s="189"/>
      <c r="I163" s="189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8"/>
      <c r="B164" s="188"/>
      <c r="C164" s="188"/>
      <c r="D164" s="2"/>
      <c r="E164" s="189"/>
      <c r="F164" s="189"/>
      <c r="G164" s="189"/>
      <c r="H164" s="189"/>
      <c r="I164" s="189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8"/>
      <c r="B165" s="188"/>
      <c r="C165" s="188"/>
      <c r="D165" s="2"/>
      <c r="E165" s="189"/>
      <c r="F165" s="189"/>
      <c r="G165" s="189"/>
      <c r="H165" s="189"/>
      <c r="I165" s="189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8"/>
      <c r="B166" s="188"/>
      <c r="C166" s="188"/>
      <c r="D166" s="2"/>
      <c r="E166" s="189"/>
      <c r="F166" s="189"/>
      <c r="G166" s="189"/>
      <c r="H166" s="189"/>
      <c r="I166" s="189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8"/>
      <c r="B167" s="188"/>
      <c r="C167" s="188"/>
      <c r="D167" s="2"/>
      <c r="E167" s="189"/>
      <c r="F167" s="189"/>
      <c r="G167" s="189"/>
      <c r="H167" s="189"/>
      <c r="I167" s="189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8"/>
      <c r="B168" s="188"/>
      <c r="C168" s="188"/>
      <c r="D168" s="2"/>
      <c r="E168" s="189"/>
      <c r="F168" s="189"/>
      <c r="G168" s="189"/>
      <c r="H168" s="189"/>
      <c r="I168" s="189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8"/>
      <c r="B169" s="188"/>
      <c r="C169" s="188"/>
      <c r="D169" s="2"/>
      <c r="E169" s="189"/>
      <c r="F169" s="189"/>
      <c r="G169" s="189"/>
      <c r="H169" s="189"/>
      <c r="I169" s="189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8"/>
      <c r="B170" s="188"/>
      <c r="C170" s="188"/>
      <c r="D170" s="2"/>
      <c r="E170" s="189"/>
      <c r="F170" s="189"/>
      <c r="G170" s="189"/>
      <c r="H170" s="189"/>
      <c r="I170" s="189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8"/>
      <c r="B171" s="188"/>
      <c r="C171" s="188"/>
      <c r="D171" s="2"/>
      <c r="E171" s="189"/>
      <c r="F171" s="189"/>
      <c r="G171" s="189"/>
      <c r="H171" s="189"/>
      <c r="I171" s="189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8"/>
      <c r="B172" s="188"/>
      <c r="C172" s="188"/>
      <c r="D172" s="2"/>
      <c r="E172" s="189"/>
      <c r="F172" s="189"/>
      <c r="G172" s="189"/>
      <c r="H172" s="189"/>
      <c r="I172" s="189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8"/>
      <c r="B173" s="188"/>
      <c r="C173" s="188"/>
      <c r="D173" s="2"/>
      <c r="E173" s="189"/>
      <c r="F173" s="189"/>
      <c r="G173" s="189"/>
      <c r="H173" s="189"/>
      <c r="I173" s="189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8"/>
      <c r="B174" s="188"/>
      <c r="C174" s="188"/>
      <c r="D174" s="2"/>
      <c r="E174" s="189"/>
      <c r="F174" s="189"/>
      <c r="G174" s="189"/>
      <c r="H174" s="189"/>
      <c r="I174" s="189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8"/>
      <c r="B175" s="188"/>
      <c r="C175" s="188"/>
      <c r="D175" s="2"/>
      <c r="E175" s="189"/>
      <c r="F175" s="189"/>
      <c r="G175" s="189"/>
      <c r="H175" s="189"/>
      <c r="I175" s="189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8"/>
      <c r="B176" s="188"/>
      <c r="C176" s="188"/>
      <c r="D176" s="2"/>
      <c r="E176" s="189"/>
      <c r="F176" s="189"/>
      <c r="G176" s="189"/>
      <c r="H176" s="189"/>
      <c r="I176" s="189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8"/>
      <c r="B177" s="188"/>
      <c r="C177" s="188"/>
      <c r="D177" s="2"/>
      <c r="E177" s="189"/>
      <c r="F177" s="189"/>
      <c r="G177" s="189"/>
      <c r="H177" s="189"/>
      <c r="I177" s="189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8"/>
      <c r="B178" s="188"/>
      <c r="C178" s="188"/>
      <c r="D178" s="2"/>
      <c r="E178" s="189"/>
      <c r="F178" s="189"/>
      <c r="G178" s="189"/>
      <c r="H178" s="189"/>
      <c r="I178" s="189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8"/>
      <c r="B179" s="188"/>
      <c r="C179" s="188"/>
      <c r="D179" s="2"/>
      <c r="E179" s="189"/>
      <c r="F179" s="189"/>
      <c r="G179" s="189"/>
      <c r="H179" s="189"/>
      <c r="I179" s="189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8"/>
      <c r="B180" s="188"/>
      <c r="C180" s="188"/>
      <c r="D180" s="2"/>
      <c r="E180" s="189"/>
      <c r="F180" s="189"/>
      <c r="G180" s="189"/>
      <c r="H180" s="189"/>
      <c r="I180" s="189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8"/>
      <c r="B181" s="188"/>
      <c r="C181" s="188"/>
      <c r="D181" s="2"/>
      <c r="E181" s="189"/>
      <c r="F181" s="189"/>
      <c r="G181" s="189"/>
      <c r="H181" s="189"/>
      <c r="I181" s="189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8"/>
      <c r="B182" s="188"/>
      <c r="C182" s="188"/>
      <c r="D182" s="2"/>
      <c r="E182" s="189"/>
      <c r="F182" s="189"/>
      <c r="G182" s="189"/>
      <c r="H182" s="189"/>
      <c r="I182" s="189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8"/>
      <c r="B183" s="188"/>
      <c r="C183" s="188"/>
      <c r="D183" s="2"/>
      <c r="E183" s="189"/>
      <c r="F183" s="189"/>
      <c r="G183" s="189"/>
      <c r="H183" s="189"/>
      <c r="I183" s="189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8"/>
      <c r="B184" s="188"/>
      <c r="C184" s="188"/>
      <c r="D184" s="2"/>
      <c r="E184" s="189"/>
      <c r="F184" s="189"/>
      <c r="G184" s="189"/>
      <c r="H184" s="189"/>
      <c r="I184" s="189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8"/>
      <c r="B185" s="188"/>
      <c r="C185" s="188"/>
      <c r="D185" s="2"/>
      <c r="E185" s="189"/>
      <c r="F185" s="189"/>
      <c r="G185" s="189"/>
      <c r="H185" s="189"/>
      <c r="I185" s="189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8"/>
      <c r="B186" s="188"/>
      <c r="C186" s="188"/>
      <c r="D186" s="2"/>
      <c r="E186" s="189"/>
      <c r="F186" s="189"/>
      <c r="G186" s="189"/>
      <c r="H186" s="189"/>
      <c r="I186" s="189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8"/>
      <c r="B187" s="188"/>
      <c r="C187" s="188"/>
      <c r="D187" s="2"/>
      <c r="E187" s="189"/>
      <c r="F187" s="189"/>
      <c r="G187" s="189"/>
      <c r="H187" s="189"/>
      <c r="I187" s="189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8"/>
      <c r="B188" s="188"/>
      <c r="C188" s="188"/>
      <c r="D188" s="2"/>
      <c r="E188" s="189"/>
      <c r="F188" s="189"/>
      <c r="G188" s="189"/>
      <c r="H188" s="189"/>
      <c r="I188" s="189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8"/>
      <c r="B189" s="188"/>
      <c r="C189" s="188"/>
      <c r="D189" s="2"/>
      <c r="E189" s="189"/>
      <c r="F189" s="189"/>
      <c r="G189" s="189"/>
      <c r="H189" s="189"/>
      <c r="I189" s="189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8"/>
      <c r="B190" s="188"/>
      <c r="C190" s="188"/>
      <c r="D190" s="2"/>
      <c r="E190" s="189"/>
      <c r="F190" s="189"/>
      <c r="G190" s="189"/>
      <c r="H190" s="189"/>
      <c r="I190" s="189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8"/>
      <c r="B191" s="188"/>
      <c r="C191" s="188"/>
      <c r="D191" s="2"/>
      <c r="E191" s="189"/>
      <c r="F191" s="189"/>
      <c r="G191" s="189"/>
      <c r="H191" s="189"/>
      <c r="I191" s="189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88"/>
      <c r="B192" s="188"/>
      <c r="C192" s="188"/>
      <c r="D192" s="2"/>
      <c r="E192" s="189"/>
      <c r="F192" s="189"/>
      <c r="G192" s="189"/>
      <c r="H192" s="189"/>
      <c r="I192" s="189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21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7.25" customHeight="1">
      <c r="A309" s="1"/>
      <c r="B309" s="1"/>
      <c r="C309" s="1"/>
      <c r="D309" s="2"/>
      <c r="E309" s="3"/>
      <c r="F309" s="3"/>
      <c r="G309" s="3"/>
      <c r="H309" s="3"/>
      <c r="I309" s="3"/>
      <c r="J309" s="21"/>
      <c r="K309" s="5"/>
      <c r="L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2"/>
      <c r="B310" s="2"/>
      <c r="C310" s="2"/>
      <c r="D310" s="2"/>
      <c r="E310" s="2"/>
      <c r="F310" s="2"/>
      <c r="G310" s="222"/>
      <c r="H310" s="222"/>
      <c r="I310" s="222"/>
      <c r="J310" s="222"/>
      <c r="K310" s="5"/>
    </row>
    <row r="311" ht="15.75" customHeight="1">
      <c r="A311" s="2"/>
      <c r="B311" s="2"/>
      <c r="C311" s="2"/>
      <c r="D311" s="2"/>
      <c r="E311" s="2"/>
      <c r="F311" s="2"/>
      <c r="G311" s="222"/>
      <c r="H311" s="222"/>
      <c r="I311" s="222"/>
      <c r="J311" s="222"/>
      <c r="K311" s="5"/>
    </row>
    <row r="312" ht="15.75" customHeight="1">
      <c r="A312" s="2"/>
      <c r="B312" s="2"/>
      <c r="C312" s="2"/>
      <c r="D312" s="2"/>
      <c r="E312" s="2"/>
      <c r="F312" s="2"/>
      <c r="G312" s="222"/>
      <c r="H312" s="222"/>
      <c r="I312" s="222"/>
      <c r="J312" s="222"/>
      <c r="K312" s="5"/>
    </row>
    <row r="313" ht="15.75" customHeight="1">
      <c r="A313" s="2"/>
      <c r="B313" s="2"/>
      <c r="C313" s="2"/>
      <c r="D313" s="2"/>
      <c r="E313" s="2"/>
      <c r="F313" s="2"/>
      <c r="G313" s="222"/>
      <c r="H313" s="222"/>
      <c r="I313" s="222"/>
      <c r="J313" s="222"/>
      <c r="K313" s="5"/>
    </row>
    <row r="314" ht="15.75" customHeight="1">
      <c r="A314" s="2"/>
      <c r="B314" s="2"/>
      <c r="C314" s="2"/>
      <c r="D314" s="2"/>
      <c r="E314" s="2"/>
      <c r="F314" s="2"/>
      <c r="G314" s="222"/>
      <c r="H314" s="222"/>
      <c r="I314" s="222"/>
      <c r="J314" s="222"/>
      <c r="K314" s="5"/>
    </row>
    <row r="315" ht="15.75" customHeight="1">
      <c r="A315" s="2"/>
      <c r="B315" s="2"/>
      <c r="C315" s="2"/>
      <c r="D315" s="2"/>
      <c r="E315" s="2"/>
      <c r="F315" s="2"/>
      <c r="G315" s="222"/>
      <c r="H315" s="222"/>
      <c r="I315" s="222"/>
      <c r="J315" s="222"/>
      <c r="K315" s="5"/>
    </row>
    <row r="316" ht="15.75" customHeight="1">
      <c r="A316" s="2"/>
      <c r="B316" s="2"/>
      <c r="C316" s="2"/>
      <c r="D316" s="2"/>
      <c r="E316" s="2"/>
      <c r="F316" s="2"/>
      <c r="G316" s="222"/>
      <c r="H316" s="222"/>
      <c r="I316" s="222"/>
      <c r="J316" s="222"/>
      <c r="K316" s="5"/>
    </row>
    <row r="317" ht="15.75" customHeight="1">
      <c r="A317" s="2"/>
      <c r="B317" s="2"/>
      <c r="C317" s="2"/>
      <c r="D317" s="2"/>
      <c r="E317" s="2"/>
      <c r="F317" s="2"/>
      <c r="G317" s="222"/>
      <c r="H317" s="222"/>
      <c r="I317" s="222"/>
      <c r="J317" s="222"/>
      <c r="K317" s="5"/>
    </row>
    <row r="318" ht="15.75" customHeight="1">
      <c r="A318" s="2"/>
      <c r="B318" s="2"/>
      <c r="C318" s="2"/>
      <c r="D318" s="2"/>
      <c r="E318" s="2"/>
      <c r="F318" s="2"/>
      <c r="G318" s="222"/>
      <c r="H318" s="222"/>
      <c r="I318" s="222"/>
      <c r="J318" s="222"/>
      <c r="K318" s="5"/>
    </row>
    <row r="319" ht="15.75" customHeight="1">
      <c r="A319" s="2"/>
      <c r="B319" s="2"/>
      <c r="C319" s="2"/>
      <c r="D319" s="2"/>
      <c r="E319" s="2"/>
      <c r="F319" s="2"/>
      <c r="G319" s="222"/>
      <c r="H319" s="222"/>
      <c r="I319" s="222"/>
      <c r="J319" s="222"/>
      <c r="K319" s="5"/>
    </row>
    <row r="320" ht="15.75" customHeight="1">
      <c r="A320" s="2"/>
      <c r="B320" s="2"/>
      <c r="C320" s="2"/>
      <c r="D320" s="2"/>
      <c r="E320" s="2"/>
      <c r="F320" s="2"/>
      <c r="G320" s="222"/>
      <c r="H320" s="222"/>
      <c r="I320" s="222"/>
      <c r="J320" s="222"/>
      <c r="K320" s="5"/>
    </row>
    <row r="321" ht="15.75" customHeight="1">
      <c r="A321" s="2"/>
      <c r="B321" s="2"/>
      <c r="C321" s="2"/>
      <c r="D321" s="2"/>
      <c r="E321" s="2"/>
      <c r="F321" s="2"/>
      <c r="G321" s="222"/>
      <c r="H321" s="222"/>
      <c r="I321" s="222"/>
      <c r="J321" s="222"/>
      <c r="K321" s="5"/>
    </row>
    <row r="322" ht="15.75" customHeight="1">
      <c r="A322" s="2"/>
      <c r="B322" s="2"/>
      <c r="C322" s="2"/>
      <c r="D322" s="2"/>
      <c r="E322" s="2"/>
      <c r="F322" s="2"/>
      <c r="G322" s="222"/>
      <c r="H322" s="222"/>
      <c r="I322" s="222"/>
      <c r="J322" s="222"/>
      <c r="K322" s="5"/>
    </row>
    <row r="323" ht="15.75" customHeight="1">
      <c r="A323" s="2"/>
      <c r="B323" s="2"/>
      <c r="C323" s="2"/>
      <c r="D323" s="2"/>
      <c r="E323" s="2"/>
      <c r="F323" s="2"/>
      <c r="G323" s="222"/>
      <c r="H323" s="222"/>
      <c r="I323" s="222"/>
      <c r="J323" s="222"/>
      <c r="K323" s="5"/>
    </row>
    <row r="324" ht="15.75" customHeight="1">
      <c r="A324" s="2"/>
      <c r="B324" s="2"/>
      <c r="C324" s="2"/>
      <c r="D324" s="2"/>
      <c r="E324" s="2"/>
      <c r="F324" s="2"/>
      <c r="G324" s="222"/>
      <c r="H324" s="222"/>
      <c r="I324" s="222"/>
      <c r="J324" s="222"/>
      <c r="K324" s="5"/>
    </row>
    <row r="325" ht="15.75" customHeight="1">
      <c r="A325" s="2"/>
      <c r="B325" s="2"/>
      <c r="C325" s="2"/>
      <c r="D325" s="2"/>
      <c r="E325" s="2"/>
      <c r="F325" s="2"/>
      <c r="G325" s="222"/>
      <c r="H325" s="222"/>
      <c r="I325" s="222"/>
      <c r="J325" s="222"/>
      <c r="K325" s="5"/>
    </row>
    <row r="326" ht="15.75" customHeight="1">
      <c r="A326" s="2"/>
      <c r="B326" s="2"/>
      <c r="C326" s="2"/>
      <c r="D326" s="2"/>
      <c r="E326" s="2"/>
      <c r="F326" s="2"/>
      <c r="G326" s="222"/>
      <c r="H326" s="222"/>
      <c r="I326" s="222"/>
      <c r="J326" s="222"/>
      <c r="K326" s="5"/>
    </row>
    <row r="327" ht="15.75" customHeight="1">
      <c r="A327" s="2"/>
      <c r="B327" s="2"/>
      <c r="C327" s="2"/>
      <c r="D327" s="2"/>
      <c r="E327" s="2"/>
      <c r="F327" s="2"/>
      <c r="G327" s="222"/>
      <c r="H327" s="222"/>
      <c r="I327" s="222"/>
      <c r="J327" s="222"/>
      <c r="K327" s="5"/>
    </row>
    <row r="328" ht="15.75" customHeight="1">
      <c r="A328" s="2"/>
      <c r="B328" s="2"/>
      <c r="C328" s="2"/>
      <c r="D328" s="2"/>
      <c r="E328" s="2"/>
      <c r="F328" s="2"/>
      <c r="G328" s="222"/>
      <c r="H328" s="222"/>
      <c r="I328" s="222"/>
      <c r="J328" s="222"/>
      <c r="K328" s="5"/>
    </row>
    <row r="329" ht="15.75" customHeight="1">
      <c r="A329" s="2"/>
      <c r="B329" s="2"/>
      <c r="C329" s="2"/>
      <c r="D329" s="2"/>
      <c r="E329" s="2"/>
      <c r="F329" s="2"/>
      <c r="G329" s="222"/>
      <c r="H329" s="222"/>
      <c r="I329" s="222"/>
      <c r="J329" s="222"/>
      <c r="K329" s="5"/>
    </row>
    <row r="330" ht="15.75" customHeight="1">
      <c r="A330" s="2"/>
      <c r="B330" s="2"/>
      <c r="C330" s="2"/>
      <c r="D330" s="2"/>
      <c r="E330" s="2"/>
      <c r="F330" s="2"/>
      <c r="G330" s="222"/>
      <c r="H330" s="222"/>
      <c r="I330" s="222"/>
      <c r="J330" s="222"/>
      <c r="K330" s="5"/>
    </row>
    <row r="331" ht="15.75" customHeight="1">
      <c r="A331" s="2"/>
      <c r="B331" s="2"/>
      <c r="C331" s="2"/>
      <c r="D331" s="2"/>
      <c r="E331" s="2"/>
      <c r="F331" s="2"/>
      <c r="G331" s="222"/>
      <c r="H331" s="222"/>
      <c r="I331" s="222"/>
      <c r="J331" s="222"/>
      <c r="K331" s="5"/>
    </row>
    <row r="332" ht="15.75" customHeight="1">
      <c r="A332" s="2"/>
      <c r="B332" s="2"/>
      <c r="C332" s="2"/>
      <c r="D332" s="2"/>
      <c r="E332" s="2"/>
      <c r="F332" s="2"/>
      <c r="G332" s="222"/>
      <c r="H332" s="222"/>
      <c r="I332" s="222"/>
      <c r="J332" s="222"/>
      <c r="K332" s="5"/>
    </row>
    <row r="333" ht="15.75" customHeight="1">
      <c r="A333" s="2"/>
      <c r="B333" s="2"/>
      <c r="C333" s="2"/>
      <c r="D333" s="2"/>
      <c r="E333" s="2"/>
      <c r="F333" s="2"/>
      <c r="G333" s="222"/>
      <c r="H333" s="222"/>
      <c r="I333" s="222"/>
      <c r="J333" s="222"/>
      <c r="K333" s="5"/>
    </row>
    <row r="334" ht="15.75" customHeight="1">
      <c r="A334" s="2"/>
      <c r="B334" s="2"/>
      <c r="C334" s="2"/>
      <c r="D334" s="2"/>
      <c r="E334" s="2"/>
      <c r="F334" s="2"/>
      <c r="G334" s="222"/>
      <c r="H334" s="222"/>
      <c r="I334" s="222"/>
      <c r="J334" s="222"/>
      <c r="K334" s="5"/>
    </row>
    <row r="335" ht="15.75" customHeight="1">
      <c r="A335" s="2"/>
      <c r="B335" s="2"/>
      <c r="C335" s="2"/>
      <c r="D335" s="2"/>
      <c r="E335" s="2"/>
      <c r="F335" s="2"/>
      <c r="G335" s="222"/>
      <c r="H335" s="222"/>
      <c r="I335" s="222"/>
      <c r="J335" s="222"/>
      <c r="K335" s="5"/>
    </row>
    <row r="336" ht="15.75" customHeight="1">
      <c r="A336" s="2"/>
      <c r="B336" s="2"/>
      <c r="C336" s="2"/>
      <c r="D336" s="2"/>
      <c r="E336" s="2"/>
      <c r="F336" s="2"/>
      <c r="G336" s="222"/>
      <c r="H336" s="222"/>
      <c r="I336" s="222"/>
      <c r="J336" s="222"/>
      <c r="K336" s="5"/>
    </row>
    <row r="337" ht="15.75" customHeight="1">
      <c r="A337" s="2"/>
      <c r="B337" s="2"/>
      <c r="C337" s="2"/>
      <c r="D337" s="2"/>
      <c r="E337" s="2"/>
      <c r="F337" s="2"/>
      <c r="G337" s="222"/>
      <c r="H337" s="222"/>
      <c r="I337" s="222"/>
      <c r="J337" s="222"/>
      <c r="K337" s="5"/>
    </row>
    <row r="338" ht="15.75" customHeight="1">
      <c r="A338" s="2"/>
      <c r="B338" s="2"/>
      <c r="C338" s="2"/>
      <c r="D338" s="2"/>
      <c r="E338" s="2"/>
      <c r="F338" s="2"/>
      <c r="G338" s="222"/>
      <c r="H338" s="222"/>
      <c r="I338" s="222"/>
      <c r="J338" s="222"/>
      <c r="K338" s="5"/>
    </row>
    <row r="339" ht="15.75" customHeight="1">
      <c r="A339" s="2"/>
      <c r="B339" s="2"/>
      <c r="C339" s="2"/>
      <c r="D339" s="2"/>
      <c r="E339" s="2"/>
      <c r="F339" s="2"/>
      <c r="G339" s="222"/>
      <c r="H339" s="222"/>
      <c r="I339" s="222"/>
      <c r="J339" s="222"/>
      <c r="K339" s="5"/>
    </row>
    <row r="340" ht="15.75" customHeight="1">
      <c r="A340" s="2"/>
      <c r="B340" s="2"/>
      <c r="C340" s="2"/>
      <c r="D340" s="2"/>
      <c r="E340" s="2"/>
      <c r="F340" s="2"/>
      <c r="G340" s="222"/>
      <c r="H340" s="222"/>
      <c r="I340" s="222"/>
      <c r="J340" s="222"/>
      <c r="K340" s="5"/>
    </row>
    <row r="341" ht="15.75" customHeight="1">
      <c r="A341" s="2"/>
      <c r="B341" s="2"/>
      <c r="C341" s="2"/>
      <c r="D341" s="2"/>
      <c r="E341" s="2"/>
      <c r="F341" s="2"/>
      <c r="G341" s="222"/>
      <c r="H341" s="222"/>
      <c r="I341" s="222"/>
      <c r="J341" s="222"/>
      <c r="K341" s="5"/>
    </row>
    <row r="342" ht="15.75" customHeight="1">
      <c r="A342" s="2"/>
      <c r="B342" s="2"/>
      <c r="C342" s="2"/>
      <c r="D342" s="2"/>
      <c r="E342" s="2"/>
      <c r="F342" s="2"/>
      <c r="G342" s="222"/>
      <c r="H342" s="222"/>
      <c r="I342" s="222"/>
      <c r="J342" s="222"/>
      <c r="K342" s="5"/>
    </row>
    <row r="343" ht="15.75" customHeight="1">
      <c r="A343" s="2"/>
      <c r="B343" s="2"/>
      <c r="C343" s="2"/>
      <c r="D343" s="2"/>
      <c r="E343" s="2"/>
      <c r="F343" s="2"/>
      <c r="G343" s="222"/>
      <c r="H343" s="222"/>
      <c r="I343" s="222"/>
      <c r="J343" s="222"/>
      <c r="K343" s="5"/>
    </row>
    <row r="344" ht="15.75" customHeight="1">
      <c r="A344" s="2"/>
      <c r="B344" s="2"/>
      <c r="C344" s="2"/>
      <c r="D344" s="2"/>
      <c r="E344" s="2"/>
      <c r="F344" s="2"/>
      <c r="G344" s="222"/>
      <c r="H344" s="222"/>
      <c r="I344" s="222"/>
      <c r="J344" s="222"/>
      <c r="K344" s="5"/>
    </row>
    <row r="345" ht="15.75" customHeight="1">
      <c r="A345" s="2"/>
      <c r="B345" s="2"/>
      <c r="C345" s="2"/>
      <c r="D345" s="2"/>
      <c r="E345" s="2"/>
      <c r="F345" s="2"/>
      <c r="G345" s="222"/>
      <c r="H345" s="222"/>
      <c r="I345" s="222"/>
      <c r="J345" s="222"/>
      <c r="K345" s="5"/>
    </row>
    <row r="346" ht="15.75" customHeight="1">
      <c r="A346" s="2"/>
      <c r="B346" s="2"/>
      <c r="C346" s="2"/>
      <c r="D346" s="2"/>
      <c r="E346" s="2"/>
      <c r="F346" s="2"/>
      <c r="G346" s="222"/>
      <c r="H346" s="222"/>
      <c r="I346" s="222"/>
      <c r="J346" s="222"/>
      <c r="K346" s="5"/>
    </row>
    <row r="347" ht="15.75" customHeight="1">
      <c r="A347" s="2"/>
      <c r="B347" s="2"/>
      <c r="C347" s="2"/>
      <c r="D347" s="2"/>
      <c r="E347" s="2"/>
      <c r="F347" s="2"/>
      <c r="G347" s="222"/>
      <c r="H347" s="222"/>
      <c r="I347" s="222"/>
      <c r="J347" s="222"/>
      <c r="K347" s="5"/>
    </row>
    <row r="348" ht="15.75" customHeight="1">
      <c r="A348" s="2"/>
      <c r="B348" s="2"/>
      <c r="C348" s="2"/>
      <c r="D348" s="2"/>
      <c r="E348" s="2"/>
      <c r="F348" s="2"/>
      <c r="G348" s="222"/>
      <c r="H348" s="222"/>
      <c r="I348" s="222"/>
      <c r="J348" s="222"/>
      <c r="K348" s="5"/>
    </row>
    <row r="349" ht="15.75" customHeight="1">
      <c r="A349" s="2"/>
      <c r="B349" s="2"/>
      <c r="C349" s="2"/>
      <c r="D349" s="2"/>
      <c r="E349" s="2"/>
      <c r="F349" s="2"/>
      <c r="G349" s="222"/>
      <c r="H349" s="222"/>
      <c r="I349" s="222"/>
      <c r="J349" s="222"/>
      <c r="K349" s="5"/>
    </row>
    <row r="350" ht="15.75" customHeight="1">
      <c r="A350" s="2"/>
      <c r="B350" s="2"/>
      <c r="C350" s="2"/>
      <c r="D350" s="2"/>
      <c r="E350" s="2"/>
      <c r="F350" s="2"/>
      <c r="G350" s="222"/>
      <c r="H350" s="222"/>
      <c r="I350" s="222"/>
      <c r="J350" s="222"/>
      <c r="K350" s="5"/>
    </row>
    <row r="351" ht="15.75" customHeight="1">
      <c r="A351" s="2"/>
      <c r="B351" s="2"/>
      <c r="C351" s="2"/>
      <c r="D351" s="2"/>
      <c r="E351" s="2"/>
      <c r="F351" s="2"/>
      <c r="G351" s="222"/>
      <c r="H351" s="222"/>
      <c r="I351" s="222"/>
      <c r="J351" s="222"/>
      <c r="K351" s="5"/>
    </row>
    <row r="352" ht="15.75" customHeight="1">
      <c r="A352" s="2"/>
      <c r="B352" s="2"/>
      <c r="C352" s="2"/>
      <c r="D352" s="2"/>
      <c r="E352" s="2"/>
      <c r="F352" s="2"/>
      <c r="G352" s="222"/>
      <c r="H352" s="222"/>
      <c r="I352" s="222"/>
      <c r="J352" s="222"/>
      <c r="K352" s="5"/>
    </row>
    <row r="353" ht="15.75" customHeight="1">
      <c r="A353" s="2"/>
      <c r="B353" s="2"/>
      <c r="C353" s="2"/>
      <c r="D353" s="2"/>
      <c r="E353" s="2"/>
      <c r="F353" s="2"/>
      <c r="G353" s="222"/>
      <c r="H353" s="222"/>
      <c r="I353" s="222"/>
      <c r="J353" s="222"/>
      <c r="K353" s="5"/>
    </row>
    <row r="354" ht="15.75" customHeight="1">
      <c r="A354" s="2"/>
      <c r="B354" s="2"/>
      <c r="C354" s="2"/>
      <c r="D354" s="2"/>
      <c r="E354" s="2"/>
      <c r="F354" s="2"/>
      <c r="G354" s="222"/>
      <c r="H354" s="222"/>
      <c r="I354" s="222"/>
      <c r="J354" s="222"/>
      <c r="K354" s="5"/>
    </row>
    <row r="355" ht="15.75" customHeight="1">
      <c r="A355" s="2"/>
      <c r="B355" s="2"/>
      <c r="C355" s="2"/>
      <c r="D355" s="2"/>
      <c r="E355" s="2"/>
      <c r="F355" s="2"/>
      <c r="G355" s="222"/>
      <c r="H355" s="222"/>
      <c r="I355" s="222"/>
      <c r="J355" s="222"/>
      <c r="K355" s="5"/>
    </row>
    <row r="356" ht="15.75" customHeight="1">
      <c r="A356" s="2"/>
      <c r="B356" s="2"/>
      <c r="C356" s="2"/>
      <c r="D356" s="2"/>
      <c r="E356" s="2"/>
      <c r="F356" s="2"/>
      <c r="G356" s="222"/>
      <c r="H356" s="222"/>
      <c r="I356" s="222"/>
      <c r="J356" s="222"/>
      <c r="K356" s="5"/>
    </row>
    <row r="357" ht="15.75" customHeight="1">
      <c r="A357" s="2"/>
      <c r="B357" s="2"/>
      <c r="C357" s="2"/>
      <c r="D357" s="2"/>
      <c r="E357" s="2"/>
      <c r="F357" s="2"/>
      <c r="G357" s="222"/>
      <c r="H357" s="222"/>
      <c r="I357" s="222"/>
      <c r="J357" s="222"/>
      <c r="K357" s="5"/>
    </row>
    <row r="358" ht="15.75" customHeight="1">
      <c r="A358" s="2"/>
      <c r="B358" s="2"/>
      <c r="C358" s="2"/>
      <c r="D358" s="2"/>
      <c r="E358" s="2"/>
      <c r="F358" s="2"/>
      <c r="G358" s="222"/>
      <c r="H358" s="222"/>
      <c r="I358" s="222"/>
      <c r="J358" s="222"/>
      <c r="K358" s="5"/>
    </row>
    <row r="359" ht="15.75" customHeight="1">
      <c r="A359" s="2"/>
      <c r="B359" s="2"/>
      <c r="C359" s="2"/>
      <c r="D359" s="2"/>
      <c r="E359" s="2"/>
      <c r="F359" s="2"/>
      <c r="G359" s="222"/>
      <c r="H359" s="222"/>
      <c r="I359" s="222"/>
      <c r="J359" s="222"/>
      <c r="K359" s="5"/>
    </row>
    <row r="360" ht="15.75" customHeight="1">
      <c r="A360" s="2"/>
      <c r="B360" s="2"/>
      <c r="C360" s="2"/>
      <c r="D360" s="2"/>
      <c r="E360" s="2"/>
      <c r="F360" s="2"/>
      <c r="G360" s="222"/>
      <c r="H360" s="222"/>
      <c r="I360" s="222"/>
      <c r="J360" s="222"/>
      <c r="K360" s="5"/>
    </row>
    <row r="361" ht="15.75" customHeight="1">
      <c r="A361" s="2"/>
      <c r="B361" s="2"/>
      <c r="C361" s="2"/>
      <c r="D361" s="2"/>
      <c r="E361" s="2"/>
      <c r="F361" s="2"/>
      <c r="G361" s="222"/>
      <c r="H361" s="222"/>
      <c r="I361" s="222"/>
      <c r="J361" s="222"/>
      <c r="K361" s="5"/>
    </row>
    <row r="362" ht="15.75" customHeight="1">
      <c r="A362" s="2"/>
      <c r="B362" s="2"/>
      <c r="C362" s="2"/>
      <c r="D362" s="2"/>
      <c r="E362" s="2"/>
      <c r="F362" s="2"/>
      <c r="G362" s="222"/>
      <c r="H362" s="222"/>
      <c r="I362" s="222"/>
      <c r="J362" s="222"/>
      <c r="K362" s="5"/>
    </row>
    <row r="363" ht="15.75" customHeight="1">
      <c r="A363" s="2"/>
      <c r="B363" s="2"/>
      <c r="C363" s="2"/>
      <c r="D363" s="2"/>
      <c r="E363" s="2"/>
      <c r="F363" s="2"/>
      <c r="G363" s="222"/>
      <c r="H363" s="222"/>
      <c r="I363" s="222"/>
      <c r="J363" s="222"/>
      <c r="K363" s="5"/>
    </row>
    <row r="364" ht="15.75" customHeight="1">
      <c r="A364" s="2"/>
      <c r="B364" s="2"/>
      <c r="C364" s="2"/>
      <c r="D364" s="2"/>
      <c r="E364" s="2"/>
      <c r="F364" s="2"/>
      <c r="G364" s="222"/>
      <c r="H364" s="222"/>
      <c r="I364" s="222"/>
      <c r="J364" s="222"/>
      <c r="K364" s="5"/>
    </row>
    <row r="365" ht="15.75" customHeight="1">
      <c r="A365" s="2"/>
      <c r="B365" s="2"/>
      <c r="C365" s="2"/>
      <c r="D365" s="2"/>
      <c r="E365" s="2"/>
      <c r="F365" s="2"/>
      <c r="G365" s="222"/>
      <c r="H365" s="222"/>
      <c r="I365" s="222"/>
      <c r="J365" s="222"/>
      <c r="K365" s="5"/>
    </row>
    <row r="366" ht="15.75" customHeight="1">
      <c r="A366" s="2"/>
      <c r="B366" s="2"/>
      <c r="C366" s="2"/>
      <c r="D366" s="2"/>
      <c r="E366" s="2"/>
      <c r="F366" s="2"/>
      <c r="G366" s="222"/>
      <c r="H366" s="222"/>
      <c r="I366" s="222"/>
      <c r="J366" s="222"/>
      <c r="K366" s="5"/>
    </row>
    <row r="367" ht="15.75" customHeight="1">
      <c r="A367" s="2"/>
      <c r="B367" s="2"/>
      <c r="C367" s="2"/>
      <c r="D367" s="2"/>
      <c r="E367" s="2"/>
      <c r="F367" s="2"/>
      <c r="G367" s="222"/>
      <c r="H367" s="222"/>
      <c r="I367" s="222"/>
      <c r="J367" s="222"/>
      <c r="K367" s="5"/>
    </row>
    <row r="368" ht="15.75" customHeight="1">
      <c r="A368" s="2"/>
      <c r="B368" s="2"/>
      <c r="C368" s="2"/>
      <c r="D368" s="2"/>
      <c r="E368" s="2"/>
      <c r="F368" s="2"/>
      <c r="G368" s="222"/>
      <c r="H368" s="222"/>
      <c r="I368" s="222"/>
      <c r="J368" s="222"/>
      <c r="K368" s="5"/>
    </row>
    <row r="369" ht="15.75" customHeight="1">
      <c r="A369" s="2"/>
      <c r="B369" s="2"/>
      <c r="C369" s="2"/>
      <c r="D369" s="2"/>
      <c r="E369" s="2"/>
      <c r="F369" s="2"/>
      <c r="G369" s="222"/>
      <c r="H369" s="222"/>
      <c r="I369" s="222"/>
      <c r="J369" s="222"/>
      <c r="K369" s="5"/>
    </row>
    <row r="370" ht="15.75" customHeight="1">
      <c r="A370" s="2"/>
      <c r="B370" s="2"/>
      <c r="C370" s="2"/>
      <c r="D370" s="2"/>
      <c r="E370" s="2"/>
      <c r="F370" s="2"/>
      <c r="G370" s="222"/>
      <c r="H370" s="222"/>
      <c r="I370" s="222"/>
      <c r="J370" s="222"/>
      <c r="K370" s="5"/>
    </row>
    <row r="371" ht="15.75" customHeight="1">
      <c r="A371" s="2"/>
      <c r="B371" s="2"/>
      <c r="C371" s="2"/>
      <c r="D371" s="2"/>
      <c r="E371" s="2"/>
      <c r="F371" s="2"/>
      <c r="G371" s="222"/>
      <c r="H371" s="222"/>
      <c r="I371" s="222"/>
      <c r="J371" s="222"/>
      <c r="K371" s="5"/>
    </row>
    <row r="372" ht="15.75" customHeight="1">
      <c r="A372" s="2"/>
      <c r="B372" s="2"/>
      <c r="C372" s="2"/>
      <c r="D372" s="2"/>
      <c r="E372" s="2"/>
      <c r="F372" s="2"/>
      <c r="G372" s="222"/>
      <c r="H372" s="222"/>
      <c r="I372" s="222"/>
      <c r="J372" s="222"/>
      <c r="K372" s="5"/>
    </row>
    <row r="373" ht="15.75" customHeight="1">
      <c r="A373" s="2"/>
      <c r="B373" s="2"/>
      <c r="C373" s="2"/>
      <c r="D373" s="2"/>
      <c r="E373" s="2"/>
      <c r="F373" s="2"/>
      <c r="G373" s="222"/>
      <c r="H373" s="222"/>
      <c r="I373" s="222"/>
      <c r="J373" s="222"/>
      <c r="K373" s="5"/>
    </row>
    <row r="374" ht="15.75" customHeight="1">
      <c r="A374" s="2"/>
      <c r="B374" s="2"/>
      <c r="C374" s="2"/>
      <c r="D374" s="2"/>
      <c r="E374" s="2"/>
      <c r="F374" s="2"/>
      <c r="G374" s="222"/>
      <c r="H374" s="222"/>
      <c r="I374" s="222"/>
      <c r="J374" s="222"/>
      <c r="K374" s="5"/>
    </row>
    <row r="375" ht="15.75" customHeight="1">
      <c r="A375" s="2"/>
      <c r="B375" s="2"/>
      <c r="C375" s="2"/>
      <c r="D375" s="2"/>
      <c r="E375" s="2"/>
      <c r="F375" s="2"/>
      <c r="G375" s="222"/>
      <c r="H375" s="222"/>
      <c r="I375" s="222"/>
      <c r="J375" s="222"/>
      <c r="K375" s="5"/>
    </row>
    <row r="376" ht="15.75" customHeight="1">
      <c r="A376" s="2"/>
      <c r="B376" s="2"/>
      <c r="C376" s="2"/>
      <c r="D376" s="2"/>
      <c r="E376" s="2"/>
      <c r="F376" s="2"/>
      <c r="G376" s="222"/>
      <c r="H376" s="222"/>
      <c r="I376" s="222"/>
      <c r="J376" s="222"/>
      <c r="K376" s="5"/>
    </row>
    <row r="377" ht="15.75" customHeight="1">
      <c r="A377" s="2"/>
      <c r="B377" s="2"/>
      <c r="C377" s="2"/>
      <c r="D377" s="2"/>
      <c r="E377" s="2"/>
      <c r="F377" s="2"/>
      <c r="G377" s="222"/>
      <c r="H377" s="222"/>
      <c r="I377" s="222"/>
      <c r="J377" s="222"/>
      <c r="K377" s="5"/>
    </row>
    <row r="378" ht="15.75" customHeight="1">
      <c r="A378" s="2"/>
      <c r="B378" s="2"/>
      <c r="C378" s="2"/>
      <c r="D378" s="2"/>
      <c r="E378" s="2"/>
      <c r="F378" s="2"/>
      <c r="G378" s="222"/>
      <c r="H378" s="222"/>
      <c r="I378" s="222"/>
      <c r="J378" s="222"/>
      <c r="K378" s="5"/>
    </row>
    <row r="379" ht="15.75" customHeight="1">
      <c r="A379" s="2"/>
      <c r="B379" s="2"/>
      <c r="C379" s="2"/>
      <c r="D379" s="2"/>
      <c r="E379" s="2"/>
      <c r="F379" s="2"/>
      <c r="G379" s="222"/>
      <c r="H379" s="222"/>
      <c r="I379" s="222"/>
      <c r="J379" s="222"/>
      <c r="K379" s="5"/>
    </row>
    <row r="380" ht="15.75" customHeight="1">
      <c r="A380" s="2"/>
      <c r="B380" s="2"/>
      <c r="C380" s="2"/>
      <c r="D380" s="2"/>
      <c r="E380" s="2"/>
      <c r="F380" s="2"/>
      <c r="G380" s="222"/>
      <c r="H380" s="222"/>
      <c r="I380" s="222"/>
      <c r="J380" s="222"/>
      <c r="K380" s="5"/>
    </row>
    <row r="381" ht="15.75" customHeight="1">
      <c r="A381" s="2"/>
      <c r="B381" s="2"/>
      <c r="C381" s="2"/>
      <c r="D381" s="2"/>
      <c r="E381" s="2"/>
      <c r="F381" s="2"/>
      <c r="G381" s="222"/>
      <c r="H381" s="222"/>
      <c r="I381" s="222"/>
      <c r="J381" s="222"/>
      <c r="K381" s="5"/>
    </row>
    <row r="382" ht="15.75" customHeight="1">
      <c r="A382" s="2"/>
      <c r="B382" s="2"/>
      <c r="C382" s="2"/>
      <c r="D382" s="2"/>
      <c r="E382" s="2"/>
      <c r="F382" s="2"/>
      <c r="G382" s="222"/>
      <c r="H382" s="222"/>
      <c r="I382" s="222"/>
      <c r="J382" s="222"/>
      <c r="K382" s="5"/>
    </row>
    <row r="383" ht="15.75" customHeight="1">
      <c r="A383" s="2"/>
      <c r="B383" s="2"/>
      <c r="C383" s="2"/>
      <c r="D383" s="2"/>
      <c r="E383" s="2"/>
      <c r="F383" s="2"/>
      <c r="G383" s="222"/>
      <c r="H383" s="222"/>
      <c r="I383" s="222"/>
      <c r="J383" s="222"/>
      <c r="K383" s="5"/>
    </row>
    <row r="384" ht="15.75" customHeight="1">
      <c r="A384" s="2"/>
      <c r="B384" s="2"/>
      <c r="C384" s="2"/>
      <c r="D384" s="2"/>
      <c r="E384" s="2"/>
      <c r="F384" s="2"/>
      <c r="G384" s="222"/>
      <c r="H384" s="222"/>
      <c r="I384" s="222"/>
      <c r="J384" s="222"/>
      <c r="K384" s="5"/>
    </row>
    <row r="385" ht="15.75" customHeight="1">
      <c r="A385" s="2"/>
      <c r="B385" s="2"/>
      <c r="C385" s="2"/>
      <c r="D385" s="2"/>
      <c r="E385" s="2"/>
      <c r="F385" s="2"/>
      <c r="G385" s="222"/>
      <c r="H385" s="222"/>
      <c r="I385" s="222"/>
      <c r="J385" s="222"/>
      <c r="K385" s="5"/>
    </row>
    <row r="386" ht="15.75" customHeight="1">
      <c r="A386" s="2"/>
      <c r="B386" s="2"/>
      <c r="C386" s="2"/>
      <c r="D386" s="2"/>
      <c r="E386" s="2"/>
      <c r="F386" s="2"/>
      <c r="G386" s="222"/>
      <c r="H386" s="222"/>
      <c r="I386" s="222"/>
      <c r="J386" s="222"/>
      <c r="K386" s="5"/>
    </row>
    <row r="387" ht="15.75" customHeight="1">
      <c r="A387" s="2"/>
      <c r="B387" s="2"/>
      <c r="C387" s="2"/>
      <c r="D387" s="2"/>
      <c r="E387" s="2"/>
      <c r="F387" s="2"/>
      <c r="G387" s="222"/>
      <c r="H387" s="222"/>
      <c r="I387" s="222"/>
      <c r="J387" s="222"/>
      <c r="K387" s="5"/>
    </row>
    <row r="388" ht="15.75" customHeight="1">
      <c r="A388" s="2"/>
      <c r="B388" s="2"/>
      <c r="C388" s="2"/>
      <c r="D388" s="2"/>
      <c r="E388" s="2"/>
      <c r="F388" s="2"/>
      <c r="G388" s="222"/>
      <c r="H388" s="222"/>
      <c r="I388" s="222"/>
      <c r="J388" s="222"/>
      <c r="K388" s="5"/>
    </row>
    <row r="389" ht="15.75" customHeight="1">
      <c r="A389" s="2"/>
      <c r="B389" s="2"/>
      <c r="C389" s="2"/>
      <c r="D389" s="2"/>
      <c r="E389" s="2"/>
      <c r="F389" s="2"/>
      <c r="G389" s="222"/>
      <c r="H389" s="222"/>
      <c r="I389" s="222"/>
      <c r="J389" s="222"/>
      <c r="K389" s="5"/>
    </row>
    <row r="390" ht="15.75" customHeight="1">
      <c r="A390" s="2"/>
      <c r="B390" s="2"/>
      <c r="C390" s="2"/>
      <c r="D390" s="2"/>
      <c r="E390" s="2"/>
      <c r="F390" s="2"/>
      <c r="G390" s="222"/>
      <c r="H390" s="222"/>
      <c r="I390" s="222"/>
      <c r="J390" s="222"/>
      <c r="K390" s="5"/>
    </row>
    <row r="391" ht="15.75" customHeight="1">
      <c r="A391" s="2"/>
      <c r="B391" s="2"/>
      <c r="C391" s="2"/>
      <c r="D391" s="2"/>
      <c r="E391" s="2"/>
      <c r="F391" s="2"/>
      <c r="G391" s="222"/>
      <c r="H391" s="222"/>
      <c r="I391" s="222"/>
      <c r="J391" s="222"/>
      <c r="K391" s="5"/>
    </row>
    <row r="392" ht="15.75" customHeight="1">
      <c r="A392" s="2"/>
      <c r="B392" s="2"/>
      <c r="C392" s="2"/>
      <c r="D392" s="2"/>
      <c r="E392" s="2"/>
      <c r="F392" s="2"/>
      <c r="G392" s="222"/>
      <c r="H392" s="222"/>
      <c r="I392" s="222"/>
      <c r="J392" s="222"/>
      <c r="K392" s="5"/>
    </row>
    <row r="393" ht="15.75" customHeight="1">
      <c r="A393" s="2"/>
      <c r="B393" s="2"/>
      <c r="C393" s="2"/>
      <c r="D393" s="2"/>
      <c r="E393" s="2"/>
      <c r="F393" s="2"/>
      <c r="G393" s="222"/>
      <c r="H393" s="222"/>
      <c r="I393" s="222"/>
      <c r="J393" s="222"/>
      <c r="K393" s="5"/>
    </row>
    <row r="394" ht="15.75" customHeight="1">
      <c r="A394" s="2"/>
      <c r="B394" s="2"/>
      <c r="C394" s="2"/>
      <c r="D394" s="2"/>
      <c r="E394" s="2"/>
      <c r="F394" s="2"/>
      <c r="G394" s="222"/>
      <c r="H394" s="222"/>
      <c r="I394" s="222"/>
      <c r="J394" s="222"/>
      <c r="K394" s="5"/>
    </row>
    <row r="395" ht="15.75" customHeight="1">
      <c r="A395" s="2"/>
      <c r="B395" s="2"/>
      <c r="C395" s="2"/>
      <c r="D395" s="2"/>
      <c r="E395" s="2"/>
      <c r="F395" s="2"/>
      <c r="G395" s="222"/>
      <c r="H395" s="222"/>
      <c r="I395" s="222"/>
      <c r="J395" s="222"/>
      <c r="K395" s="5"/>
    </row>
    <row r="396" ht="15.75" customHeight="1">
      <c r="A396" s="2"/>
      <c r="B396" s="2"/>
      <c r="C396" s="2"/>
      <c r="D396" s="2"/>
      <c r="E396" s="2"/>
      <c r="F396" s="2"/>
      <c r="G396" s="222"/>
      <c r="H396" s="222"/>
      <c r="I396" s="222"/>
      <c r="J396" s="222"/>
      <c r="K396" s="5"/>
    </row>
    <row r="397" ht="15.75" customHeight="1">
      <c r="A397" s="2"/>
      <c r="B397" s="2"/>
      <c r="C397" s="2"/>
      <c r="D397" s="2"/>
      <c r="E397" s="2"/>
      <c r="F397" s="2"/>
      <c r="G397" s="222"/>
      <c r="H397" s="222"/>
      <c r="I397" s="222"/>
      <c r="J397" s="222"/>
      <c r="K397" s="5"/>
    </row>
    <row r="398" ht="15.75" customHeight="1">
      <c r="A398" s="2"/>
      <c r="B398" s="2"/>
      <c r="C398" s="2"/>
      <c r="D398" s="2"/>
      <c r="E398" s="2"/>
      <c r="F398" s="2"/>
      <c r="G398" s="222"/>
      <c r="H398" s="222"/>
      <c r="I398" s="222"/>
      <c r="J398" s="222"/>
      <c r="K398" s="5"/>
    </row>
    <row r="399" ht="15.75" customHeight="1">
      <c r="A399" s="2"/>
      <c r="B399" s="2"/>
      <c r="C399" s="2"/>
      <c r="D399" s="2"/>
      <c r="E399" s="2"/>
      <c r="F399" s="2"/>
      <c r="G399" s="222"/>
      <c r="H399" s="222"/>
      <c r="I399" s="222"/>
      <c r="J399" s="222"/>
      <c r="K399" s="5"/>
    </row>
    <row r="400" ht="15.75" customHeight="1">
      <c r="A400" s="2"/>
      <c r="B400" s="2"/>
      <c r="C400" s="2"/>
      <c r="D400" s="2"/>
      <c r="E400" s="2"/>
      <c r="F400" s="2"/>
      <c r="G400" s="222"/>
      <c r="H400" s="222"/>
      <c r="I400" s="222"/>
      <c r="J400" s="222"/>
      <c r="K400" s="5"/>
    </row>
    <row r="401" ht="15.75" customHeight="1">
      <c r="A401" s="2"/>
      <c r="B401" s="2"/>
      <c r="C401" s="2"/>
      <c r="D401" s="2"/>
      <c r="E401" s="2"/>
      <c r="F401" s="2"/>
      <c r="G401" s="222"/>
      <c r="H401" s="222"/>
      <c r="I401" s="222"/>
      <c r="J401" s="222"/>
      <c r="K401" s="5"/>
    </row>
    <row r="402" ht="15.75" customHeight="1">
      <c r="A402" s="2"/>
      <c r="B402" s="2"/>
      <c r="C402" s="2"/>
      <c r="D402" s="2"/>
      <c r="E402" s="2"/>
      <c r="F402" s="2"/>
      <c r="G402" s="222"/>
      <c r="H402" s="222"/>
      <c r="I402" s="222"/>
      <c r="J402" s="222"/>
      <c r="K402" s="5"/>
    </row>
    <row r="403" ht="15.75" customHeight="1">
      <c r="A403" s="2"/>
      <c r="B403" s="2"/>
      <c r="C403" s="2"/>
      <c r="D403" s="2"/>
      <c r="E403" s="2"/>
      <c r="F403" s="2"/>
      <c r="G403" s="222"/>
      <c r="H403" s="222"/>
      <c r="I403" s="222"/>
      <c r="J403" s="222"/>
      <c r="K403" s="5"/>
    </row>
    <row r="404" ht="15.75" customHeight="1">
      <c r="A404" s="2"/>
      <c r="B404" s="2"/>
      <c r="C404" s="2"/>
      <c r="D404" s="2"/>
      <c r="E404" s="2"/>
      <c r="F404" s="2"/>
      <c r="G404" s="222"/>
      <c r="H404" s="222"/>
      <c r="I404" s="222"/>
      <c r="J404" s="222"/>
      <c r="K404" s="5"/>
    </row>
    <row r="405" ht="15.75" customHeight="1">
      <c r="A405" s="2"/>
      <c r="B405" s="2"/>
      <c r="C405" s="2"/>
      <c r="D405" s="2"/>
      <c r="E405" s="2"/>
      <c r="F405" s="2"/>
      <c r="G405" s="222"/>
      <c r="H405" s="222"/>
      <c r="I405" s="222"/>
      <c r="J405" s="222"/>
      <c r="K405" s="5"/>
    </row>
    <row r="406" ht="15.75" customHeight="1">
      <c r="A406" s="2"/>
      <c r="B406" s="2"/>
      <c r="C406" s="2"/>
      <c r="D406" s="2"/>
      <c r="E406" s="2"/>
      <c r="F406" s="2"/>
      <c r="G406" s="222"/>
      <c r="H406" s="222"/>
      <c r="I406" s="222"/>
      <c r="J406" s="222"/>
      <c r="K406" s="5"/>
    </row>
    <row r="407" ht="15.75" customHeight="1">
      <c r="A407" s="2"/>
      <c r="B407" s="2"/>
      <c r="C407" s="2"/>
      <c r="D407" s="2"/>
      <c r="E407" s="2"/>
      <c r="F407" s="2"/>
      <c r="G407" s="222"/>
      <c r="H407" s="222"/>
      <c r="I407" s="222"/>
      <c r="J407" s="222"/>
      <c r="K407" s="5"/>
    </row>
    <row r="408" ht="15.75" customHeight="1">
      <c r="A408" s="2"/>
      <c r="B408" s="2"/>
      <c r="C408" s="2"/>
      <c r="D408" s="2"/>
      <c r="E408" s="2"/>
      <c r="F408" s="2"/>
      <c r="G408" s="222"/>
      <c r="H408" s="222"/>
      <c r="I408" s="222"/>
      <c r="J408" s="222"/>
      <c r="K408" s="5"/>
    </row>
    <row r="409" ht="15.75" customHeight="1">
      <c r="A409" s="2"/>
      <c r="B409" s="2"/>
      <c r="C409" s="2"/>
      <c r="D409" s="2"/>
      <c r="E409" s="2"/>
      <c r="F409" s="2"/>
      <c r="G409" s="222"/>
      <c r="H409" s="222"/>
      <c r="I409" s="222"/>
      <c r="J409" s="222"/>
      <c r="K409" s="5"/>
    </row>
    <row r="410" ht="15.75" customHeight="1">
      <c r="A410" s="2"/>
      <c r="B410" s="2"/>
      <c r="C410" s="2"/>
      <c r="D410" s="2"/>
      <c r="E410" s="2"/>
      <c r="F410" s="2"/>
      <c r="G410" s="222"/>
      <c r="H410" s="222"/>
      <c r="I410" s="222"/>
      <c r="J410" s="222"/>
      <c r="K410" s="5"/>
    </row>
    <row r="411" ht="15.75" customHeight="1">
      <c r="A411" s="2"/>
      <c r="B411" s="2"/>
      <c r="C411" s="2"/>
      <c r="D411" s="2"/>
      <c r="E411" s="2"/>
      <c r="F411" s="2"/>
      <c r="G411" s="222"/>
      <c r="H411" s="222"/>
      <c r="I411" s="222"/>
      <c r="J411" s="222"/>
      <c r="K411" s="5"/>
    </row>
    <row r="412" ht="15.75" customHeight="1">
      <c r="A412" s="2"/>
      <c r="B412" s="2"/>
      <c r="C412" s="2"/>
      <c r="D412" s="2"/>
      <c r="E412" s="2"/>
      <c r="F412" s="2"/>
      <c r="G412" s="222"/>
      <c r="H412" s="222"/>
      <c r="I412" s="222"/>
      <c r="J412" s="222"/>
      <c r="K412" s="5"/>
    </row>
    <row r="413" ht="15.75" customHeight="1">
      <c r="A413" s="2"/>
      <c r="B413" s="2"/>
      <c r="C413" s="2"/>
      <c r="D413" s="2"/>
      <c r="E413" s="2"/>
      <c r="F413" s="2"/>
      <c r="G413" s="222"/>
      <c r="H413" s="222"/>
      <c r="I413" s="222"/>
      <c r="J413" s="222"/>
      <c r="K413" s="5"/>
    </row>
    <row r="414" ht="15.75" customHeight="1">
      <c r="A414" s="2"/>
      <c r="B414" s="2"/>
      <c r="C414" s="2"/>
      <c r="D414" s="2"/>
      <c r="E414" s="2"/>
      <c r="F414" s="2"/>
      <c r="G414" s="222"/>
      <c r="H414" s="222"/>
      <c r="I414" s="222"/>
      <c r="J414" s="222"/>
      <c r="K414" s="5"/>
    </row>
    <row r="415" ht="15.75" customHeight="1">
      <c r="A415" s="2"/>
      <c r="B415" s="2"/>
      <c r="C415" s="2"/>
      <c r="D415" s="2"/>
      <c r="E415" s="2"/>
      <c r="F415" s="2"/>
      <c r="G415" s="222"/>
      <c r="H415" s="222"/>
      <c r="I415" s="222"/>
      <c r="J415" s="222"/>
      <c r="K415" s="5"/>
    </row>
    <row r="416" ht="15.75" customHeight="1">
      <c r="A416" s="2"/>
      <c r="B416" s="2"/>
      <c r="C416" s="2"/>
      <c r="D416" s="2"/>
      <c r="E416" s="2"/>
      <c r="F416" s="2"/>
      <c r="G416" s="222"/>
      <c r="H416" s="222"/>
      <c r="I416" s="222"/>
      <c r="J416" s="222"/>
      <c r="K416" s="5"/>
    </row>
    <row r="417" ht="15.75" customHeight="1">
      <c r="A417" s="2"/>
      <c r="B417" s="2"/>
      <c r="C417" s="2"/>
      <c r="D417" s="2"/>
      <c r="E417" s="2"/>
      <c r="F417" s="2"/>
      <c r="G417" s="222"/>
      <c r="H417" s="222"/>
      <c r="I417" s="222"/>
      <c r="J417" s="222"/>
      <c r="K417" s="5"/>
    </row>
    <row r="418" ht="15.75" customHeight="1">
      <c r="A418" s="2"/>
      <c r="B418" s="2"/>
      <c r="C418" s="2"/>
      <c r="D418" s="2"/>
      <c r="E418" s="2"/>
      <c r="F418" s="2"/>
      <c r="G418" s="222"/>
      <c r="H418" s="222"/>
      <c r="I418" s="222"/>
      <c r="J418" s="222"/>
      <c r="K418" s="5"/>
    </row>
    <row r="419" ht="15.75" customHeight="1">
      <c r="A419" s="2"/>
      <c r="B419" s="2"/>
      <c r="C419" s="2"/>
      <c r="D419" s="2"/>
      <c r="E419" s="2"/>
      <c r="F419" s="2"/>
      <c r="G419" s="222"/>
      <c r="H419" s="222"/>
      <c r="I419" s="222"/>
      <c r="J419" s="222"/>
      <c r="K419" s="5"/>
    </row>
    <row r="420" ht="15.75" customHeight="1">
      <c r="A420" s="2"/>
      <c r="B420" s="2"/>
      <c r="C420" s="2"/>
      <c r="D420" s="2"/>
      <c r="E420" s="2"/>
      <c r="F420" s="2"/>
      <c r="G420" s="222"/>
      <c r="H420" s="222"/>
      <c r="I420" s="222"/>
      <c r="J420" s="222"/>
      <c r="K420" s="5"/>
    </row>
    <row r="421" ht="15.75" customHeight="1">
      <c r="A421" s="2"/>
      <c r="B421" s="2"/>
      <c r="C421" s="2"/>
      <c r="D421" s="2"/>
      <c r="E421" s="2"/>
      <c r="F421" s="2"/>
      <c r="G421" s="222"/>
      <c r="H421" s="222"/>
      <c r="I421" s="222"/>
      <c r="J421" s="222"/>
      <c r="K421" s="5"/>
    </row>
    <row r="422" ht="15.75" customHeight="1">
      <c r="A422" s="2"/>
      <c r="B422" s="2"/>
      <c r="C422" s="2"/>
      <c r="D422" s="2"/>
      <c r="E422" s="2"/>
      <c r="F422" s="2"/>
      <c r="G422" s="222"/>
      <c r="H422" s="222"/>
      <c r="I422" s="222"/>
      <c r="J422" s="222"/>
      <c r="K422" s="5"/>
    </row>
    <row r="423" ht="15.75" customHeight="1">
      <c r="A423" s="2"/>
      <c r="B423" s="2"/>
      <c r="C423" s="2"/>
      <c r="D423" s="2"/>
      <c r="E423" s="2"/>
      <c r="F423" s="2"/>
      <c r="G423" s="222"/>
      <c r="H423" s="222"/>
      <c r="I423" s="222"/>
      <c r="J423" s="222"/>
      <c r="K423" s="5"/>
    </row>
    <row r="424" ht="15.75" customHeight="1">
      <c r="A424" s="2"/>
      <c r="B424" s="2"/>
      <c r="C424" s="2"/>
      <c r="D424" s="2"/>
      <c r="E424" s="2"/>
      <c r="F424" s="2"/>
      <c r="G424" s="222"/>
      <c r="H424" s="222"/>
      <c r="I424" s="222"/>
      <c r="J424" s="222"/>
      <c r="K424" s="5"/>
    </row>
    <row r="425" ht="15.75" customHeight="1">
      <c r="A425" s="2"/>
      <c r="B425" s="2"/>
      <c r="C425" s="2"/>
      <c r="D425" s="2"/>
      <c r="E425" s="2"/>
      <c r="F425" s="2"/>
      <c r="G425" s="222"/>
      <c r="H425" s="222"/>
      <c r="I425" s="222"/>
      <c r="J425" s="222"/>
      <c r="K425" s="5"/>
    </row>
    <row r="426" ht="15.75" customHeight="1">
      <c r="A426" s="2"/>
      <c r="B426" s="2"/>
      <c r="C426" s="2"/>
      <c r="D426" s="2"/>
      <c r="E426" s="2"/>
      <c r="F426" s="2"/>
      <c r="G426" s="222"/>
      <c r="H426" s="222"/>
      <c r="I426" s="222"/>
      <c r="J426" s="222"/>
      <c r="K426" s="5"/>
    </row>
    <row r="427" ht="15.75" customHeight="1">
      <c r="A427" s="2"/>
      <c r="B427" s="2"/>
      <c r="C427" s="2"/>
      <c r="D427" s="2"/>
      <c r="E427" s="2"/>
      <c r="F427" s="2"/>
      <c r="G427" s="222"/>
      <c r="H427" s="222"/>
      <c r="I427" s="222"/>
      <c r="J427" s="222"/>
      <c r="K427" s="5"/>
    </row>
    <row r="428" ht="15.75" customHeight="1">
      <c r="A428" s="2"/>
      <c r="B428" s="2"/>
      <c r="C428" s="2"/>
      <c r="D428" s="2"/>
      <c r="E428" s="2"/>
      <c r="F428" s="2"/>
      <c r="G428" s="222"/>
      <c r="H428" s="222"/>
      <c r="I428" s="222"/>
      <c r="J428" s="222"/>
      <c r="K428" s="5"/>
    </row>
    <row r="429" ht="15.75" customHeight="1">
      <c r="A429" s="2"/>
      <c r="B429" s="2"/>
      <c r="C429" s="2"/>
      <c r="D429" s="2"/>
      <c r="E429" s="2"/>
      <c r="F429" s="2"/>
      <c r="G429" s="222"/>
      <c r="H429" s="222"/>
      <c r="I429" s="222"/>
      <c r="J429" s="222"/>
      <c r="K429" s="5"/>
    </row>
    <row r="430" ht="15.75" customHeight="1">
      <c r="A430" s="2"/>
      <c r="B430" s="2"/>
      <c r="C430" s="2"/>
      <c r="D430" s="2"/>
      <c r="E430" s="2"/>
      <c r="F430" s="2"/>
      <c r="G430" s="222"/>
      <c r="H430" s="222"/>
      <c r="I430" s="222"/>
      <c r="J430" s="222"/>
      <c r="K430" s="5"/>
    </row>
    <row r="431" ht="15.75" customHeight="1">
      <c r="A431" s="2"/>
      <c r="B431" s="2"/>
      <c r="C431" s="2"/>
      <c r="D431" s="2"/>
      <c r="E431" s="2"/>
      <c r="F431" s="2"/>
      <c r="G431" s="222"/>
      <c r="H431" s="222"/>
      <c r="I431" s="222"/>
      <c r="J431" s="222"/>
      <c r="K431" s="5"/>
    </row>
    <row r="432" ht="15.75" customHeight="1">
      <c r="A432" s="2"/>
      <c r="B432" s="2"/>
      <c r="C432" s="2"/>
      <c r="D432" s="2"/>
      <c r="E432" s="2"/>
      <c r="F432" s="2"/>
      <c r="G432" s="222"/>
      <c r="H432" s="222"/>
      <c r="I432" s="222"/>
      <c r="J432" s="222"/>
      <c r="K432" s="5"/>
    </row>
    <row r="433" ht="15.75" customHeight="1">
      <c r="A433" s="2"/>
      <c r="B433" s="2"/>
      <c r="C433" s="2"/>
      <c r="D433" s="2"/>
      <c r="E433" s="2"/>
      <c r="F433" s="2"/>
      <c r="G433" s="222"/>
      <c r="H433" s="222"/>
      <c r="I433" s="222"/>
      <c r="J433" s="222"/>
      <c r="K433" s="5"/>
    </row>
    <row r="434" ht="15.75" customHeight="1">
      <c r="A434" s="2"/>
      <c r="B434" s="2"/>
      <c r="C434" s="2"/>
      <c r="D434" s="2"/>
      <c r="E434" s="2"/>
      <c r="F434" s="2"/>
      <c r="G434" s="222"/>
      <c r="H434" s="222"/>
      <c r="I434" s="222"/>
      <c r="J434" s="222"/>
      <c r="K434" s="5"/>
    </row>
    <row r="435" ht="15.75" customHeight="1">
      <c r="A435" s="2"/>
      <c r="B435" s="2"/>
      <c r="C435" s="2"/>
      <c r="D435" s="2"/>
      <c r="E435" s="2"/>
      <c r="F435" s="2"/>
      <c r="G435" s="222"/>
      <c r="H435" s="222"/>
      <c r="I435" s="222"/>
      <c r="J435" s="222"/>
      <c r="K435" s="5"/>
    </row>
    <row r="436" ht="15.75" customHeight="1">
      <c r="A436" s="2"/>
      <c r="B436" s="2"/>
      <c r="C436" s="2"/>
      <c r="D436" s="2"/>
      <c r="E436" s="2"/>
      <c r="F436" s="2"/>
      <c r="G436" s="222"/>
      <c r="H436" s="222"/>
      <c r="I436" s="222"/>
      <c r="J436" s="222"/>
      <c r="K436" s="5"/>
    </row>
    <row r="437" ht="15.75" customHeight="1">
      <c r="A437" s="2"/>
      <c r="B437" s="2"/>
      <c r="C437" s="2"/>
      <c r="D437" s="2"/>
      <c r="E437" s="2"/>
      <c r="F437" s="2"/>
      <c r="G437" s="222"/>
      <c r="H437" s="222"/>
      <c r="I437" s="222"/>
      <c r="J437" s="222"/>
      <c r="K437" s="5"/>
    </row>
    <row r="438" ht="15.75" customHeight="1">
      <c r="A438" s="2"/>
      <c r="B438" s="2"/>
      <c r="C438" s="2"/>
      <c r="D438" s="2"/>
      <c r="E438" s="2"/>
      <c r="F438" s="2"/>
      <c r="G438" s="222"/>
      <c r="H438" s="222"/>
      <c r="I438" s="222"/>
      <c r="J438" s="222"/>
      <c r="K438" s="5"/>
    </row>
    <row r="439" ht="15.75" customHeight="1">
      <c r="A439" s="2"/>
      <c r="B439" s="2"/>
      <c r="C439" s="2"/>
      <c r="D439" s="2"/>
      <c r="E439" s="2"/>
      <c r="F439" s="2"/>
      <c r="G439" s="222"/>
      <c r="H439" s="222"/>
      <c r="I439" s="222"/>
      <c r="J439" s="222"/>
      <c r="K439" s="5"/>
    </row>
    <row r="440" ht="15.75" customHeight="1">
      <c r="A440" s="2"/>
      <c r="B440" s="2"/>
      <c r="C440" s="2"/>
      <c r="D440" s="2"/>
      <c r="E440" s="2"/>
      <c r="F440" s="2"/>
      <c r="G440" s="222"/>
      <c r="H440" s="222"/>
      <c r="I440" s="222"/>
      <c r="J440" s="222"/>
      <c r="K440" s="5"/>
    </row>
    <row r="441" ht="15.75" customHeight="1">
      <c r="A441" s="2"/>
      <c r="B441" s="2"/>
      <c r="C441" s="2"/>
      <c r="D441" s="2"/>
      <c r="E441" s="2"/>
      <c r="F441" s="2"/>
      <c r="G441" s="222"/>
      <c r="H441" s="222"/>
      <c r="I441" s="222"/>
      <c r="J441" s="222"/>
      <c r="K441" s="5"/>
    </row>
    <row r="442" ht="15.75" customHeight="1">
      <c r="A442" s="2"/>
      <c r="B442" s="2"/>
      <c r="C442" s="2"/>
      <c r="D442" s="2"/>
      <c r="E442" s="2"/>
      <c r="F442" s="2"/>
      <c r="G442" s="222"/>
      <c r="H442" s="222"/>
      <c r="I442" s="222"/>
      <c r="J442" s="222"/>
      <c r="K442" s="5"/>
    </row>
    <row r="443" ht="15.75" customHeight="1">
      <c r="A443" s="2"/>
      <c r="B443" s="2"/>
      <c r="C443" s="2"/>
      <c r="D443" s="2"/>
      <c r="E443" s="2"/>
      <c r="F443" s="2"/>
      <c r="G443" s="222"/>
      <c r="H443" s="222"/>
      <c r="I443" s="222"/>
      <c r="J443" s="222"/>
      <c r="K443" s="5"/>
    </row>
    <row r="444" ht="15.75" customHeight="1">
      <c r="A444" s="2"/>
      <c r="B444" s="2"/>
      <c r="C444" s="2"/>
      <c r="D444" s="2"/>
      <c r="E444" s="2"/>
      <c r="F444" s="2"/>
      <c r="G444" s="222"/>
      <c r="H444" s="222"/>
      <c r="I444" s="222"/>
      <c r="J444" s="222"/>
      <c r="K444" s="5"/>
    </row>
    <row r="445" ht="15.75" customHeight="1">
      <c r="A445" s="2"/>
      <c r="B445" s="2"/>
      <c r="C445" s="2"/>
      <c r="D445" s="2"/>
      <c r="E445" s="2"/>
      <c r="F445" s="2"/>
      <c r="G445" s="222"/>
      <c r="H445" s="222"/>
      <c r="I445" s="222"/>
      <c r="J445" s="222"/>
      <c r="K445" s="5"/>
    </row>
    <row r="446" ht="15.75" customHeight="1">
      <c r="A446" s="2"/>
      <c r="B446" s="2"/>
      <c r="C446" s="2"/>
      <c r="D446" s="2"/>
      <c r="E446" s="2"/>
      <c r="F446" s="2"/>
      <c r="G446" s="222"/>
      <c r="H446" s="222"/>
      <c r="I446" s="222"/>
      <c r="J446" s="222"/>
      <c r="K446" s="5"/>
    </row>
    <row r="447" ht="15.75" customHeight="1">
      <c r="A447" s="2"/>
      <c r="B447" s="2"/>
      <c r="C447" s="2"/>
      <c r="D447" s="2"/>
      <c r="E447" s="2"/>
      <c r="F447" s="2"/>
      <c r="G447" s="222"/>
      <c r="H447" s="222"/>
      <c r="I447" s="222"/>
      <c r="J447" s="222"/>
      <c r="K447" s="5"/>
    </row>
    <row r="448" ht="15.75" customHeight="1">
      <c r="A448" s="2"/>
      <c r="B448" s="2"/>
      <c r="C448" s="2"/>
      <c r="D448" s="2"/>
      <c r="E448" s="2"/>
      <c r="F448" s="2"/>
      <c r="G448" s="222"/>
      <c r="H448" s="222"/>
      <c r="I448" s="222"/>
      <c r="J448" s="222"/>
      <c r="K448" s="5"/>
    </row>
    <row r="449" ht="15.75" customHeight="1">
      <c r="A449" s="2"/>
      <c r="B449" s="2"/>
      <c r="C449" s="2"/>
      <c r="D449" s="2"/>
      <c r="E449" s="2"/>
      <c r="F449" s="2"/>
      <c r="G449" s="222"/>
      <c r="H449" s="222"/>
      <c r="I449" s="222"/>
      <c r="J449" s="222"/>
      <c r="K449" s="5"/>
    </row>
    <row r="450" ht="15.75" customHeight="1">
      <c r="A450" s="2"/>
      <c r="B450" s="2"/>
      <c r="C450" s="2"/>
      <c r="D450" s="2"/>
      <c r="E450" s="2"/>
      <c r="F450" s="2"/>
      <c r="G450" s="222"/>
      <c r="H450" s="222"/>
      <c r="I450" s="222"/>
      <c r="J450" s="222"/>
      <c r="K450" s="5"/>
    </row>
    <row r="451" ht="15.75" customHeight="1">
      <c r="A451" s="2"/>
      <c r="B451" s="2"/>
      <c r="C451" s="2"/>
      <c r="D451" s="2"/>
      <c r="E451" s="2"/>
      <c r="F451" s="2"/>
      <c r="G451" s="222"/>
      <c r="H451" s="222"/>
      <c r="I451" s="222"/>
      <c r="J451" s="222"/>
      <c r="K451" s="5"/>
    </row>
    <row r="452" ht="15.75" customHeight="1">
      <c r="A452" s="2"/>
      <c r="B452" s="2"/>
      <c r="C452" s="2"/>
      <c r="D452" s="2"/>
      <c r="E452" s="2"/>
      <c r="F452" s="2"/>
      <c r="G452" s="222"/>
      <c r="H452" s="222"/>
      <c r="I452" s="222"/>
      <c r="J452" s="222"/>
      <c r="K452" s="5"/>
    </row>
    <row r="453" ht="15.75" customHeight="1">
      <c r="A453" s="2"/>
      <c r="B453" s="2"/>
      <c r="C453" s="2"/>
      <c r="D453" s="2"/>
      <c r="E453" s="2"/>
      <c r="F453" s="2"/>
      <c r="G453" s="222"/>
      <c r="H453" s="222"/>
      <c r="I453" s="222"/>
      <c r="J453" s="222"/>
      <c r="K453" s="5"/>
    </row>
    <row r="454" ht="15.75" customHeight="1">
      <c r="A454" s="2"/>
      <c r="B454" s="2"/>
      <c r="C454" s="2"/>
      <c r="D454" s="2"/>
      <c r="E454" s="2"/>
      <c r="F454" s="2"/>
      <c r="G454" s="222"/>
      <c r="H454" s="222"/>
      <c r="I454" s="222"/>
      <c r="J454" s="222"/>
      <c r="K454" s="5"/>
    </row>
    <row r="455" ht="15.75" customHeight="1">
      <c r="A455" s="2"/>
      <c r="B455" s="2"/>
      <c r="C455" s="2"/>
      <c r="D455" s="2"/>
      <c r="E455" s="2"/>
      <c r="F455" s="2"/>
      <c r="G455" s="222"/>
      <c r="H455" s="222"/>
      <c r="I455" s="222"/>
      <c r="J455" s="222"/>
      <c r="K455" s="5"/>
    </row>
    <row r="456" ht="15.75" customHeight="1">
      <c r="A456" s="2"/>
      <c r="B456" s="2"/>
      <c r="C456" s="2"/>
      <c r="D456" s="2"/>
      <c r="E456" s="2"/>
      <c r="F456" s="2"/>
      <c r="G456" s="222"/>
      <c r="H456" s="222"/>
      <c r="I456" s="222"/>
      <c r="J456" s="222"/>
      <c r="K456" s="5"/>
    </row>
    <row r="457" ht="15.75" customHeight="1">
      <c r="A457" s="2"/>
      <c r="B457" s="2"/>
      <c r="C457" s="2"/>
      <c r="D457" s="2"/>
      <c r="E457" s="2"/>
      <c r="F457" s="2"/>
      <c r="G457" s="222"/>
      <c r="H457" s="222"/>
      <c r="I457" s="222"/>
      <c r="J457" s="222"/>
      <c r="K457" s="5"/>
    </row>
    <row r="458" ht="15.75" customHeight="1">
      <c r="A458" s="2"/>
      <c r="B458" s="2"/>
      <c r="C458" s="2"/>
      <c r="D458" s="2"/>
      <c r="E458" s="2"/>
      <c r="F458" s="2"/>
      <c r="G458" s="222"/>
      <c r="H458" s="222"/>
      <c r="I458" s="222"/>
      <c r="J458" s="222"/>
      <c r="K458" s="5"/>
    </row>
    <row r="459" ht="15.75" customHeight="1">
      <c r="A459" s="2"/>
      <c r="B459" s="2"/>
      <c r="C459" s="2"/>
      <c r="D459" s="2"/>
      <c r="E459" s="2"/>
      <c r="F459" s="2"/>
      <c r="G459" s="222"/>
      <c r="H459" s="222"/>
      <c r="I459" s="222"/>
      <c r="J459" s="222"/>
      <c r="K459" s="5"/>
    </row>
    <row r="460" ht="15.75" customHeight="1">
      <c r="A460" s="2"/>
      <c r="B460" s="2"/>
      <c r="C460" s="2"/>
      <c r="D460" s="2"/>
      <c r="E460" s="2"/>
      <c r="F460" s="2"/>
      <c r="G460" s="222"/>
      <c r="H460" s="222"/>
      <c r="I460" s="222"/>
      <c r="J460" s="222"/>
      <c r="K460" s="5"/>
    </row>
    <row r="461" ht="15.75" customHeight="1">
      <c r="A461" s="2"/>
      <c r="B461" s="2"/>
      <c r="C461" s="2"/>
      <c r="D461" s="2"/>
      <c r="E461" s="2"/>
      <c r="F461" s="2"/>
      <c r="G461" s="222"/>
      <c r="H461" s="222"/>
      <c r="I461" s="222"/>
      <c r="J461" s="222"/>
      <c r="K461" s="5"/>
    </row>
    <row r="462" ht="15.75" customHeight="1">
      <c r="A462" s="2"/>
      <c r="B462" s="2"/>
      <c r="C462" s="2"/>
      <c r="D462" s="2"/>
      <c r="E462" s="2"/>
      <c r="F462" s="2"/>
      <c r="G462" s="222"/>
      <c r="H462" s="222"/>
      <c r="I462" s="222"/>
      <c r="J462" s="222"/>
      <c r="K462" s="5"/>
    </row>
    <row r="463" ht="15.75" customHeight="1">
      <c r="A463" s="2"/>
      <c r="B463" s="2"/>
      <c r="C463" s="2"/>
      <c r="D463" s="2"/>
      <c r="E463" s="2"/>
      <c r="F463" s="2"/>
      <c r="G463" s="222"/>
      <c r="H463" s="222"/>
      <c r="I463" s="222"/>
      <c r="J463" s="222"/>
      <c r="K463" s="5"/>
    </row>
    <row r="464" ht="15.75" customHeight="1">
      <c r="A464" s="2"/>
      <c r="B464" s="2"/>
      <c r="C464" s="2"/>
      <c r="D464" s="2"/>
      <c r="E464" s="2"/>
      <c r="F464" s="2"/>
      <c r="G464" s="222"/>
      <c r="H464" s="222"/>
      <c r="I464" s="222"/>
      <c r="J464" s="222"/>
      <c r="K464" s="5"/>
    </row>
    <row r="465" ht="15.75" customHeight="1">
      <c r="A465" s="2"/>
      <c r="B465" s="2"/>
      <c r="C465" s="2"/>
      <c r="D465" s="2"/>
      <c r="E465" s="2"/>
      <c r="F465" s="2"/>
      <c r="G465" s="222"/>
      <c r="H465" s="222"/>
      <c r="I465" s="222"/>
      <c r="J465" s="222"/>
      <c r="K465" s="5"/>
    </row>
    <row r="466" ht="15.75" customHeight="1">
      <c r="A466" s="2"/>
      <c r="B466" s="2"/>
      <c r="C466" s="2"/>
      <c r="D466" s="2"/>
      <c r="E466" s="2"/>
      <c r="F466" s="2"/>
      <c r="G466" s="222"/>
      <c r="H466" s="222"/>
      <c r="I466" s="222"/>
      <c r="J466" s="222"/>
      <c r="K466" s="5"/>
    </row>
    <row r="467" ht="15.75" customHeight="1">
      <c r="A467" s="2"/>
      <c r="B467" s="2"/>
      <c r="C467" s="2"/>
      <c r="D467" s="2"/>
      <c r="E467" s="2"/>
      <c r="F467" s="2"/>
      <c r="G467" s="222"/>
      <c r="H467" s="222"/>
      <c r="I467" s="222"/>
      <c r="J467" s="222"/>
      <c r="K467" s="5"/>
    </row>
    <row r="468" ht="15.75" customHeight="1">
      <c r="A468" s="2"/>
      <c r="B468" s="2"/>
      <c r="C468" s="2"/>
      <c r="D468" s="2"/>
      <c r="E468" s="2"/>
      <c r="F468" s="2"/>
      <c r="G468" s="222"/>
      <c r="H468" s="222"/>
      <c r="I468" s="222"/>
      <c r="J468" s="222"/>
      <c r="K468" s="5"/>
    </row>
    <row r="469" ht="15.75" customHeight="1">
      <c r="A469" s="2"/>
      <c r="B469" s="2"/>
      <c r="C469" s="2"/>
      <c r="D469" s="2"/>
      <c r="E469" s="2"/>
      <c r="F469" s="2"/>
      <c r="G469" s="222"/>
      <c r="H469" s="222"/>
      <c r="I469" s="222"/>
      <c r="J469" s="222"/>
      <c r="K469" s="5"/>
    </row>
    <row r="470" ht="15.75" customHeight="1">
      <c r="A470" s="2"/>
      <c r="B470" s="2"/>
      <c r="C470" s="2"/>
      <c r="D470" s="2"/>
      <c r="E470" s="2"/>
      <c r="F470" s="2"/>
      <c r="G470" s="222"/>
      <c r="H470" s="222"/>
      <c r="I470" s="222"/>
      <c r="J470" s="222"/>
      <c r="K470" s="5"/>
    </row>
    <row r="471" ht="15.75" customHeight="1">
      <c r="A471" s="2"/>
      <c r="B471" s="2"/>
      <c r="C471" s="2"/>
      <c r="D471" s="2"/>
      <c r="E471" s="2"/>
      <c r="F471" s="2"/>
      <c r="G471" s="222"/>
      <c r="H471" s="222"/>
      <c r="I471" s="222"/>
      <c r="J471" s="222"/>
      <c r="K471" s="5"/>
    </row>
    <row r="472" ht="15.75" customHeight="1">
      <c r="A472" s="2"/>
      <c r="B472" s="2"/>
      <c r="C472" s="2"/>
      <c r="D472" s="2"/>
      <c r="E472" s="2"/>
      <c r="F472" s="2"/>
      <c r="G472" s="222"/>
      <c r="H472" s="222"/>
      <c r="I472" s="222"/>
      <c r="J472" s="222"/>
      <c r="K472" s="5"/>
    </row>
    <row r="473" ht="15.75" customHeight="1">
      <c r="A473" s="2"/>
      <c r="B473" s="2"/>
      <c r="C473" s="2"/>
      <c r="D473" s="2"/>
      <c r="E473" s="2"/>
      <c r="F473" s="2"/>
      <c r="G473" s="222"/>
      <c r="H473" s="222"/>
      <c r="I473" s="222"/>
      <c r="J473" s="222"/>
      <c r="K473" s="5"/>
    </row>
    <row r="474" ht="15.75" customHeight="1">
      <c r="A474" s="2"/>
      <c r="B474" s="2"/>
      <c r="C474" s="2"/>
      <c r="D474" s="2"/>
      <c r="E474" s="2"/>
      <c r="F474" s="2"/>
      <c r="G474" s="222"/>
      <c r="H474" s="222"/>
      <c r="I474" s="222"/>
      <c r="J474" s="222"/>
      <c r="K474" s="5"/>
    </row>
    <row r="475" ht="15.75" customHeight="1">
      <c r="A475" s="2"/>
      <c r="B475" s="2"/>
      <c r="C475" s="2"/>
      <c r="D475" s="2"/>
      <c r="E475" s="2"/>
      <c r="F475" s="2"/>
      <c r="G475" s="222"/>
      <c r="H475" s="222"/>
      <c r="I475" s="222"/>
      <c r="J475" s="222"/>
      <c r="K475" s="5"/>
    </row>
    <row r="476" ht="15.75" customHeight="1">
      <c r="A476" s="2"/>
      <c r="B476" s="2"/>
      <c r="C476" s="2"/>
      <c r="D476" s="2"/>
      <c r="E476" s="2"/>
      <c r="F476" s="2"/>
      <c r="G476" s="222"/>
      <c r="H476" s="222"/>
      <c r="I476" s="222"/>
      <c r="J476" s="222"/>
      <c r="K476" s="5"/>
    </row>
    <row r="477" ht="15.75" customHeight="1">
      <c r="A477" s="2"/>
      <c r="B477" s="2"/>
      <c r="C477" s="2"/>
      <c r="D477" s="2"/>
      <c r="E477" s="2"/>
      <c r="F477" s="2"/>
      <c r="G477" s="222"/>
      <c r="H477" s="222"/>
      <c r="I477" s="222"/>
      <c r="J477" s="222"/>
      <c r="K477" s="5"/>
    </row>
    <row r="478" ht="15.75" customHeight="1">
      <c r="A478" s="2"/>
      <c r="B478" s="2"/>
      <c r="C478" s="2"/>
      <c r="D478" s="2"/>
      <c r="E478" s="2"/>
      <c r="F478" s="2"/>
      <c r="G478" s="222"/>
      <c r="H478" s="222"/>
      <c r="I478" s="222"/>
      <c r="J478" s="222"/>
      <c r="K478" s="5"/>
    </row>
    <row r="479" ht="15.75" customHeight="1">
      <c r="A479" s="2"/>
      <c r="B479" s="2"/>
      <c r="C479" s="2"/>
      <c r="D479" s="2"/>
      <c r="E479" s="2"/>
      <c r="F479" s="2"/>
      <c r="G479" s="222"/>
      <c r="H479" s="222"/>
      <c r="I479" s="222"/>
      <c r="J479" s="222"/>
      <c r="K479" s="5"/>
    </row>
    <row r="480" ht="15.75" customHeight="1">
      <c r="A480" s="2"/>
      <c r="B480" s="2"/>
      <c r="C480" s="2"/>
      <c r="D480" s="2"/>
      <c r="E480" s="2"/>
      <c r="F480" s="2"/>
      <c r="G480" s="222"/>
      <c r="H480" s="222"/>
      <c r="I480" s="222"/>
      <c r="J480" s="222"/>
      <c r="K480" s="5"/>
    </row>
    <row r="481" ht="15.75" customHeight="1">
      <c r="A481" s="2"/>
      <c r="B481" s="2"/>
      <c r="C481" s="2"/>
      <c r="D481" s="2"/>
      <c r="E481" s="2"/>
      <c r="F481" s="2"/>
      <c r="G481" s="222"/>
      <c r="H481" s="222"/>
      <c r="I481" s="222"/>
      <c r="J481" s="222"/>
      <c r="K481" s="5"/>
    </row>
    <row r="482" ht="15.75" customHeight="1">
      <c r="A482" s="2"/>
      <c r="B482" s="2"/>
      <c r="C482" s="2"/>
      <c r="D482" s="2"/>
      <c r="E482" s="2"/>
      <c r="F482" s="2"/>
      <c r="G482" s="222"/>
      <c r="H482" s="222"/>
      <c r="I482" s="222"/>
      <c r="J482" s="222"/>
      <c r="K482" s="5"/>
    </row>
    <row r="483" ht="15.75" customHeight="1">
      <c r="A483" s="2"/>
      <c r="B483" s="2"/>
      <c r="C483" s="2"/>
      <c r="D483" s="2"/>
      <c r="E483" s="2"/>
      <c r="F483" s="2"/>
      <c r="G483" s="222"/>
      <c r="H483" s="222"/>
      <c r="I483" s="222"/>
      <c r="J483" s="222"/>
      <c r="K483" s="5"/>
    </row>
    <row r="484" ht="15.75" customHeight="1">
      <c r="A484" s="2"/>
      <c r="B484" s="2"/>
      <c r="C484" s="2"/>
      <c r="D484" s="2"/>
      <c r="E484" s="2"/>
      <c r="F484" s="2"/>
      <c r="G484" s="222"/>
      <c r="H484" s="222"/>
      <c r="I484" s="222"/>
      <c r="J484" s="222"/>
      <c r="K484" s="5"/>
    </row>
    <row r="485" ht="15.75" customHeight="1">
      <c r="A485" s="2"/>
      <c r="B485" s="2"/>
      <c r="C485" s="2"/>
      <c r="D485" s="2"/>
      <c r="E485" s="2"/>
      <c r="F485" s="2"/>
      <c r="G485" s="222"/>
      <c r="H485" s="222"/>
      <c r="I485" s="222"/>
      <c r="J485" s="222"/>
      <c r="K485" s="5"/>
    </row>
    <row r="486" ht="15.75" customHeight="1">
      <c r="A486" s="2"/>
      <c r="B486" s="2"/>
      <c r="C486" s="2"/>
      <c r="D486" s="2"/>
      <c r="E486" s="2"/>
      <c r="F486" s="2"/>
      <c r="G486" s="222"/>
      <c r="H486" s="222"/>
      <c r="I486" s="222"/>
      <c r="J486" s="222"/>
      <c r="K486" s="5"/>
    </row>
    <row r="487" ht="15.75" customHeight="1">
      <c r="A487" s="2"/>
      <c r="B487" s="2"/>
      <c r="C487" s="2"/>
      <c r="D487" s="2"/>
      <c r="E487" s="2"/>
      <c r="F487" s="2"/>
      <c r="G487" s="222"/>
      <c r="H487" s="222"/>
      <c r="I487" s="222"/>
      <c r="J487" s="222"/>
      <c r="K487" s="5"/>
    </row>
    <row r="488" ht="15.75" customHeight="1">
      <c r="A488" s="2"/>
      <c r="B488" s="2"/>
      <c r="C488" s="2"/>
      <c r="D488" s="2"/>
      <c r="E488" s="2"/>
      <c r="F488" s="2"/>
      <c r="G488" s="222"/>
      <c r="H488" s="222"/>
      <c r="I488" s="222"/>
      <c r="J488" s="222"/>
      <c r="K488" s="5"/>
    </row>
    <row r="489" ht="15.75" customHeight="1">
      <c r="A489" s="2"/>
      <c r="B489" s="2"/>
      <c r="C489" s="2"/>
      <c r="D489" s="2"/>
      <c r="E489" s="2"/>
      <c r="F489" s="2"/>
      <c r="G489" s="222"/>
      <c r="H489" s="222"/>
      <c r="I489" s="222"/>
      <c r="J489" s="222"/>
      <c r="K489" s="5"/>
    </row>
    <row r="490" ht="15.75" customHeight="1">
      <c r="A490" s="2"/>
      <c r="B490" s="2"/>
      <c r="C490" s="2"/>
      <c r="D490" s="2"/>
      <c r="E490" s="2"/>
      <c r="F490" s="2"/>
      <c r="G490" s="222"/>
      <c r="H490" s="222"/>
      <c r="I490" s="222"/>
      <c r="J490" s="222"/>
      <c r="K490" s="5"/>
    </row>
    <row r="491" ht="15.75" customHeight="1">
      <c r="A491" s="2"/>
      <c r="B491" s="2"/>
      <c r="C491" s="2"/>
      <c r="D491" s="2"/>
      <c r="E491" s="2"/>
      <c r="F491" s="2"/>
      <c r="G491" s="222"/>
      <c r="H491" s="222"/>
      <c r="I491" s="222"/>
      <c r="J491" s="222"/>
      <c r="K491" s="5"/>
    </row>
    <row r="492" ht="15.75" customHeight="1">
      <c r="A492" s="2"/>
      <c r="B492" s="2"/>
      <c r="C492" s="2"/>
      <c r="D492" s="2"/>
      <c r="E492" s="2"/>
      <c r="F492" s="2"/>
      <c r="G492" s="222"/>
      <c r="H492" s="222"/>
      <c r="I492" s="222"/>
      <c r="J492" s="222"/>
      <c r="K492" s="5"/>
    </row>
    <row r="493" ht="15.75" customHeight="1">
      <c r="A493" s="2"/>
      <c r="B493" s="2"/>
      <c r="C493" s="2"/>
      <c r="D493" s="2"/>
      <c r="E493" s="2"/>
      <c r="F493" s="2"/>
      <c r="G493" s="222"/>
      <c r="H493" s="222"/>
      <c r="I493" s="222"/>
      <c r="J493" s="222"/>
      <c r="K493" s="5"/>
    </row>
    <row r="494" ht="15.75" customHeight="1">
      <c r="A494" s="2"/>
      <c r="B494" s="2"/>
      <c r="C494" s="2"/>
      <c r="D494" s="2"/>
      <c r="E494" s="2"/>
      <c r="F494" s="2"/>
      <c r="G494" s="222"/>
      <c r="H494" s="222"/>
      <c r="I494" s="222"/>
      <c r="J494" s="222"/>
      <c r="K494" s="5"/>
    </row>
    <row r="495" ht="15.75" customHeight="1">
      <c r="A495" s="2"/>
      <c r="B495" s="2"/>
      <c r="C495" s="2"/>
      <c r="D495" s="2"/>
      <c r="E495" s="2"/>
      <c r="F495" s="2"/>
      <c r="G495" s="222"/>
      <c r="H495" s="222"/>
      <c r="I495" s="222"/>
      <c r="J495" s="222"/>
      <c r="K495" s="5"/>
    </row>
    <row r="496" ht="15.75" customHeight="1">
      <c r="A496" s="2"/>
      <c r="B496" s="2"/>
      <c r="C496" s="2"/>
      <c r="D496" s="2"/>
      <c r="E496" s="2"/>
      <c r="F496" s="2"/>
      <c r="G496" s="222"/>
      <c r="H496" s="222"/>
      <c r="I496" s="222"/>
      <c r="J496" s="222"/>
      <c r="K496" s="5"/>
    </row>
    <row r="497" ht="15.75" customHeight="1">
      <c r="A497" s="2"/>
      <c r="B497" s="2"/>
      <c r="C497" s="2"/>
      <c r="D497" s="2"/>
      <c r="E497" s="2"/>
      <c r="F497" s="2"/>
      <c r="G497" s="222"/>
      <c r="H497" s="222"/>
      <c r="I497" s="222"/>
      <c r="J497" s="222"/>
      <c r="K497" s="5"/>
    </row>
    <row r="498" ht="15.75" customHeight="1">
      <c r="A498" s="2"/>
      <c r="B498" s="2"/>
      <c r="C498" s="2"/>
      <c r="D498" s="2"/>
      <c r="E498" s="2"/>
      <c r="F498" s="2"/>
      <c r="G498" s="222"/>
      <c r="H498" s="222"/>
      <c r="I498" s="222"/>
      <c r="J498" s="222"/>
      <c r="K498" s="5"/>
    </row>
    <row r="499" ht="15.75" customHeight="1">
      <c r="A499" s="2"/>
      <c r="B499" s="2"/>
      <c r="C499" s="2"/>
      <c r="D499" s="2"/>
      <c r="E499" s="2"/>
      <c r="F499" s="2"/>
      <c r="G499" s="222"/>
      <c r="H499" s="222"/>
      <c r="I499" s="222"/>
      <c r="J499" s="222"/>
      <c r="K499" s="5"/>
    </row>
    <row r="500" ht="15.75" customHeight="1">
      <c r="A500" s="2"/>
      <c r="B500" s="2"/>
      <c r="C500" s="2"/>
      <c r="D500" s="2"/>
      <c r="E500" s="2"/>
      <c r="F500" s="2"/>
      <c r="G500" s="222"/>
      <c r="H500" s="222"/>
      <c r="I500" s="222"/>
      <c r="J500" s="222"/>
      <c r="K500" s="5"/>
    </row>
    <row r="501" ht="15.75" customHeight="1">
      <c r="A501" s="2"/>
      <c r="B501" s="2"/>
      <c r="C501" s="2"/>
      <c r="D501" s="2"/>
      <c r="E501" s="2"/>
      <c r="F501" s="2"/>
      <c r="G501" s="222"/>
      <c r="H501" s="222"/>
      <c r="I501" s="222"/>
      <c r="J501" s="222"/>
      <c r="K501" s="5"/>
    </row>
    <row r="502" ht="15.75" customHeight="1">
      <c r="A502" s="2"/>
      <c r="B502" s="2"/>
      <c r="C502" s="2"/>
      <c r="D502" s="2"/>
      <c r="E502" s="2"/>
      <c r="F502" s="2"/>
      <c r="G502" s="222"/>
      <c r="H502" s="222"/>
      <c r="I502" s="222"/>
      <c r="J502" s="222"/>
      <c r="K502" s="5"/>
    </row>
    <row r="503" ht="15.75" customHeight="1">
      <c r="A503" s="2"/>
      <c r="B503" s="2"/>
      <c r="C503" s="2"/>
      <c r="D503" s="2"/>
      <c r="E503" s="2"/>
      <c r="F503" s="2"/>
      <c r="G503" s="222"/>
      <c r="H503" s="222"/>
      <c r="I503" s="222"/>
      <c r="J503" s="222"/>
      <c r="K503" s="5"/>
    </row>
    <row r="504" ht="15.75" customHeight="1">
      <c r="A504" s="2"/>
      <c r="B504" s="2"/>
      <c r="C504" s="2"/>
      <c r="D504" s="2"/>
      <c r="E504" s="2"/>
      <c r="F504" s="2"/>
      <c r="G504" s="222"/>
      <c r="H504" s="222"/>
      <c r="I504" s="222"/>
      <c r="J504" s="222"/>
      <c r="K504" s="5"/>
    </row>
    <row r="505" ht="15.75" customHeight="1">
      <c r="A505" s="2"/>
      <c r="B505" s="2"/>
      <c r="C505" s="2"/>
      <c r="D505" s="2"/>
      <c r="E505" s="2"/>
      <c r="F505" s="2"/>
      <c r="G505" s="222"/>
      <c r="H505" s="222"/>
      <c r="I505" s="222"/>
      <c r="J505" s="222"/>
      <c r="K505" s="5"/>
    </row>
    <row r="506" ht="15.75" customHeight="1">
      <c r="A506" s="2"/>
      <c r="B506" s="2"/>
      <c r="C506" s="2"/>
      <c r="D506" s="2"/>
      <c r="E506" s="2"/>
      <c r="F506" s="2"/>
      <c r="G506" s="222"/>
      <c r="H506" s="222"/>
      <c r="I506" s="222"/>
      <c r="J506" s="222"/>
      <c r="K506" s="5"/>
    </row>
    <row r="507" ht="15.75" customHeight="1">
      <c r="A507" s="2"/>
      <c r="B507" s="2"/>
      <c r="C507" s="2"/>
      <c r="D507" s="2"/>
      <c r="E507" s="2"/>
      <c r="F507" s="2"/>
      <c r="G507" s="222"/>
      <c r="H507" s="222"/>
      <c r="I507" s="222"/>
      <c r="J507" s="222"/>
      <c r="K507" s="5"/>
    </row>
    <row r="508" ht="15.75" customHeight="1">
      <c r="A508" s="2"/>
      <c r="B508" s="2"/>
      <c r="C508" s="2"/>
      <c r="D508" s="2"/>
      <c r="E508" s="2"/>
      <c r="F508" s="2"/>
      <c r="G508" s="222"/>
      <c r="H508" s="222"/>
      <c r="I508" s="222"/>
      <c r="J508" s="222"/>
      <c r="K508" s="5"/>
    </row>
    <row r="509" ht="15.75" customHeight="1">
      <c r="A509" s="2"/>
      <c r="B509" s="2"/>
      <c r="C509" s="2"/>
      <c r="D509" s="2"/>
      <c r="E509" s="2"/>
      <c r="F509" s="2"/>
      <c r="G509" s="222"/>
      <c r="H509" s="222"/>
      <c r="I509" s="222"/>
      <c r="J509" s="222"/>
      <c r="K509" s="5"/>
    </row>
    <row r="510" ht="15.75" customHeight="1">
      <c r="A510" s="2"/>
      <c r="B510" s="2"/>
      <c r="C510" s="2"/>
      <c r="D510" s="2"/>
      <c r="E510" s="2"/>
      <c r="F510" s="2"/>
      <c r="G510" s="222"/>
      <c r="H510" s="222"/>
      <c r="I510" s="222"/>
      <c r="J510" s="222"/>
      <c r="K510" s="5"/>
    </row>
    <row r="511" ht="15.75" customHeight="1">
      <c r="A511" s="2"/>
      <c r="B511" s="2"/>
      <c r="C511" s="2"/>
      <c r="D511" s="2"/>
      <c r="E511" s="2"/>
      <c r="F511" s="2"/>
      <c r="G511" s="222"/>
      <c r="H511" s="222"/>
      <c r="I511" s="222"/>
      <c r="J511" s="222"/>
      <c r="K511" s="5"/>
    </row>
    <row r="512" ht="15.75" customHeight="1">
      <c r="A512" s="2"/>
      <c r="B512" s="2"/>
      <c r="C512" s="2"/>
      <c r="D512" s="2"/>
      <c r="E512" s="2"/>
      <c r="F512" s="2"/>
      <c r="G512" s="222"/>
      <c r="H512" s="222"/>
      <c r="I512" s="222"/>
      <c r="J512" s="222"/>
      <c r="K512" s="5"/>
    </row>
    <row r="513" ht="15.75" customHeight="1">
      <c r="A513" s="2"/>
      <c r="B513" s="2"/>
      <c r="C513" s="2"/>
      <c r="D513" s="2"/>
      <c r="E513" s="2"/>
      <c r="F513" s="2"/>
      <c r="G513" s="222"/>
      <c r="H513" s="222"/>
      <c r="I513" s="222"/>
      <c r="J513" s="222"/>
      <c r="K513" s="5"/>
    </row>
    <row r="514" ht="15.75" customHeight="1">
      <c r="A514" s="2"/>
      <c r="B514" s="2"/>
      <c r="C514" s="2"/>
      <c r="D514" s="2"/>
      <c r="E514" s="2"/>
      <c r="F514" s="2"/>
      <c r="G514" s="222"/>
      <c r="H514" s="222"/>
      <c r="I514" s="222"/>
      <c r="J514" s="222"/>
      <c r="K514" s="5"/>
    </row>
    <row r="515" ht="15.75" customHeight="1">
      <c r="A515" s="2"/>
      <c r="B515" s="2"/>
      <c r="C515" s="2"/>
      <c r="D515" s="2"/>
      <c r="E515" s="2"/>
      <c r="F515" s="2"/>
      <c r="G515" s="222"/>
      <c r="H515" s="222"/>
      <c r="I515" s="222"/>
      <c r="J515" s="222"/>
      <c r="K515" s="5"/>
    </row>
    <row r="516" ht="15.75" customHeight="1">
      <c r="A516" s="2"/>
      <c r="B516" s="2"/>
      <c r="C516" s="2"/>
      <c r="D516" s="2"/>
      <c r="E516" s="2"/>
      <c r="F516" s="2"/>
      <c r="G516" s="222"/>
      <c r="H516" s="222"/>
      <c r="I516" s="222"/>
      <c r="J516" s="222"/>
      <c r="K516" s="5"/>
    </row>
    <row r="517" ht="15.75" customHeight="1">
      <c r="A517" s="2"/>
      <c r="B517" s="2"/>
      <c r="C517" s="2"/>
      <c r="D517" s="2"/>
      <c r="E517" s="2"/>
      <c r="F517" s="2"/>
      <c r="G517" s="222"/>
      <c r="H517" s="222"/>
      <c r="I517" s="222"/>
      <c r="J517" s="222"/>
      <c r="K517" s="5"/>
    </row>
    <row r="518" ht="15.75" customHeight="1">
      <c r="A518" s="2"/>
      <c r="B518" s="2"/>
      <c r="C518" s="2"/>
      <c r="D518" s="2"/>
      <c r="E518" s="2"/>
      <c r="F518" s="2"/>
      <c r="G518" s="222"/>
      <c r="H518" s="222"/>
      <c r="I518" s="222"/>
      <c r="J518" s="222"/>
      <c r="K518" s="5"/>
    </row>
    <row r="519" ht="15.75" customHeight="1">
      <c r="A519" s="2"/>
      <c r="B519" s="2"/>
      <c r="C519" s="2"/>
      <c r="D519" s="2"/>
      <c r="E519" s="2"/>
      <c r="F519" s="2"/>
      <c r="G519" s="222"/>
      <c r="H519" s="222"/>
      <c r="I519" s="222"/>
      <c r="J519" s="222"/>
      <c r="K519" s="5"/>
    </row>
    <row r="520" ht="15.75" customHeight="1">
      <c r="A520" s="2"/>
      <c r="B520" s="2"/>
      <c r="C520" s="2"/>
      <c r="D520" s="2"/>
      <c r="E520" s="2"/>
      <c r="F520" s="2"/>
      <c r="G520" s="222"/>
      <c r="H520" s="222"/>
      <c r="I520" s="222"/>
      <c r="J520" s="222"/>
      <c r="K520" s="5"/>
    </row>
    <row r="521" ht="15.75" customHeight="1">
      <c r="A521" s="2"/>
      <c r="B521" s="2"/>
      <c r="C521" s="2"/>
      <c r="D521" s="2"/>
      <c r="E521" s="2"/>
      <c r="F521" s="2"/>
      <c r="G521" s="222"/>
      <c r="H521" s="222"/>
      <c r="I521" s="222"/>
      <c r="J521" s="222"/>
      <c r="K521" s="5"/>
    </row>
    <row r="522" ht="15.75" customHeight="1">
      <c r="A522" s="2"/>
      <c r="B522" s="2"/>
      <c r="C522" s="2"/>
      <c r="D522" s="2"/>
      <c r="E522" s="2"/>
      <c r="F522" s="2"/>
      <c r="G522" s="222"/>
      <c r="H522" s="222"/>
      <c r="I522" s="222"/>
      <c r="J522" s="222"/>
      <c r="K522" s="5"/>
    </row>
    <row r="523" ht="15.75" customHeight="1">
      <c r="A523" s="2"/>
      <c r="B523" s="2"/>
      <c r="C523" s="2"/>
      <c r="D523" s="2"/>
      <c r="E523" s="2"/>
      <c r="F523" s="2"/>
      <c r="G523" s="222"/>
      <c r="H523" s="222"/>
      <c r="I523" s="222"/>
      <c r="J523" s="222"/>
      <c r="K523" s="5"/>
    </row>
    <row r="524" ht="15.75" customHeight="1">
      <c r="A524" s="2"/>
      <c r="B524" s="2"/>
      <c r="C524" s="2"/>
      <c r="D524" s="2"/>
      <c r="E524" s="2"/>
      <c r="F524" s="2"/>
      <c r="G524" s="222"/>
      <c r="H524" s="222"/>
      <c r="I524" s="222"/>
      <c r="J524" s="222"/>
      <c r="K524" s="5"/>
    </row>
    <row r="525" ht="15.75" customHeight="1">
      <c r="A525" s="2"/>
      <c r="B525" s="2"/>
      <c r="C525" s="2"/>
      <c r="D525" s="2"/>
      <c r="E525" s="2"/>
      <c r="F525" s="2"/>
      <c r="G525" s="222"/>
      <c r="H525" s="222"/>
      <c r="I525" s="222"/>
      <c r="J525" s="222"/>
      <c r="K525" s="5"/>
    </row>
    <row r="526" ht="15.75" customHeight="1">
      <c r="A526" s="2"/>
      <c r="B526" s="2"/>
      <c r="C526" s="2"/>
      <c r="D526" s="2"/>
      <c r="E526" s="2"/>
      <c r="F526" s="2"/>
      <c r="G526" s="222"/>
      <c r="H526" s="222"/>
      <c r="I526" s="222"/>
      <c r="J526" s="222"/>
      <c r="K526" s="5"/>
    </row>
    <row r="527" ht="15.75" customHeight="1">
      <c r="A527" s="2"/>
      <c r="B527" s="2"/>
      <c r="C527" s="2"/>
      <c r="D527" s="2"/>
      <c r="E527" s="2"/>
      <c r="F527" s="2"/>
      <c r="G527" s="222"/>
      <c r="H527" s="222"/>
      <c r="I527" s="222"/>
      <c r="J527" s="222"/>
      <c r="K527" s="5"/>
    </row>
    <row r="528" ht="15.75" customHeight="1">
      <c r="A528" s="2"/>
      <c r="B528" s="2"/>
      <c r="C528" s="2"/>
      <c r="D528" s="2"/>
      <c r="E528" s="2"/>
      <c r="F528" s="2"/>
      <c r="G528" s="222"/>
      <c r="H528" s="222"/>
      <c r="I528" s="222"/>
      <c r="J528" s="222"/>
      <c r="K528" s="5"/>
    </row>
    <row r="529" ht="15.75" customHeight="1">
      <c r="A529" s="2"/>
      <c r="B529" s="2"/>
      <c r="C529" s="2"/>
      <c r="D529" s="2"/>
      <c r="E529" s="2"/>
      <c r="F529" s="2"/>
      <c r="G529" s="222"/>
      <c r="H529" s="222"/>
      <c r="I529" s="222"/>
      <c r="J529" s="222"/>
      <c r="K529" s="5"/>
    </row>
    <row r="530" ht="15.75" customHeight="1">
      <c r="A530" s="2"/>
      <c r="B530" s="2"/>
      <c r="C530" s="2"/>
      <c r="D530" s="2"/>
      <c r="E530" s="2"/>
      <c r="F530" s="2"/>
      <c r="G530" s="222"/>
      <c r="H530" s="222"/>
      <c r="I530" s="222"/>
      <c r="J530" s="222"/>
      <c r="K530" s="5"/>
    </row>
    <row r="531" ht="15.75" customHeight="1">
      <c r="A531" s="2"/>
      <c r="B531" s="2"/>
      <c r="C531" s="2"/>
      <c r="D531" s="2"/>
      <c r="E531" s="2"/>
      <c r="F531" s="2"/>
      <c r="G531" s="222"/>
      <c r="H531" s="222"/>
      <c r="I531" s="222"/>
      <c r="J531" s="222"/>
      <c r="K531" s="5"/>
    </row>
    <row r="532" ht="15.75" customHeight="1">
      <c r="A532" s="2"/>
      <c r="B532" s="2"/>
      <c r="C532" s="2"/>
      <c r="D532" s="2"/>
      <c r="E532" s="2"/>
      <c r="F532" s="2"/>
      <c r="G532" s="222"/>
      <c r="H532" s="222"/>
      <c r="I532" s="222"/>
      <c r="J532" s="222"/>
      <c r="K532" s="5"/>
    </row>
    <row r="533" ht="15.75" customHeight="1">
      <c r="A533" s="2"/>
      <c r="B533" s="2"/>
      <c r="C533" s="2"/>
      <c r="D533" s="2"/>
      <c r="E533" s="2"/>
      <c r="F533" s="2"/>
      <c r="G533" s="222"/>
      <c r="H533" s="222"/>
      <c r="I533" s="222"/>
      <c r="J533" s="222"/>
      <c r="K533" s="5"/>
    </row>
    <row r="534" ht="15.75" customHeight="1">
      <c r="A534" s="2"/>
      <c r="B534" s="2"/>
      <c r="C534" s="2"/>
      <c r="D534" s="2"/>
      <c r="E534" s="2"/>
      <c r="F534" s="2"/>
      <c r="G534" s="222"/>
      <c r="H534" s="222"/>
      <c r="I534" s="222"/>
      <c r="J534" s="222"/>
      <c r="K534" s="5"/>
    </row>
    <row r="535" ht="15.75" customHeight="1">
      <c r="A535" s="2"/>
      <c r="B535" s="2"/>
      <c r="C535" s="2"/>
      <c r="D535" s="2"/>
      <c r="E535" s="2"/>
      <c r="F535" s="2"/>
      <c r="G535" s="222"/>
      <c r="H535" s="222"/>
      <c r="I535" s="222"/>
      <c r="J535" s="222"/>
      <c r="K535" s="5"/>
    </row>
    <row r="536" ht="15.75" customHeight="1">
      <c r="A536" s="2"/>
      <c r="B536" s="2"/>
      <c r="C536" s="2"/>
      <c r="D536" s="2"/>
      <c r="E536" s="2"/>
      <c r="F536" s="2"/>
      <c r="G536" s="222"/>
      <c r="H536" s="222"/>
      <c r="I536" s="222"/>
      <c r="J536" s="222"/>
      <c r="K536" s="5"/>
    </row>
    <row r="537" ht="15.75" customHeight="1">
      <c r="A537" s="2"/>
      <c r="B537" s="2"/>
      <c r="C537" s="2"/>
      <c r="D537" s="2"/>
      <c r="E537" s="2"/>
      <c r="F537" s="2"/>
      <c r="G537" s="222"/>
      <c r="H537" s="222"/>
      <c r="I537" s="222"/>
      <c r="J537" s="222"/>
      <c r="K537" s="5"/>
    </row>
    <row r="538" ht="15.75" customHeight="1">
      <c r="A538" s="2"/>
      <c r="B538" s="2"/>
      <c r="C538" s="2"/>
      <c r="D538" s="2"/>
      <c r="E538" s="2"/>
      <c r="F538" s="2"/>
      <c r="G538" s="222"/>
      <c r="H538" s="222"/>
      <c r="I538" s="222"/>
      <c r="J538" s="222"/>
      <c r="K538" s="5"/>
    </row>
    <row r="539" ht="15.75" customHeight="1">
      <c r="A539" s="2"/>
      <c r="B539" s="2"/>
      <c r="C539" s="2"/>
      <c r="D539" s="2"/>
      <c r="E539" s="2"/>
      <c r="F539" s="2"/>
      <c r="G539" s="222"/>
      <c r="H539" s="222"/>
      <c r="I539" s="222"/>
      <c r="J539" s="222"/>
      <c r="K539" s="5"/>
    </row>
    <row r="540" ht="15.75" customHeight="1">
      <c r="A540" s="2"/>
      <c r="B540" s="2"/>
      <c r="C540" s="2"/>
      <c r="D540" s="2"/>
      <c r="E540" s="2"/>
      <c r="F540" s="2"/>
      <c r="G540" s="222"/>
      <c r="H540" s="222"/>
      <c r="I540" s="222"/>
      <c r="J540" s="222"/>
      <c r="K540" s="5"/>
    </row>
    <row r="541" ht="15.75" customHeight="1">
      <c r="A541" s="2"/>
      <c r="B541" s="2"/>
      <c r="C541" s="2"/>
      <c r="D541" s="2"/>
      <c r="E541" s="2"/>
      <c r="F541" s="2"/>
      <c r="G541" s="222"/>
      <c r="H541" s="222"/>
      <c r="I541" s="222"/>
      <c r="J541" s="222"/>
      <c r="K541" s="5"/>
    </row>
    <row r="542" ht="15.75" customHeight="1">
      <c r="A542" s="2"/>
      <c r="B542" s="2"/>
      <c r="C542" s="2"/>
      <c r="D542" s="2"/>
      <c r="E542" s="2"/>
      <c r="F542" s="2"/>
      <c r="G542" s="222"/>
      <c r="H542" s="222"/>
      <c r="I542" s="222"/>
      <c r="J542" s="222"/>
      <c r="K542" s="5"/>
    </row>
    <row r="543" ht="15.75" customHeight="1">
      <c r="A543" s="2"/>
      <c r="B543" s="2"/>
      <c r="C543" s="2"/>
      <c r="D543" s="2"/>
      <c r="E543" s="2"/>
      <c r="F543" s="2"/>
      <c r="G543" s="222"/>
      <c r="H543" s="222"/>
      <c r="I543" s="222"/>
      <c r="J543" s="222"/>
      <c r="K543" s="5"/>
    </row>
    <row r="544" ht="15.75" customHeight="1">
      <c r="A544" s="2"/>
      <c r="B544" s="2"/>
      <c r="C544" s="2"/>
      <c r="D544" s="2"/>
      <c r="E544" s="2"/>
      <c r="F544" s="2"/>
      <c r="G544" s="222"/>
      <c r="H544" s="222"/>
      <c r="I544" s="222"/>
      <c r="J544" s="222"/>
      <c r="K544" s="5"/>
    </row>
    <row r="545" ht="15.75" customHeight="1">
      <c r="A545" s="2"/>
      <c r="B545" s="2"/>
      <c r="C545" s="2"/>
      <c r="D545" s="2"/>
      <c r="E545" s="2"/>
      <c r="F545" s="2"/>
      <c r="G545" s="222"/>
      <c r="H545" s="222"/>
      <c r="I545" s="222"/>
      <c r="J545" s="222"/>
      <c r="K545" s="5"/>
    </row>
    <row r="546" ht="15.75" customHeight="1">
      <c r="A546" s="2"/>
      <c r="B546" s="2"/>
      <c r="C546" s="2"/>
      <c r="D546" s="2"/>
      <c r="E546" s="2"/>
      <c r="F546" s="2"/>
      <c r="G546" s="222"/>
      <c r="H546" s="222"/>
      <c r="I546" s="222"/>
      <c r="J546" s="222"/>
      <c r="K546" s="5"/>
    </row>
    <row r="547" ht="15.75" customHeight="1">
      <c r="A547" s="2"/>
      <c r="B547" s="2"/>
      <c r="C547" s="2"/>
      <c r="D547" s="2"/>
      <c r="E547" s="2"/>
      <c r="F547" s="2"/>
      <c r="G547" s="222"/>
      <c r="H547" s="222"/>
      <c r="I547" s="222"/>
      <c r="J547" s="222"/>
      <c r="K547" s="5"/>
    </row>
    <row r="548" ht="15.75" customHeight="1">
      <c r="A548" s="2"/>
      <c r="B548" s="2"/>
      <c r="C548" s="2"/>
      <c r="D548" s="2"/>
      <c r="E548" s="2"/>
      <c r="F548" s="2"/>
      <c r="G548" s="222"/>
      <c r="H548" s="222"/>
      <c r="I548" s="222"/>
      <c r="J548" s="222"/>
      <c r="K548" s="5"/>
    </row>
    <row r="549" ht="15.75" customHeight="1">
      <c r="A549" s="2"/>
      <c r="B549" s="2"/>
      <c r="C549" s="2"/>
      <c r="D549" s="2"/>
      <c r="E549" s="2"/>
      <c r="F549" s="2"/>
      <c r="G549" s="222"/>
      <c r="H549" s="222"/>
      <c r="I549" s="222"/>
      <c r="J549" s="222"/>
      <c r="K549" s="5"/>
    </row>
    <row r="550" ht="15.75" customHeight="1">
      <c r="A550" s="2"/>
      <c r="B550" s="2"/>
      <c r="C550" s="2"/>
      <c r="D550" s="2"/>
      <c r="E550" s="2"/>
      <c r="F550" s="2"/>
      <c r="G550" s="222"/>
      <c r="H550" s="222"/>
      <c r="I550" s="222"/>
      <c r="J550" s="222"/>
      <c r="K550" s="5"/>
    </row>
    <row r="551" ht="15.75" customHeight="1">
      <c r="A551" s="2"/>
      <c r="B551" s="2"/>
      <c r="C551" s="2"/>
      <c r="D551" s="2"/>
      <c r="E551" s="2"/>
      <c r="F551" s="2"/>
      <c r="G551" s="222"/>
      <c r="H551" s="222"/>
      <c r="I551" s="222"/>
      <c r="J551" s="222"/>
      <c r="K551" s="5"/>
    </row>
    <row r="552" ht="15.75" customHeight="1">
      <c r="A552" s="2"/>
      <c r="B552" s="2"/>
      <c r="C552" s="2"/>
      <c r="D552" s="2"/>
      <c r="E552" s="2"/>
      <c r="F552" s="2"/>
      <c r="G552" s="222"/>
      <c r="H552" s="222"/>
      <c r="I552" s="222"/>
      <c r="J552" s="222"/>
      <c r="K552" s="5"/>
    </row>
    <row r="553" ht="15.75" customHeight="1">
      <c r="A553" s="2"/>
      <c r="B553" s="2"/>
      <c r="C553" s="2"/>
      <c r="D553" s="2"/>
      <c r="E553" s="2"/>
      <c r="F553" s="2"/>
      <c r="G553" s="222"/>
      <c r="H553" s="222"/>
      <c r="I553" s="222"/>
      <c r="J553" s="222"/>
      <c r="K553" s="5"/>
    </row>
    <row r="554" ht="15.75" customHeight="1">
      <c r="A554" s="2"/>
      <c r="B554" s="2"/>
      <c r="C554" s="2"/>
      <c r="D554" s="2"/>
      <c r="E554" s="2"/>
      <c r="F554" s="2"/>
      <c r="G554" s="222"/>
      <c r="H554" s="222"/>
      <c r="I554" s="222"/>
      <c r="J554" s="222"/>
      <c r="K554" s="5"/>
    </row>
    <row r="555" ht="15.75" customHeight="1">
      <c r="A555" s="2"/>
      <c r="B555" s="2"/>
      <c r="C555" s="2"/>
      <c r="D555" s="2"/>
      <c r="E555" s="2"/>
      <c r="F555" s="2"/>
      <c r="G555" s="222"/>
      <c r="H555" s="222"/>
      <c r="I555" s="222"/>
      <c r="J555" s="222"/>
      <c r="K555" s="5"/>
    </row>
    <row r="556" ht="15.75" customHeight="1">
      <c r="A556" s="2"/>
      <c r="B556" s="2"/>
      <c r="C556" s="2"/>
      <c r="D556" s="2"/>
      <c r="E556" s="2"/>
      <c r="F556" s="2"/>
      <c r="G556" s="222"/>
      <c r="H556" s="222"/>
      <c r="I556" s="222"/>
      <c r="J556" s="222"/>
      <c r="K556" s="5"/>
    </row>
    <row r="557" ht="15.75" customHeight="1">
      <c r="A557" s="2"/>
      <c r="B557" s="2"/>
      <c r="C557" s="2"/>
      <c r="D557" s="2"/>
      <c r="E557" s="2"/>
      <c r="F557" s="2"/>
      <c r="G557" s="222"/>
      <c r="H557" s="222"/>
      <c r="I557" s="222"/>
      <c r="J557" s="222"/>
      <c r="K557" s="5"/>
    </row>
    <row r="558" ht="15.75" customHeight="1">
      <c r="A558" s="2"/>
      <c r="B558" s="2"/>
      <c r="C558" s="2"/>
      <c r="D558" s="2"/>
      <c r="E558" s="2"/>
      <c r="F558" s="2"/>
      <c r="G558" s="222"/>
      <c r="H558" s="222"/>
      <c r="I558" s="222"/>
      <c r="J558" s="222"/>
      <c r="K558" s="5"/>
    </row>
    <row r="559" ht="15.75" customHeight="1">
      <c r="A559" s="2"/>
      <c r="B559" s="2"/>
      <c r="C559" s="2"/>
      <c r="D559" s="2"/>
      <c r="E559" s="2"/>
      <c r="F559" s="2"/>
      <c r="G559" s="222"/>
      <c r="H559" s="222"/>
      <c r="I559" s="222"/>
      <c r="J559" s="222"/>
      <c r="K559" s="5"/>
    </row>
    <row r="560" ht="15.75" customHeight="1">
      <c r="A560" s="2"/>
      <c r="B560" s="2"/>
      <c r="C560" s="2"/>
      <c r="D560" s="2"/>
      <c r="E560" s="2"/>
      <c r="F560" s="2"/>
      <c r="G560" s="222"/>
      <c r="H560" s="222"/>
      <c r="I560" s="222"/>
      <c r="J560" s="222"/>
      <c r="K560" s="5"/>
    </row>
    <row r="561" ht="15.75" customHeight="1">
      <c r="A561" s="2"/>
      <c r="B561" s="2"/>
      <c r="C561" s="2"/>
      <c r="D561" s="2"/>
      <c r="E561" s="2"/>
      <c r="F561" s="2"/>
      <c r="G561" s="222"/>
      <c r="H561" s="222"/>
      <c r="I561" s="222"/>
      <c r="J561" s="222"/>
      <c r="K561" s="5"/>
    </row>
    <row r="562" ht="15.75" customHeight="1">
      <c r="A562" s="2"/>
      <c r="B562" s="2"/>
      <c r="C562" s="2"/>
      <c r="D562" s="2"/>
      <c r="E562" s="2"/>
      <c r="F562" s="2"/>
      <c r="G562" s="222"/>
      <c r="H562" s="222"/>
      <c r="I562" s="222"/>
      <c r="J562" s="222"/>
      <c r="K562" s="5"/>
    </row>
    <row r="563" ht="15.75" customHeight="1">
      <c r="A563" s="2"/>
      <c r="B563" s="2"/>
      <c r="C563" s="2"/>
      <c r="D563" s="2"/>
      <c r="E563" s="2"/>
      <c r="F563" s="2"/>
      <c r="G563" s="222"/>
      <c r="H563" s="222"/>
      <c r="I563" s="222"/>
      <c r="J563" s="222"/>
      <c r="K563" s="5"/>
    </row>
    <row r="564" ht="15.75" customHeight="1">
      <c r="A564" s="2"/>
      <c r="B564" s="2"/>
      <c r="C564" s="2"/>
      <c r="D564" s="2"/>
      <c r="E564" s="2"/>
      <c r="F564" s="2"/>
      <c r="G564" s="222"/>
      <c r="H564" s="222"/>
      <c r="I564" s="222"/>
      <c r="J564" s="222"/>
      <c r="K564" s="5"/>
    </row>
    <row r="565" ht="15.75" customHeight="1">
      <c r="A565" s="2"/>
      <c r="B565" s="2"/>
      <c r="C565" s="2"/>
      <c r="D565" s="2"/>
      <c r="E565" s="2"/>
      <c r="F565" s="2"/>
      <c r="G565" s="222"/>
      <c r="H565" s="222"/>
      <c r="I565" s="222"/>
      <c r="J565" s="222"/>
      <c r="K565" s="5"/>
    </row>
    <row r="566" ht="15.75" customHeight="1">
      <c r="A566" s="2"/>
      <c r="B566" s="2"/>
      <c r="C566" s="2"/>
      <c r="D566" s="2"/>
      <c r="E566" s="2"/>
      <c r="F566" s="2"/>
      <c r="G566" s="222"/>
      <c r="H566" s="222"/>
      <c r="I566" s="222"/>
      <c r="J566" s="222"/>
      <c r="K566" s="5"/>
    </row>
    <row r="567" ht="15.75" customHeight="1">
      <c r="A567" s="2"/>
      <c r="B567" s="2"/>
      <c r="C567" s="2"/>
      <c r="D567" s="2"/>
      <c r="E567" s="2"/>
      <c r="F567" s="2"/>
      <c r="G567" s="222"/>
      <c r="H567" s="222"/>
      <c r="I567" s="222"/>
      <c r="J567" s="222"/>
      <c r="K567" s="5"/>
    </row>
    <row r="568" ht="15.75" customHeight="1">
      <c r="A568" s="2"/>
      <c r="B568" s="2"/>
      <c r="C568" s="2"/>
      <c r="D568" s="2"/>
      <c r="E568" s="2"/>
      <c r="F568" s="2"/>
      <c r="G568" s="222"/>
      <c r="H568" s="222"/>
      <c r="I568" s="222"/>
      <c r="J568" s="222"/>
      <c r="K568" s="5"/>
    </row>
    <row r="569" ht="15.75" customHeight="1">
      <c r="A569" s="2"/>
      <c r="B569" s="2"/>
      <c r="C569" s="2"/>
      <c r="D569" s="2"/>
      <c r="E569" s="2"/>
      <c r="F569" s="2"/>
      <c r="G569" s="222"/>
      <c r="H569" s="222"/>
      <c r="I569" s="222"/>
      <c r="J569" s="222"/>
      <c r="K569" s="5"/>
    </row>
    <row r="570" ht="15.75" customHeight="1">
      <c r="A570" s="2"/>
      <c r="B570" s="2"/>
      <c r="C570" s="2"/>
      <c r="D570" s="2"/>
      <c r="E570" s="2"/>
      <c r="F570" s="2"/>
      <c r="G570" s="222"/>
      <c r="H570" s="222"/>
      <c r="I570" s="222"/>
      <c r="J570" s="222"/>
      <c r="K570" s="5"/>
    </row>
    <row r="571" ht="15.75" customHeight="1">
      <c r="A571" s="2"/>
      <c r="B571" s="2"/>
      <c r="C571" s="2"/>
      <c r="D571" s="2"/>
      <c r="E571" s="2"/>
      <c r="F571" s="2"/>
      <c r="G571" s="222"/>
      <c r="H571" s="222"/>
      <c r="I571" s="222"/>
      <c r="J571" s="222"/>
      <c r="K571" s="5"/>
    </row>
    <row r="572" ht="15.75" customHeight="1">
      <c r="A572" s="2"/>
      <c r="B572" s="2"/>
      <c r="C572" s="2"/>
      <c r="D572" s="2"/>
      <c r="E572" s="2"/>
      <c r="F572" s="2"/>
      <c r="G572" s="222"/>
      <c r="H572" s="222"/>
      <c r="I572" s="222"/>
      <c r="J572" s="222"/>
      <c r="K572" s="5"/>
    </row>
    <row r="573" ht="15.75" customHeight="1">
      <c r="A573" s="2"/>
      <c r="B573" s="2"/>
      <c r="C573" s="2"/>
      <c r="D573" s="2"/>
      <c r="E573" s="2"/>
      <c r="F573" s="2"/>
      <c r="G573" s="222"/>
      <c r="H573" s="222"/>
      <c r="I573" s="222"/>
      <c r="J573" s="222"/>
      <c r="K573" s="5"/>
    </row>
    <row r="574" ht="15.75" customHeight="1">
      <c r="A574" s="2"/>
      <c r="B574" s="2"/>
      <c r="C574" s="2"/>
      <c r="D574" s="2"/>
      <c r="E574" s="2"/>
      <c r="F574" s="2"/>
      <c r="G574" s="222"/>
      <c r="H574" s="222"/>
      <c r="I574" s="222"/>
      <c r="J574" s="222"/>
      <c r="K574" s="5"/>
    </row>
    <row r="575" ht="15.75" customHeight="1">
      <c r="A575" s="2"/>
      <c r="B575" s="2"/>
      <c r="C575" s="2"/>
      <c r="D575" s="2"/>
      <c r="E575" s="2"/>
      <c r="F575" s="2"/>
      <c r="G575" s="222"/>
      <c r="H575" s="222"/>
      <c r="I575" s="222"/>
      <c r="J575" s="222"/>
      <c r="K575" s="5"/>
    </row>
    <row r="576" ht="15.75" customHeight="1">
      <c r="A576" s="2"/>
      <c r="B576" s="2"/>
      <c r="C576" s="2"/>
      <c r="D576" s="2"/>
      <c r="E576" s="2"/>
      <c r="F576" s="2"/>
      <c r="G576" s="222"/>
      <c r="H576" s="222"/>
      <c r="I576" s="222"/>
      <c r="J576" s="222"/>
      <c r="K576" s="5"/>
    </row>
    <row r="577" ht="15.75" customHeight="1">
      <c r="A577" s="2"/>
      <c r="B577" s="2"/>
      <c r="C577" s="2"/>
      <c r="D577" s="2"/>
      <c r="E577" s="2"/>
      <c r="F577" s="2"/>
      <c r="G577" s="222"/>
      <c r="H577" s="222"/>
      <c r="I577" s="222"/>
      <c r="J577" s="222"/>
      <c r="K577" s="5"/>
    </row>
    <row r="578" ht="15.75" customHeight="1">
      <c r="A578" s="2"/>
      <c r="B578" s="2"/>
      <c r="C578" s="2"/>
      <c r="D578" s="2"/>
      <c r="E578" s="2"/>
      <c r="F578" s="2"/>
      <c r="G578" s="222"/>
      <c r="H578" s="222"/>
      <c r="I578" s="222"/>
      <c r="J578" s="222"/>
      <c r="K578" s="5"/>
    </row>
    <row r="579" ht="15.75" customHeight="1">
      <c r="A579" s="2"/>
      <c r="B579" s="2"/>
      <c r="C579" s="2"/>
      <c r="D579" s="2"/>
      <c r="E579" s="2"/>
      <c r="F579" s="2"/>
      <c r="G579" s="222"/>
      <c r="H579" s="222"/>
      <c r="I579" s="222"/>
      <c r="J579" s="222"/>
      <c r="K579" s="5"/>
    </row>
    <row r="580" ht="15.75" customHeight="1">
      <c r="A580" s="2"/>
      <c r="B580" s="2"/>
      <c r="C580" s="2"/>
      <c r="D580" s="2"/>
      <c r="E580" s="2"/>
      <c r="F580" s="2"/>
      <c r="G580" s="222"/>
      <c r="H580" s="222"/>
      <c r="I580" s="222"/>
      <c r="J580" s="222"/>
      <c r="K580" s="5"/>
    </row>
    <row r="581" ht="15.75" customHeight="1">
      <c r="A581" s="2"/>
      <c r="B581" s="2"/>
      <c r="C581" s="2"/>
      <c r="D581" s="2"/>
      <c r="E581" s="2"/>
      <c r="F581" s="2"/>
      <c r="G581" s="222"/>
      <c r="H581" s="222"/>
      <c r="I581" s="222"/>
      <c r="J581" s="222"/>
      <c r="K581" s="5"/>
    </row>
    <row r="582" ht="15.75" customHeight="1">
      <c r="A582" s="2"/>
      <c r="B582" s="2"/>
      <c r="C582" s="2"/>
      <c r="D582" s="2"/>
      <c r="E582" s="2"/>
      <c r="F582" s="2"/>
      <c r="G582" s="222"/>
      <c r="H582" s="222"/>
      <c r="I582" s="222"/>
      <c r="J582" s="222"/>
      <c r="K582" s="5"/>
    </row>
    <row r="583" ht="15.75" customHeight="1">
      <c r="A583" s="2"/>
      <c r="B583" s="2"/>
      <c r="C583" s="2"/>
      <c r="D583" s="2"/>
      <c r="E583" s="2"/>
      <c r="F583" s="2"/>
      <c r="G583" s="222"/>
      <c r="H583" s="222"/>
      <c r="I583" s="222"/>
      <c r="J583" s="222"/>
      <c r="K583" s="5"/>
    </row>
    <row r="584" ht="15.75" customHeight="1">
      <c r="A584" s="2"/>
      <c r="B584" s="2"/>
      <c r="C584" s="2"/>
      <c r="D584" s="2"/>
      <c r="E584" s="2"/>
      <c r="F584" s="2"/>
      <c r="G584" s="222"/>
      <c r="H584" s="222"/>
      <c r="I584" s="222"/>
      <c r="J584" s="222"/>
      <c r="K584" s="5"/>
    </row>
    <row r="585" ht="15.75" customHeight="1">
      <c r="A585" s="2"/>
      <c r="B585" s="2"/>
      <c r="C585" s="2"/>
      <c r="D585" s="2"/>
      <c r="E585" s="2"/>
      <c r="F585" s="2"/>
      <c r="G585" s="222"/>
      <c r="H585" s="222"/>
      <c r="I585" s="222"/>
      <c r="J585" s="222"/>
      <c r="K585" s="5"/>
    </row>
    <row r="586" ht="15.75" customHeight="1">
      <c r="A586" s="2"/>
      <c r="B586" s="2"/>
      <c r="C586" s="2"/>
      <c r="D586" s="2"/>
      <c r="E586" s="2"/>
      <c r="F586" s="2"/>
      <c r="G586" s="222"/>
      <c r="H586" s="222"/>
      <c r="I586" s="222"/>
      <c r="J586" s="222"/>
      <c r="K586" s="5"/>
    </row>
    <row r="587" ht="15.75" customHeight="1">
      <c r="A587" s="2"/>
      <c r="B587" s="2"/>
      <c r="C587" s="2"/>
      <c r="D587" s="2"/>
      <c r="E587" s="2"/>
      <c r="F587" s="2"/>
      <c r="G587" s="222"/>
      <c r="H587" s="222"/>
      <c r="I587" s="222"/>
      <c r="J587" s="222"/>
      <c r="K587" s="5"/>
    </row>
    <row r="588" ht="15.75" customHeight="1">
      <c r="A588" s="2"/>
      <c r="B588" s="2"/>
      <c r="C588" s="2"/>
      <c r="D588" s="2"/>
      <c r="E588" s="2"/>
      <c r="F588" s="2"/>
      <c r="G588" s="222"/>
      <c r="H588" s="222"/>
      <c r="I588" s="222"/>
      <c r="J588" s="222"/>
      <c r="K588" s="5"/>
    </row>
    <row r="589" ht="15.75" customHeight="1">
      <c r="A589" s="2"/>
      <c r="B589" s="2"/>
      <c r="C589" s="2"/>
      <c r="D589" s="2"/>
      <c r="E589" s="2"/>
      <c r="F589" s="2"/>
      <c r="G589" s="222"/>
      <c r="H589" s="222"/>
      <c r="I589" s="222"/>
      <c r="J589" s="222"/>
      <c r="K589" s="5"/>
    </row>
    <row r="590" ht="15.75" customHeight="1">
      <c r="A590" s="2"/>
      <c r="B590" s="2"/>
      <c r="C590" s="2"/>
      <c r="D590" s="2"/>
      <c r="E590" s="2"/>
      <c r="F590" s="2"/>
      <c r="G590" s="222"/>
      <c r="H590" s="222"/>
      <c r="I590" s="222"/>
      <c r="J590" s="222"/>
      <c r="K590" s="5"/>
    </row>
    <row r="591" ht="15.75" customHeight="1">
      <c r="A591" s="2"/>
      <c r="B591" s="2"/>
      <c r="C591" s="2"/>
      <c r="D591" s="2"/>
      <c r="E591" s="2"/>
      <c r="F591" s="2"/>
      <c r="G591" s="222"/>
      <c r="H591" s="222"/>
      <c r="I591" s="222"/>
      <c r="J591" s="222"/>
      <c r="K591" s="5"/>
    </row>
    <row r="592" ht="15.75" customHeight="1">
      <c r="A592" s="2"/>
      <c r="B592" s="2"/>
      <c r="C592" s="2"/>
      <c r="D592" s="2"/>
      <c r="E592" s="2"/>
      <c r="F592" s="2"/>
      <c r="G592" s="222"/>
      <c r="H592" s="222"/>
      <c r="I592" s="222"/>
      <c r="J592" s="222"/>
      <c r="K592" s="5"/>
    </row>
    <row r="593" ht="15.75" customHeight="1">
      <c r="A593" s="2"/>
      <c r="B593" s="2"/>
      <c r="C593" s="2"/>
      <c r="D593" s="2"/>
      <c r="E593" s="2"/>
      <c r="F593" s="2"/>
      <c r="G593" s="222"/>
      <c r="H593" s="222"/>
      <c r="I593" s="222"/>
      <c r="J593" s="222"/>
      <c r="K593" s="5"/>
    </row>
    <row r="594" ht="15.75" customHeight="1">
      <c r="A594" s="2"/>
      <c r="B594" s="2"/>
      <c r="C594" s="2"/>
      <c r="D594" s="2"/>
      <c r="E594" s="2"/>
      <c r="F594" s="2"/>
      <c r="G594" s="222"/>
      <c r="H594" s="222"/>
      <c r="I594" s="222"/>
      <c r="J594" s="222"/>
      <c r="K594" s="5"/>
    </row>
    <row r="595" ht="15.75" customHeight="1">
      <c r="A595" s="2"/>
      <c r="B595" s="2"/>
      <c r="C595" s="2"/>
      <c r="D595" s="2"/>
      <c r="E595" s="2"/>
      <c r="F595" s="2"/>
      <c r="G595" s="222"/>
      <c r="H595" s="222"/>
      <c r="I595" s="222"/>
      <c r="J595" s="222"/>
      <c r="K595" s="5"/>
    </row>
    <row r="596" ht="15.75" customHeight="1">
      <c r="A596" s="2"/>
      <c r="B596" s="2"/>
      <c r="C596" s="2"/>
      <c r="D596" s="2"/>
      <c r="E596" s="2"/>
      <c r="F596" s="2"/>
      <c r="G596" s="222"/>
      <c r="H596" s="222"/>
      <c r="I596" s="222"/>
      <c r="J596" s="222"/>
      <c r="K596" s="5"/>
    </row>
    <row r="597" ht="15.75" customHeight="1">
      <c r="A597" s="2"/>
      <c r="B597" s="2"/>
      <c r="C597" s="2"/>
      <c r="D597" s="2"/>
      <c r="E597" s="2"/>
      <c r="F597" s="2"/>
      <c r="G597" s="222"/>
      <c r="H597" s="222"/>
      <c r="I597" s="222"/>
      <c r="J597" s="222"/>
      <c r="K597" s="5"/>
    </row>
    <row r="598" ht="15.75" customHeight="1">
      <c r="A598" s="2"/>
      <c r="B598" s="2"/>
      <c r="C598" s="2"/>
      <c r="D598" s="2"/>
      <c r="E598" s="2"/>
      <c r="F598" s="2"/>
      <c r="G598" s="222"/>
      <c r="H598" s="222"/>
      <c r="I598" s="222"/>
      <c r="J598" s="222"/>
      <c r="K598" s="5"/>
    </row>
    <row r="599" ht="15.75" customHeight="1">
      <c r="A599" s="2"/>
      <c r="B599" s="2"/>
      <c r="C599" s="2"/>
      <c r="D599" s="2"/>
      <c r="E599" s="2"/>
      <c r="F599" s="2"/>
      <c r="G599" s="222"/>
      <c r="H599" s="222"/>
      <c r="I599" s="222"/>
      <c r="J599" s="222"/>
      <c r="K599" s="5"/>
    </row>
    <row r="600" ht="15.75" customHeight="1">
      <c r="A600" s="2"/>
      <c r="B600" s="2"/>
      <c r="C600" s="2"/>
      <c r="D600" s="2"/>
      <c r="E600" s="2"/>
      <c r="F600" s="2"/>
      <c r="G600" s="222"/>
      <c r="H600" s="222"/>
      <c r="I600" s="222"/>
      <c r="J600" s="222"/>
      <c r="K600" s="5"/>
    </row>
    <row r="601" ht="15.75" customHeight="1">
      <c r="A601" s="2"/>
      <c r="B601" s="2"/>
      <c r="C601" s="2"/>
      <c r="D601" s="2"/>
      <c r="E601" s="2"/>
      <c r="F601" s="2"/>
      <c r="G601" s="222"/>
      <c r="H601" s="222"/>
      <c r="I601" s="222"/>
      <c r="J601" s="222"/>
      <c r="K601" s="5"/>
    </row>
    <row r="602" ht="15.75" customHeight="1">
      <c r="A602" s="2"/>
      <c r="B602" s="2"/>
      <c r="C602" s="2"/>
      <c r="D602" s="2"/>
      <c r="E602" s="2"/>
      <c r="F602" s="2"/>
      <c r="G602" s="222"/>
      <c r="H602" s="222"/>
      <c r="I602" s="222"/>
      <c r="J602" s="222"/>
      <c r="K602" s="5"/>
    </row>
    <row r="603" ht="15.75" customHeight="1">
      <c r="A603" s="2"/>
      <c r="B603" s="2"/>
      <c r="C603" s="2"/>
      <c r="D603" s="2"/>
      <c r="E603" s="2"/>
      <c r="F603" s="2"/>
      <c r="G603" s="222"/>
      <c r="H603" s="222"/>
      <c r="I603" s="222"/>
      <c r="J603" s="222"/>
      <c r="K603" s="5"/>
    </row>
    <row r="604" ht="15.75" customHeight="1">
      <c r="A604" s="2"/>
      <c r="B604" s="2"/>
      <c r="C604" s="2"/>
      <c r="D604" s="2"/>
      <c r="E604" s="2"/>
      <c r="F604" s="2"/>
      <c r="G604" s="222"/>
      <c r="H604" s="222"/>
      <c r="I604" s="222"/>
      <c r="J604" s="222"/>
      <c r="K604" s="5"/>
    </row>
    <row r="605" ht="15.75" customHeight="1">
      <c r="A605" s="2"/>
      <c r="B605" s="2"/>
      <c r="C605" s="2"/>
      <c r="D605" s="2"/>
      <c r="E605" s="2"/>
      <c r="F605" s="2"/>
      <c r="G605" s="222"/>
      <c r="H605" s="222"/>
      <c r="I605" s="222"/>
      <c r="J605" s="222"/>
      <c r="K605" s="5"/>
    </row>
    <row r="606" ht="15.75" customHeight="1">
      <c r="A606" s="2"/>
      <c r="B606" s="2"/>
      <c r="C606" s="2"/>
      <c r="D606" s="2"/>
      <c r="E606" s="2"/>
      <c r="F606" s="2"/>
      <c r="G606" s="222"/>
      <c r="H606" s="222"/>
      <c r="I606" s="222"/>
      <c r="J606" s="222"/>
      <c r="K606" s="5"/>
    </row>
    <row r="607" ht="15.75" customHeight="1">
      <c r="A607" s="2"/>
      <c r="B607" s="2"/>
      <c r="C607" s="2"/>
      <c r="D607" s="2"/>
      <c r="E607" s="2"/>
      <c r="F607" s="2"/>
      <c r="G607" s="222"/>
      <c r="H607" s="222"/>
      <c r="I607" s="222"/>
      <c r="J607" s="222"/>
      <c r="K607" s="5"/>
    </row>
    <row r="608" ht="15.75" customHeight="1">
      <c r="A608" s="2"/>
      <c r="B608" s="2"/>
      <c r="C608" s="2"/>
      <c r="D608" s="2"/>
      <c r="E608" s="2"/>
      <c r="F608" s="2"/>
      <c r="G608" s="222"/>
      <c r="H608" s="222"/>
      <c r="I608" s="222"/>
      <c r="J608" s="222"/>
      <c r="K608" s="5"/>
    </row>
    <row r="609" ht="15.75" customHeight="1">
      <c r="A609" s="2"/>
      <c r="B609" s="2"/>
      <c r="C609" s="2"/>
      <c r="D609" s="2"/>
      <c r="E609" s="2"/>
      <c r="F609" s="2"/>
      <c r="G609" s="222"/>
      <c r="H609" s="222"/>
      <c r="I609" s="222"/>
      <c r="J609" s="222"/>
      <c r="K609" s="5"/>
    </row>
    <row r="610" ht="15.75" customHeight="1">
      <c r="A610" s="2"/>
      <c r="B610" s="2"/>
      <c r="C610" s="2"/>
      <c r="D610" s="2"/>
      <c r="E610" s="2"/>
      <c r="F610" s="2"/>
      <c r="G610" s="222"/>
      <c r="H610" s="222"/>
      <c r="I610" s="222"/>
      <c r="J610" s="222"/>
      <c r="K610" s="5"/>
    </row>
    <row r="611" ht="15.75" customHeight="1">
      <c r="A611" s="2"/>
      <c r="B611" s="2"/>
      <c r="C611" s="2"/>
      <c r="D611" s="2"/>
      <c r="E611" s="2"/>
      <c r="F611" s="2"/>
      <c r="G611" s="222"/>
      <c r="H611" s="222"/>
      <c r="I611" s="222"/>
      <c r="J611" s="222"/>
      <c r="K611" s="5"/>
    </row>
    <row r="612" ht="15.75" customHeight="1">
      <c r="A612" s="2"/>
      <c r="B612" s="2"/>
      <c r="C612" s="2"/>
      <c r="D612" s="2"/>
      <c r="E612" s="2"/>
      <c r="F612" s="2"/>
      <c r="G612" s="222"/>
      <c r="H612" s="222"/>
      <c r="I612" s="222"/>
      <c r="J612" s="222"/>
      <c r="K612" s="5"/>
    </row>
    <row r="613" ht="15.75" customHeight="1">
      <c r="A613" s="2"/>
      <c r="B613" s="2"/>
      <c r="C613" s="2"/>
      <c r="D613" s="2"/>
      <c r="E613" s="2"/>
      <c r="F613" s="2"/>
      <c r="G613" s="222"/>
      <c r="H613" s="222"/>
      <c r="I613" s="222"/>
      <c r="J613" s="222"/>
      <c r="K613" s="5"/>
    </row>
    <row r="614" ht="15.75" customHeight="1">
      <c r="A614" s="2"/>
      <c r="B614" s="2"/>
      <c r="C614" s="2"/>
      <c r="D614" s="2"/>
      <c r="E614" s="2"/>
      <c r="F614" s="2"/>
      <c r="G614" s="222"/>
      <c r="H614" s="222"/>
      <c r="I614" s="222"/>
      <c r="J614" s="222"/>
      <c r="K614" s="5"/>
    </row>
    <row r="615" ht="15.75" customHeight="1">
      <c r="A615" s="2"/>
      <c r="B615" s="2"/>
      <c r="C615" s="2"/>
      <c r="D615" s="2"/>
      <c r="E615" s="2"/>
      <c r="F615" s="2"/>
      <c r="G615" s="222"/>
      <c r="H615" s="222"/>
      <c r="I615" s="222"/>
      <c r="J615" s="222"/>
      <c r="K615" s="5"/>
    </row>
    <row r="616" ht="15.75" customHeight="1">
      <c r="A616" s="2"/>
      <c r="B616" s="2"/>
      <c r="C616" s="2"/>
      <c r="D616" s="2"/>
      <c r="E616" s="2"/>
      <c r="F616" s="2"/>
      <c r="G616" s="222"/>
      <c r="H616" s="222"/>
      <c r="I616" s="222"/>
      <c r="J616" s="222"/>
      <c r="K616" s="5"/>
    </row>
    <row r="617" ht="15.75" customHeight="1">
      <c r="A617" s="2"/>
      <c r="B617" s="2"/>
      <c r="C617" s="2"/>
      <c r="D617" s="2"/>
      <c r="E617" s="2"/>
      <c r="F617" s="2"/>
      <c r="G617" s="222"/>
      <c r="H617" s="222"/>
      <c r="I617" s="222"/>
      <c r="J617" s="222"/>
      <c r="K617" s="5"/>
    </row>
    <row r="618" ht="15.75" customHeight="1">
      <c r="A618" s="2"/>
      <c r="B618" s="2"/>
      <c r="C618" s="2"/>
      <c r="D618" s="2"/>
      <c r="E618" s="2"/>
      <c r="F618" s="2"/>
      <c r="G618" s="222"/>
      <c r="H618" s="222"/>
      <c r="I618" s="222"/>
      <c r="J618" s="222"/>
      <c r="K618" s="5"/>
    </row>
    <row r="619" ht="15.75" customHeight="1">
      <c r="A619" s="2"/>
      <c r="B619" s="2"/>
      <c r="C619" s="2"/>
      <c r="D619" s="2"/>
      <c r="E619" s="2"/>
      <c r="F619" s="2"/>
      <c r="G619" s="222"/>
      <c r="H619" s="222"/>
      <c r="I619" s="222"/>
      <c r="J619" s="222"/>
      <c r="K619" s="5"/>
    </row>
    <row r="620" ht="15.75" customHeight="1">
      <c r="A620" s="2"/>
      <c r="B620" s="2"/>
      <c r="C620" s="2"/>
      <c r="D620" s="2"/>
      <c r="E620" s="2"/>
      <c r="F620" s="2"/>
      <c r="G620" s="222"/>
      <c r="H620" s="222"/>
      <c r="I620" s="222"/>
      <c r="J620" s="222"/>
      <c r="K620" s="5"/>
    </row>
    <row r="621" ht="15.75" customHeight="1">
      <c r="A621" s="2"/>
      <c r="B621" s="2"/>
      <c r="C621" s="2"/>
      <c r="D621" s="2"/>
      <c r="E621" s="2"/>
      <c r="F621" s="2"/>
      <c r="G621" s="222"/>
      <c r="H621" s="222"/>
      <c r="I621" s="222"/>
      <c r="J621" s="222"/>
      <c r="K621" s="5"/>
    </row>
    <row r="622" ht="15.75" customHeight="1">
      <c r="A622" s="2"/>
      <c r="B622" s="2"/>
      <c r="C622" s="2"/>
      <c r="D622" s="2"/>
      <c r="E622" s="2"/>
      <c r="F622" s="2"/>
      <c r="G622" s="222"/>
      <c r="H622" s="222"/>
      <c r="I622" s="222"/>
      <c r="J622" s="222"/>
      <c r="K622" s="5"/>
    </row>
    <row r="623" ht="15.75" customHeight="1">
      <c r="A623" s="2"/>
      <c r="B623" s="2"/>
      <c r="C623" s="2"/>
      <c r="D623" s="2"/>
      <c r="E623" s="2"/>
      <c r="F623" s="2"/>
      <c r="G623" s="222"/>
      <c r="H623" s="222"/>
      <c r="I623" s="222"/>
      <c r="J623" s="222"/>
      <c r="K623" s="5"/>
    </row>
    <row r="624" ht="15.75" customHeight="1">
      <c r="A624" s="2"/>
      <c r="B624" s="2"/>
      <c r="C624" s="2"/>
      <c r="D624" s="2"/>
      <c r="E624" s="2"/>
      <c r="F624" s="2"/>
      <c r="G624" s="222"/>
      <c r="H624" s="222"/>
      <c r="I624" s="222"/>
      <c r="J624" s="222"/>
      <c r="K624" s="5"/>
    </row>
    <row r="625" ht="15.75" customHeight="1">
      <c r="A625" s="2"/>
      <c r="B625" s="2"/>
      <c r="C625" s="2"/>
      <c r="D625" s="2"/>
      <c r="E625" s="2"/>
      <c r="F625" s="2"/>
      <c r="G625" s="222"/>
      <c r="H625" s="222"/>
      <c r="I625" s="222"/>
      <c r="J625" s="222"/>
      <c r="K625" s="5"/>
    </row>
    <row r="626" ht="15.75" customHeight="1">
      <c r="A626" s="2"/>
      <c r="B626" s="2"/>
      <c r="C626" s="2"/>
      <c r="D626" s="2"/>
      <c r="E626" s="2"/>
      <c r="F626" s="2"/>
      <c r="G626" s="222"/>
      <c r="H626" s="222"/>
      <c r="I626" s="222"/>
      <c r="J626" s="222"/>
      <c r="K626" s="5"/>
    </row>
    <row r="627" ht="15.75" customHeight="1">
      <c r="A627" s="2"/>
      <c r="B627" s="2"/>
      <c r="C627" s="2"/>
      <c r="D627" s="2"/>
      <c r="E627" s="2"/>
      <c r="F627" s="2"/>
      <c r="G627" s="222"/>
      <c r="H627" s="222"/>
      <c r="I627" s="222"/>
      <c r="J627" s="222"/>
      <c r="K627" s="5"/>
    </row>
    <row r="628" ht="15.75" customHeight="1">
      <c r="A628" s="2"/>
      <c r="B628" s="2"/>
      <c r="C628" s="2"/>
      <c r="D628" s="2"/>
      <c r="E628" s="2"/>
      <c r="F628" s="2"/>
      <c r="G628" s="222"/>
      <c r="H628" s="222"/>
      <c r="I628" s="222"/>
      <c r="J628" s="222"/>
      <c r="K628" s="5"/>
    </row>
    <row r="629" ht="15.75" customHeight="1">
      <c r="A629" s="2"/>
      <c r="B629" s="2"/>
      <c r="C629" s="2"/>
      <c r="D629" s="2"/>
      <c r="E629" s="2"/>
      <c r="F629" s="2"/>
      <c r="G629" s="222"/>
      <c r="H629" s="222"/>
      <c r="I629" s="222"/>
      <c r="J629" s="222"/>
      <c r="K629" s="5"/>
    </row>
    <row r="630" ht="15.75" customHeight="1">
      <c r="A630" s="2"/>
      <c r="B630" s="2"/>
      <c r="C630" s="2"/>
      <c r="D630" s="2"/>
      <c r="E630" s="2"/>
      <c r="F630" s="2"/>
      <c r="G630" s="222"/>
      <c r="H630" s="222"/>
      <c r="I630" s="222"/>
      <c r="J630" s="222"/>
      <c r="K630" s="5"/>
    </row>
    <row r="631" ht="15.75" customHeight="1">
      <c r="A631" s="2"/>
      <c r="B631" s="2"/>
      <c r="C631" s="2"/>
      <c r="D631" s="2"/>
      <c r="E631" s="2"/>
      <c r="F631" s="2"/>
      <c r="G631" s="222"/>
      <c r="H631" s="222"/>
      <c r="I631" s="222"/>
      <c r="J631" s="222"/>
      <c r="K631" s="5"/>
    </row>
    <row r="632" ht="15.75" customHeight="1">
      <c r="A632" s="2"/>
      <c r="B632" s="2"/>
      <c r="C632" s="2"/>
      <c r="D632" s="2"/>
      <c r="E632" s="2"/>
      <c r="F632" s="2"/>
      <c r="G632" s="222"/>
      <c r="H632" s="222"/>
      <c r="I632" s="222"/>
      <c r="J632" s="222"/>
      <c r="K632" s="5"/>
    </row>
    <row r="633" ht="15.75" customHeight="1">
      <c r="A633" s="2"/>
      <c r="B633" s="2"/>
      <c r="C633" s="2"/>
      <c r="D633" s="2"/>
      <c r="E633" s="2"/>
      <c r="F633" s="2"/>
      <c r="G633" s="222"/>
      <c r="H633" s="222"/>
      <c r="I633" s="222"/>
      <c r="J633" s="222"/>
      <c r="K633" s="5"/>
    </row>
    <row r="634" ht="15.75" customHeight="1">
      <c r="A634" s="2"/>
      <c r="B634" s="2"/>
      <c r="C634" s="2"/>
      <c r="D634" s="2"/>
      <c r="E634" s="2"/>
      <c r="F634" s="2"/>
      <c r="G634" s="222"/>
      <c r="H634" s="222"/>
      <c r="I634" s="222"/>
      <c r="J634" s="222"/>
      <c r="K634" s="5"/>
    </row>
    <row r="635" ht="15.75" customHeight="1">
      <c r="A635" s="2"/>
      <c r="B635" s="2"/>
      <c r="C635" s="2"/>
      <c r="D635" s="2"/>
      <c r="E635" s="2"/>
      <c r="F635" s="2"/>
      <c r="G635" s="222"/>
      <c r="H635" s="222"/>
      <c r="I635" s="222"/>
      <c r="J635" s="222"/>
      <c r="K635" s="5"/>
    </row>
    <row r="636" ht="15.75" customHeight="1">
      <c r="A636" s="2"/>
      <c r="B636" s="2"/>
      <c r="C636" s="2"/>
      <c r="D636" s="2"/>
      <c r="E636" s="2"/>
      <c r="F636" s="2"/>
      <c r="G636" s="222"/>
      <c r="H636" s="222"/>
      <c r="I636" s="222"/>
      <c r="J636" s="222"/>
      <c r="K636" s="5"/>
    </row>
    <row r="637" ht="15.75" customHeight="1">
      <c r="A637" s="2"/>
      <c r="B637" s="2"/>
      <c r="C637" s="2"/>
      <c r="D637" s="2"/>
      <c r="E637" s="2"/>
      <c r="F637" s="2"/>
      <c r="G637" s="222"/>
      <c r="H637" s="222"/>
      <c r="I637" s="222"/>
      <c r="J637" s="222"/>
      <c r="K637" s="5"/>
    </row>
    <row r="638" ht="15.75" customHeight="1">
      <c r="A638" s="2"/>
      <c r="B638" s="2"/>
      <c r="C638" s="2"/>
      <c r="D638" s="2"/>
      <c r="E638" s="2"/>
      <c r="F638" s="2"/>
      <c r="G638" s="222"/>
      <c r="H638" s="222"/>
      <c r="I638" s="222"/>
      <c r="J638" s="222"/>
      <c r="K638" s="5"/>
    </row>
    <row r="639" ht="15.75" customHeight="1">
      <c r="A639" s="2"/>
      <c r="B639" s="2"/>
      <c r="C639" s="2"/>
      <c r="D639" s="2"/>
      <c r="E639" s="2"/>
      <c r="F639" s="2"/>
      <c r="G639" s="222"/>
      <c r="H639" s="222"/>
      <c r="I639" s="222"/>
      <c r="J639" s="222"/>
      <c r="K639" s="5"/>
    </row>
    <row r="640" ht="15.75" customHeight="1">
      <c r="A640" s="2"/>
      <c r="B640" s="2"/>
      <c r="C640" s="2"/>
      <c r="D640" s="2"/>
      <c r="E640" s="2"/>
      <c r="F640" s="2"/>
      <c r="G640" s="222"/>
      <c r="H640" s="222"/>
      <c r="I640" s="222"/>
      <c r="J640" s="222"/>
      <c r="K640" s="5"/>
    </row>
    <row r="641" ht="15.75" customHeight="1">
      <c r="A641" s="2"/>
      <c r="B641" s="2"/>
      <c r="C641" s="2"/>
      <c r="D641" s="2"/>
      <c r="E641" s="2"/>
      <c r="F641" s="2"/>
      <c r="G641" s="222"/>
      <c r="H641" s="222"/>
      <c r="I641" s="222"/>
      <c r="J641" s="222"/>
      <c r="K641" s="5"/>
    </row>
    <row r="642" ht="15.75" customHeight="1">
      <c r="A642" s="2"/>
      <c r="B642" s="2"/>
      <c r="C642" s="2"/>
      <c r="D642" s="2"/>
      <c r="E642" s="2"/>
      <c r="F642" s="2"/>
      <c r="G642" s="222"/>
      <c r="H642" s="222"/>
      <c r="I642" s="222"/>
      <c r="J642" s="222"/>
      <c r="K642" s="5"/>
    </row>
    <row r="643" ht="15.75" customHeight="1">
      <c r="A643" s="2"/>
      <c r="B643" s="2"/>
      <c r="C643" s="2"/>
      <c r="D643" s="2"/>
      <c r="E643" s="2"/>
      <c r="F643" s="2"/>
      <c r="G643" s="222"/>
      <c r="H643" s="222"/>
      <c r="I643" s="222"/>
      <c r="J643" s="222"/>
      <c r="K643" s="5"/>
    </row>
    <row r="644" ht="15.75" customHeight="1">
      <c r="A644" s="2"/>
      <c r="B644" s="2"/>
      <c r="C644" s="2"/>
      <c r="D644" s="2"/>
      <c r="E644" s="2"/>
      <c r="F644" s="2"/>
      <c r="G644" s="222"/>
      <c r="H644" s="222"/>
      <c r="I644" s="222"/>
      <c r="J644" s="222"/>
      <c r="K644" s="5"/>
    </row>
    <row r="645" ht="15.75" customHeight="1">
      <c r="A645" s="2"/>
      <c r="B645" s="2"/>
      <c r="C645" s="2"/>
      <c r="D645" s="2"/>
      <c r="E645" s="2"/>
      <c r="F645" s="2"/>
      <c r="G645" s="222"/>
      <c r="H645" s="222"/>
      <c r="I645" s="222"/>
      <c r="J645" s="222"/>
      <c r="K645" s="5"/>
    </row>
    <row r="646" ht="15.75" customHeight="1">
      <c r="A646" s="2"/>
      <c r="B646" s="2"/>
      <c r="C646" s="2"/>
      <c r="D646" s="2"/>
      <c r="E646" s="2"/>
      <c r="F646" s="2"/>
      <c r="G646" s="222"/>
      <c r="H646" s="222"/>
      <c r="I646" s="222"/>
      <c r="J646" s="222"/>
      <c r="K646" s="5"/>
    </row>
    <row r="647" ht="15.75" customHeight="1">
      <c r="A647" s="2"/>
      <c r="B647" s="2"/>
      <c r="C647" s="2"/>
      <c r="D647" s="2"/>
      <c r="E647" s="2"/>
      <c r="F647" s="2"/>
      <c r="G647" s="222"/>
      <c r="H647" s="222"/>
      <c r="I647" s="222"/>
      <c r="J647" s="222"/>
      <c r="K647" s="5"/>
    </row>
    <row r="648" ht="15.75" customHeight="1">
      <c r="A648" s="2"/>
      <c r="B648" s="2"/>
      <c r="C648" s="2"/>
      <c r="D648" s="2"/>
      <c r="E648" s="2"/>
      <c r="F648" s="2"/>
      <c r="G648" s="222"/>
      <c r="H648" s="222"/>
      <c r="I648" s="222"/>
      <c r="J648" s="222"/>
      <c r="K648" s="5"/>
    </row>
    <row r="649" ht="15.75" customHeight="1">
      <c r="A649" s="2"/>
      <c r="B649" s="2"/>
      <c r="C649" s="2"/>
      <c r="D649" s="2"/>
      <c r="E649" s="2"/>
      <c r="F649" s="2"/>
      <c r="G649" s="222"/>
      <c r="H649" s="222"/>
      <c r="I649" s="222"/>
      <c r="J649" s="222"/>
      <c r="K649" s="5"/>
    </row>
    <row r="650" ht="15.75" customHeight="1">
      <c r="A650" s="2"/>
      <c r="B650" s="2"/>
      <c r="C650" s="2"/>
      <c r="D650" s="2"/>
      <c r="E650" s="2"/>
      <c r="F650" s="2"/>
      <c r="G650" s="222"/>
      <c r="H650" s="222"/>
      <c r="I650" s="222"/>
      <c r="J650" s="222"/>
      <c r="K650" s="5"/>
    </row>
    <row r="651" ht="15.75" customHeight="1">
      <c r="A651" s="2"/>
      <c r="B651" s="2"/>
      <c r="C651" s="2"/>
      <c r="D651" s="2"/>
      <c r="E651" s="2"/>
      <c r="F651" s="2"/>
      <c r="G651" s="222"/>
      <c r="H651" s="222"/>
      <c r="I651" s="222"/>
      <c r="J651" s="222"/>
      <c r="K651" s="5"/>
    </row>
    <row r="652" ht="15.75" customHeight="1">
      <c r="A652" s="2"/>
      <c r="B652" s="2"/>
      <c r="C652" s="2"/>
      <c r="D652" s="2"/>
      <c r="E652" s="2"/>
      <c r="F652" s="2"/>
      <c r="G652" s="222"/>
      <c r="H652" s="222"/>
      <c r="I652" s="222"/>
      <c r="J652" s="222"/>
      <c r="K652" s="5"/>
    </row>
    <row r="653" ht="15.75" customHeight="1">
      <c r="A653" s="2"/>
      <c r="B653" s="2"/>
      <c r="C653" s="2"/>
      <c r="D653" s="2"/>
      <c r="E653" s="2"/>
      <c r="F653" s="2"/>
      <c r="G653" s="222"/>
      <c r="H653" s="222"/>
      <c r="I653" s="222"/>
      <c r="J653" s="222"/>
      <c r="K653" s="5"/>
    </row>
    <row r="654" ht="15.75" customHeight="1">
      <c r="A654" s="2"/>
      <c r="B654" s="2"/>
      <c r="C654" s="2"/>
      <c r="D654" s="2"/>
      <c r="E654" s="2"/>
      <c r="F654" s="2"/>
      <c r="G654" s="222"/>
      <c r="H654" s="222"/>
      <c r="I654" s="222"/>
      <c r="J654" s="222"/>
      <c r="K654" s="5"/>
    </row>
    <row r="655" ht="15.75" customHeight="1">
      <c r="A655" s="2"/>
      <c r="B655" s="2"/>
      <c r="C655" s="2"/>
      <c r="D655" s="2"/>
      <c r="E655" s="2"/>
      <c r="F655" s="2"/>
      <c r="G655" s="222"/>
      <c r="H655" s="222"/>
      <c r="I655" s="222"/>
      <c r="J655" s="222"/>
      <c r="K655" s="5"/>
    </row>
    <row r="656" ht="15.75" customHeight="1">
      <c r="A656" s="2"/>
      <c r="B656" s="2"/>
      <c r="C656" s="2"/>
      <c r="D656" s="2"/>
      <c r="E656" s="2"/>
      <c r="F656" s="2"/>
      <c r="G656" s="222"/>
      <c r="H656" s="222"/>
      <c r="I656" s="222"/>
      <c r="J656" s="222"/>
      <c r="K656" s="5"/>
    </row>
    <row r="657" ht="15.75" customHeight="1">
      <c r="A657" s="2"/>
      <c r="B657" s="2"/>
      <c r="C657" s="2"/>
      <c r="D657" s="2"/>
      <c r="E657" s="2"/>
      <c r="F657" s="2"/>
      <c r="G657" s="222"/>
      <c r="H657" s="222"/>
      <c r="I657" s="222"/>
      <c r="J657" s="222"/>
      <c r="K657" s="5"/>
    </row>
    <row r="658" ht="15.75" customHeight="1">
      <c r="A658" s="2"/>
      <c r="B658" s="2"/>
      <c r="C658" s="2"/>
      <c r="D658" s="2"/>
      <c r="E658" s="2"/>
      <c r="F658" s="2"/>
      <c r="G658" s="222"/>
      <c r="H658" s="222"/>
      <c r="I658" s="222"/>
      <c r="J658" s="222"/>
      <c r="K658" s="5"/>
    </row>
    <row r="659" ht="15.75" customHeight="1">
      <c r="A659" s="2"/>
      <c r="B659" s="2"/>
      <c r="C659" s="2"/>
      <c r="D659" s="2"/>
      <c r="E659" s="2"/>
      <c r="F659" s="2"/>
      <c r="G659" s="222"/>
      <c r="H659" s="222"/>
      <c r="I659" s="222"/>
      <c r="J659" s="222"/>
      <c r="K659" s="5"/>
    </row>
    <row r="660" ht="15.75" customHeight="1">
      <c r="A660" s="2"/>
      <c r="B660" s="2"/>
      <c r="C660" s="2"/>
      <c r="D660" s="2"/>
      <c r="E660" s="2"/>
      <c r="F660" s="2"/>
      <c r="G660" s="222"/>
      <c r="H660" s="222"/>
      <c r="I660" s="222"/>
      <c r="J660" s="222"/>
      <c r="K660" s="5"/>
    </row>
    <row r="661" ht="15.75" customHeight="1">
      <c r="A661" s="2"/>
      <c r="B661" s="2"/>
      <c r="C661" s="2"/>
      <c r="D661" s="2"/>
      <c r="E661" s="2"/>
      <c r="F661" s="2"/>
      <c r="G661" s="222"/>
      <c r="H661" s="222"/>
      <c r="I661" s="222"/>
      <c r="J661" s="222"/>
      <c r="K661" s="5"/>
    </row>
    <row r="662" ht="15.75" customHeight="1">
      <c r="A662" s="2"/>
      <c r="B662" s="2"/>
      <c r="C662" s="2"/>
      <c r="D662" s="2"/>
      <c r="E662" s="2"/>
      <c r="F662" s="2"/>
      <c r="G662" s="222"/>
      <c r="H662" s="222"/>
      <c r="I662" s="222"/>
      <c r="J662" s="222"/>
      <c r="K662" s="5"/>
    </row>
    <row r="663" ht="15.75" customHeight="1">
      <c r="A663" s="2"/>
      <c r="B663" s="2"/>
      <c r="C663" s="2"/>
      <c r="D663" s="2"/>
      <c r="E663" s="2"/>
      <c r="F663" s="2"/>
      <c r="G663" s="222"/>
      <c r="H663" s="222"/>
      <c r="I663" s="222"/>
      <c r="J663" s="222"/>
      <c r="K663" s="5"/>
    </row>
    <row r="664" ht="15.75" customHeight="1">
      <c r="A664" s="2"/>
      <c r="B664" s="2"/>
      <c r="C664" s="2"/>
      <c r="D664" s="2"/>
      <c r="E664" s="2"/>
      <c r="F664" s="2"/>
      <c r="G664" s="222"/>
      <c r="H664" s="222"/>
      <c r="I664" s="222"/>
      <c r="J664" s="222"/>
      <c r="K664" s="5"/>
    </row>
    <row r="665" ht="15.75" customHeight="1">
      <c r="A665" s="2"/>
      <c r="B665" s="2"/>
      <c r="C665" s="2"/>
      <c r="D665" s="2"/>
      <c r="E665" s="2"/>
      <c r="F665" s="2"/>
      <c r="G665" s="222"/>
      <c r="H665" s="222"/>
      <c r="I665" s="222"/>
      <c r="J665" s="222"/>
      <c r="K665" s="5"/>
    </row>
    <row r="666" ht="15.75" customHeight="1">
      <c r="A666" s="2"/>
      <c r="B666" s="2"/>
      <c r="C666" s="2"/>
      <c r="D666" s="2"/>
      <c r="E666" s="2"/>
      <c r="F666" s="2"/>
      <c r="G666" s="222"/>
      <c r="H666" s="222"/>
      <c r="I666" s="222"/>
      <c r="J666" s="222"/>
      <c r="K666" s="5"/>
    </row>
    <row r="667" ht="15.75" customHeight="1">
      <c r="A667" s="2"/>
      <c r="B667" s="2"/>
      <c r="C667" s="2"/>
      <c r="D667" s="2"/>
      <c r="E667" s="2"/>
      <c r="F667" s="2"/>
      <c r="G667" s="222"/>
      <c r="H667" s="222"/>
      <c r="I667" s="222"/>
      <c r="J667" s="222"/>
      <c r="K667" s="5"/>
    </row>
    <row r="668" ht="15.75" customHeight="1">
      <c r="A668" s="2"/>
      <c r="B668" s="2"/>
      <c r="C668" s="2"/>
      <c r="D668" s="2"/>
      <c r="E668" s="2"/>
      <c r="F668" s="2"/>
      <c r="G668" s="222"/>
      <c r="H668" s="222"/>
      <c r="I668" s="222"/>
      <c r="J668" s="222"/>
      <c r="K668" s="5"/>
    </row>
    <row r="669" ht="15.75" customHeight="1">
      <c r="A669" s="2"/>
      <c r="B669" s="2"/>
      <c r="C669" s="2"/>
      <c r="D669" s="2"/>
      <c r="E669" s="2"/>
      <c r="F669" s="2"/>
      <c r="G669" s="222"/>
      <c r="H669" s="222"/>
      <c r="I669" s="222"/>
      <c r="J669" s="222"/>
      <c r="K669" s="5"/>
    </row>
    <row r="670" ht="15.75" customHeight="1">
      <c r="A670" s="2"/>
      <c r="B670" s="2"/>
      <c r="C670" s="2"/>
      <c r="D670" s="2"/>
      <c r="E670" s="2"/>
      <c r="F670" s="2"/>
      <c r="G670" s="222"/>
      <c r="H670" s="222"/>
      <c r="I670" s="222"/>
      <c r="J670" s="222"/>
      <c r="K670" s="5"/>
    </row>
    <row r="671" ht="15.75" customHeight="1">
      <c r="A671" s="2"/>
      <c r="B671" s="2"/>
      <c r="C671" s="2"/>
      <c r="D671" s="2"/>
      <c r="E671" s="2"/>
      <c r="F671" s="2"/>
      <c r="G671" s="222"/>
      <c r="H671" s="222"/>
      <c r="I671" s="222"/>
      <c r="J671" s="222"/>
      <c r="K671" s="5"/>
    </row>
    <row r="672" ht="15.75" customHeight="1">
      <c r="A672" s="2"/>
      <c r="B672" s="2"/>
      <c r="C672" s="2"/>
      <c r="D672" s="2"/>
      <c r="E672" s="2"/>
      <c r="F672" s="2"/>
      <c r="G672" s="222"/>
      <c r="H672" s="222"/>
      <c r="I672" s="222"/>
      <c r="J672" s="222"/>
      <c r="K672" s="5"/>
    </row>
    <row r="673" ht="15.75" customHeight="1">
      <c r="A673" s="2"/>
      <c r="B673" s="2"/>
      <c r="C673" s="2"/>
      <c r="D673" s="2"/>
      <c r="E673" s="2"/>
      <c r="F673" s="2"/>
      <c r="G673" s="222"/>
      <c r="H673" s="222"/>
      <c r="I673" s="222"/>
      <c r="J673" s="222"/>
      <c r="K673" s="5"/>
    </row>
    <row r="674" ht="15.75" customHeight="1">
      <c r="A674" s="2"/>
      <c r="B674" s="2"/>
      <c r="C674" s="2"/>
      <c r="D674" s="2"/>
      <c r="E674" s="2"/>
      <c r="F674" s="2"/>
      <c r="G674" s="222"/>
      <c r="H674" s="222"/>
      <c r="I674" s="222"/>
      <c r="J674" s="222"/>
      <c r="K674" s="5"/>
    </row>
    <row r="675" ht="15.75" customHeight="1">
      <c r="A675" s="2"/>
      <c r="B675" s="2"/>
      <c r="C675" s="2"/>
      <c r="D675" s="2"/>
      <c r="E675" s="2"/>
      <c r="F675" s="2"/>
      <c r="G675" s="222"/>
      <c r="H675" s="222"/>
      <c r="I675" s="222"/>
      <c r="J675" s="222"/>
      <c r="K675" s="5"/>
    </row>
    <row r="676" ht="15.75" customHeight="1">
      <c r="A676" s="2"/>
      <c r="B676" s="2"/>
      <c r="C676" s="2"/>
      <c r="D676" s="2"/>
      <c r="E676" s="2"/>
      <c r="F676" s="2"/>
      <c r="G676" s="222"/>
      <c r="H676" s="222"/>
      <c r="I676" s="222"/>
      <c r="J676" s="222"/>
      <c r="K676" s="5"/>
    </row>
    <row r="677" ht="15.75" customHeight="1">
      <c r="A677" s="2"/>
      <c r="B677" s="2"/>
      <c r="C677" s="2"/>
      <c r="D677" s="2"/>
      <c r="E677" s="2"/>
      <c r="F677" s="2"/>
      <c r="G677" s="222"/>
      <c r="H677" s="222"/>
      <c r="I677" s="222"/>
      <c r="J677" s="222"/>
      <c r="K677" s="5"/>
    </row>
    <row r="678" ht="15.75" customHeight="1">
      <c r="A678" s="2"/>
      <c r="B678" s="2"/>
      <c r="C678" s="2"/>
      <c r="D678" s="2"/>
      <c r="E678" s="2"/>
      <c r="F678" s="2"/>
      <c r="G678" s="222"/>
      <c r="H678" s="222"/>
      <c r="I678" s="222"/>
      <c r="J678" s="222"/>
      <c r="K678" s="5"/>
    </row>
    <row r="679" ht="15.75" customHeight="1">
      <c r="A679" s="2"/>
      <c r="B679" s="2"/>
      <c r="C679" s="2"/>
      <c r="D679" s="2"/>
      <c r="E679" s="2"/>
      <c r="F679" s="2"/>
      <c r="G679" s="222"/>
      <c r="H679" s="222"/>
      <c r="I679" s="222"/>
      <c r="J679" s="222"/>
      <c r="K679" s="5"/>
    </row>
    <row r="680" ht="15.75" customHeight="1">
      <c r="A680" s="2"/>
      <c r="B680" s="2"/>
      <c r="C680" s="2"/>
      <c r="D680" s="2"/>
      <c r="E680" s="2"/>
      <c r="F680" s="2"/>
      <c r="G680" s="222"/>
      <c r="H680" s="222"/>
      <c r="I680" s="222"/>
      <c r="J680" s="222"/>
      <c r="K680" s="5"/>
    </row>
    <row r="681" ht="15.75" customHeight="1">
      <c r="A681" s="2"/>
      <c r="B681" s="2"/>
      <c r="C681" s="2"/>
      <c r="D681" s="2"/>
      <c r="E681" s="2"/>
      <c r="F681" s="2"/>
      <c r="G681" s="222"/>
      <c r="H681" s="222"/>
      <c r="I681" s="222"/>
      <c r="J681" s="222"/>
      <c r="K681" s="5"/>
    </row>
    <row r="682" ht="15.75" customHeight="1">
      <c r="A682" s="2"/>
      <c r="B682" s="2"/>
      <c r="C682" s="2"/>
      <c r="D682" s="2"/>
      <c r="E682" s="2"/>
      <c r="F682" s="2"/>
      <c r="G682" s="222"/>
      <c r="H682" s="222"/>
      <c r="I682" s="222"/>
      <c r="J682" s="222"/>
      <c r="K682" s="5"/>
    </row>
    <row r="683" ht="15.75" customHeight="1">
      <c r="A683" s="2"/>
      <c r="B683" s="2"/>
      <c r="C683" s="2"/>
      <c r="D683" s="2"/>
      <c r="E683" s="2"/>
      <c r="F683" s="2"/>
      <c r="G683" s="222"/>
      <c r="H683" s="222"/>
      <c r="I683" s="222"/>
      <c r="J683" s="222"/>
      <c r="K683" s="5"/>
    </row>
    <row r="684" ht="15.75" customHeight="1">
      <c r="A684" s="2"/>
      <c r="B684" s="2"/>
      <c r="C684" s="2"/>
      <c r="D684" s="2"/>
      <c r="E684" s="2"/>
      <c r="F684" s="2"/>
      <c r="G684" s="222"/>
      <c r="H684" s="222"/>
      <c r="I684" s="222"/>
      <c r="J684" s="222"/>
      <c r="K684" s="5"/>
    </row>
    <row r="685" ht="15.75" customHeight="1">
      <c r="A685" s="2"/>
      <c r="B685" s="2"/>
      <c r="C685" s="2"/>
      <c r="D685" s="2"/>
      <c r="E685" s="2"/>
      <c r="F685" s="2"/>
      <c r="G685" s="222"/>
      <c r="H685" s="222"/>
      <c r="I685" s="222"/>
      <c r="J685" s="222"/>
      <c r="K685" s="5"/>
    </row>
    <row r="686" ht="15.75" customHeight="1">
      <c r="A686" s="2"/>
      <c r="B686" s="2"/>
      <c r="C686" s="2"/>
      <c r="D686" s="2"/>
      <c r="E686" s="2"/>
      <c r="F686" s="2"/>
      <c r="G686" s="222"/>
      <c r="H686" s="222"/>
      <c r="I686" s="222"/>
      <c r="J686" s="222"/>
      <c r="K686" s="5"/>
    </row>
    <row r="687" ht="15.75" customHeight="1">
      <c r="A687" s="2"/>
      <c r="B687" s="2"/>
      <c r="C687" s="2"/>
      <c r="D687" s="2"/>
      <c r="E687" s="2"/>
      <c r="F687" s="2"/>
      <c r="G687" s="222"/>
      <c r="H687" s="222"/>
      <c r="I687" s="222"/>
      <c r="J687" s="222"/>
      <c r="K687" s="5"/>
    </row>
    <row r="688" ht="15.75" customHeight="1">
      <c r="A688" s="2"/>
      <c r="B688" s="2"/>
      <c r="C688" s="2"/>
      <c r="D688" s="2"/>
      <c r="E688" s="2"/>
      <c r="F688" s="2"/>
      <c r="G688" s="222"/>
      <c r="H688" s="222"/>
      <c r="I688" s="222"/>
      <c r="J688" s="222"/>
      <c r="K688" s="5"/>
    </row>
    <row r="689" ht="15.75" customHeight="1">
      <c r="A689" s="2"/>
      <c r="B689" s="2"/>
      <c r="C689" s="2"/>
      <c r="D689" s="2"/>
      <c r="E689" s="2"/>
      <c r="F689" s="2"/>
      <c r="G689" s="222"/>
      <c r="H689" s="222"/>
      <c r="I689" s="222"/>
      <c r="J689" s="222"/>
      <c r="K689" s="5"/>
    </row>
    <row r="690" ht="15.75" customHeight="1">
      <c r="A690" s="2"/>
      <c r="B690" s="2"/>
      <c r="C690" s="2"/>
      <c r="D690" s="2"/>
      <c r="E690" s="2"/>
      <c r="F690" s="2"/>
      <c r="G690" s="222"/>
      <c r="H690" s="222"/>
      <c r="I690" s="222"/>
      <c r="J690" s="222"/>
      <c r="K690" s="5"/>
    </row>
    <row r="691" ht="15.75" customHeight="1">
      <c r="A691" s="2"/>
      <c r="B691" s="2"/>
      <c r="C691" s="2"/>
      <c r="D691" s="2"/>
      <c r="E691" s="2"/>
      <c r="F691" s="2"/>
      <c r="G691" s="222"/>
      <c r="H691" s="222"/>
      <c r="I691" s="222"/>
      <c r="J691" s="222"/>
      <c r="K691" s="5"/>
    </row>
    <row r="692" ht="15.75" customHeight="1">
      <c r="A692" s="2"/>
      <c r="B692" s="2"/>
      <c r="C692" s="2"/>
      <c r="D692" s="2"/>
      <c r="E692" s="2"/>
      <c r="F692" s="2"/>
      <c r="G692" s="222"/>
      <c r="H692" s="222"/>
      <c r="I692" s="222"/>
      <c r="J692" s="222"/>
      <c r="K692" s="5"/>
    </row>
    <row r="693" ht="15.75" customHeight="1">
      <c r="A693" s="2"/>
      <c r="B693" s="2"/>
      <c r="C693" s="2"/>
      <c r="D693" s="2"/>
      <c r="E693" s="2"/>
      <c r="F693" s="2"/>
      <c r="G693" s="222"/>
      <c r="H693" s="222"/>
      <c r="I693" s="222"/>
      <c r="J693" s="222"/>
      <c r="K693" s="5"/>
    </row>
    <row r="694" ht="15.75" customHeight="1">
      <c r="A694" s="2"/>
      <c r="B694" s="2"/>
      <c r="C694" s="2"/>
      <c r="D694" s="2"/>
      <c r="E694" s="2"/>
      <c r="F694" s="2"/>
      <c r="G694" s="222"/>
      <c r="H694" s="222"/>
      <c r="I694" s="222"/>
      <c r="J694" s="222"/>
      <c r="K694" s="5"/>
    </row>
    <row r="695" ht="15.75" customHeight="1">
      <c r="A695" s="2"/>
      <c r="B695" s="2"/>
      <c r="C695" s="2"/>
      <c r="D695" s="2"/>
      <c r="E695" s="2"/>
      <c r="F695" s="2"/>
      <c r="G695" s="222"/>
      <c r="H695" s="222"/>
      <c r="I695" s="222"/>
      <c r="J695" s="222"/>
      <c r="K695" s="5"/>
    </row>
    <row r="696" ht="15.75" customHeight="1">
      <c r="A696" s="2"/>
      <c r="B696" s="2"/>
      <c r="C696" s="2"/>
      <c r="D696" s="2"/>
      <c r="E696" s="2"/>
      <c r="F696" s="2"/>
      <c r="G696" s="222"/>
      <c r="H696" s="222"/>
      <c r="I696" s="222"/>
      <c r="J696" s="222"/>
      <c r="K696" s="5"/>
    </row>
    <row r="697" ht="15.75" customHeight="1">
      <c r="A697" s="2"/>
      <c r="B697" s="2"/>
      <c r="C697" s="2"/>
      <c r="D697" s="2"/>
      <c r="E697" s="2"/>
      <c r="F697" s="2"/>
      <c r="G697" s="222"/>
      <c r="H697" s="222"/>
      <c r="I697" s="222"/>
      <c r="J697" s="222"/>
      <c r="K697" s="5"/>
    </row>
    <row r="698" ht="15.75" customHeight="1">
      <c r="A698" s="2"/>
      <c r="B698" s="2"/>
      <c r="C698" s="2"/>
      <c r="D698" s="2"/>
      <c r="E698" s="2"/>
      <c r="F698" s="2"/>
      <c r="G698" s="222"/>
      <c r="H698" s="222"/>
      <c r="I698" s="222"/>
      <c r="J698" s="222"/>
      <c r="K698" s="5"/>
    </row>
    <row r="699" ht="15.75" customHeight="1">
      <c r="A699" s="2"/>
      <c r="B699" s="2"/>
      <c r="C699" s="2"/>
      <c r="D699" s="2"/>
      <c r="E699" s="2"/>
      <c r="F699" s="2"/>
      <c r="G699" s="222"/>
      <c r="H699" s="222"/>
      <c r="I699" s="222"/>
      <c r="J699" s="222"/>
      <c r="K699" s="5"/>
    </row>
    <row r="700" ht="15.75" customHeight="1">
      <c r="A700" s="2"/>
      <c r="B700" s="2"/>
      <c r="C700" s="2"/>
      <c r="D700" s="2"/>
      <c r="E700" s="2"/>
      <c r="F700" s="2"/>
      <c r="G700" s="222"/>
      <c r="H700" s="222"/>
      <c r="I700" s="222"/>
      <c r="J700" s="222"/>
      <c r="K700" s="5"/>
    </row>
    <row r="701" ht="15.75" customHeight="1">
      <c r="A701" s="2"/>
      <c r="B701" s="2"/>
      <c r="C701" s="2"/>
      <c r="D701" s="2"/>
      <c r="E701" s="2"/>
      <c r="F701" s="2"/>
      <c r="G701" s="222"/>
      <c r="H701" s="222"/>
      <c r="I701" s="222"/>
      <c r="J701" s="222"/>
      <c r="K701" s="5"/>
    </row>
    <row r="702" ht="15.75" customHeight="1">
      <c r="A702" s="2"/>
      <c r="B702" s="2"/>
      <c r="C702" s="2"/>
      <c r="D702" s="2"/>
      <c r="E702" s="2"/>
      <c r="F702" s="2"/>
      <c r="G702" s="222"/>
      <c r="H702" s="222"/>
      <c r="I702" s="222"/>
      <c r="J702" s="222"/>
      <c r="K702" s="5"/>
    </row>
    <row r="703" ht="15.75" customHeight="1">
      <c r="A703" s="2"/>
      <c r="B703" s="2"/>
      <c r="C703" s="2"/>
      <c r="D703" s="2"/>
      <c r="E703" s="2"/>
      <c r="F703" s="2"/>
      <c r="G703" s="222"/>
      <c r="H703" s="222"/>
      <c r="I703" s="222"/>
      <c r="J703" s="222"/>
      <c r="K703" s="5"/>
    </row>
    <row r="704" ht="15.75" customHeight="1">
      <c r="A704" s="2"/>
      <c r="B704" s="2"/>
      <c r="C704" s="2"/>
      <c r="D704" s="2"/>
      <c r="E704" s="2"/>
      <c r="F704" s="2"/>
      <c r="G704" s="222"/>
      <c r="H704" s="222"/>
      <c r="I704" s="222"/>
      <c r="J704" s="222"/>
      <c r="K704" s="5"/>
    </row>
    <row r="705" ht="15.75" customHeight="1">
      <c r="A705" s="2"/>
      <c r="B705" s="2"/>
      <c r="C705" s="2"/>
      <c r="D705" s="2"/>
      <c r="E705" s="2"/>
      <c r="F705" s="2"/>
      <c r="G705" s="222"/>
      <c r="H705" s="222"/>
      <c r="I705" s="222"/>
      <c r="J705" s="222"/>
      <c r="K705" s="5"/>
    </row>
    <row r="706" ht="15.75" customHeight="1">
      <c r="A706" s="2"/>
      <c r="B706" s="2"/>
      <c r="C706" s="2"/>
      <c r="D706" s="2"/>
      <c r="E706" s="2"/>
      <c r="F706" s="2"/>
      <c r="G706" s="222"/>
      <c r="H706" s="222"/>
      <c r="I706" s="222"/>
      <c r="J706" s="222"/>
      <c r="K706" s="5"/>
    </row>
    <row r="707" ht="15.75" customHeight="1">
      <c r="A707" s="2"/>
      <c r="B707" s="2"/>
      <c r="C707" s="2"/>
      <c r="D707" s="2"/>
      <c r="E707" s="2"/>
      <c r="F707" s="2"/>
      <c r="G707" s="222"/>
      <c r="H707" s="222"/>
      <c r="I707" s="222"/>
      <c r="J707" s="222"/>
      <c r="K707" s="5"/>
    </row>
    <row r="708" ht="15.75" customHeight="1">
      <c r="A708" s="2"/>
      <c r="B708" s="2"/>
      <c r="C708" s="2"/>
      <c r="D708" s="2"/>
      <c r="E708" s="2"/>
      <c r="F708" s="2"/>
      <c r="G708" s="222"/>
      <c r="H708" s="222"/>
      <c r="I708" s="222"/>
      <c r="J708" s="222"/>
      <c r="K708" s="5"/>
    </row>
    <row r="709" ht="15.75" customHeight="1">
      <c r="A709" s="2"/>
      <c r="B709" s="2"/>
      <c r="C709" s="2"/>
      <c r="D709" s="2"/>
      <c r="E709" s="2"/>
      <c r="F709" s="2"/>
      <c r="G709" s="222"/>
      <c r="H709" s="222"/>
      <c r="I709" s="222"/>
      <c r="J709" s="222"/>
      <c r="K709" s="5"/>
    </row>
    <row r="710" ht="15.75" customHeight="1">
      <c r="A710" s="2"/>
      <c r="B710" s="2"/>
      <c r="C710" s="2"/>
      <c r="D710" s="2"/>
      <c r="E710" s="2"/>
      <c r="F710" s="2"/>
      <c r="G710" s="222"/>
      <c r="H710" s="222"/>
      <c r="I710" s="222"/>
      <c r="J710" s="222"/>
      <c r="K710" s="5"/>
    </row>
    <row r="711" ht="15.75" customHeight="1">
      <c r="A711" s="2"/>
      <c r="B711" s="2"/>
      <c r="C711" s="2"/>
      <c r="D711" s="2"/>
      <c r="E711" s="2"/>
      <c r="F711" s="2"/>
      <c r="G711" s="222"/>
      <c r="H711" s="222"/>
      <c r="I711" s="222"/>
      <c r="J711" s="222"/>
      <c r="K711" s="5"/>
    </row>
    <row r="712" ht="15.75" customHeight="1">
      <c r="A712" s="2"/>
      <c r="B712" s="2"/>
      <c r="C712" s="2"/>
      <c r="D712" s="2"/>
      <c r="E712" s="2"/>
      <c r="F712" s="2"/>
      <c r="G712" s="222"/>
      <c r="H712" s="222"/>
      <c r="I712" s="222"/>
      <c r="J712" s="222"/>
      <c r="K712" s="5"/>
    </row>
    <row r="713" ht="15.75" customHeight="1">
      <c r="A713" s="2"/>
      <c r="B713" s="2"/>
      <c r="C713" s="2"/>
      <c r="D713" s="2"/>
      <c r="E713" s="2"/>
      <c r="F713" s="2"/>
      <c r="G713" s="222"/>
      <c r="H713" s="222"/>
      <c r="I713" s="222"/>
      <c r="J713" s="222"/>
      <c r="K713" s="5"/>
    </row>
    <row r="714" ht="15.75" customHeight="1">
      <c r="A714" s="2"/>
      <c r="B714" s="2"/>
      <c r="C714" s="2"/>
      <c r="D714" s="2"/>
      <c r="E714" s="2"/>
      <c r="F714" s="2"/>
      <c r="G714" s="222"/>
      <c r="H714" s="222"/>
      <c r="I714" s="222"/>
      <c r="J714" s="222"/>
      <c r="K714" s="5"/>
    </row>
    <row r="715" ht="15.75" customHeight="1">
      <c r="A715" s="2"/>
      <c r="B715" s="2"/>
      <c r="C715" s="2"/>
      <c r="D715" s="2"/>
      <c r="E715" s="2"/>
      <c r="F715" s="2"/>
      <c r="G715" s="222"/>
      <c r="H715" s="222"/>
      <c r="I715" s="222"/>
      <c r="J715" s="222"/>
      <c r="K715" s="5"/>
    </row>
    <row r="716" ht="15.75" customHeight="1">
      <c r="A716" s="2"/>
      <c r="B716" s="2"/>
      <c r="C716" s="2"/>
      <c r="D716" s="2"/>
      <c r="E716" s="2"/>
      <c r="F716" s="2"/>
      <c r="G716" s="222"/>
      <c r="H716" s="222"/>
      <c r="I716" s="222"/>
      <c r="J716" s="222"/>
      <c r="K716" s="5"/>
    </row>
    <row r="717" ht="15.75" customHeight="1">
      <c r="A717" s="2"/>
      <c r="B717" s="2"/>
      <c r="C717" s="2"/>
      <c r="D717" s="2"/>
      <c r="E717" s="2"/>
      <c r="F717" s="2"/>
      <c r="G717" s="222"/>
      <c r="H717" s="222"/>
      <c r="I717" s="222"/>
      <c r="J717" s="222"/>
      <c r="K717" s="5"/>
    </row>
    <row r="718" ht="15.75" customHeight="1">
      <c r="A718" s="2"/>
      <c r="B718" s="2"/>
      <c r="C718" s="2"/>
      <c r="D718" s="2"/>
      <c r="E718" s="2"/>
      <c r="F718" s="2"/>
      <c r="G718" s="222"/>
      <c r="H718" s="222"/>
      <c r="I718" s="222"/>
      <c r="J718" s="222"/>
      <c r="K718" s="5"/>
    </row>
    <row r="719" ht="15.75" customHeight="1">
      <c r="A719" s="2"/>
      <c r="B719" s="2"/>
      <c r="C719" s="2"/>
      <c r="D719" s="2"/>
      <c r="E719" s="2"/>
      <c r="F719" s="2"/>
      <c r="G719" s="222"/>
      <c r="H719" s="222"/>
      <c r="I719" s="222"/>
      <c r="J719" s="222"/>
      <c r="K719" s="5"/>
    </row>
    <row r="720" ht="15.75" customHeight="1">
      <c r="A720" s="2"/>
      <c r="B720" s="2"/>
      <c r="C720" s="2"/>
      <c r="D720" s="2"/>
      <c r="E720" s="2"/>
      <c r="F720" s="2"/>
      <c r="G720" s="222"/>
      <c r="H720" s="222"/>
      <c r="I720" s="222"/>
      <c r="J720" s="222"/>
      <c r="K720" s="5"/>
    </row>
    <row r="721" ht="15.75" customHeight="1">
      <c r="A721" s="2"/>
      <c r="B721" s="2"/>
      <c r="C721" s="2"/>
      <c r="D721" s="2"/>
      <c r="E721" s="2"/>
      <c r="F721" s="2"/>
      <c r="G721" s="222"/>
      <c r="H721" s="222"/>
      <c r="I721" s="222"/>
      <c r="J721" s="222"/>
      <c r="K721" s="5"/>
    </row>
    <row r="722" ht="15.75" customHeight="1">
      <c r="A722" s="2"/>
      <c r="B722" s="2"/>
      <c r="C722" s="2"/>
      <c r="D722" s="2"/>
      <c r="E722" s="2"/>
      <c r="F722" s="2"/>
      <c r="G722" s="222"/>
      <c r="H722" s="222"/>
      <c r="I722" s="222"/>
      <c r="J722" s="222"/>
      <c r="K722" s="5"/>
    </row>
    <row r="723" ht="15.75" customHeight="1">
      <c r="A723" s="2"/>
      <c r="B723" s="2"/>
      <c r="C723" s="2"/>
      <c r="D723" s="2"/>
      <c r="E723" s="2"/>
      <c r="F723" s="2"/>
      <c r="G723" s="222"/>
      <c r="H723" s="222"/>
      <c r="I723" s="222"/>
      <c r="J723" s="222"/>
      <c r="K723" s="5"/>
    </row>
    <row r="724" ht="15.75" customHeight="1">
      <c r="A724" s="2"/>
      <c r="B724" s="2"/>
      <c r="C724" s="2"/>
      <c r="D724" s="2"/>
      <c r="E724" s="2"/>
      <c r="F724" s="2"/>
      <c r="G724" s="222"/>
      <c r="H724" s="222"/>
      <c r="I724" s="222"/>
      <c r="J724" s="222"/>
      <c r="K724" s="5"/>
    </row>
    <row r="725" ht="15.75" customHeight="1">
      <c r="A725" s="2"/>
      <c r="B725" s="2"/>
      <c r="C725" s="2"/>
      <c r="D725" s="2"/>
      <c r="E725" s="2"/>
      <c r="F725" s="2"/>
      <c r="G725" s="222"/>
      <c r="H725" s="222"/>
      <c r="I725" s="222"/>
      <c r="J725" s="222"/>
      <c r="K725" s="5"/>
    </row>
    <row r="726" ht="15.75" customHeight="1">
      <c r="A726" s="2"/>
      <c r="B726" s="2"/>
      <c r="C726" s="2"/>
      <c r="D726" s="2"/>
      <c r="E726" s="2"/>
      <c r="F726" s="2"/>
      <c r="G726" s="222"/>
      <c r="H726" s="222"/>
      <c r="I726" s="222"/>
      <c r="J726" s="222"/>
      <c r="K726" s="5"/>
    </row>
    <row r="727" ht="15.75" customHeight="1">
      <c r="A727" s="2"/>
      <c r="B727" s="2"/>
      <c r="C727" s="2"/>
      <c r="D727" s="2"/>
      <c r="E727" s="2"/>
      <c r="F727" s="2"/>
      <c r="G727" s="222"/>
      <c r="H727" s="222"/>
      <c r="I727" s="222"/>
      <c r="J727" s="222"/>
      <c r="K727" s="5"/>
    </row>
    <row r="728" ht="15.75" customHeight="1">
      <c r="A728" s="2"/>
      <c r="B728" s="2"/>
      <c r="C728" s="2"/>
      <c r="D728" s="2"/>
      <c r="E728" s="2"/>
      <c r="F728" s="2"/>
      <c r="G728" s="222"/>
      <c r="H728" s="222"/>
      <c r="I728" s="222"/>
      <c r="J728" s="222"/>
      <c r="K728" s="5"/>
    </row>
    <row r="729" ht="15.75" customHeight="1">
      <c r="A729" s="2"/>
      <c r="B729" s="2"/>
      <c r="C729" s="2"/>
      <c r="D729" s="2"/>
      <c r="E729" s="2"/>
      <c r="F729" s="2"/>
      <c r="G729" s="222"/>
      <c r="H729" s="222"/>
      <c r="I729" s="222"/>
      <c r="J729" s="222"/>
      <c r="K729" s="5"/>
    </row>
    <row r="730" ht="15.75" customHeight="1">
      <c r="A730" s="2"/>
      <c r="B730" s="2"/>
      <c r="C730" s="2"/>
      <c r="D730" s="2"/>
      <c r="E730" s="2"/>
      <c r="F730" s="2"/>
      <c r="G730" s="222"/>
      <c r="H730" s="222"/>
      <c r="I730" s="222"/>
      <c r="J730" s="222"/>
      <c r="K730" s="5"/>
    </row>
    <row r="731" ht="15.75" customHeight="1">
      <c r="A731" s="2"/>
      <c r="B731" s="2"/>
      <c r="C731" s="2"/>
      <c r="D731" s="2"/>
      <c r="E731" s="2"/>
      <c r="F731" s="2"/>
      <c r="G731" s="222"/>
      <c r="H731" s="222"/>
      <c r="I731" s="222"/>
      <c r="J731" s="222"/>
      <c r="K731" s="5"/>
    </row>
    <row r="732" ht="15.75" customHeight="1">
      <c r="A732" s="2"/>
      <c r="B732" s="2"/>
      <c r="C732" s="2"/>
      <c r="D732" s="2"/>
      <c r="E732" s="2"/>
      <c r="F732" s="2"/>
      <c r="G732" s="222"/>
      <c r="H732" s="222"/>
      <c r="I732" s="222"/>
      <c r="J732" s="222"/>
      <c r="K732" s="5"/>
    </row>
    <row r="733" ht="15.75" customHeight="1">
      <c r="A733" s="2"/>
      <c r="B733" s="2"/>
      <c r="C733" s="2"/>
      <c r="D733" s="2"/>
      <c r="E733" s="2"/>
      <c r="F733" s="2"/>
      <c r="G733" s="222"/>
      <c r="H733" s="222"/>
      <c r="I733" s="222"/>
      <c r="J733" s="222"/>
      <c r="K733" s="5"/>
    </row>
    <row r="734" ht="15.75" customHeight="1">
      <c r="A734" s="2"/>
      <c r="B734" s="2"/>
      <c r="C734" s="2"/>
      <c r="D734" s="2"/>
      <c r="E734" s="2"/>
      <c r="F734" s="2"/>
      <c r="G734" s="222"/>
      <c r="H734" s="222"/>
      <c r="I734" s="222"/>
      <c r="J734" s="222"/>
      <c r="K734" s="5"/>
    </row>
    <row r="735" ht="15.75" customHeight="1">
      <c r="A735" s="2"/>
      <c r="B735" s="2"/>
      <c r="C735" s="2"/>
      <c r="D735" s="2"/>
      <c r="E735" s="2"/>
      <c r="F735" s="2"/>
      <c r="G735" s="222"/>
      <c r="H735" s="222"/>
      <c r="I735" s="222"/>
      <c r="J735" s="222"/>
      <c r="K735" s="5"/>
    </row>
    <row r="736" ht="15.75" customHeight="1">
      <c r="A736" s="2"/>
      <c r="B736" s="2"/>
      <c r="C736" s="2"/>
      <c r="D736" s="2"/>
      <c r="E736" s="2"/>
      <c r="F736" s="2"/>
      <c r="G736" s="222"/>
      <c r="H736" s="222"/>
      <c r="I736" s="222"/>
      <c r="J736" s="222"/>
      <c r="K736" s="5"/>
    </row>
    <row r="737" ht="15.75" customHeight="1">
      <c r="A737" s="2"/>
      <c r="B737" s="2"/>
      <c r="C737" s="2"/>
      <c r="D737" s="2"/>
      <c r="E737" s="2"/>
      <c r="F737" s="2"/>
      <c r="G737" s="222"/>
      <c r="H737" s="222"/>
      <c r="I737" s="222"/>
      <c r="J737" s="222"/>
      <c r="K737" s="5"/>
    </row>
    <row r="738" ht="15.75" customHeight="1">
      <c r="A738" s="2"/>
      <c r="B738" s="2"/>
      <c r="C738" s="2"/>
      <c r="D738" s="2"/>
      <c r="E738" s="2"/>
      <c r="F738" s="2"/>
      <c r="G738" s="222"/>
      <c r="H738" s="222"/>
      <c r="I738" s="222"/>
      <c r="J738" s="222"/>
      <c r="K738" s="5"/>
    </row>
    <row r="739" ht="15.75" customHeight="1">
      <c r="A739" s="2"/>
      <c r="B739" s="2"/>
      <c r="C739" s="2"/>
      <c r="D739" s="2"/>
      <c r="E739" s="2"/>
      <c r="F739" s="2"/>
      <c r="G739" s="222"/>
      <c r="H739" s="222"/>
      <c r="I739" s="222"/>
      <c r="J739" s="222"/>
      <c r="K739" s="5"/>
    </row>
    <row r="740" ht="15.75" customHeight="1">
      <c r="A740" s="2"/>
      <c r="B740" s="2"/>
      <c r="C740" s="2"/>
      <c r="D740" s="2"/>
      <c r="E740" s="2"/>
      <c r="F740" s="2"/>
      <c r="G740" s="222"/>
      <c r="H740" s="222"/>
      <c r="I740" s="222"/>
      <c r="J740" s="222"/>
      <c r="K740" s="5"/>
    </row>
    <row r="741" ht="15.75" customHeight="1">
      <c r="A741" s="2"/>
      <c r="B741" s="2"/>
      <c r="C741" s="2"/>
      <c r="D741" s="2"/>
      <c r="E741" s="2"/>
      <c r="F741" s="2"/>
      <c r="G741" s="222"/>
      <c r="H741" s="222"/>
      <c r="I741" s="222"/>
      <c r="J741" s="222"/>
      <c r="K741" s="5"/>
    </row>
    <row r="742" ht="15.75" customHeight="1">
      <c r="A742" s="2"/>
      <c r="B742" s="2"/>
      <c r="C742" s="2"/>
      <c r="D742" s="2"/>
      <c r="E742" s="2"/>
      <c r="F742" s="2"/>
      <c r="G742" s="222"/>
      <c r="H742" s="222"/>
      <c r="I742" s="222"/>
      <c r="J742" s="222"/>
      <c r="K742" s="5"/>
    </row>
    <row r="743" ht="15.75" customHeight="1">
      <c r="A743" s="2"/>
      <c r="B743" s="2"/>
      <c r="C743" s="2"/>
      <c r="D743" s="2"/>
      <c r="E743" s="2"/>
      <c r="F743" s="2"/>
      <c r="G743" s="222"/>
      <c r="H743" s="222"/>
      <c r="I743" s="222"/>
      <c r="J743" s="222"/>
      <c r="K743" s="5"/>
    </row>
    <row r="744" ht="15.75" customHeight="1">
      <c r="A744" s="2"/>
      <c r="B744" s="2"/>
      <c r="C744" s="2"/>
      <c r="D744" s="2"/>
      <c r="E744" s="2"/>
      <c r="F744" s="2"/>
      <c r="G744" s="222"/>
      <c r="H744" s="222"/>
      <c r="I744" s="222"/>
      <c r="J744" s="222"/>
      <c r="K744" s="5"/>
    </row>
    <row r="745" ht="15.75" customHeight="1">
      <c r="A745" s="2"/>
      <c r="B745" s="2"/>
      <c r="C745" s="2"/>
      <c r="D745" s="2"/>
      <c r="E745" s="2"/>
      <c r="F745" s="2"/>
      <c r="G745" s="222"/>
      <c r="H745" s="222"/>
      <c r="I745" s="222"/>
      <c r="J745" s="222"/>
      <c r="K745" s="5"/>
    </row>
    <row r="746" ht="15.75" customHeight="1">
      <c r="A746" s="2"/>
      <c r="B746" s="2"/>
      <c r="C746" s="2"/>
      <c r="D746" s="2"/>
      <c r="E746" s="2"/>
      <c r="F746" s="2"/>
      <c r="G746" s="222"/>
      <c r="H746" s="222"/>
      <c r="I746" s="222"/>
      <c r="J746" s="222"/>
      <c r="K746" s="5"/>
    </row>
    <row r="747" ht="15.75" customHeight="1">
      <c r="A747" s="2"/>
      <c r="B747" s="2"/>
      <c r="C747" s="2"/>
      <c r="D747" s="2"/>
      <c r="E747" s="2"/>
      <c r="F747" s="2"/>
      <c r="G747" s="222"/>
      <c r="H747" s="222"/>
      <c r="I747" s="222"/>
      <c r="J747" s="222"/>
      <c r="K747" s="5"/>
    </row>
    <row r="748" ht="15.75" customHeight="1">
      <c r="A748" s="2"/>
      <c r="B748" s="2"/>
      <c r="C748" s="2"/>
      <c r="D748" s="2"/>
      <c r="E748" s="2"/>
      <c r="F748" s="2"/>
      <c r="G748" s="222"/>
      <c r="H748" s="222"/>
      <c r="I748" s="222"/>
      <c r="J748" s="222"/>
      <c r="K748" s="5"/>
    </row>
    <row r="749" ht="15.75" customHeight="1">
      <c r="A749" s="2"/>
      <c r="B749" s="2"/>
      <c r="C749" s="2"/>
      <c r="D749" s="2"/>
      <c r="E749" s="2"/>
      <c r="F749" s="2"/>
      <c r="G749" s="222"/>
      <c r="H749" s="222"/>
      <c r="I749" s="222"/>
      <c r="J749" s="222"/>
      <c r="K749" s="5"/>
    </row>
    <row r="750" ht="15.75" customHeight="1">
      <c r="A750" s="2"/>
      <c r="B750" s="2"/>
      <c r="C750" s="2"/>
      <c r="D750" s="2"/>
      <c r="E750" s="2"/>
      <c r="F750" s="2"/>
      <c r="G750" s="222"/>
      <c r="H750" s="222"/>
      <c r="I750" s="222"/>
      <c r="J750" s="222"/>
      <c r="K750" s="5"/>
    </row>
    <row r="751" ht="15.75" customHeight="1">
      <c r="A751" s="2"/>
      <c r="B751" s="2"/>
      <c r="C751" s="2"/>
      <c r="D751" s="2"/>
      <c r="E751" s="2"/>
      <c r="F751" s="2"/>
      <c r="G751" s="222"/>
      <c r="H751" s="222"/>
      <c r="I751" s="222"/>
      <c r="J751" s="222"/>
      <c r="K751" s="5"/>
    </row>
    <row r="752" ht="15.75" customHeight="1">
      <c r="A752" s="2"/>
      <c r="B752" s="2"/>
      <c r="C752" s="2"/>
      <c r="D752" s="2"/>
      <c r="E752" s="2"/>
      <c r="F752" s="2"/>
      <c r="G752" s="222"/>
      <c r="H752" s="222"/>
      <c r="I752" s="222"/>
      <c r="J752" s="222"/>
      <c r="K752" s="5"/>
    </row>
    <row r="753" ht="15.75" customHeight="1">
      <c r="A753" s="2"/>
      <c r="B753" s="2"/>
      <c r="C753" s="2"/>
      <c r="D753" s="2"/>
      <c r="E753" s="2"/>
      <c r="F753" s="2"/>
      <c r="G753" s="222"/>
      <c r="H753" s="222"/>
      <c r="I753" s="222"/>
      <c r="J753" s="222"/>
      <c r="K753" s="5"/>
    </row>
    <row r="754" ht="15.75" customHeight="1">
      <c r="A754" s="2"/>
      <c r="B754" s="2"/>
      <c r="C754" s="2"/>
      <c r="D754" s="2"/>
      <c r="E754" s="2"/>
      <c r="F754" s="2"/>
      <c r="G754" s="222"/>
      <c r="H754" s="222"/>
      <c r="I754" s="222"/>
      <c r="J754" s="222"/>
      <c r="K754" s="5"/>
    </row>
    <row r="755" ht="15.75" customHeight="1">
      <c r="A755" s="2"/>
      <c r="B755" s="2"/>
      <c r="C755" s="2"/>
      <c r="D755" s="2"/>
      <c r="E755" s="2"/>
      <c r="F755" s="2"/>
      <c r="G755" s="222"/>
      <c r="H755" s="222"/>
      <c r="I755" s="222"/>
      <c r="J755" s="222"/>
      <c r="K755" s="5"/>
    </row>
    <row r="756" ht="15.75" customHeight="1">
      <c r="A756" s="2"/>
      <c r="B756" s="2"/>
      <c r="C756" s="2"/>
      <c r="D756" s="2"/>
      <c r="E756" s="2"/>
      <c r="F756" s="2"/>
      <c r="G756" s="222"/>
      <c r="H756" s="222"/>
      <c r="I756" s="222"/>
      <c r="J756" s="222"/>
      <c r="K756" s="5"/>
    </row>
    <row r="757" ht="15.75" customHeight="1">
      <c r="A757" s="2"/>
      <c r="B757" s="2"/>
      <c r="C757" s="2"/>
      <c r="D757" s="2"/>
      <c r="E757" s="2"/>
      <c r="F757" s="2"/>
      <c r="G757" s="222"/>
      <c r="H757" s="222"/>
      <c r="I757" s="222"/>
      <c r="J757" s="222"/>
      <c r="K757" s="5"/>
    </row>
    <row r="758" ht="15.75" customHeight="1">
      <c r="A758" s="2"/>
      <c r="B758" s="2"/>
      <c r="C758" s="2"/>
      <c r="D758" s="2"/>
      <c r="E758" s="2"/>
      <c r="F758" s="2"/>
      <c r="G758" s="222"/>
      <c r="H758" s="222"/>
      <c r="I758" s="222"/>
      <c r="J758" s="222"/>
      <c r="K758" s="5"/>
    </row>
    <row r="759" ht="15.75" customHeight="1">
      <c r="A759" s="2"/>
      <c r="B759" s="2"/>
      <c r="C759" s="2"/>
      <c r="D759" s="2"/>
      <c r="E759" s="2"/>
      <c r="F759" s="2"/>
      <c r="G759" s="222"/>
      <c r="H759" s="222"/>
      <c r="I759" s="222"/>
      <c r="J759" s="222"/>
      <c r="K759" s="5"/>
    </row>
    <row r="760" ht="15.75" customHeight="1">
      <c r="A760" s="2"/>
      <c r="B760" s="2"/>
      <c r="C760" s="2"/>
      <c r="D760" s="2"/>
      <c r="E760" s="2"/>
      <c r="F760" s="2"/>
      <c r="G760" s="222"/>
      <c r="H760" s="222"/>
      <c r="I760" s="222"/>
      <c r="J760" s="222"/>
      <c r="K760" s="5"/>
    </row>
    <row r="761" ht="15.75" customHeight="1">
      <c r="A761" s="2"/>
      <c r="B761" s="2"/>
      <c r="C761" s="2"/>
      <c r="D761" s="2"/>
      <c r="E761" s="2"/>
      <c r="F761" s="2"/>
      <c r="G761" s="222"/>
      <c r="H761" s="222"/>
      <c r="I761" s="222"/>
      <c r="J761" s="222"/>
      <c r="K761" s="5"/>
    </row>
    <row r="762" ht="15.75" customHeight="1">
      <c r="A762" s="2"/>
      <c r="B762" s="2"/>
      <c r="C762" s="2"/>
      <c r="D762" s="2"/>
      <c r="E762" s="2"/>
      <c r="F762" s="2"/>
      <c r="G762" s="222"/>
      <c r="H762" s="222"/>
      <c r="I762" s="222"/>
      <c r="J762" s="222"/>
      <c r="K762" s="5"/>
    </row>
    <row r="763" ht="15.75" customHeight="1">
      <c r="A763" s="2"/>
      <c r="B763" s="2"/>
      <c r="C763" s="2"/>
      <c r="D763" s="2"/>
      <c r="E763" s="2"/>
      <c r="F763" s="2"/>
      <c r="G763" s="222"/>
      <c r="H763" s="222"/>
      <c r="I763" s="222"/>
      <c r="J763" s="222"/>
      <c r="K763" s="5"/>
    </row>
    <row r="764" ht="15.75" customHeight="1">
      <c r="A764" s="2"/>
      <c r="B764" s="2"/>
      <c r="C764" s="2"/>
      <c r="D764" s="2"/>
      <c r="E764" s="2"/>
      <c r="F764" s="2"/>
      <c r="G764" s="222"/>
      <c r="H764" s="222"/>
      <c r="I764" s="222"/>
      <c r="J764" s="222"/>
      <c r="K764" s="5"/>
    </row>
    <row r="765" ht="15.75" customHeight="1">
      <c r="A765" s="2"/>
      <c r="B765" s="2"/>
      <c r="C765" s="2"/>
      <c r="D765" s="2"/>
      <c r="E765" s="2"/>
      <c r="F765" s="2"/>
      <c r="G765" s="222"/>
      <c r="H765" s="222"/>
      <c r="I765" s="222"/>
      <c r="J765" s="222"/>
      <c r="K765" s="5"/>
    </row>
    <row r="766" ht="15.75" customHeight="1">
      <c r="A766" s="2"/>
      <c r="B766" s="2"/>
      <c r="C766" s="2"/>
      <c r="D766" s="2"/>
      <c r="E766" s="2"/>
      <c r="F766" s="2"/>
      <c r="G766" s="222"/>
      <c r="H766" s="222"/>
      <c r="I766" s="222"/>
      <c r="J766" s="222"/>
      <c r="K766" s="5"/>
    </row>
    <row r="767" ht="15.75" customHeight="1">
      <c r="A767" s="2"/>
      <c r="B767" s="2"/>
      <c r="C767" s="2"/>
      <c r="D767" s="2"/>
      <c r="E767" s="2"/>
      <c r="F767" s="2"/>
      <c r="G767" s="222"/>
      <c r="H767" s="222"/>
      <c r="I767" s="222"/>
      <c r="J767" s="222"/>
      <c r="K767" s="5"/>
    </row>
    <row r="768" ht="15.75" customHeight="1">
      <c r="A768" s="2"/>
      <c r="B768" s="2"/>
      <c r="C768" s="2"/>
      <c r="D768" s="2"/>
      <c r="E768" s="2"/>
      <c r="F768" s="2"/>
      <c r="G768" s="222"/>
      <c r="H768" s="222"/>
      <c r="I768" s="222"/>
      <c r="J768" s="222"/>
      <c r="K768" s="5"/>
    </row>
    <row r="769" ht="15.75" customHeight="1">
      <c r="A769" s="2"/>
      <c r="B769" s="2"/>
      <c r="C769" s="2"/>
      <c r="D769" s="2"/>
      <c r="E769" s="2"/>
      <c r="F769" s="2"/>
      <c r="G769" s="222"/>
      <c r="H769" s="222"/>
      <c r="I769" s="222"/>
      <c r="J769" s="222"/>
      <c r="K769" s="5"/>
    </row>
    <row r="770" ht="15.75" customHeight="1">
      <c r="A770" s="2"/>
      <c r="B770" s="2"/>
      <c r="C770" s="2"/>
      <c r="D770" s="2"/>
      <c r="E770" s="2"/>
      <c r="F770" s="2"/>
      <c r="G770" s="222"/>
      <c r="H770" s="222"/>
      <c r="I770" s="222"/>
      <c r="J770" s="222"/>
      <c r="K770" s="5"/>
    </row>
    <row r="771" ht="15.75" customHeight="1">
      <c r="A771" s="2"/>
      <c r="B771" s="2"/>
      <c r="C771" s="2"/>
      <c r="D771" s="2"/>
      <c r="E771" s="2"/>
      <c r="F771" s="2"/>
      <c r="G771" s="222"/>
      <c r="H771" s="222"/>
      <c r="I771" s="222"/>
      <c r="J771" s="222"/>
      <c r="K771" s="5"/>
    </row>
    <row r="772" ht="15.75" customHeight="1">
      <c r="A772" s="2"/>
      <c r="B772" s="2"/>
      <c r="C772" s="2"/>
      <c r="D772" s="2"/>
      <c r="E772" s="2"/>
      <c r="F772" s="2"/>
      <c r="G772" s="222"/>
      <c r="H772" s="222"/>
      <c r="I772" s="222"/>
      <c r="J772" s="222"/>
      <c r="K772" s="5"/>
    </row>
    <row r="773" ht="15.75" customHeight="1">
      <c r="A773" s="2"/>
      <c r="B773" s="2"/>
      <c r="C773" s="2"/>
      <c r="D773" s="2"/>
      <c r="E773" s="2"/>
      <c r="F773" s="2"/>
      <c r="G773" s="222"/>
      <c r="H773" s="222"/>
      <c r="I773" s="222"/>
      <c r="J773" s="222"/>
      <c r="K773" s="5"/>
    </row>
    <row r="774" ht="15.75" customHeight="1">
      <c r="A774" s="2"/>
      <c r="B774" s="2"/>
      <c r="C774" s="2"/>
      <c r="D774" s="2"/>
      <c r="E774" s="2"/>
      <c r="F774" s="2"/>
      <c r="G774" s="222"/>
      <c r="H774" s="222"/>
      <c r="I774" s="222"/>
      <c r="J774" s="222"/>
      <c r="K774" s="5"/>
    </row>
    <row r="775" ht="15.75" customHeight="1">
      <c r="A775" s="2"/>
      <c r="B775" s="2"/>
      <c r="C775" s="2"/>
      <c r="D775" s="2"/>
      <c r="E775" s="2"/>
      <c r="F775" s="2"/>
      <c r="G775" s="222"/>
      <c r="H775" s="222"/>
      <c r="I775" s="222"/>
      <c r="J775" s="222"/>
      <c r="K775" s="5"/>
    </row>
    <row r="776" ht="15.75" customHeight="1">
      <c r="A776" s="2"/>
      <c r="B776" s="2"/>
      <c r="C776" s="2"/>
      <c r="D776" s="2"/>
      <c r="E776" s="2"/>
      <c r="F776" s="2"/>
      <c r="G776" s="222"/>
      <c r="H776" s="222"/>
      <c r="I776" s="222"/>
      <c r="J776" s="222"/>
      <c r="K776" s="5"/>
    </row>
    <row r="777" ht="15.75" customHeight="1">
      <c r="A777" s="2"/>
      <c r="B777" s="2"/>
      <c r="C777" s="2"/>
      <c r="D777" s="2"/>
      <c r="E777" s="2"/>
      <c r="F777" s="2"/>
      <c r="G777" s="222"/>
      <c r="H777" s="222"/>
      <c r="I777" s="222"/>
      <c r="J777" s="222"/>
      <c r="K777" s="5"/>
    </row>
    <row r="778" ht="15.75" customHeight="1">
      <c r="A778" s="2"/>
      <c r="B778" s="2"/>
      <c r="C778" s="2"/>
      <c r="D778" s="2"/>
      <c r="E778" s="2"/>
      <c r="F778" s="2"/>
      <c r="G778" s="222"/>
      <c r="H778" s="222"/>
      <c r="I778" s="222"/>
      <c r="J778" s="222"/>
      <c r="K778" s="5"/>
    </row>
    <row r="779" ht="15.75" customHeight="1">
      <c r="A779" s="2"/>
      <c r="B779" s="2"/>
      <c r="C779" s="2"/>
      <c r="D779" s="2"/>
      <c r="E779" s="2"/>
      <c r="F779" s="2"/>
      <c r="G779" s="222"/>
      <c r="H779" s="222"/>
      <c r="I779" s="222"/>
      <c r="J779" s="222"/>
      <c r="K779" s="5"/>
    </row>
    <row r="780" ht="15.75" customHeight="1">
      <c r="A780" s="2"/>
      <c r="B780" s="2"/>
      <c r="C780" s="2"/>
      <c r="D780" s="2"/>
      <c r="E780" s="2"/>
      <c r="F780" s="2"/>
      <c r="G780" s="222"/>
      <c r="H780" s="222"/>
      <c r="I780" s="222"/>
      <c r="J780" s="222"/>
      <c r="K780" s="5"/>
    </row>
    <row r="781" ht="15.75" customHeight="1">
      <c r="A781" s="2"/>
      <c r="B781" s="2"/>
      <c r="C781" s="2"/>
      <c r="D781" s="2"/>
      <c r="E781" s="2"/>
      <c r="F781" s="2"/>
      <c r="G781" s="222"/>
      <c r="H781" s="222"/>
      <c r="I781" s="222"/>
      <c r="J781" s="222"/>
      <c r="K781" s="5"/>
    </row>
    <row r="782" ht="15.75" customHeight="1">
      <c r="A782" s="2"/>
      <c r="B782" s="2"/>
      <c r="C782" s="2"/>
      <c r="D782" s="2"/>
      <c r="E782" s="2"/>
      <c r="F782" s="2"/>
      <c r="G782" s="222"/>
      <c r="H782" s="222"/>
      <c r="I782" s="222"/>
      <c r="J782" s="222"/>
      <c r="K782" s="5"/>
    </row>
    <row r="783" ht="15.75" customHeight="1">
      <c r="A783" s="2"/>
      <c r="B783" s="2"/>
      <c r="C783" s="2"/>
      <c r="D783" s="2"/>
      <c r="E783" s="2"/>
      <c r="F783" s="2"/>
      <c r="G783" s="222"/>
      <c r="H783" s="222"/>
      <c r="I783" s="222"/>
      <c r="J783" s="222"/>
      <c r="K783" s="5"/>
    </row>
    <row r="784" ht="15.75" customHeight="1">
      <c r="A784" s="2"/>
      <c r="B784" s="2"/>
      <c r="C784" s="2"/>
      <c r="D784" s="2"/>
      <c r="E784" s="2"/>
      <c r="F784" s="2"/>
      <c r="G784" s="222"/>
      <c r="H784" s="222"/>
      <c r="I784" s="222"/>
      <c r="J784" s="222"/>
      <c r="K784" s="5"/>
    </row>
    <row r="785" ht="15.75" customHeight="1">
      <c r="A785" s="2"/>
      <c r="B785" s="2"/>
      <c r="C785" s="2"/>
      <c r="D785" s="2"/>
      <c r="E785" s="2"/>
      <c r="F785" s="2"/>
      <c r="G785" s="222"/>
      <c r="H785" s="222"/>
      <c r="I785" s="222"/>
      <c r="J785" s="222"/>
      <c r="K785" s="5"/>
    </row>
    <row r="786" ht="15.75" customHeight="1">
      <c r="A786" s="2"/>
      <c r="B786" s="2"/>
      <c r="C786" s="2"/>
      <c r="D786" s="2"/>
      <c r="E786" s="2"/>
      <c r="F786" s="2"/>
      <c r="G786" s="222"/>
      <c r="H786" s="222"/>
      <c r="I786" s="222"/>
      <c r="J786" s="222"/>
      <c r="K786" s="5"/>
    </row>
    <row r="787" ht="15.75" customHeight="1">
      <c r="A787" s="2"/>
      <c r="B787" s="2"/>
      <c r="C787" s="2"/>
      <c r="D787" s="2"/>
      <c r="E787" s="2"/>
      <c r="F787" s="2"/>
      <c r="G787" s="222"/>
      <c r="H787" s="222"/>
      <c r="I787" s="222"/>
      <c r="J787" s="222"/>
      <c r="K787" s="5"/>
    </row>
    <row r="788" ht="15.75" customHeight="1">
      <c r="A788" s="2"/>
      <c r="B788" s="2"/>
      <c r="C788" s="2"/>
      <c r="D788" s="2"/>
      <c r="E788" s="2"/>
      <c r="F788" s="2"/>
      <c r="G788" s="222"/>
      <c r="H788" s="222"/>
      <c r="I788" s="222"/>
      <c r="J788" s="222"/>
      <c r="K788" s="5"/>
    </row>
    <row r="789" ht="15.75" customHeight="1">
      <c r="A789" s="2"/>
      <c r="B789" s="2"/>
      <c r="C789" s="2"/>
      <c r="D789" s="2"/>
      <c r="E789" s="2"/>
      <c r="F789" s="2"/>
      <c r="G789" s="222"/>
      <c r="H789" s="222"/>
      <c r="I789" s="222"/>
      <c r="J789" s="222"/>
      <c r="K789" s="5"/>
    </row>
    <row r="790" ht="15.75" customHeight="1">
      <c r="A790" s="2"/>
      <c r="B790" s="2"/>
      <c r="C790" s="2"/>
      <c r="D790" s="2"/>
      <c r="E790" s="2"/>
      <c r="F790" s="2"/>
      <c r="G790" s="222"/>
      <c r="H790" s="222"/>
      <c r="I790" s="222"/>
      <c r="J790" s="222"/>
      <c r="K790" s="5"/>
    </row>
    <row r="791" ht="15.75" customHeight="1">
      <c r="A791" s="2"/>
      <c r="B791" s="2"/>
      <c r="C791" s="2"/>
      <c r="D791" s="2"/>
      <c r="E791" s="2"/>
      <c r="F791" s="2"/>
      <c r="G791" s="222"/>
      <c r="H791" s="222"/>
      <c r="I791" s="222"/>
      <c r="J791" s="222"/>
      <c r="K791" s="5"/>
    </row>
    <row r="792" ht="15.75" customHeight="1">
      <c r="A792" s="2"/>
      <c r="B792" s="2"/>
      <c r="C792" s="2"/>
      <c r="D792" s="2"/>
      <c r="E792" s="2"/>
      <c r="F792" s="2"/>
      <c r="G792" s="222"/>
      <c r="H792" s="222"/>
      <c r="I792" s="222"/>
      <c r="J792" s="222"/>
      <c r="K792" s="5"/>
    </row>
    <row r="793" ht="15.75" customHeight="1">
      <c r="A793" s="2"/>
      <c r="B793" s="2"/>
      <c r="C793" s="2"/>
      <c r="D793" s="2"/>
      <c r="E793" s="2"/>
      <c r="F793" s="2"/>
      <c r="G793" s="222"/>
      <c r="H793" s="222"/>
      <c r="I793" s="222"/>
      <c r="J793" s="222"/>
      <c r="K793" s="5"/>
    </row>
    <row r="794" ht="15.75" customHeight="1">
      <c r="A794" s="2"/>
      <c r="B794" s="2"/>
      <c r="C794" s="2"/>
      <c r="D794" s="2"/>
      <c r="E794" s="2"/>
      <c r="F794" s="2"/>
      <c r="G794" s="222"/>
      <c r="H794" s="222"/>
      <c r="I794" s="222"/>
      <c r="J794" s="222"/>
      <c r="K794" s="5"/>
    </row>
    <row r="795" ht="15.75" customHeight="1">
      <c r="A795" s="2"/>
      <c r="B795" s="2"/>
      <c r="C795" s="2"/>
      <c r="D795" s="2"/>
      <c r="E795" s="2"/>
      <c r="F795" s="2"/>
      <c r="G795" s="222"/>
      <c r="H795" s="222"/>
      <c r="I795" s="222"/>
      <c r="J795" s="222"/>
      <c r="K795" s="5"/>
    </row>
    <row r="796" ht="15.75" customHeight="1">
      <c r="A796" s="2"/>
      <c r="B796" s="2"/>
      <c r="C796" s="2"/>
      <c r="D796" s="2"/>
      <c r="E796" s="2"/>
      <c r="F796" s="2"/>
      <c r="G796" s="222"/>
      <c r="H796" s="222"/>
      <c r="I796" s="222"/>
      <c r="J796" s="222"/>
      <c r="K796" s="5"/>
    </row>
    <row r="797" ht="15.75" customHeight="1">
      <c r="A797" s="2"/>
      <c r="B797" s="2"/>
      <c r="C797" s="2"/>
      <c r="D797" s="2"/>
      <c r="E797" s="2"/>
      <c r="F797" s="2"/>
      <c r="G797" s="222"/>
      <c r="H797" s="222"/>
      <c r="I797" s="222"/>
      <c r="J797" s="222"/>
      <c r="K797" s="5"/>
    </row>
    <row r="798" ht="15.75" customHeight="1">
      <c r="A798" s="2"/>
      <c r="B798" s="2"/>
      <c r="C798" s="2"/>
      <c r="D798" s="2"/>
      <c r="E798" s="2"/>
      <c r="F798" s="2"/>
      <c r="G798" s="222"/>
      <c r="H798" s="222"/>
      <c r="I798" s="222"/>
      <c r="J798" s="222"/>
      <c r="K798" s="5"/>
    </row>
    <row r="799" ht="15.75" customHeight="1">
      <c r="A799" s="2"/>
      <c r="B799" s="2"/>
      <c r="C799" s="2"/>
      <c r="D799" s="2"/>
      <c r="E799" s="2"/>
      <c r="F799" s="2"/>
      <c r="G799" s="222"/>
      <c r="H799" s="222"/>
      <c r="I799" s="222"/>
      <c r="J799" s="222"/>
      <c r="K799" s="5"/>
    </row>
    <row r="800" ht="15.75" customHeight="1">
      <c r="A800" s="2"/>
      <c r="B800" s="2"/>
      <c r="C800" s="2"/>
      <c r="D800" s="2"/>
      <c r="E800" s="2"/>
      <c r="F800" s="2"/>
      <c r="G800" s="222"/>
      <c r="H800" s="222"/>
      <c r="I800" s="222"/>
      <c r="J800" s="222"/>
      <c r="K800" s="5"/>
    </row>
    <row r="801" ht="15.75" customHeight="1">
      <c r="A801" s="2"/>
      <c r="B801" s="2"/>
      <c r="C801" s="2"/>
      <c r="D801" s="2"/>
      <c r="E801" s="2"/>
      <c r="F801" s="2"/>
      <c r="G801" s="222"/>
      <c r="H801" s="222"/>
      <c r="I801" s="222"/>
      <c r="J801" s="222"/>
      <c r="K801" s="5"/>
    </row>
    <row r="802" ht="15.75" customHeight="1">
      <c r="A802" s="2"/>
      <c r="B802" s="2"/>
      <c r="C802" s="2"/>
      <c r="D802" s="2"/>
      <c r="E802" s="2"/>
      <c r="F802" s="2"/>
      <c r="G802" s="222"/>
      <c r="H802" s="222"/>
      <c r="I802" s="222"/>
      <c r="J802" s="222"/>
      <c r="K802" s="5"/>
    </row>
    <row r="803" ht="15.75" customHeight="1">
      <c r="A803" s="2"/>
      <c r="B803" s="2"/>
      <c r="C803" s="2"/>
      <c r="D803" s="2"/>
      <c r="E803" s="2"/>
      <c r="F803" s="2"/>
      <c r="G803" s="222"/>
      <c r="H803" s="222"/>
      <c r="I803" s="222"/>
      <c r="J803" s="222"/>
      <c r="K803" s="5"/>
    </row>
    <row r="804" ht="15.75" customHeight="1">
      <c r="A804" s="2"/>
      <c r="B804" s="2"/>
      <c r="C804" s="2"/>
      <c r="D804" s="2"/>
      <c r="E804" s="2"/>
      <c r="F804" s="2"/>
      <c r="G804" s="222"/>
      <c r="H804" s="222"/>
      <c r="I804" s="222"/>
      <c r="J804" s="222"/>
      <c r="K804" s="5"/>
    </row>
    <row r="805" ht="15.75" customHeight="1">
      <c r="A805" s="2"/>
      <c r="B805" s="2"/>
      <c r="C805" s="2"/>
      <c r="D805" s="2"/>
      <c r="E805" s="2"/>
      <c r="F805" s="2"/>
      <c r="G805" s="222"/>
      <c r="H805" s="222"/>
      <c r="I805" s="222"/>
      <c r="J805" s="222"/>
      <c r="K805" s="5"/>
    </row>
    <row r="806" ht="15.75" customHeight="1">
      <c r="A806" s="2"/>
      <c r="B806" s="2"/>
      <c r="C806" s="2"/>
      <c r="D806" s="2"/>
      <c r="E806" s="2"/>
      <c r="F806" s="2"/>
      <c r="G806" s="222"/>
      <c r="H806" s="222"/>
      <c r="I806" s="222"/>
      <c r="J806" s="222"/>
      <c r="K806" s="5"/>
    </row>
    <row r="807" ht="15.75" customHeight="1">
      <c r="A807" s="2"/>
      <c r="B807" s="2"/>
      <c r="C807" s="2"/>
      <c r="D807" s="2"/>
      <c r="E807" s="2"/>
      <c r="F807" s="2"/>
      <c r="G807" s="222"/>
      <c r="H807" s="222"/>
      <c r="I807" s="222"/>
      <c r="J807" s="222"/>
      <c r="K807" s="5"/>
    </row>
    <row r="808" ht="15.75" customHeight="1">
      <c r="A808" s="2"/>
      <c r="B808" s="2"/>
      <c r="C808" s="2"/>
      <c r="D808" s="2"/>
      <c r="E808" s="2"/>
      <c r="F808" s="2"/>
      <c r="G808" s="222"/>
      <c r="H808" s="222"/>
      <c r="I808" s="222"/>
      <c r="J808" s="222"/>
      <c r="K808" s="5"/>
    </row>
    <row r="809" ht="15.75" customHeight="1">
      <c r="A809" s="2"/>
      <c r="B809" s="2"/>
      <c r="C809" s="2"/>
      <c r="D809" s="2"/>
      <c r="E809" s="2"/>
      <c r="F809" s="2"/>
      <c r="G809" s="222"/>
      <c r="H809" s="222"/>
      <c r="I809" s="222"/>
      <c r="J809" s="222"/>
      <c r="K809" s="5"/>
    </row>
    <row r="810" ht="15.75" customHeight="1">
      <c r="A810" s="2"/>
      <c r="B810" s="2"/>
      <c r="C810" s="2"/>
      <c r="D810" s="2"/>
      <c r="E810" s="2"/>
      <c r="F810" s="2"/>
      <c r="G810" s="222"/>
      <c r="H810" s="222"/>
      <c r="I810" s="222"/>
      <c r="J810" s="222"/>
      <c r="K810" s="5"/>
    </row>
    <row r="811" ht="15.75" customHeight="1">
      <c r="A811" s="2"/>
      <c r="B811" s="2"/>
      <c r="C811" s="2"/>
      <c r="D811" s="2"/>
      <c r="E811" s="2"/>
      <c r="F811" s="2"/>
      <c r="G811" s="222"/>
      <c r="H811" s="222"/>
      <c r="I811" s="222"/>
      <c r="J811" s="222"/>
      <c r="K811" s="5"/>
    </row>
    <row r="812" ht="15.75" customHeight="1">
      <c r="A812" s="2"/>
      <c r="B812" s="2"/>
      <c r="C812" s="2"/>
      <c r="D812" s="2"/>
      <c r="E812" s="2"/>
      <c r="F812" s="2"/>
      <c r="G812" s="222"/>
      <c r="H812" s="222"/>
      <c r="I812" s="222"/>
      <c r="J812" s="222"/>
      <c r="K812" s="5"/>
    </row>
    <row r="813" ht="15.75" customHeight="1">
      <c r="A813" s="2"/>
      <c r="B813" s="2"/>
      <c r="C813" s="2"/>
      <c r="D813" s="2"/>
      <c r="E813" s="2"/>
      <c r="F813" s="2"/>
      <c r="G813" s="222"/>
      <c r="H813" s="222"/>
      <c r="I813" s="222"/>
      <c r="J813" s="222"/>
      <c r="K813" s="5"/>
    </row>
    <row r="814" ht="15.75" customHeight="1">
      <c r="A814" s="2"/>
      <c r="B814" s="2"/>
      <c r="C814" s="2"/>
      <c r="D814" s="2"/>
      <c r="E814" s="2"/>
      <c r="F814" s="2"/>
      <c r="G814" s="222"/>
      <c r="H814" s="222"/>
      <c r="I814" s="222"/>
      <c r="J814" s="222"/>
      <c r="K814" s="5"/>
    </row>
    <row r="815" ht="15.75" customHeight="1">
      <c r="A815" s="2"/>
      <c r="B815" s="2"/>
      <c r="C815" s="2"/>
      <c r="D815" s="2"/>
      <c r="E815" s="2"/>
      <c r="F815" s="2"/>
      <c r="G815" s="222"/>
      <c r="H815" s="222"/>
      <c r="I815" s="222"/>
      <c r="J815" s="222"/>
      <c r="K815" s="5"/>
    </row>
    <row r="816" ht="15.75" customHeight="1">
      <c r="A816" s="2"/>
      <c r="B816" s="2"/>
      <c r="C816" s="2"/>
      <c r="D816" s="2"/>
      <c r="E816" s="2"/>
      <c r="F816" s="2"/>
      <c r="G816" s="222"/>
      <c r="H816" s="222"/>
      <c r="I816" s="222"/>
      <c r="J816" s="222"/>
      <c r="K816" s="5"/>
    </row>
    <row r="817" ht="15.75" customHeight="1">
      <c r="A817" s="2"/>
      <c r="B817" s="2"/>
      <c r="C817" s="2"/>
      <c r="D817" s="2"/>
      <c r="E817" s="2"/>
      <c r="F817" s="2"/>
      <c r="G817" s="222"/>
      <c r="H817" s="222"/>
      <c r="I817" s="222"/>
      <c r="J817" s="222"/>
      <c r="K817" s="5"/>
    </row>
    <row r="818" ht="15.75" customHeight="1">
      <c r="A818" s="2"/>
      <c r="B818" s="2"/>
      <c r="C818" s="2"/>
      <c r="D818" s="2"/>
      <c r="E818" s="2"/>
      <c r="F818" s="2"/>
      <c r="G818" s="222"/>
      <c r="H818" s="222"/>
      <c r="I818" s="222"/>
      <c r="J818" s="222"/>
      <c r="K818" s="5"/>
    </row>
    <row r="819" ht="15.75" customHeight="1">
      <c r="A819" s="2"/>
      <c r="B819" s="2"/>
      <c r="C819" s="2"/>
      <c r="D819" s="2"/>
      <c r="E819" s="2"/>
      <c r="F819" s="2"/>
      <c r="G819" s="222"/>
      <c r="H819" s="222"/>
      <c r="I819" s="222"/>
      <c r="J819" s="222"/>
      <c r="K819" s="5"/>
    </row>
    <row r="820" ht="15.75" customHeight="1">
      <c r="A820" s="2"/>
      <c r="B820" s="2"/>
      <c r="C820" s="2"/>
      <c r="D820" s="2"/>
      <c r="E820" s="2"/>
      <c r="F820" s="2"/>
      <c r="G820" s="222"/>
      <c r="H820" s="222"/>
      <c r="I820" s="222"/>
      <c r="J820" s="222"/>
      <c r="K820" s="5"/>
    </row>
    <row r="821" ht="15.75" customHeight="1">
      <c r="A821" s="2"/>
      <c r="B821" s="2"/>
      <c r="C821" s="2"/>
      <c r="D821" s="2"/>
      <c r="E821" s="2"/>
      <c r="F821" s="2"/>
      <c r="G821" s="222"/>
      <c r="H821" s="222"/>
      <c r="I821" s="222"/>
      <c r="J821" s="222"/>
      <c r="K821" s="5"/>
    </row>
    <row r="822" ht="15.75" customHeight="1">
      <c r="A822" s="2"/>
      <c r="B822" s="2"/>
      <c r="C822" s="2"/>
      <c r="D822" s="2"/>
      <c r="E822" s="2"/>
      <c r="F822" s="2"/>
      <c r="G822" s="222"/>
      <c r="H822" s="222"/>
      <c r="I822" s="222"/>
      <c r="J822" s="222"/>
      <c r="K822" s="5"/>
    </row>
    <row r="823" ht="15.75" customHeight="1">
      <c r="A823" s="2"/>
      <c r="B823" s="2"/>
      <c r="C823" s="2"/>
      <c r="D823" s="2"/>
      <c r="E823" s="2"/>
      <c r="F823" s="2"/>
      <c r="G823" s="222"/>
      <c r="H823" s="222"/>
      <c r="I823" s="222"/>
      <c r="J823" s="222"/>
      <c r="K823" s="5"/>
    </row>
    <row r="824" ht="15.75" customHeight="1">
      <c r="A824" s="2"/>
      <c r="B824" s="2"/>
      <c r="C824" s="2"/>
      <c r="D824" s="2"/>
      <c r="E824" s="2"/>
      <c r="F824" s="2"/>
      <c r="G824" s="222"/>
      <c r="H824" s="222"/>
      <c r="I824" s="222"/>
      <c r="J824" s="222"/>
      <c r="K824" s="5"/>
    </row>
    <row r="825" ht="15.75" customHeight="1">
      <c r="A825" s="2"/>
      <c r="B825" s="2"/>
      <c r="C825" s="2"/>
      <c r="D825" s="2"/>
      <c r="E825" s="2"/>
      <c r="F825" s="2"/>
      <c r="G825" s="222"/>
      <c r="H825" s="222"/>
      <c r="I825" s="222"/>
      <c r="J825" s="222"/>
      <c r="K825" s="5"/>
    </row>
    <row r="826" ht="15.75" customHeight="1">
      <c r="A826" s="2"/>
      <c r="B826" s="2"/>
      <c r="C826" s="2"/>
      <c r="D826" s="2"/>
      <c r="E826" s="2"/>
      <c r="F826" s="2"/>
      <c r="G826" s="222"/>
      <c r="H826" s="222"/>
      <c r="I826" s="222"/>
      <c r="J826" s="222"/>
      <c r="K826" s="5"/>
    </row>
    <row r="827" ht="15.75" customHeight="1">
      <c r="A827" s="2"/>
      <c r="B827" s="2"/>
      <c r="C827" s="2"/>
      <c r="D827" s="2"/>
      <c r="E827" s="2"/>
      <c r="F827" s="2"/>
      <c r="G827" s="222"/>
      <c r="H827" s="222"/>
      <c r="I827" s="222"/>
      <c r="J827" s="222"/>
      <c r="K827" s="5"/>
    </row>
    <row r="828" ht="15.75" customHeight="1">
      <c r="A828" s="2"/>
      <c r="B828" s="2"/>
      <c r="C828" s="2"/>
      <c r="D828" s="2"/>
      <c r="E828" s="2"/>
      <c r="F828" s="2"/>
      <c r="G828" s="222"/>
      <c r="H828" s="222"/>
      <c r="I828" s="222"/>
      <c r="J828" s="222"/>
      <c r="K828" s="5"/>
    </row>
    <row r="829" ht="15.75" customHeight="1">
      <c r="A829" s="2"/>
      <c r="B829" s="2"/>
      <c r="C829" s="2"/>
      <c r="D829" s="2"/>
      <c r="E829" s="2"/>
      <c r="F829" s="2"/>
      <c r="G829" s="222"/>
      <c r="H829" s="222"/>
      <c r="I829" s="222"/>
      <c r="J829" s="222"/>
      <c r="K829" s="5"/>
    </row>
    <row r="830" ht="15.75" customHeight="1">
      <c r="A830" s="2"/>
      <c r="B830" s="2"/>
      <c r="C830" s="2"/>
      <c r="D830" s="2"/>
      <c r="E830" s="2"/>
      <c r="F830" s="2"/>
      <c r="G830" s="222"/>
      <c r="H830" s="222"/>
      <c r="I830" s="222"/>
      <c r="J830" s="222"/>
      <c r="K830" s="5"/>
    </row>
    <row r="831" ht="15.75" customHeight="1">
      <c r="A831" s="2"/>
      <c r="B831" s="2"/>
      <c r="C831" s="2"/>
      <c r="D831" s="2"/>
      <c r="E831" s="2"/>
      <c r="F831" s="2"/>
      <c r="G831" s="222"/>
      <c r="H831" s="222"/>
      <c r="I831" s="222"/>
      <c r="J831" s="222"/>
      <c r="K831" s="5"/>
    </row>
    <row r="832" ht="15.75" customHeight="1">
      <c r="A832" s="2"/>
      <c r="B832" s="2"/>
      <c r="C832" s="2"/>
      <c r="D832" s="2"/>
      <c r="E832" s="2"/>
      <c r="F832" s="2"/>
      <c r="G832" s="222"/>
      <c r="H832" s="222"/>
      <c r="I832" s="222"/>
      <c r="J832" s="222"/>
      <c r="K832" s="5"/>
    </row>
    <row r="833" ht="15.75" customHeight="1">
      <c r="A833" s="2"/>
      <c r="B833" s="2"/>
      <c r="C833" s="2"/>
      <c r="D833" s="2"/>
      <c r="E833" s="2"/>
      <c r="F833" s="2"/>
      <c r="G833" s="222"/>
      <c r="H833" s="222"/>
      <c r="I833" s="222"/>
      <c r="J833" s="222"/>
      <c r="K833" s="5"/>
    </row>
    <row r="834" ht="15.75" customHeight="1">
      <c r="A834" s="2"/>
      <c r="B834" s="2"/>
      <c r="C834" s="2"/>
      <c r="D834" s="2"/>
      <c r="E834" s="2"/>
      <c r="F834" s="2"/>
      <c r="G834" s="222"/>
      <c r="H834" s="222"/>
      <c r="I834" s="222"/>
      <c r="J834" s="222"/>
      <c r="K834" s="5"/>
    </row>
    <row r="835" ht="15.75" customHeight="1">
      <c r="A835" s="2"/>
      <c r="B835" s="2"/>
      <c r="C835" s="2"/>
      <c r="D835" s="2"/>
      <c r="E835" s="2"/>
      <c r="F835" s="2"/>
      <c r="G835" s="222"/>
      <c r="H835" s="222"/>
      <c r="I835" s="222"/>
      <c r="J835" s="222"/>
      <c r="K835" s="5"/>
    </row>
    <row r="836" ht="15.75" customHeight="1">
      <c r="A836" s="2"/>
      <c r="B836" s="2"/>
      <c r="C836" s="2"/>
      <c r="D836" s="2"/>
      <c r="E836" s="2"/>
      <c r="F836" s="2"/>
      <c r="G836" s="222"/>
      <c r="H836" s="222"/>
      <c r="I836" s="222"/>
      <c r="J836" s="222"/>
      <c r="K836" s="5"/>
    </row>
    <row r="837" ht="15.75" customHeight="1">
      <c r="A837" s="2"/>
      <c r="B837" s="2"/>
      <c r="C837" s="2"/>
      <c r="D837" s="2"/>
      <c r="E837" s="2"/>
      <c r="F837" s="2"/>
      <c r="G837" s="222"/>
      <c r="H837" s="222"/>
      <c r="I837" s="222"/>
      <c r="J837" s="222"/>
      <c r="K837" s="5"/>
    </row>
    <row r="838" ht="15.75" customHeight="1">
      <c r="A838" s="2"/>
      <c r="B838" s="2"/>
      <c r="C838" s="2"/>
      <c r="D838" s="2"/>
      <c r="E838" s="2"/>
      <c r="F838" s="2"/>
      <c r="G838" s="222"/>
      <c r="H838" s="222"/>
      <c r="I838" s="222"/>
      <c r="J838" s="222"/>
      <c r="K838" s="5"/>
    </row>
    <row r="839" ht="15.75" customHeight="1">
      <c r="A839" s="2"/>
      <c r="B839" s="2"/>
      <c r="C839" s="2"/>
      <c r="D839" s="2"/>
      <c r="E839" s="2"/>
      <c r="F839" s="2"/>
      <c r="G839" s="222"/>
      <c r="H839" s="222"/>
      <c r="I839" s="222"/>
      <c r="J839" s="222"/>
      <c r="K839" s="5"/>
    </row>
    <row r="840" ht="15.75" customHeight="1">
      <c r="A840" s="2"/>
      <c r="B840" s="2"/>
      <c r="C840" s="2"/>
      <c r="D840" s="2"/>
      <c r="E840" s="2"/>
      <c r="F840" s="2"/>
      <c r="G840" s="222"/>
      <c r="H840" s="222"/>
      <c r="I840" s="222"/>
      <c r="J840" s="222"/>
      <c r="K840" s="5"/>
    </row>
    <row r="841" ht="15.75" customHeight="1">
      <c r="A841" s="2"/>
      <c r="B841" s="2"/>
      <c r="C841" s="2"/>
      <c r="D841" s="2"/>
      <c r="E841" s="2"/>
      <c r="F841" s="2"/>
      <c r="G841" s="222"/>
      <c r="H841" s="222"/>
      <c r="I841" s="222"/>
      <c r="J841" s="222"/>
      <c r="K841" s="5"/>
    </row>
    <row r="842" ht="15.75" customHeight="1">
      <c r="A842" s="2"/>
      <c r="B842" s="2"/>
      <c r="C842" s="2"/>
      <c r="D842" s="2"/>
      <c r="E842" s="2"/>
      <c r="F842" s="2"/>
      <c r="G842" s="222"/>
      <c r="H842" s="222"/>
      <c r="I842" s="222"/>
      <c r="J842" s="222"/>
      <c r="K842" s="5"/>
    </row>
    <row r="843" ht="15.75" customHeight="1">
      <c r="A843" s="2"/>
      <c r="B843" s="2"/>
      <c r="C843" s="2"/>
      <c r="D843" s="2"/>
      <c r="E843" s="2"/>
      <c r="F843" s="2"/>
      <c r="G843" s="222"/>
      <c r="H843" s="222"/>
      <c r="I843" s="222"/>
      <c r="J843" s="222"/>
      <c r="K843" s="5"/>
    </row>
    <row r="844" ht="15.75" customHeight="1">
      <c r="A844" s="2"/>
      <c r="B844" s="2"/>
      <c r="C844" s="2"/>
      <c r="D844" s="2"/>
      <c r="E844" s="2"/>
      <c r="F844" s="2"/>
      <c r="G844" s="222"/>
      <c r="H844" s="222"/>
      <c r="I844" s="222"/>
      <c r="J844" s="222"/>
      <c r="K844" s="5"/>
    </row>
    <row r="845" ht="15.75" customHeight="1">
      <c r="A845" s="2"/>
      <c r="B845" s="2"/>
      <c r="C845" s="2"/>
      <c r="D845" s="2"/>
      <c r="E845" s="2"/>
      <c r="F845" s="2"/>
      <c r="G845" s="222"/>
      <c r="H845" s="222"/>
      <c r="I845" s="222"/>
      <c r="J845" s="222"/>
      <c r="K845" s="5"/>
    </row>
    <row r="846" ht="15.75" customHeight="1">
      <c r="A846" s="2"/>
      <c r="B846" s="2"/>
      <c r="C846" s="2"/>
      <c r="D846" s="2"/>
      <c r="E846" s="2"/>
      <c r="F846" s="2"/>
      <c r="G846" s="222"/>
      <c r="H846" s="222"/>
      <c r="I846" s="222"/>
      <c r="J846" s="222"/>
      <c r="K846" s="5"/>
    </row>
    <row r="847" ht="15.75" customHeight="1">
      <c r="A847" s="2"/>
      <c r="B847" s="2"/>
      <c r="C847" s="2"/>
      <c r="D847" s="2"/>
      <c r="E847" s="2"/>
      <c r="F847" s="2"/>
      <c r="G847" s="222"/>
      <c r="H847" s="222"/>
      <c r="I847" s="222"/>
      <c r="J847" s="222"/>
      <c r="K847" s="5"/>
    </row>
    <row r="848" ht="15.75" customHeight="1">
      <c r="A848" s="2"/>
      <c r="B848" s="2"/>
      <c r="C848" s="2"/>
      <c r="D848" s="2"/>
      <c r="E848" s="2"/>
      <c r="F848" s="2"/>
      <c r="G848" s="222"/>
      <c r="H848" s="222"/>
      <c r="I848" s="222"/>
      <c r="J848" s="222"/>
      <c r="K848" s="5"/>
    </row>
    <row r="849" ht="15.75" customHeight="1">
      <c r="A849" s="2"/>
      <c r="B849" s="2"/>
      <c r="C849" s="2"/>
      <c r="D849" s="2"/>
      <c r="E849" s="2"/>
      <c r="F849" s="2"/>
      <c r="G849" s="222"/>
      <c r="H849" s="222"/>
      <c r="I849" s="222"/>
      <c r="J849" s="222"/>
      <c r="K849" s="5"/>
    </row>
    <row r="850" ht="15.75" customHeight="1">
      <c r="A850" s="2"/>
      <c r="B850" s="2"/>
      <c r="C850" s="2"/>
      <c r="D850" s="2"/>
      <c r="E850" s="2"/>
      <c r="F850" s="2"/>
      <c r="G850" s="222"/>
      <c r="H850" s="222"/>
      <c r="I850" s="222"/>
      <c r="J850" s="222"/>
      <c r="K850" s="5"/>
    </row>
    <row r="851" ht="15.75" customHeight="1">
      <c r="A851" s="2"/>
      <c r="B851" s="2"/>
      <c r="C851" s="2"/>
      <c r="D851" s="2"/>
      <c r="E851" s="2"/>
      <c r="F851" s="2"/>
      <c r="G851" s="222"/>
      <c r="H851" s="222"/>
      <c r="I851" s="222"/>
      <c r="J851" s="222"/>
      <c r="K851" s="5"/>
    </row>
    <row r="852" ht="15.75" customHeight="1">
      <c r="A852" s="2"/>
      <c r="B852" s="2"/>
      <c r="C852" s="2"/>
      <c r="D852" s="2"/>
      <c r="E852" s="2"/>
      <c r="F852" s="2"/>
      <c r="G852" s="222"/>
      <c r="H852" s="222"/>
      <c r="I852" s="222"/>
      <c r="J852" s="222"/>
      <c r="K852" s="5"/>
    </row>
    <row r="853" ht="15.75" customHeight="1">
      <c r="A853" s="2"/>
      <c r="B853" s="2"/>
      <c r="C853" s="2"/>
      <c r="D853" s="2"/>
      <c r="E853" s="2"/>
      <c r="F853" s="2"/>
      <c r="G853" s="222"/>
      <c r="H853" s="222"/>
      <c r="I853" s="222"/>
      <c r="J853" s="222"/>
      <c r="K853" s="5"/>
    </row>
    <row r="854" ht="15.75" customHeight="1">
      <c r="A854" s="2"/>
      <c r="B854" s="2"/>
      <c r="C854" s="2"/>
      <c r="D854" s="2"/>
      <c r="E854" s="2"/>
      <c r="F854" s="2"/>
      <c r="G854" s="222"/>
      <c r="H854" s="222"/>
      <c r="I854" s="222"/>
      <c r="J854" s="222"/>
      <c r="K854" s="5"/>
    </row>
    <row r="855" ht="15.75" customHeight="1">
      <c r="A855" s="2"/>
      <c r="B855" s="2"/>
      <c r="C855" s="2"/>
      <c r="D855" s="2"/>
      <c r="E855" s="2"/>
      <c r="F855" s="2"/>
      <c r="G855" s="222"/>
      <c r="H855" s="222"/>
      <c r="I855" s="222"/>
      <c r="J855" s="222"/>
      <c r="K855" s="5"/>
    </row>
    <row r="856" ht="15.75" customHeight="1">
      <c r="A856" s="2"/>
      <c r="B856" s="2"/>
      <c r="C856" s="2"/>
      <c r="D856" s="2"/>
      <c r="E856" s="2"/>
      <c r="F856" s="2"/>
      <c r="G856" s="222"/>
      <c r="H856" s="222"/>
      <c r="I856" s="222"/>
      <c r="J856" s="222"/>
      <c r="K856" s="5"/>
    </row>
    <row r="857" ht="15.75" customHeight="1">
      <c r="A857" s="2"/>
      <c r="B857" s="2"/>
      <c r="C857" s="2"/>
      <c r="D857" s="2"/>
      <c r="E857" s="2"/>
      <c r="F857" s="2"/>
      <c r="G857" s="222"/>
      <c r="H857" s="222"/>
      <c r="I857" s="222"/>
      <c r="J857" s="222"/>
      <c r="K857" s="5"/>
    </row>
    <row r="858" ht="15.75" customHeight="1">
      <c r="A858" s="2"/>
      <c r="B858" s="2"/>
      <c r="C858" s="2"/>
      <c r="D858" s="2"/>
      <c r="E858" s="2"/>
      <c r="F858" s="2"/>
      <c r="G858" s="222"/>
      <c r="H858" s="222"/>
      <c r="I858" s="222"/>
      <c r="J858" s="222"/>
      <c r="K858" s="5"/>
    </row>
    <row r="859" ht="15.75" customHeight="1">
      <c r="A859" s="2"/>
      <c r="B859" s="2"/>
      <c r="C859" s="2"/>
      <c r="D859" s="2"/>
      <c r="E859" s="2"/>
      <c r="F859" s="2"/>
      <c r="G859" s="222"/>
      <c r="H859" s="222"/>
      <c r="I859" s="222"/>
      <c r="J859" s="222"/>
      <c r="K859" s="5"/>
    </row>
    <row r="860" ht="15.75" customHeight="1">
      <c r="A860" s="2"/>
      <c r="B860" s="2"/>
      <c r="C860" s="2"/>
      <c r="D860" s="2"/>
      <c r="E860" s="2"/>
      <c r="F860" s="2"/>
      <c r="G860" s="222"/>
      <c r="H860" s="222"/>
      <c r="I860" s="222"/>
      <c r="J860" s="222"/>
      <c r="K860" s="5"/>
    </row>
    <row r="861" ht="15.75" customHeight="1">
      <c r="A861" s="2"/>
      <c r="B861" s="2"/>
      <c r="C861" s="2"/>
      <c r="D861" s="2"/>
      <c r="E861" s="2"/>
      <c r="F861" s="2"/>
      <c r="G861" s="222"/>
      <c r="H861" s="222"/>
      <c r="I861" s="222"/>
      <c r="J861" s="222"/>
      <c r="K861" s="5"/>
    </row>
    <row r="862" ht="15.75" customHeight="1">
      <c r="A862" s="2"/>
      <c r="B862" s="2"/>
      <c r="C862" s="2"/>
      <c r="D862" s="2"/>
      <c r="E862" s="2"/>
      <c r="F862" s="2"/>
      <c r="G862" s="222"/>
      <c r="H862" s="222"/>
      <c r="I862" s="222"/>
      <c r="J862" s="222"/>
      <c r="K862" s="5"/>
    </row>
    <row r="863" ht="15.75" customHeight="1">
      <c r="A863" s="2"/>
      <c r="B863" s="2"/>
      <c r="C863" s="2"/>
      <c r="D863" s="2"/>
      <c r="E863" s="2"/>
      <c r="F863" s="2"/>
      <c r="G863" s="222"/>
      <c r="H863" s="222"/>
      <c r="I863" s="222"/>
      <c r="J863" s="222"/>
      <c r="K863" s="5"/>
    </row>
    <row r="864" ht="15.75" customHeight="1">
      <c r="A864" s="2"/>
      <c r="B864" s="2"/>
      <c r="C864" s="2"/>
      <c r="D864" s="2"/>
      <c r="E864" s="2"/>
      <c r="F864" s="2"/>
      <c r="G864" s="222"/>
      <c r="H864" s="222"/>
      <c r="I864" s="222"/>
      <c r="J864" s="222"/>
      <c r="K864" s="5"/>
    </row>
    <row r="865" ht="15.75" customHeight="1">
      <c r="A865" s="2"/>
      <c r="B865" s="2"/>
      <c r="C865" s="2"/>
      <c r="D865" s="2"/>
      <c r="E865" s="2"/>
      <c r="F865" s="2"/>
      <c r="G865" s="222"/>
      <c r="H865" s="222"/>
      <c r="I865" s="222"/>
      <c r="J865" s="222"/>
      <c r="K865" s="5"/>
    </row>
    <row r="866" ht="15.75" customHeight="1">
      <c r="A866" s="2"/>
      <c r="B866" s="2"/>
      <c r="C866" s="2"/>
      <c r="D866" s="2"/>
      <c r="E866" s="2"/>
      <c r="F866" s="2"/>
      <c r="G866" s="222"/>
      <c r="H866" s="222"/>
      <c r="I866" s="222"/>
      <c r="J866" s="222"/>
      <c r="K866" s="5"/>
    </row>
    <row r="867" ht="15.75" customHeight="1">
      <c r="A867" s="2"/>
      <c r="B867" s="2"/>
      <c r="C867" s="2"/>
      <c r="D867" s="2"/>
      <c r="E867" s="2"/>
      <c r="F867" s="2"/>
      <c r="G867" s="222"/>
      <c r="H867" s="222"/>
      <c r="I867" s="222"/>
      <c r="J867" s="222"/>
      <c r="K867" s="5"/>
    </row>
    <row r="868" ht="15.75" customHeight="1">
      <c r="A868" s="2"/>
      <c r="B868" s="2"/>
      <c r="C868" s="2"/>
      <c r="D868" s="2"/>
      <c r="E868" s="2"/>
      <c r="F868" s="2"/>
      <c r="G868" s="222"/>
      <c r="H868" s="222"/>
      <c r="I868" s="222"/>
      <c r="J868" s="222"/>
      <c r="K868" s="5"/>
    </row>
    <row r="869" ht="15.75" customHeight="1">
      <c r="A869" s="2"/>
      <c r="B869" s="2"/>
      <c r="C869" s="2"/>
      <c r="D869" s="2"/>
      <c r="E869" s="2"/>
      <c r="F869" s="2"/>
      <c r="G869" s="222"/>
      <c r="H869" s="222"/>
      <c r="I869" s="222"/>
      <c r="J869" s="222"/>
      <c r="K869" s="5"/>
    </row>
    <row r="870" ht="15.75" customHeight="1">
      <c r="A870" s="2"/>
      <c r="B870" s="2"/>
      <c r="C870" s="2"/>
      <c r="D870" s="2"/>
      <c r="E870" s="2"/>
      <c r="F870" s="2"/>
      <c r="G870" s="222"/>
      <c r="H870" s="222"/>
      <c r="I870" s="222"/>
      <c r="J870" s="222"/>
      <c r="K870" s="5"/>
    </row>
    <row r="871" ht="15.75" customHeight="1">
      <c r="A871" s="2"/>
      <c r="B871" s="2"/>
      <c r="C871" s="2"/>
      <c r="D871" s="2"/>
      <c r="E871" s="2"/>
      <c r="F871" s="2"/>
      <c r="G871" s="222"/>
      <c r="H871" s="222"/>
      <c r="I871" s="222"/>
      <c r="J871" s="222"/>
      <c r="K871" s="5"/>
    </row>
    <row r="872" ht="15.75" customHeight="1">
      <c r="A872" s="2"/>
      <c r="B872" s="2"/>
      <c r="C872" s="2"/>
      <c r="D872" s="2"/>
      <c r="E872" s="2"/>
      <c r="F872" s="2"/>
      <c r="G872" s="222"/>
      <c r="H872" s="222"/>
      <c r="I872" s="222"/>
      <c r="J872" s="222"/>
      <c r="K872" s="5"/>
    </row>
    <row r="873" ht="15.75" customHeight="1">
      <c r="A873" s="2"/>
      <c r="B873" s="2"/>
      <c r="C873" s="2"/>
      <c r="D873" s="2"/>
      <c r="E873" s="2"/>
      <c r="F873" s="2"/>
      <c r="G873" s="222"/>
      <c r="H873" s="222"/>
      <c r="I873" s="222"/>
      <c r="J873" s="222"/>
      <c r="K873" s="5"/>
    </row>
    <row r="874" ht="15.75" customHeight="1">
      <c r="A874" s="2"/>
      <c r="B874" s="2"/>
      <c r="C874" s="2"/>
      <c r="D874" s="2"/>
      <c r="E874" s="2"/>
      <c r="F874" s="2"/>
      <c r="G874" s="222"/>
      <c r="H874" s="222"/>
      <c r="I874" s="222"/>
      <c r="J874" s="222"/>
      <c r="K874" s="5"/>
    </row>
    <row r="875" ht="15.75" customHeight="1">
      <c r="A875" s="2"/>
      <c r="B875" s="2"/>
      <c r="C875" s="2"/>
      <c r="D875" s="2"/>
      <c r="E875" s="2"/>
      <c r="F875" s="2"/>
      <c r="G875" s="222"/>
      <c r="H875" s="222"/>
      <c r="I875" s="222"/>
      <c r="J875" s="222"/>
      <c r="K875" s="5"/>
    </row>
    <row r="876" ht="15.75" customHeight="1">
      <c r="A876" s="2"/>
      <c r="B876" s="2"/>
      <c r="C876" s="2"/>
      <c r="D876" s="2"/>
      <c r="E876" s="2"/>
      <c r="F876" s="2"/>
      <c r="G876" s="222"/>
      <c r="H876" s="222"/>
      <c r="I876" s="222"/>
      <c r="J876" s="222"/>
      <c r="K876" s="5"/>
    </row>
    <row r="877" ht="15.75" customHeight="1">
      <c r="A877" s="2"/>
      <c r="B877" s="2"/>
      <c r="C877" s="2"/>
      <c r="D877" s="2"/>
      <c r="E877" s="2"/>
      <c r="F877" s="2"/>
      <c r="G877" s="222"/>
      <c r="H877" s="222"/>
      <c r="I877" s="222"/>
      <c r="J877" s="222"/>
      <c r="K877" s="5"/>
    </row>
    <row r="878" ht="15.75" customHeight="1">
      <c r="A878" s="2"/>
      <c r="B878" s="2"/>
      <c r="C878" s="2"/>
      <c r="D878" s="2"/>
      <c r="E878" s="2"/>
      <c r="F878" s="2"/>
      <c r="G878" s="222"/>
      <c r="H878" s="222"/>
      <c r="I878" s="222"/>
      <c r="J878" s="222"/>
      <c r="K878" s="5"/>
    </row>
    <row r="879" ht="15.75" customHeight="1">
      <c r="A879" s="2"/>
      <c r="B879" s="2"/>
      <c r="C879" s="2"/>
      <c r="D879" s="2"/>
      <c r="E879" s="2"/>
      <c r="F879" s="2"/>
      <c r="G879" s="222"/>
      <c r="H879" s="222"/>
      <c r="I879" s="222"/>
      <c r="J879" s="222"/>
      <c r="K879" s="5"/>
    </row>
    <row r="880" ht="15.75" customHeight="1">
      <c r="A880" s="2"/>
      <c r="B880" s="2"/>
      <c r="C880" s="2"/>
      <c r="D880" s="2"/>
      <c r="E880" s="2"/>
      <c r="F880" s="2"/>
      <c r="G880" s="222"/>
      <c r="H880" s="222"/>
      <c r="I880" s="222"/>
      <c r="J880" s="222"/>
      <c r="K880" s="5"/>
    </row>
    <row r="881" ht="15.75" customHeight="1">
      <c r="A881" s="2"/>
      <c r="B881" s="2"/>
      <c r="C881" s="2"/>
      <c r="D881" s="2"/>
      <c r="E881" s="2"/>
      <c r="F881" s="2"/>
      <c r="G881" s="222"/>
      <c r="H881" s="222"/>
      <c r="I881" s="222"/>
      <c r="J881" s="222"/>
      <c r="K881" s="5"/>
    </row>
    <row r="882" ht="15.75" customHeight="1">
      <c r="A882" s="2"/>
      <c r="B882" s="2"/>
      <c r="C882" s="2"/>
      <c r="D882" s="2"/>
      <c r="E882" s="2"/>
      <c r="F882" s="2"/>
      <c r="G882" s="222"/>
      <c r="H882" s="222"/>
      <c r="I882" s="222"/>
      <c r="J882" s="222"/>
      <c r="K882" s="5"/>
    </row>
    <row r="883" ht="15.75" customHeight="1">
      <c r="A883" s="2"/>
      <c r="B883" s="2"/>
      <c r="C883" s="2"/>
      <c r="D883" s="2"/>
      <c r="E883" s="2"/>
      <c r="F883" s="2"/>
      <c r="G883" s="222"/>
      <c r="H883" s="222"/>
      <c r="I883" s="222"/>
      <c r="J883" s="222"/>
      <c r="K883" s="5"/>
    </row>
    <row r="884" ht="15.75" customHeight="1">
      <c r="A884" s="2"/>
      <c r="B884" s="2"/>
      <c r="C884" s="2"/>
      <c r="D884" s="2"/>
      <c r="E884" s="2"/>
      <c r="F884" s="2"/>
      <c r="G884" s="222"/>
      <c r="H884" s="222"/>
      <c r="I884" s="222"/>
      <c r="J884" s="222"/>
      <c r="K884" s="5"/>
    </row>
    <row r="885" ht="15.75" customHeight="1">
      <c r="A885" s="2"/>
      <c r="B885" s="2"/>
      <c r="C885" s="2"/>
      <c r="D885" s="2"/>
      <c r="E885" s="2"/>
      <c r="F885" s="2"/>
      <c r="G885" s="222"/>
      <c r="H885" s="222"/>
      <c r="I885" s="222"/>
      <c r="J885" s="222"/>
      <c r="K885" s="5"/>
    </row>
    <row r="886" ht="15.75" customHeight="1">
      <c r="A886" s="2"/>
      <c r="B886" s="2"/>
      <c r="C886" s="2"/>
      <c r="D886" s="2"/>
      <c r="E886" s="2"/>
      <c r="F886" s="2"/>
      <c r="G886" s="222"/>
      <c r="H886" s="222"/>
      <c r="I886" s="222"/>
      <c r="J886" s="222"/>
      <c r="K886" s="5"/>
    </row>
    <row r="887" ht="15.75" customHeight="1">
      <c r="A887" s="2"/>
      <c r="B887" s="2"/>
      <c r="C887" s="2"/>
      <c r="D887" s="2"/>
      <c r="E887" s="2"/>
      <c r="F887" s="2"/>
      <c r="G887" s="222"/>
      <c r="H887" s="222"/>
      <c r="I887" s="222"/>
      <c r="J887" s="222"/>
      <c r="K887" s="5"/>
    </row>
    <row r="888" ht="15.75" customHeight="1">
      <c r="A888" s="2"/>
      <c r="B888" s="2"/>
      <c r="C888" s="2"/>
      <c r="D888" s="2"/>
      <c r="E888" s="2"/>
      <c r="F888" s="2"/>
      <c r="G888" s="222"/>
      <c r="H888" s="222"/>
      <c r="I888" s="222"/>
      <c r="J888" s="222"/>
      <c r="K888" s="5"/>
    </row>
    <row r="889" ht="15.75" customHeight="1">
      <c r="A889" s="2"/>
      <c r="B889" s="2"/>
      <c r="C889" s="2"/>
      <c r="D889" s="2"/>
      <c r="E889" s="2"/>
      <c r="F889" s="2"/>
      <c r="G889" s="222"/>
      <c r="H889" s="222"/>
      <c r="I889" s="222"/>
      <c r="J889" s="222"/>
      <c r="K889" s="5"/>
    </row>
    <row r="890" ht="15.75" customHeight="1">
      <c r="A890" s="2"/>
      <c r="B890" s="2"/>
      <c r="C890" s="2"/>
      <c r="D890" s="2"/>
      <c r="E890" s="2"/>
      <c r="F890" s="2"/>
      <c r="G890" s="222"/>
      <c r="H890" s="222"/>
      <c r="I890" s="222"/>
      <c r="J890" s="222"/>
      <c r="K890" s="5"/>
    </row>
    <row r="891" ht="15.75" customHeight="1">
      <c r="A891" s="2"/>
      <c r="B891" s="2"/>
      <c r="C891" s="2"/>
      <c r="D891" s="2"/>
      <c r="E891" s="2"/>
      <c r="F891" s="2"/>
      <c r="G891" s="222"/>
      <c r="H891" s="222"/>
      <c r="I891" s="222"/>
      <c r="J891" s="222"/>
      <c r="K891" s="5"/>
    </row>
    <row r="892" ht="15.75" customHeight="1">
      <c r="A892" s="2"/>
      <c r="B892" s="2"/>
      <c r="C892" s="2"/>
      <c r="D892" s="2"/>
      <c r="E892" s="2"/>
      <c r="F892" s="2"/>
      <c r="G892" s="222"/>
      <c r="H892" s="222"/>
      <c r="I892" s="222"/>
      <c r="J892" s="222"/>
      <c r="K892" s="5"/>
    </row>
    <row r="893" ht="15.75" customHeight="1">
      <c r="A893" s="2"/>
      <c r="B893" s="2"/>
      <c r="C893" s="2"/>
      <c r="D893" s="2"/>
      <c r="E893" s="2"/>
      <c r="F893" s="2"/>
      <c r="G893" s="222"/>
      <c r="H893" s="222"/>
      <c r="I893" s="222"/>
      <c r="J893" s="222"/>
      <c r="K893" s="5"/>
    </row>
    <row r="894" ht="15.75" customHeight="1">
      <c r="A894" s="2"/>
      <c r="B894" s="2"/>
      <c r="C894" s="2"/>
      <c r="D894" s="2"/>
      <c r="E894" s="2"/>
      <c r="F894" s="2"/>
      <c r="G894" s="222"/>
      <c r="H894" s="222"/>
      <c r="I894" s="222"/>
      <c r="J894" s="222"/>
      <c r="K894" s="5"/>
    </row>
    <row r="895" ht="15.75" customHeight="1">
      <c r="A895" s="2"/>
      <c r="B895" s="2"/>
      <c r="C895" s="2"/>
      <c r="D895" s="2"/>
      <c r="E895" s="2"/>
      <c r="F895" s="2"/>
      <c r="G895" s="222"/>
      <c r="H895" s="222"/>
      <c r="I895" s="222"/>
      <c r="J895" s="222"/>
      <c r="K895" s="5"/>
    </row>
    <row r="896" ht="15.75" customHeight="1">
      <c r="A896" s="2"/>
      <c r="B896" s="2"/>
      <c r="C896" s="2"/>
      <c r="D896" s="2"/>
      <c r="E896" s="2"/>
      <c r="F896" s="2"/>
      <c r="G896" s="222"/>
      <c r="H896" s="222"/>
      <c r="I896" s="222"/>
      <c r="J896" s="222"/>
      <c r="K896" s="5"/>
    </row>
    <row r="897" ht="15.75" customHeight="1">
      <c r="A897" s="2"/>
      <c r="B897" s="2"/>
      <c r="C897" s="2"/>
      <c r="D897" s="2"/>
      <c r="E897" s="2"/>
      <c r="F897" s="2"/>
      <c r="G897" s="222"/>
      <c r="H897" s="222"/>
      <c r="I897" s="222"/>
      <c r="J897" s="222"/>
      <c r="K897" s="5"/>
    </row>
    <row r="898" ht="15.75" customHeight="1">
      <c r="A898" s="2"/>
      <c r="B898" s="2"/>
      <c r="C898" s="2"/>
      <c r="D898" s="2"/>
      <c r="E898" s="2"/>
      <c r="F898" s="2"/>
      <c r="G898" s="222"/>
      <c r="H898" s="222"/>
      <c r="I898" s="222"/>
      <c r="J898" s="222"/>
      <c r="K898" s="5"/>
    </row>
    <row r="899" ht="15.75" customHeight="1">
      <c r="A899" s="2"/>
      <c r="B899" s="2"/>
      <c r="C899" s="2"/>
      <c r="D899" s="2"/>
      <c r="E899" s="2"/>
      <c r="F899" s="2"/>
      <c r="G899" s="222"/>
      <c r="H899" s="222"/>
      <c r="I899" s="222"/>
      <c r="J899" s="222"/>
      <c r="K899" s="5"/>
    </row>
    <row r="900" ht="15.75" customHeight="1">
      <c r="A900" s="2"/>
      <c r="B900" s="2"/>
      <c r="C900" s="2"/>
      <c r="D900" s="2"/>
      <c r="E900" s="2"/>
      <c r="F900" s="2"/>
      <c r="G900" s="222"/>
      <c r="H900" s="222"/>
      <c r="I900" s="222"/>
      <c r="J900" s="222"/>
      <c r="K900" s="5"/>
    </row>
    <row r="901" ht="15.75" customHeight="1">
      <c r="A901" s="2"/>
      <c r="B901" s="2"/>
      <c r="C901" s="2"/>
      <c r="D901" s="2"/>
      <c r="E901" s="2"/>
      <c r="F901" s="2"/>
      <c r="G901" s="222"/>
      <c r="H901" s="222"/>
      <c r="I901" s="222"/>
      <c r="J901" s="222"/>
      <c r="K901" s="5"/>
    </row>
    <row r="902" ht="15.75" customHeight="1">
      <c r="A902" s="2"/>
      <c r="B902" s="2"/>
      <c r="C902" s="2"/>
      <c r="D902" s="2"/>
      <c r="E902" s="2"/>
      <c r="F902" s="2"/>
      <c r="G902" s="222"/>
      <c r="H902" s="222"/>
      <c r="I902" s="222"/>
      <c r="J902" s="222"/>
      <c r="K902" s="5"/>
    </row>
    <row r="903" ht="15.75" customHeight="1">
      <c r="A903" s="2"/>
      <c r="B903" s="2"/>
      <c r="C903" s="2"/>
      <c r="D903" s="2"/>
      <c r="E903" s="2"/>
      <c r="F903" s="2"/>
      <c r="G903" s="222"/>
      <c r="H903" s="222"/>
      <c r="I903" s="222"/>
      <c r="J903" s="222"/>
      <c r="K903" s="5"/>
    </row>
    <row r="904" ht="15.75" customHeight="1">
      <c r="A904" s="2"/>
      <c r="B904" s="2"/>
      <c r="C904" s="2"/>
      <c r="D904" s="2"/>
      <c r="E904" s="2"/>
      <c r="F904" s="2"/>
      <c r="G904" s="222"/>
      <c r="H904" s="222"/>
      <c r="I904" s="222"/>
      <c r="J904" s="222"/>
      <c r="K904" s="5"/>
    </row>
    <row r="905" ht="15.75" customHeight="1">
      <c r="A905" s="2"/>
      <c r="B905" s="2"/>
      <c r="C905" s="2"/>
      <c r="D905" s="2"/>
      <c r="E905" s="2"/>
      <c r="F905" s="2"/>
      <c r="G905" s="222"/>
      <c r="H905" s="222"/>
      <c r="I905" s="222"/>
      <c r="J905" s="222"/>
      <c r="K905" s="5"/>
    </row>
    <row r="906" ht="15.75" customHeight="1">
      <c r="A906" s="2"/>
      <c r="B906" s="2"/>
      <c r="C906" s="2"/>
      <c r="D906" s="2"/>
      <c r="E906" s="2"/>
      <c r="F906" s="2"/>
      <c r="G906" s="222"/>
      <c r="H906" s="222"/>
      <c r="I906" s="222"/>
      <c r="J906" s="222"/>
      <c r="K906" s="5"/>
    </row>
    <row r="907" ht="15.75" customHeight="1">
      <c r="A907" s="2"/>
      <c r="B907" s="2"/>
      <c r="C907" s="2"/>
      <c r="D907" s="2"/>
      <c r="E907" s="2"/>
      <c r="F907" s="2"/>
      <c r="G907" s="222"/>
      <c r="H907" s="222"/>
      <c r="I907" s="222"/>
      <c r="J907" s="222"/>
      <c r="K907" s="5"/>
    </row>
    <row r="908" ht="15.75" customHeight="1">
      <c r="A908" s="2"/>
      <c r="B908" s="2"/>
      <c r="C908" s="2"/>
      <c r="D908" s="2"/>
      <c r="E908" s="2"/>
      <c r="F908" s="2"/>
      <c r="G908" s="222"/>
      <c r="H908" s="222"/>
      <c r="I908" s="222"/>
      <c r="J908" s="222"/>
      <c r="K908" s="5"/>
    </row>
    <row r="909" ht="15.75" customHeight="1">
      <c r="A909" s="2"/>
      <c r="B909" s="2"/>
      <c r="C909" s="2"/>
      <c r="D909" s="2"/>
      <c r="E909" s="2"/>
      <c r="F909" s="2"/>
      <c r="G909" s="222"/>
      <c r="H909" s="222"/>
      <c r="I909" s="222"/>
      <c r="J909" s="222"/>
      <c r="K909" s="5"/>
    </row>
    <row r="910" ht="15.75" customHeight="1">
      <c r="A910" s="2"/>
      <c r="B910" s="2"/>
      <c r="C910" s="2"/>
      <c r="D910" s="2"/>
      <c r="E910" s="2"/>
      <c r="F910" s="2"/>
      <c r="G910" s="222"/>
      <c r="H910" s="222"/>
      <c r="I910" s="222"/>
      <c r="J910" s="222"/>
      <c r="K910" s="5"/>
    </row>
    <row r="911" ht="15.75" customHeight="1">
      <c r="A911" s="2"/>
      <c r="B911" s="2"/>
      <c r="C911" s="2"/>
      <c r="D911" s="2"/>
      <c r="E911" s="2"/>
      <c r="F911" s="2"/>
      <c r="G911" s="222"/>
      <c r="H911" s="222"/>
      <c r="I911" s="222"/>
      <c r="J911" s="222"/>
      <c r="K911" s="5"/>
    </row>
    <row r="912" ht="15.75" customHeight="1">
      <c r="A912" s="2"/>
      <c r="B912" s="2"/>
      <c r="C912" s="2"/>
      <c r="D912" s="2"/>
      <c r="E912" s="2"/>
      <c r="F912" s="2"/>
      <c r="G912" s="222"/>
      <c r="H912" s="222"/>
      <c r="I912" s="222"/>
      <c r="J912" s="222"/>
      <c r="K912" s="5"/>
    </row>
    <row r="913" ht="15.75" customHeight="1">
      <c r="A913" s="2"/>
      <c r="B913" s="2"/>
      <c r="C913" s="2"/>
      <c r="D913" s="2"/>
      <c r="E913" s="2"/>
      <c r="F913" s="2"/>
      <c r="G913" s="222"/>
      <c r="H913" s="222"/>
      <c r="I913" s="222"/>
      <c r="J913" s="222"/>
      <c r="K913" s="5"/>
    </row>
    <row r="914" ht="15.75" customHeight="1">
      <c r="A914" s="2"/>
      <c r="B914" s="2"/>
      <c r="C914" s="2"/>
      <c r="D914" s="2"/>
      <c r="E914" s="2"/>
      <c r="F914" s="2"/>
      <c r="G914" s="222"/>
      <c r="H914" s="222"/>
      <c r="I914" s="222"/>
      <c r="J914" s="222"/>
      <c r="K914" s="5"/>
    </row>
    <row r="915" ht="15.75" customHeight="1">
      <c r="A915" s="2"/>
      <c r="B915" s="2"/>
      <c r="C915" s="2"/>
      <c r="D915" s="2"/>
      <c r="E915" s="2"/>
      <c r="F915" s="2"/>
      <c r="G915" s="222"/>
      <c r="H915" s="222"/>
      <c r="I915" s="222"/>
      <c r="J915" s="222"/>
      <c r="K915" s="5"/>
    </row>
    <row r="916" ht="15.75" customHeight="1">
      <c r="A916" s="2"/>
      <c r="B916" s="2"/>
      <c r="C916" s="2"/>
      <c r="D916" s="2"/>
      <c r="E916" s="2"/>
      <c r="F916" s="2"/>
      <c r="G916" s="222"/>
      <c r="H916" s="222"/>
      <c r="I916" s="222"/>
      <c r="J916" s="222"/>
      <c r="K916" s="5"/>
    </row>
    <row r="917" ht="15.75" customHeight="1">
      <c r="A917" s="2"/>
      <c r="B917" s="2"/>
      <c r="C917" s="2"/>
      <c r="D917" s="2"/>
      <c r="E917" s="2"/>
      <c r="F917" s="2"/>
      <c r="G917" s="222"/>
      <c r="H917" s="222"/>
      <c r="I917" s="222"/>
      <c r="J917" s="222"/>
      <c r="K917" s="5"/>
    </row>
    <row r="918" ht="15.75" customHeight="1">
      <c r="A918" s="2"/>
      <c r="B918" s="2"/>
      <c r="C918" s="2"/>
      <c r="D918" s="2"/>
      <c r="E918" s="2"/>
      <c r="F918" s="2"/>
      <c r="G918" s="222"/>
      <c r="H918" s="222"/>
      <c r="I918" s="222"/>
      <c r="J918" s="222"/>
      <c r="K918" s="5"/>
    </row>
    <row r="919" ht="15.75" customHeight="1">
      <c r="A919" s="2"/>
      <c r="B919" s="2"/>
      <c r="C919" s="2"/>
      <c r="D919" s="2"/>
      <c r="E919" s="2"/>
      <c r="F919" s="2"/>
      <c r="G919" s="222"/>
      <c r="H919" s="222"/>
      <c r="I919" s="222"/>
      <c r="J919" s="222"/>
      <c r="K919" s="5"/>
    </row>
    <row r="920" ht="15.75" customHeight="1">
      <c r="A920" s="2"/>
      <c r="B920" s="2"/>
      <c r="C920" s="2"/>
      <c r="D920" s="2"/>
      <c r="E920" s="2"/>
      <c r="F920" s="2"/>
      <c r="G920" s="222"/>
      <c r="H920" s="222"/>
      <c r="I920" s="222"/>
      <c r="J920" s="222"/>
      <c r="K920" s="5"/>
    </row>
    <row r="921" ht="15.75" customHeight="1">
      <c r="A921" s="2"/>
      <c r="B921" s="2"/>
      <c r="C921" s="2"/>
      <c r="D921" s="2"/>
      <c r="E921" s="2"/>
      <c r="F921" s="2"/>
      <c r="G921" s="222"/>
      <c r="H921" s="222"/>
      <c r="I921" s="222"/>
      <c r="J921" s="222"/>
      <c r="K921" s="5"/>
    </row>
    <row r="922" ht="15.75" customHeight="1">
      <c r="A922" s="2"/>
      <c r="B922" s="2"/>
      <c r="C922" s="2"/>
      <c r="D922" s="2"/>
      <c r="E922" s="2"/>
      <c r="F922" s="2"/>
      <c r="G922" s="222"/>
      <c r="H922" s="222"/>
      <c r="I922" s="222"/>
      <c r="J922" s="222"/>
      <c r="K922" s="5"/>
    </row>
    <row r="923" ht="15.75" customHeight="1">
      <c r="A923" s="2"/>
      <c r="B923" s="2"/>
      <c r="C923" s="2"/>
      <c r="D923" s="2"/>
      <c r="E923" s="2"/>
      <c r="F923" s="2"/>
      <c r="G923" s="222"/>
      <c r="H923" s="222"/>
      <c r="I923" s="222"/>
      <c r="J923" s="222"/>
      <c r="K923" s="5"/>
    </row>
    <row r="924" ht="15.75" customHeight="1">
      <c r="A924" s="2"/>
      <c r="B924" s="2"/>
      <c r="C924" s="2"/>
      <c r="D924" s="2"/>
      <c r="E924" s="2"/>
      <c r="F924" s="2"/>
      <c r="G924" s="222"/>
      <c r="H924" s="222"/>
      <c r="I924" s="222"/>
      <c r="J924" s="222"/>
      <c r="K924" s="5"/>
    </row>
    <row r="925" ht="15.75" customHeight="1">
      <c r="A925" s="2"/>
      <c r="B925" s="2"/>
      <c r="C925" s="2"/>
      <c r="D925" s="2"/>
      <c r="E925" s="2"/>
      <c r="F925" s="2"/>
      <c r="G925" s="222"/>
      <c r="H925" s="222"/>
      <c r="I925" s="222"/>
      <c r="J925" s="222"/>
      <c r="K925" s="5"/>
    </row>
    <row r="926" ht="15.75" customHeight="1">
      <c r="A926" s="2"/>
      <c r="B926" s="2"/>
      <c r="C926" s="2"/>
      <c r="D926" s="2"/>
      <c r="E926" s="2"/>
      <c r="F926" s="2"/>
      <c r="G926" s="222"/>
      <c r="H926" s="222"/>
      <c r="I926" s="222"/>
      <c r="J926" s="222"/>
      <c r="K926" s="5"/>
    </row>
    <row r="927" ht="15.75" customHeight="1">
      <c r="A927" s="2"/>
      <c r="B927" s="2"/>
      <c r="C927" s="2"/>
      <c r="D927" s="2"/>
      <c r="E927" s="2"/>
      <c r="F927" s="2"/>
      <c r="G927" s="222"/>
      <c r="H927" s="222"/>
      <c r="I927" s="222"/>
      <c r="J927" s="222"/>
      <c r="K927" s="5"/>
    </row>
    <row r="928" ht="15.75" customHeight="1">
      <c r="A928" s="2"/>
      <c r="B928" s="2"/>
      <c r="C928" s="2"/>
      <c r="D928" s="2"/>
      <c r="E928" s="2"/>
      <c r="F928" s="2"/>
      <c r="G928" s="222"/>
      <c r="H928" s="222"/>
      <c r="I928" s="222"/>
      <c r="J928" s="222"/>
      <c r="K928" s="5"/>
    </row>
    <row r="929" ht="15.75" customHeight="1">
      <c r="A929" s="2"/>
      <c r="B929" s="2"/>
      <c r="C929" s="2"/>
      <c r="D929" s="2"/>
      <c r="E929" s="2"/>
      <c r="F929" s="2"/>
      <c r="G929" s="222"/>
      <c r="H929" s="222"/>
      <c r="I929" s="222"/>
      <c r="J929" s="222"/>
      <c r="K929" s="5"/>
    </row>
    <row r="930" ht="15.75" customHeight="1">
      <c r="A930" s="2"/>
      <c r="B930" s="2"/>
      <c r="C930" s="2"/>
      <c r="D930" s="2"/>
      <c r="E930" s="2"/>
      <c r="F930" s="2"/>
      <c r="G930" s="222"/>
      <c r="H930" s="222"/>
      <c r="I930" s="222"/>
      <c r="J930" s="222"/>
      <c r="K930" s="5"/>
    </row>
    <row r="931" ht="15.75" customHeight="1">
      <c r="A931" s="2"/>
      <c r="B931" s="2"/>
      <c r="C931" s="2"/>
      <c r="D931" s="2"/>
      <c r="E931" s="2"/>
      <c r="F931" s="2"/>
      <c r="G931" s="222"/>
      <c r="H931" s="222"/>
      <c r="I931" s="222"/>
      <c r="J931" s="222"/>
      <c r="K931" s="5"/>
    </row>
    <row r="932" ht="15.75" customHeight="1">
      <c r="A932" s="2"/>
      <c r="B932" s="2"/>
      <c r="C932" s="2"/>
      <c r="D932" s="2"/>
      <c r="E932" s="2"/>
      <c r="F932" s="2"/>
      <c r="G932" s="222"/>
      <c r="H932" s="222"/>
      <c r="I932" s="222"/>
      <c r="J932" s="222"/>
      <c r="K932" s="5"/>
    </row>
    <row r="933" ht="15.75" customHeight="1">
      <c r="A933" s="2"/>
      <c r="B933" s="2"/>
      <c r="C933" s="2"/>
      <c r="D933" s="2"/>
      <c r="E933" s="2"/>
      <c r="F933" s="2"/>
      <c r="G933" s="222"/>
      <c r="H933" s="222"/>
      <c r="I933" s="222"/>
      <c r="J933" s="222"/>
      <c r="K933" s="5"/>
    </row>
    <row r="934" ht="15.75" customHeight="1">
      <c r="A934" s="2"/>
      <c r="B934" s="2"/>
      <c r="C934" s="2"/>
      <c r="D934" s="2"/>
      <c r="E934" s="2"/>
      <c r="F934" s="2"/>
      <c r="G934" s="222"/>
      <c r="H934" s="222"/>
      <c r="I934" s="222"/>
      <c r="J934" s="222"/>
      <c r="K934" s="5"/>
    </row>
    <row r="935" ht="15.75" customHeight="1">
      <c r="A935" s="2"/>
      <c r="B935" s="2"/>
      <c r="C935" s="2"/>
      <c r="D935" s="2"/>
      <c r="E935" s="2"/>
      <c r="F935" s="2"/>
      <c r="G935" s="222"/>
      <c r="H935" s="222"/>
      <c r="I935" s="222"/>
      <c r="J935" s="222"/>
      <c r="K935" s="5"/>
    </row>
    <row r="936" ht="15.75" customHeight="1">
      <c r="A936" s="2"/>
      <c r="B936" s="2"/>
      <c r="C936" s="2"/>
      <c r="D936" s="2"/>
      <c r="E936" s="2"/>
      <c r="F936" s="2"/>
      <c r="G936" s="222"/>
      <c r="H936" s="222"/>
      <c r="I936" s="222"/>
      <c r="J936" s="222"/>
      <c r="K936" s="5"/>
    </row>
    <row r="937" ht="15.75" customHeight="1">
      <c r="A937" s="2"/>
      <c r="B937" s="2"/>
      <c r="C937" s="2"/>
      <c r="D937" s="2"/>
      <c r="E937" s="2"/>
      <c r="F937" s="2"/>
      <c r="G937" s="222"/>
      <c r="H937" s="222"/>
      <c r="I937" s="222"/>
      <c r="J937" s="222"/>
      <c r="K937" s="5"/>
    </row>
    <row r="938" ht="15.75" customHeight="1">
      <c r="A938" s="2"/>
      <c r="B938" s="2"/>
      <c r="C938" s="2"/>
      <c r="D938" s="2"/>
      <c r="E938" s="2"/>
      <c r="F938" s="2"/>
      <c r="G938" s="222"/>
      <c r="H938" s="222"/>
      <c r="I938" s="222"/>
      <c r="J938" s="222"/>
      <c r="K938" s="5"/>
    </row>
    <row r="939" ht="15.75" customHeight="1">
      <c r="A939" s="2"/>
      <c r="B939" s="2"/>
      <c r="C939" s="2"/>
      <c r="D939" s="2"/>
      <c r="E939" s="2"/>
      <c r="F939" s="2"/>
      <c r="G939" s="222"/>
      <c r="H939" s="222"/>
      <c r="I939" s="222"/>
      <c r="J939" s="222"/>
      <c r="K939" s="5"/>
    </row>
    <row r="940" ht="15.75" customHeight="1">
      <c r="A940" s="2"/>
      <c r="B940" s="2"/>
      <c r="C940" s="2"/>
      <c r="D940" s="2"/>
      <c r="E940" s="2"/>
      <c r="F940" s="2"/>
      <c r="G940" s="222"/>
      <c r="H940" s="222"/>
      <c r="I940" s="222"/>
      <c r="J940" s="222"/>
      <c r="K940" s="5"/>
    </row>
    <row r="941" ht="15.75" customHeight="1">
      <c r="A941" s="2"/>
      <c r="B941" s="2"/>
      <c r="C941" s="2"/>
      <c r="D941" s="2"/>
      <c r="E941" s="2"/>
      <c r="F941" s="2"/>
      <c r="G941" s="222"/>
      <c r="H941" s="222"/>
      <c r="I941" s="222"/>
      <c r="J941" s="222"/>
      <c r="K941" s="5"/>
    </row>
    <row r="942" ht="15.75" customHeight="1">
      <c r="A942" s="2"/>
      <c r="B942" s="2"/>
      <c r="C942" s="2"/>
      <c r="D942" s="2"/>
      <c r="E942" s="2"/>
      <c r="F942" s="2"/>
      <c r="G942" s="222"/>
      <c r="H942" s="222"/>
      <c r="I942" s="222"/>
      <c r="J942" s="222"/>
      <c r="K942" s="5"/>
    </row>
    <row r="943" ht="15.75" customHeight="1">
      <c r="A943" s="2"/>
      <c r="B943" s="2"/>
      <c r="C943" s="2"/>
      <c r="D943" s="2"/>
      <c r="E943" s="2"/>
      <c r="F943" s="2"/>
      <c r="G943" s="222"/>
      <c r="H943" s="222"/>
      <c r="I943" s="222"/>
      <c r="J943" s="222"/>
      <c r="K943" s="5"/>
    </row>
    <row r="944" ht="15.75" customHeight="1">
      <c r="A944" s="2"/>
      <c r="B944" s="2"/>
      <c r="C944" s="2"/>
      <c r="D944" s="2"/>
      <c r="E944" s="2"/>
      <c r="F944" s="2"/>
      <c r="G944" s="222"/>
      <c r="H944" s="222"/>
      <c r="I944" s="222"/>
      <c r="J944" s="222"/>
      <c r="K944" s="5"/>
    </row>
    <row r="945" ht="15.75" customHeight="1">
      <c r="A945" s="2"/>
      <c r="B945" s="2"/>
      <c r="C945" s="2"/>
      <c r="D945" s="2"/>
      <c r="E945" s="2"/>
      <c r="F945" s="2"/>
      <c r="G945" s="222"/>
      <c r="H945" s="222"/>
      <c r="I945" s="222"/>
      <c r="J945" s="222"/>
      <c r="K945" s="5"/>
    </row>
    <row r="946" ht="15.75" customHeight="1">
      <c r="A946" s="2"/>
      <c r="B946" s="2"/>
      <c r="C946" s="2"/>
      <c r="D946" s="2"/>
      <c r="E946" s="2"/>
      <c r="F946" s="2"/>
      <c r="G946" s="222"/>
      <c r="H946" s="222"/>
      <c r="I946" s="222"/>
      <c r="J946" s="222"/>
      <c r="K946" s="5"/>
    </row>
    <row r="947" ht="15.75" customHeight="1">
      <c r="A947" s="2"/>
      <c r="B947" s="2"/>
      <c r="C947" s="2"/>
      <c r="D947" s="2"/>
      <c r="E947" s="2"/>
      <c r="F947" s="2"/>
      <c r="G947" s="222"/>
      <c r="H947" s="222"/>
      <c r="I947" s="222"/>
      <c r="J947" s="222"/>
      <c r="K947" s="5"/>
    </row>
    <row r="948" ht="15.75" customHeight="1">
      <c r="A948" s="2"/>
      <c r="B948" s="2"/>
      <c r="C948" s="2"/>
      <c r="D948" s="2"/>
      <c r="E948" s="2"/>
      <c r="F948" s="2"/>
      <c r="G948" s="222"/>
      <c r="H948" s="222"/>
      <c r="I948" s="222"/>
      <c r="J948" s="222"/>
      <c r="K948" s="5"/>
    </row>
    <row r="949" ht="15.75" customHeight="1">
      <c r="A949" s="2"/>
      <c r="B949" s="2"/>
      <c r="C949" s="2"/>
      <c r="D949" s="2"/>
      <c r="E949" s="2"/>
      <c r="F949" s="2"/>
      <c r="G949" s="222"/>
      <c r="H949" s="222"/>
      <c r="I949" s="222"/>
      <c r="J949" s="222"/>
      <c r="K949" s="5"/>
    </row>
    <row r="950" ht="15.75" customHeight="1">
      <c r="A950" s="2"/>
      <c r="B950" s="2"/>
      <c r="C950" s="2"/>
      <c r="D950" s="2"/>
      <c r="E950" s="2"/>
      <c r="F950" s="2"/>
      <c r="G950" s="222"/>
      <c r="H950" s="222"/>
      <c r="I950" s="222"/>
      <c r="J950" s="222"/>
      <c r="K950" s="5"/>
    </row>
    <row r="951" ht="15.75" customHeight="1">
      <c r="A951" s="2"/>
      <c r="B951" s="2"/>
      <c r="C951" s="2"/>
      <c r="D951" s="2"/>
      <c r="E951" s="2"/>
      <c r="F951" s="2"/>
      <c r="G951" s="222"/>
      <c r="H951" s="222"/>
      <c r="I951" s="222"/>
      <c r="J951" s="222"/>
      <c r="K951" s="5"/>
    </row>
    <row r="952" ht="15.75" customHeight="1">
      <c r="A952" s="2"/>
      <c r="B952" s="2"/>
      <c r="C952" s="2"/>
      <c r="D952" s="2"/>
      <c r="E952" s="2"/>
      <c r="F952" s="2"/>
      <c r="G952" s="222"/>
      <c r="H952" s="222"/>
      <c r="I952" s="222"/>
      <c r="J952" s="222"/>
      <c r="K952" s="5"/>
    </row>
    <row r="953" ht="15.75" customHeight="1">
      <c r="A953" s="2"/>
      <c r="B953" s="2"/>
      <c r="C953" s="2"/>
      <c r="D953" s="2"/>
      <c r="E953" s="2"/>
      <c r="F953" s="2"/>
      <c r="G953" s="222"/>
      <c r="H953" s="222"/>
      <c r="I953" s="222"/>
      <c r="J953" s="222"/>
      <c r="K953" s="5"/>
    </row>
    <row r="954" ht="15.75" customHeight="1">
      <c r="A954" s="2"/>
      <c r="B954" s="2"/>
      <c r="C954" s="2"/>
      <c r="D954" s="2"/>
      <c r="E954" s="2"/>
      <c r="F954" s="2"/>
      <c r="G954" s="222"/>
      <c r="H954" s="222"/>
      <c r="I954" s="222"/>
      <c r="J954" s="222"/>
      <c r="K954" s="5"/>
    </row>
    <row r="955" ht="15.75" customHeight="1">
      <c r="A955" s="2"/>
      <c r="B955" s="2"/>
      <c r="C955" s="2"/>
      <c r="D955" s="2"/>
      <c r="E955" s="2"/>
      <c r="F955" s="2"/>
      <c r="G955" s="222"/>
      <c r="H955" s="222"/>
      <c r="I955" s="222"/>
      <c r="J955" s="222"/>
      <c r="K955" s="5"/>
    </row>
    <row r="956" ht="15.75" customHeight="1">
      <c r="A956" s="2"/>
      <c r="B956" s="2"/>
      <c r="C956" s="2"/>
      <c r="D956" s="2"/>
      <c r="E956" s="2"/>
      <c r="F956" s="2"/>
      <c r="G956" s="222"/>
      <c r="H956" s="222"/>
      <c r="I956" s="222"/>
      <c r="J956" s="222"/>
      <c r="K956" s="5"/>
    </row>
    <row r="957" ht="15.75" customHeight="1">
      <c r="A957" s="2"/>
      <c r="B957" s="2"/>
      <c r="C957" s="2"/>
      <c r="D957" s="2"/>
      <c r="E957" s="2"/>
      <c r="F957" s="2"/>
      <c r="G957" s="222"/>
      <c r="H957" s="222"/>
      <c r="I957" s="222"/>
      <c r="J957" s="222"/>
      <c r="K957" s="5"/>
    </row>
    <row r="958" ht="15.75" customHeight="1">
      <c r="A958" s="2"/>
      <c r="B958" s="2"/>
      <c r="C958" s="2"/>
      <c r="D958" s="2"/>
      <c r="E958" s="2"/>
      <c r="F958" s="2"/>
      <c r="G958" s="222"/>
      <c r="H958" s="222"/>
      <c r="I958" s="222"/>
      <c r="J958" s="222"/>
      <c r="K958" s="5"/>
    </row>
    <row r="959" ht="15.75" customHeight="1">
      <c r="A959" s="2"/>
      <c r="B959" s="2"/>
      <c r="C959" s="2"/>
      <c r="D959" s="2"/>
      <c r="E959" s="2"/>
      <c r="F959" s="2"/>
      <c r="G959" s="222"/>
      <c r="H959" s="222"/>
      <c r="I959" s="222"/>
      <c r="J959" s="222"/>
      <c r="K959" s="5"/>
    </row>
    <row r="960" ht="15.75" customHeight="1">
      <c r="A960" s="2"/>
      <c r="B960" s="2"/>
      <c r="C960" s="2"/>
      <c r="D960" s="2"/>
      <c r="E960" s="2"/>
      <c r="F960" s="2"/>
      <c r="G960" s="222"/>
      <c r="H960" s="222"/>
      <c r="I960" s="222"/>
      <c r="J960" s="222"/>
      <c r="K960" s="5"/>
    </row>
    <row r="961" ht="15.75" customHeight="1">
      <c r="A961" s="2"/>
      <c r="B961" s="2"/>
      <c r="C961" s="2"/>
      <c r="D961" s="2"/>
      <c r="E961" s="2"/>
      <c r="F961" s="2"/>
      <c r="G961" s="222"/>
      <c r="H961" s="222"/>
      <c r="I961" s="222"/>
      <c r="J961" s="222"/>
      <c r="K961" s="5"/>
    </row>
    <row r="962" ht="15.75" customHeight="1">
      <c r="A962" s="2"/>
      <c r="B962" s="2"/>
      <c r="C962" s="2"/>
      <c r="D962" s="2"/>
      <c r="E962" s="2"/>
      <c r="F962" s="2"/>
      <c r="G962" s="222"/>
      <c r="H962" s="222"/>
      <c r="I962" s="222"/>
      <c r="J962" s="222"/>
      <c r="K962" s="5"/>
    </row>
    <row r="963" ht="15.75" customHeight="1">
      <c r="A963" s="2"/>
      <c r="B963" s="2"/>
      <c r="C963" s="2"/>
      <c r="D963" s="2"/>
      <c r="E963" s="2"/>
      <c r="F963" s="2"/>
      <c r="G963" s="222"/>
      <c r="H963" s="222"/>
      <c r="I963" s="222"/>
      <c r="J963" s="222"/>
      <c r="K963" s="5"/>
    </row>
    <row r="964" ht="15.75" customHeight="1">
      <c r="A964" s="2"/>
      <c r="B964" s="2"/>
      <c r="C964" s="2"/>
      <c r="D964" s="2"/>
      <c r="E964" s="2"/>
      <c r="F964" s="2"/>
      <c r="G964" s="222"/>
      <c r="H964" s="222"/>
      <c r="I964" s="222"/>
      <c r="J964" s="222"/>
      <c r="K964" s="5"/>
    </row>
    <row r="965" ht="15.75" customHeight="1">
      <c r="A965" s="2"/>
      <c r="B965" s="2"/>
      <c r="C965" s="2"/>
      <c r="D965" s="2"/>
      <c r="E965" s="2"/>
      <c r="F965" s="2"/>
      <c r="G965" s="222"/>
      <c r="H965" s="222"/>
      <c r="I965" s="222"/>
      <c r="J965" s="222"/>
      <c r="K965" s="5"/>
    </row>
    <row r="966" ht="15.75" customHeight="1">
      <c r="A966" s="2"/>
      <c r="B966" s="2"/>
      <c r="C966" s="2"/>
      <c r="D966" s="2"/>
      <c r="E966" s="2"/>
      <c r="F966" s="2"/>
      <c r="G966" s="222"/>
      <c r="H966" s="222"/>
      <c r="I966" s="222"/>
      <c r="J966" s="222"/>
      <c r="K966" s="5"/>
    </row>
    <row r="967" ht="15.75" customHeight="1">
      <c r="A967" s="2"/>
      <c r="B967" s="2"/>
      <c r="C967" s="2"/>
      <c r="D967" s="2"/>
      <c r="E967" s="2"/>
      <c r="F967" s="2"/>
      <c r="G967" s="222"/>
      <c r="H967" s="222"/>
      <c r="I967" s="222"/>
      <c r="J967" s="222"/>
      <c r="K967" s="5"/>
    </row>
    <row r="968" ht="15.75" customHeight="1">
      <c r="A968" s="2"/>
      <c r="B968" s="2"/>
      <c r="C968" s="2"/>
      <c r="D968" s="2"/>
      <c r="E968" s="2"/>
      <c r="F968" s="2"/>
      <c r="G968" s="222"/>
      <c r="H968" s="222"/>
      <c r="I968" s="222"/>
      <c r="J968" s="222"/>
      <c r="K968" s="5"/>
    </row>
    <row r="969" ht="15.75" customHeight="1">
      <c r="A969" s="2"/>
      <c r="B969" s="2"/>
      <c r="C969" s="2"/>
      <c r="D969" s="2"/>
      <c r="E969" s="2"/>
      <c r="F969" s="2"/>
      <c r="G969" s="222"/>
      <c r="H969" s="222"/>
      <c r="I969" s="222"/>
      <c r="J969" s="222"/>
      <c r="K969" s="5"/>
    </row>
    <row r="970" ht="15.75" customHeight="1">
      <c r="A970" s="2"/>
      <c r="B970" s="2"/>
      <c r="C970" s="2"/>
      <c r="D970" s="2"/>
      <c r="E970" s="2"/>
      <c r="F970" s="2"/>
      <c r="G970" s="222"/>
      <c r="H970" s="222"/>
      <c r="I970" s="222"/>
      <c r="J970" s="222"/>
      <c r="K970" s="5"/>
    </row>
    <row r="971" ht="15.75" customHeight="1">
      <c r="A971" s="2"/>
      <c r="B971" s="2"/>
      <c r="C971" s="2"/>
      <c r="D971" s="2"/>
      <c r="E971" s="2"/>
      <c r="F971" s="2"/>
      <c r="G971" s="222"/>
      <c r="H971" s="222"/>
      <c r="I971" s="222"/>
      <c r="J971" s="222"/>
      <c r="K971" s="5"/>
    </row>
    <row r="972" ht="15.75" customHeight="1">
      <c r="A972" s="2"/>
      <c r="B972" s="2"/>
      <c r="C972" s="2"/>
      <c r="D972" s="2"/>
      <c r="E972" s="2"/>
      <c r="F972" s="2"/>
      <c r="G972" s="222"/>
      <c r="H972" s="222"/>
      <c r="I972" s="222"/>
      <c r="J972" s="222"/>
      <c r="K972" s="5"/>
    </row>
    <row r="973" ht="15.75" customHeight="1">
      <c r="A973" s="2"/>
      <c r="B973" s="2"/>
      <c r="C973" s="2"/>
      <c r="D973" s="2"/>
      <c r="E973" s="2"/>
      <c r="F973" s="2"/>
      <c r="G973" s="222"/>
      <c r="H973" s="222"/>
      <c r="I973" s="222"/>
      <c r="J973" s="222"/>
      <c r="K973" s="5"/>
    </row>
    <row r="974" ht="15.75" customHeight="1">
      <c r="A974" s="2"/>
      <c r="B974" s="2"/>
      <c r="C974" s="2"/>
      <c r="D974" s="2"/>
      <c r="E974" s="2"/>
      <c r="F974" s="2"/>
      <c r="G974" s="222"/>
      <c r="H974" s="222"/>
      <c r="I974" s="222"/>
      <c r="J974" s="222"/>
      <c r="K974" s="5"/>
    </row>
    <row r="975" ht="15.75" customHeight="1">
      <c r="A975" s="2"/>
      <c r="B975" s="2"/>
      <c r="C975" s="2"/>
      <c r="D975" s="2"/>
      <c r="E975" s="2"/>
      <c r="F975" s="2"/>
      <c r="G975" s="222"/>
      <c r="H975" s="222"/>
      <c r="I975" s="222"/>
      <c r="J975" s="222"/>
      <c r="K975" s="5"/>
    </row>
    <row r="976" ht="15.75" customHeight="1">
      <c r="A976" s="2"/>
      <c r="B976" s="2"/>
      <c r="C976" s="2"/>
      <c r="D976" s="2"/>
      <c r="E976" s="2"/>
      <c r="F976" s="2"/>
      <c r="G976" s="222"/>
      <c r="H976" s="222"/>
      <c r="I976" s="222"/>
      <c r="J976" s="222"/>
      <c r="K976" s="5"/>
    </row>
    <row r="977" ht="15.75" customHeight="1">
      <c r="A977" s="2"/>
      <c r="B977" s="2"/>
      <c r="C977" s="2"/>
      <c r="D977" s="2"/>
      <c r="E977" s="2"/>
      <c r="F977" s="2"/>
      <c r="G977" s="222"/>
      <c r="H977" s="222"/>
      <c r="I977" s="222"/>
      <c r="J977" s="222"/>
      <c r="K977" s="5"/>
    </row>
    <row r="978" ht="15.75" customHeight="1">
      <c r="A978" s="2"/>
      <c r="B978" s="2"/>
      <c r="C978" s="2"/>
      <c r="D978" s="2"/>
      <c r="E978" s="2"/>
      <c r="F978" s="2"/>
      <c r="G978" s="222"/>
      <c r="H978" s="222"/>
      <c r="I978" s="222"/>
      <c r="J978" s="222"/>
      <c r="K978" s="5"/>
    </row>
    <row r="979" ht="15.75" customHeight="1">
      <c r="A979" s="2"/>
      <c r="B979" s="2"/>
      <c r="C979" s="2"/>
      <c r="D979" s="2"/>
      <c r="E979" s="2"/>
      <c r="F979" s="2"/>
      <c r="G979" s="222"/>
      <c r="H979" s="222"/>
      <c r="I979" s="222"/>
      <c r="J979" s="222"/>
      <c r="K979" s="5"/>
    </row>
    <row r="980" ht="15.75" customHeight="1">
      <c r="A980" s="2"/>
      <c r="B980" s="2"/>
      <c r="C980" s="2"/>
      <c r="D980" s="2"/>
      <c r="E980" s="2"/>
      <c r="F980" s="2"/>
      <c r="G980" s="222"/>
      <c r="H980" s="222"/>
      <c r="I980" s="222"/>
      <c r="J980" s="222"/>
      <c r="K980" s="5"/>
    </row>
    <row r="981" ht="15.75" customHeight="1">
      <c r="A981" s="2"/>
      <c r="B981" s="2"/>
      <c r="C981" s="2"/>
      <c r="D981" s="2"/>
      <c r="E981" s="2"/>
      <c r="F981" s="2"/>
      <c r="G981" s="222"/>
      <c r="H981" s="222"/>
      <c r="I981" s="222"/>
      <c r="J981" s="222"/>
      <c r="K981" s="5"/>
    </row>
    <row r="982" ht="15.75" customHeight="1">
      <c r="A982" s="2"/>
      <c r="B982" s="2"/>
      <c r="C982" s="2"/>
      <c r="D982" s="2"/>
      <c r="E982" s="2"/>
      <c r="F982" s="2"/>
      <c r="G982" s="222"/>
      <c r="H982" s="222"/>
      <c r="I982" s="222"/>
      <c r="J982" s="222"/>
      <c r="K982" s="5"/>
    </row>
    <row r="983" ht="15.75" customHeight="1">
      <c r="A983" s="2"/>
      <c r="B983" s="2"/>
      <c r="C983" s="2"/>
      <c r="D983" s="2"/>
      <c r="E983" s="2"/>
      <c r="F983" s="2"/>
      <c r="G983" s="222"/>
      <c r="H983" s="222"/>
      <c r="I983" s="222"/>
      <c r="J983" s="222"/>
      <c r="K983" s="5"/>
    </row>
    <row r="984" ht="15.75" customHeight="1">
      <c r="A984" s="2"/>
      <c r="B984" s="2"/>
      <c r="C984" s="2"/>
      <c r="D984" s="2"/>
      <c r="E984" s="2"/>
      <c r="F984" s="2"/>
      <c r="G984" s="222"/>
      <c r="H984" s="222"/>
      <c r="I984" s="222"/>
      <c r="J984" s="222"/>
      <c r="K984" s="5"/>
    </row>
    <row r="985" ht="15.75" customHeight="1">
      <c r="A985" s="2"/>
      <c r="B985" s="2"/>
      <c r="C985" s="2"/>
      <c r="D985" s="2"/>
      <c r="E985" s="2"/>
      <c r="F985" s="2"/>
      <c r="G985" s="222"/>
      <c r="H985" s="222"/>
      <c r="I985" s="222"/>
      <c r="J985" s="222"/>
      <c r="K985" s="5"/>
    </row>
    <row r="986" ht="15.75" customHeight="1">
      <c r="A986" s="2"/>
      <c r="B986" s="2"/>
      <c r="C986" s="2"/>
      <c r="D986" s="2"/>
      <c r="E986" s="2"/>
      <c r="F986" s="2"/>
      <c r="G986" s="222"/>
      <c r="H986" s="222"/>
      <c r="I986" s="222"/>
      <c r="J986" s="222"/>
      <c r="K986" s="5"/>
    </row>
    <row r="987" ht="15.75" customHeight="1">
      <c r="A987" s="2"/>
      <c r="B987" s="2"/>
      <c r="C987" s="2"/>
      <c r="D987" s="2"/>
      <c r="E987" s="2"/>
      <c r="F987" s="2"/>
      <c r="G987" s="222"/>
      <c r="H987" s="222"/>
      <c r="I987" s="222"/>
      <c r="J987" s="222"/>
      <c r="K987" s="5"/>
    </row>
    <row r="988" ht="15.75" customHeight="1">
      <c r="A988" s="2"/>
      <c r="B988" s="2"/>
      <c r="C988" s="2"/>
      <c r="D988" s="2"/>
      <c r="E988" s="2"/>
      <c r="F988" s="2"/>
      <c r="G988" s="222"/>
      <c r="H988" s="222"/>
      <c r="I988" s="222"/>
      <c r="J988" s="222"/>
      <c r="K988" s="5"/>
    </row>
    <row r="989" ht="15.75" customHeight="1">
      <c r="A989" s="2"/>
      <c r="B989" s="2"/>
      <c r="C989" s="2"/>
      <c r="D989" s="2"/>
      <c r="E989" s="2"/>
      <c r="F989" s="2"/>
      <c r="G989" s="222"/>
      <c r="H989" s="222"/>
      <c r="I989" s="222"/>
      <c r="J989" s="222"/>
      <c r="K989" s="5"/>
    </row>
    <row r="990" ht="15.75" customHeight="1">
      <c r="A990" s="2"/>
      <c r="B990" s="2"/>
      <c r="C990" s="2"/>
      <c r="D990" s="2"/>
      <c r="E990" s="2"/>
      <c r="F990" s="2"/>
      <c r="G990" s="222"/>
      <c r="H990" s="222"/>
      <c r="I990" s="222"/>
      <c r="J990" s="222"/>
      <c r="K990" s="5"/>
    </row>
    <row r="991" ht="15.75" customHeight="1">
      <c r="A991" s="2"/>
      <c r="B991" s="2"/>
      <c r="C991" s="2"/>
      <c r="D991" s="2"/>
      <c r="E991" s="2"/>
      <c r="F991" s="2"/>
      <c r="G991" s="222"/>
      <c r="H991" s="222"/>
      <c r="I991" s="222"/>
      <c r="J991" s="222"/>
      <c r="K991" s="5"/>
    </row>
    <row r="992" ht="15.75" customHeight="1">
      <c r="A992" s="2"/>
      <c r="B992" s="2"/>
      <c r="C992" s="2"/>
      <c r="D992" s="2"/>
      <c r="E992" s="2"/>
      <c r="F992" s="2"/>
      <c r="G992" s="222"/>
      <c r="H992" s="222"/>
      <c r="I992" s="222"/>
      <c r="J992" s="222"/>
      <c r="K992" s="5"/>
    </row>
    <row r="993" ht="15.75" customHeight="1">
      <c r="A993" s="2"/>
      <c r="B993" s="2"/>
      <c r="C993" s="2"/>
      <c r="D993" s="2"/>
      <c r="E993" s="2"/>
      <c r="F993" s="2"/>
      <c r="G993" s="222"/>
      <c r="H993" s="222"/>
      <c r="I993" s="222"/>
      <c r="J993" s="222"/>
      <c r="K993" s="5"/>
    </row>
    <row r="994" ht="15.75" customHeight="1">
      <c r="A994" s="2"/>
      <c r="B994" s="2"/>
      <c r="C994" s="2"/>
      <c r="D994" s="2"/>
      <c r="E994" s="2"/>
      <c r="F994" s="2"/>
      <c r="G994" s="222"/>
      <c r="H994" s="222"/>
      <c r="I994" s="222"/>
      <c r="J994" s="222"/>
      <c r="K994" s="5"/>
    </row>
    <row r="995" ht="15.75" customHeight="1">
      <c r="A995" s="2"/>
      <c r="B995" s="2"/>
      <c r="C995" s="2"/>
      <c r="D995" s="2"/>
      <c r="E995" s="2"/>
      <c r="F995" s="2"/>
      <c r="G995" s="222"/>
      <c r="H995" s="222"/>
      <c r="I995" s="222"/>
      <c r="J995" s="222"/>
      <c r="K995" s="5"/>
    </row>
    <row r="996" ht="15.75" customHeight="1">
      <c r="A996" s="2"/>
      <c r="B996" s="2"/>
      <c r="C996" s="2"/>
      <c r="D996" s="2"/>
      <c r="E996" s="2"/>
      <c r="F996" s="2"/>
      <c r="G996" s="222"/>
      <c r="H996" s="222"/>
      <c r="I996" s="222"/>
      <c r="J996" s="222"/>
      <c r="K996" s="5"/>
    </row>
    <row r="997" ht="15.75" customHeight="1">
      <c r="A997" s="2"/>
      <c r="B997" s="2"/>
      <c r="C997" s="2"/>
      <c r="D997" s="2"/>
      <c r="E997" s="2"/>
      <c r="F997" s="2"/>
      <c r="G997" s="222"/>
      <c r="H997" s="222"/>
      <c r="I997" s="222"/>
      <c r="J997" s="222"/>
      <c r="K997" s="5"/>
    </row>
    <row r="998" ht="15.75" customHeight="1">
      <c r="A998" s="2"/>
      <c r="B998" s="2"/>
      <c r="C998" s="2"/>
      <c r="D998" s="2"/>
      <c r="E998" s="2"/>
      <c r="F998" s="2"/>
      <c r="G998" s="222"/>
      <c r="H998" s="222"/>
      <c r="I998" s="222"/>
      <c r="J998" s="222"/>
      <c r="K998" s="5"/>
    </row>
    <row r="999" ht="15.75" customHeight="1">
      <c r="A999" s="2"/>
      <c r="B999" s="2"/>
      <c r="C999" s="2"/>
      <c r="D999" s="2"/>
      <c r="E999" s="2"/>
      <c r="F999" s="2"/>
      <c r="G999" s="222"/>
      <c r="H999" s="222"/>
      <c r="I999" s="222"/>
      <c r="J999" s="222"/>
      <c r="K999" s="5"/>
    </row>
    <row r="1000" ht="15.75" customHeight="1">
      <c r="A1000" s="2"/>
      <c r="B1000" s="2"/>
      <c r="C1000" s="2"/>
      <c r="D1000" s="2"/>
      <c r="E1000" s="2"/>
      <c r="F1000" s="2"/>
      <c r="G1000" s="222"/>
      <c r="H1000" s="222"/>
      <c r="I1000" s="222"/>
      <c r="J1000" s="222"/>
      <c r="K1000" s="5"/>
    </row>
    <row r="1001" ht="15.75" customHeight="1">
      <c r="A1001" s="2"/>
      <c r="B1001" s="2"/>
      <c r="C1001" s="2"/>
      <c r="D1001" s="2"/>
      <c r="E1001" s="2"/>
      <c r="F1001" s="2"/>
      <c r="G1001" s="222"/>
      <c r="H1001" s="222"/>
      <c r="I1001" s="222"/>
      <c r="J1001" s="222"/>
      <c r="K1001" s="5"/>
    </row>
    <row r="1002" ht="15.75" customHeight="1">
      <c r="A1002" s="2"/>
      <c r="B1002" s="2"/>
      <c r="C1002" s="2"/>
      <c r="D1002" s="2"/>
      <c r="E1002" s="2"/>
      <c r="F1002" s="2"/>
      <c r="G1002" s="222"/>
      <c r="H1002" s="222"/>
      <c r="I1002" s="222"/>
      <c r="J1002" s="222"/>
      <c r="K1002" s="5"/>
    </row>
    <row r="1003" ht="15.75" customHeight="1">
      <c r="A1003" s="2"/>
      <c r="B1003" s="2"/>
      <c r="C1003" s="2"/>
      <c r="D1003" s="2"/>
      <c r="E1003" s="2"/>
      <c r="F1003" s="2"/>
      <c r="G1003" s="222"/>
      <c r="H1003" s="222"/>
      <c r="I1003" s="222"/>
      <c r="J1003" s="222"/>
      <c r="K1003" s="5"/>
    </row>
    <row r="1004" ht="15.75" customHeight="1">
      <c r="A1004" s="2"/>
      <c r="B1004" s="2"/>
      <c r="C1004" s="2"/>
      <c r="D1004" s="2"/>
      <c r="E1004" s="2"/>
      <c r="F1004" s="2"/>
      <c r="G1004" s="222"/>
      <c r="H1004" s="222"/>
      <c r="I1004" s="222"/>
      <c r="J1004" s="222"/>
      <c r="K1004" s="5"/>
    </row>
    <row r="1005" ht="15.75" customHeight="1">
      <c r="A1005" s="2"/>
      <c r="B1005" s="2"/>
      <c r="C1005" s="2"/>
      <c r="D1005" s="2"/>
      <c r="E1005" s="2"/>
      <c r="F1005" s="2"/>
      <c r="G1005" s="222"/>
      <c r="H1005" s="222"/>
      <c r="I1005" s="222"/>
      <c r="J1005" s="222"/>
      <c r="K1005" s="5"/>
    </row>
    <row r="1006" ht="15.75" customHeight="1">
      <c r="A1006" s="2"/>
      <c r="B1006" s="2"/>
      <c r="C1006" s="2"/>
      <c r="D1006" s="2"/>
      <c r="E1006" s="2"/>
      <c r="F1006" s="2"/>
      <c r="G1006" s="222"/>
      <c r="H1006" s="222"/>
      <c r="I1006" s="222"/>
      <c r="J1006" s="222"/>
      <c r="K1006" s="5"/>
    </row>
    <row r="1007" ht="15.75" customHeight="1">
      <c r="A1007" s="2"/>
      <c r="B1007" s="2"/>
      <c r="C1007" s="2"/>
      <c r="D1007" s="2"/>
      <c r="E1007" s="2"/>
      <c r="F1007" s="2"/>
      <c r="G1007" s="222"/>
      <c r="H1007" s="222"/>
      <c r="I1007" s="222"/>
      <c r="J1007" s="222"/>
      <c r="K1007" s="5"/>
    </row>
    <row r="1008" ht="15.75" customHeight="1">
      <c r="A1008" s="2"/>
      <c r="B1008" s="2"/>
      <c r="C1008" s="2"/>
      <c r="D1008" s="2"/>
      <c r="E1008" s="2"/>
      <c r="F1008" s="2"/>
      <c r="G1008" s="222"/>
      <c r="H1008" s="222"/>
      <c r="I1008" s="222"/>
      <c r="J1008" s="222"/>
      <c r="K1008" s="5"/>
    </row>
    <row r="1009" ht="15.75" customHeight="1">
      <c r="A1009" s="2"/>
      <c r="B1009" s="2"/>
      <c r="C1009" s="2"/>
      <c r="D1009" s="2"/>
      <c r="E1009" s="2"/>
      <c r="F1009" s="2"/>
      <c r="G1009" s="222"/>
      <c r="H1009" s="222"/>
      <c r="I1009" s="222"/>
      <c r="J1009" s="222"/>
      <c r="K1009" s="5"/>
    </row>
    <row r="1010" ht="15.75" customHeight="1">
      <c r="A1010" s="2"/>
      <c r="B1010" s="2"/>
      <c r="C1010" s="2"/>
      <c r="D1010" s="2"/>
      <c r="E1010" s="2"/>
      <c r="F1010" s="2"/>
      <c r="G1010" s="222"/>
      <c r="H1010" s="222"/>
      <c r="I1010" s="222"/>
      <c r="J1010" s="222"/>
      <c r="K1010" s="5"/>
    </row>
    <row r="1011" ht="15.75" customHeight="1">
      <c r="A1011" s="2"/>
      <c r="B1011" s="2"/>
      <c r="C1011" s="2"/>
      <c r="D1011" s="2"/>
      <c r="E1011" s="2"/>
      <c r="F1011" s="2"/>
      <c r="G1011" s="222"/>
      <c r="H1011" s="222"/>
      <c r="I1011" s="222"/>
      <c r="J1011" s="222"/>
      <c r="K1011" s="5"/>
    </row>
    <row r="1012" ht="15.75" customHeight="1">
      <c r="A1012" s="2"/>
      <c r="B1012" s="2"/>
      <c r="C1012" s="2"/>
      <c r="D1012" s="2"/>
      <c r="E1012" s="2"/>
      <c r="F1012" s="2"/>
      <c r="G1012" s="222"/>
      <c r="H1012" s="222"/>
      <c r="I1012" s="222"/>
      <c r="J1012" s="222"/>
      <c r="K1012" s="5"/>
    </row>
    <row r="1013" ht="15.75" customHeight="1">
      <c r="A1013" s="2"/>
      <c r="B1013" s="2"/>
      <c r="C1013" s="2"/>
      <c r="D1013" s="2"/>
      <c r="E1013" s="2"/>
      <c r="F1013" s="2"/>
      <c r="G1013" s="222"/>
      <c r="H1013" s="222"/>
      <c r="I1013" s="222"/>
      <c r="J1013" s="222"/>
      <c r="K1013" s="5"/>
    </row>
    <row r="1014" ht="15.75" customHeight="1">
      <c r="A1014" s="2"/>
      <c r="B1014" s="2"/>
      <c r="C1014" s="2"/>
      <c r="D1014" s="2"/>
      <c r="E1014" s="2"/>
      <c r="F1014" s="2"/>
      <c r="G1014" s="222"/>
      <c r="H1014" s="222"/>
      <c r="I1014" s="222"/>
      <c r="J1014" s="222"/>
      <c r="K1014" s="5"/>
    </row>
    <row r="1015" ht="15.75" customHeight="1">
      <c r="A1015" s="2"/>
      <c r="B1015" s="2"/>
      <c r="C1015" s="2"/>
      <c r="D1015" s="2"/>
      <c r="E1015" s="2"/>
      <c r="F1015" s="2"/>
      <c r="G1015" s="222"/>
      <c r="H1015" s="222"/>
      <c r="I1015" s="222"/>
      <c r="J1015" s="222"/>
      <c r="K1015" s="5"/>
    </row>
    <row r="1016" ht="15.75" customHeight="1">
      <c r="A1016" s="2"/>
      <c r="B1016" s="2"/>
      <c r="C1016" s="2"/>
      <c r="D1016" s="2"/>
      <c r="E1016" s="2"/>
      <c r="F1016" s="2"/>
      <c r="G1016" s="222"/>
      <c r="H1016" s="222"/>
      <c r="I1016" s="222"/>
      <c r="J1016" s="222"/>
      <c r="K1016" s="5"/>
    </row>
    <row r="1017" ht="15.75" customHeight="1">
      <c r="A1017" s="2"/>
      <c r="B1017" s="2"/>
      <c r="C1017" s="2"/>
      <c r="D1017" s="2"/>
      <c r="E1017" s="2"/>
      <c r="F1017" s="2"/>
      <c r="G1017" s="222"/>
      <c r="H1017" s="222"/>
      <c r="I1017" s="222"/>
      <c r="J1017" s="222"/>
      <c r="K1017" s="5"/>
    </row>
    <row r="1018" ht="15.75" customHeight="1">
      <c r="A1018" s="2"/>
      <c r="B1018" s="2"/>
      <c r="C1018" s="2"/>
      <c r="D1018" s="2"/>
      <c r="E1018" s="2"/>
      <c r="F1018" s="2"/>
      <c r="G1018" s="222"/>
      <c r="H1018" s="222"/>
      <c r="I1018" s="222"/>
      <c r="J1018" s="222"/>
      <c r="K1018" s="5"/>
    </row>
    <row r="1019" ht="15.75" customHeight="1">
      <c r="A1019" s="2"/>
      <c r="B1019" s="2"/>
      <c r="C1019" s="2"/>
      <c r="D1019" s="2"/>
      <c r="E1019" s="2"/>
      <c r="F1019" s="2"/>
      <c r="G1019" s="222"/>
      <c r="H1019" s="222"/>
      <c r="I1019" s="222"/>
      <c r="J1019" s="222"/>
      <c r="K1019" s="5"/>
    </row>
    <row r="1020" ht="15.75" customHeight="1">
      <c r="A1020" s="2"/>
      <c r="B1020" s="2"/>
      <c r="C1020" s="2"/>
      <c r="D1020" s="2"/>
      <c r="E1020" s="2"/>
      <c r="F1020" s="2"/>
      <c r="G1020" s="222"/>
      <c r="H1020" s="222"/>
      <c r="I1020" s="222"/>
      <c r="J1020" s="222"/>
      <c r="K1020" s="5"/>
    </row>
    <row r="1021" ht="15.75" customHeight="1">
      <c r="A1021" s="2"/>
      <c r="B1021" s="2"/>
      <c r="C1021" s="2"/>
      <c r="D1021" s="2"/>
      <c r="E1021" s="2"/>
      <c r="F1021" s="2"/>
      <c r="G1021" s="222"/>
      <c r="H1021" s="222"/>
      <c r="I1021" s="222"/>
      <c r="J1021" s="222"/>
      <c r="K1021" s="5"/>
    </row>
    <row r="1022" ht="15.75" customHeight="1">
      <c r="A1022" s="2"/>
      <c r="B1022" s="2"/>
      <c r="C1022" s="2"/>
      <c r="D1022" s="2"/>
      <c r="E1022" s="2"/>
      <c r="F1022" s="2"/>
      <c r="G1022" s="222"/>
      <c r="H1022" s="222"/>
      <c r="I1022" s="222"/>
      <c r="J1022" s="222"/>
      <c r="K1022" s="5"/>
    </row>
    <row r="1023" ht="15.75" customHeight="1">
      <c r="A1023" s="2"/>
      <c r="B1023" s="2"/>
      <c r="C1023" s="2"/>
      <c r="D1023" s="2"/>
      <c r="E1023" s="2"/>
      <c r="F1023" s="2"/>
      <c r="G1023" s="222"/>
      <c r="H1023" s="222"/>
      <c r="I1023" s="222"/>
      <c r="J1023" s="222"/>
      <c r="K1023" s="5"/>
    </row>
    <row r="1024" ht="15.75" customHeight="1">
      <c r="A1024" s="2"/>
      <c r="B1024" s="2"/>
      <c r="C1024" s="2"/>
      <c r="D1024" s="2"/>
      <c r="E1024" s="2"/>
      <c r="F1024" s="2"/>
      <c r="G1024" s="222"/>
      <c r="H1024" s="222"/>
      <c r="I1024" s="222"/>
      <c r="J1024" s="222"/>
      <c r="K1024" s="5"/>
    </row>
    <row r="1025" ht="15.75" customHeight="1">
      <c r="A1025" s="2"/>
      <c r="B1025" s="2"/>
      <c r="C1025" s="2"/>
      <c r="D1025" s="2"/>
      <c r="E1025" s="2"/>
      <c r="F1025" s="2"/>
      <c r="G1025" s="222"/>
      <c r="H1025" s="222"/>
      <c r="I1025" s="222"/>
      <c r="J1025" s="222"/>
      <c r="K1025" s="5"/>
    </row>
    <row r="1026" ht="15.75" customHeight="1">
      <c r="A1026" s="2"/>
      <c r="B1026" s="2"/>
      <c r="C1026" s="2"/>
      <c r="D1026" s="2"/>
      <c r="E1026" s="2"/>
      <c r="F1026" s="2"/>
      <c r="G1026" s="222"/>
      <c r="H1026" s="222"/>
      <c r="I1026" s="222"/>
      <c r="J1026" s="222"/>
      <c r="K1026" s="5"/>
    </row>
    <row r="1027" ht="15.75" customHeight="1">
      <c r="A1027" s="2"/>
      <c r="B1027" s="2"/>
      <c r="C1027" s="2"/>
      <c r="D1027" s="2"/>
      <c r="E1027" s="2"/>
      <c r="F1027" s="2"/>
      <c r="G1027" s="222"/>
      <c r="H1027" s="222"/>
      <c r="I1027" s="222"/>
      <c r="J1027" s="222"/>
      <c r="K1027" s="5"/>
    </row>
    <row r="1028" ht="15.75" customHeight="1">
      <c r="A1028" s="2"/>
      <c r="B1028" s="2"/>
      <c r="C1028" s="2"/>
      <c r="D1028" s="2"/>
      <c r="E1028" s="2"/>
      <c r="F1028" s="2"/>
      <c r="G1028" s="222"/>
      <c r="H1028" s="222"/>
      <c r="I1028" s="222"/>
      <c r="J1028" s="222"/>
      <c r="K1028" s="5"/>
    </row>
    <row r="1029" ht="15.75" customHeight="1">
      <c r="A1029" s="2"/>
      <c r="B1029" s="2"/>
      <c r="C1029" s="2"/>
      <c r="D1029" s="2"/>
      <c r="E1029" s="2"/>
      <c r="F1029" s="2"/>
      <c r="G1029" s="222"/>
      <c r="H1029" s="222"/>
      <c r="I1029" s="222"/>
      <c r="J1029" s="222"/>
      <c r="K1029" s="5"/>
    </row>
    <row r="1030" ht="15.75" customHeight="1">
      <c r="A1030" s="2"/>
      <c r="B1030" s="2"/>
      <c r="C1030" s="2"/>
      <c r="D1030" s="2"/>
      <c r="E1030" s="2"/>
      <c r="F1030" s="2"/>
      <c r="G1030" s="222"/>
      <c r="H1030" s="222"/>
      <c r="I1030" s="222"/>
      <c r="J1030" s="222"/>
      <c r="K1030" s="5"/>
    </row>
    <row r="1031" ht="15.75" customHeight="1">
      <c r="A1031" s="2"/>
      <c r="B1031" s="2"/>
      <c r="C1031" s="2"/>
      <c r="D1031" s="2"/>
      <c r="E1031" s="2"/>
      <c r="F1031" s="2"/>
      <c r="G1031" s="222"/>
      <c r="H1031" s="222"/>
      <c r="I1031" s="222"/>
      <c r="J1031" s="222"/>
      <c r="K1031" s="5"/>
    </row>
    <row r="1032" ht="15.75" customHeight="1">
      <c r="A1032" s="2"/>
      <c r="B1032" s="2"/>
      <c r="C1032" s="2"/>
      <c r="D1032" s="2"/>
      <c r="E1032" s="2"/>
      <c r="F1032" s="2"/>
      <c r="G1032" s="222"/>
      <c r="H1032" s="222"/>
      <c r="I1032" s="222"/>
      <c r="J1032" s="222"/>
      <c r="K1032" s="5"/>
    </row>
    <row r="1033" ht="15.75" customHeight="1">
      <c r="A1033" s="2"/>
      <c r="B1033" s="2"/>
      <c r="C1033" s="2"/>
      <c r="D1033" s="2"/>
      <c r="E1033" s="2"/>
      <c r="F1033" s="2"/>
      <c r="G1033" s="222"/>
      <c r="H1033" s="222"/>
      <c r="I1033" s="222"/>
      <c r="J1033" s="222"/>
      <c r="K1033" s="5"/>
    </row>
    <row r="1034" ht="15.75" customHeight="1">
      <c r="A1034" s="2"/>
      <c r="B1034" s="2"/>
      <c r="C1034" s="2"/>
      <c r="D1034" s="2"/>
      <c r="E1034" s="2"/>
      <c r="F1034" s="2"/>
      <c r="G1034" s="222"/>
      <c r="H1034" s="222"/>
      <c r="I1034" s="222"/>
      <c r="J1034" s="222"/>
      <c r="K1034" s="5"/>
    </row>
    <row r="1035" ht="15.75" customHeight="1">
      <c r="A1035" s="2"/>
      <c r="B1035" s="2"/>
      <c r="C1035" s="2"/>
      <c r="D1035" s="2"/>
      <c r="E1035" s="2"/>
      <c r="F1035" s="2"/>
      <c r="G1035" s="222"/>
      <c r="H1035" s="222"/>
      <c r="I1035" s="222"/>
      <c r="J1035" s="222"/>
      <c r="K1035" s="5"/>
    </row>
    <row r="1036" ht="15.75" customHeight="1">
      <c r="A1036" s="2"/>
      <c r="B1036" s="2"/>
      <c r="C1036" s="2"/>
      <c r="D1036" s="2"/>
      <c r="E1036" s="2"/>
      <c r="F1036" s="2"/>
      <c r="G1036" s="222"/>
      <c r="H1036" s="222"/>
      <c r="I1036" s="222"/>
      <c r="J1036" s="222"/>
      <c r="K1036" s="5"/>
    </row>
    <row r="1037" ht="15.75" customHeight="1">
      <c r="A1037" s="2"/>
      <c r="B1037" s="2"/>
      <c r="C1037" s="2"/>
      <c r="D1037" s="2"/>
      <c r="E1037" s="2"/>
      <c r="F1037" s="2"/>
      <c r="G1037" s="222"/>
      <c r="H1037" s="222"/>
      <c r="I1037" s="222"/>
      <c r="J1037" s="222"/>
      <c r="K1037" s="5"/>
    </row>
    <row r="1038" ht="15.75" customHeight="1">
      <c r="A1038" s="2"/>
      <c r="B1038" s="2"/>
      <c r="C1038" s="2"/>
      <c r="D1038" s="2"/>
      <c r="E1038" s="2"/>
      <c r="F1038" s="2"/>
      <c r="G1038" s="222"/>
      <c r="H1038" s="222"/>
      <c r="I1038" s="222"/>
      <c r="J1038" s="222"/>
      <c r="K1038" s="5"/>
    </row>
    <row r="1039" ht="15.75" customHeight="1">
      <c r="A1039" s="2"/>
      <c r="B1039" s="2"/>
      <c r="C1039" s="2"/>
      <c r="D1039" s="2"/>
      <c r="E1039" s="2"/>
      <c r="F1039" s="2"/>
      <c r="G1039" s="222"/>
      <c r="H1039" s="222"/>
      <c r="I1039" s="222"/>
      <c r="J1039" s="222"/>
      <c r="K1039" s="5"/>
    </row>
  </sheetData>
  <mergeCells count="105">
    <mergeCell ref="A2:G2"/>
    <mergeCell ref="B4:E4"/>
    <mergeCell ref="P7:Q7"/>
    <mergeCell ref="E39:F39"/>
    <mergeCell ref="I39:J39"/>
    <mergeCell ref="E40:F40"/>
    <mergeCell ref="I40:J41"/>
    <mergeCell ref="I44:J44"/>
    <mergeCell ref="I45:J45"/>
    <mergeCell ref="E41:F41"/>
    <mergeCell ref="E42:F42"/>
    <mergeCell ref="I42:J42"/>
    <mergeCell ref="E43:F43"/>
    <mergeCell ref="I43:J43"/>
    <mergeCell ref="E44:F44"/>
    <mergeCell ref="E45:F45"/>
    <mergeCell ref="E46:F46"/>
    <mergeCell ref="I46:J46"/>
    <mergeCell ref="E47:F47"/>
    <mergeCell ref="I47:J47"/>
    <mergeCell ref="E48:F48"/>
    <mergeCell ref="I48:J48"/>
    <mergeCell ref="H51:J51"/>
    <mergeCell ref="E58:F58"/>
    <mergeCell ref="E59:F59"/>
    <mergeCell ref="E60:F60"/>
    <mergeCell ref="E61:F61"/>
    <mergeCell ref="E62:F62"/>
    <mergeCell ref="E63:F63"/>
    <mergeCell ref="E64:F64"/>
    <mergeCell ref="E65:F65"/>
    <mergeCell ref="E51:F51"/>
    <mergeCell ref="E52:F52"/>
    <mergeCell ref="E53:F53"/>
    <mergeCell ref="E54:F54"/>
    <mergeCell ref="E55:F55"/>
    <mergeCell ref="E56:F56"/>
    <mergeCell ref="E57:F57"/>
    <mergeCell ref="H68:J68"/>
    <mergeCell ref="H69:J69"/>
    <mergeCell ref="H108:J108"/>
    <mergeCell ref="H109:J109"/>
    <mergeCell ref="H110:J110"/>
    <mergeCell ref="H111:J111"/>
    <mergeCell ref="H112:J112"/>
    <mergeCell ref="H113:J113"/>
    <mergeCell ref="H114:J114"/>
    <mergeCell ref="H122:J122"/>
    <mergeCell ref="H123:J123"/>
    <mergeCell ref="H115:J115"/>
    <mergeCell ref="H116:J116"/>
    <mergeCell ref="H117:J117"/>
    <mergeCell ref="H118:J118"/>
    <mergeCell ref="H119:J119"/>
    <mergeCell ref="H120:J120"/>
    <mergeCell ref="H121:J12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E91:J91"/>
    <mergeCell ref="E92:J92"/>
    <mergeCell ref="E93:J93"/>
    <mergeCell ref="E94:J94"/>
    <mergeCell ref="E95:J95"/>
    <mergeCell ref="E96:J96"/>
    <mergeCell ref="E97:J97"/>
    <mergeCell ref="E98:J98"/>
    <mergeCell ref="H101:J101"/>
    <mergeCell ref="H102:J102"/>
    <mergeCell ref="H103:J103"/>
    <mergeCell ref="H104:J104"/>
    <mergeCell ref="H105:J105"/>
    <mergeCell ref="H106:J106"/>
    <mergeCell ref="H107:J107"/>
  </mergeCells>
  <dataValidations>
    <dataValidation type="list" allowBlank="1" showErrorMessage="1" sqref="A8:A17">
      <formula1>'품목마스터(제품)'!$C$2:$C1003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2:A26">
      <formula1>'품목마스터(라벨)'!$C$2:$C1006</formula1>
    </dataValidation>
    <dataValidation type="list" allowBlank="1" showErrorMessage="1" sqref="A47">
      <formula1>'품목마스터(제품)'!$C$2:$C1047</formula1>
    </dataValidation>
    <dataValidation type="list" allowBlank="1" showErrorMessage="1" sqref="H31:H35">
      <formula1>"BT-2,실험실,BT-1,BT-3,BT-6"</formula1>
    </dataValidation>
    <dataValidation type="list" allowBlank="1" showErrorMessage="1" sqref="H22:H26">
      <formula1>"자동A,수동B,수동,자동B"</formula1>
    </dataValidation>
    <dataValidation type="list" allowBlank="1" showErrorMessage="1" sqref="A31 A33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45:A46">
      <formula1>'품목마스터(제품)'!$C$2:$C1046</formula1>
    </dataValidation>
    <dataValidation type="list" allowBlank="1" showErrorMessage="1" sqref="A40:A44">
      <formula1>'품목마스터(제품)'!$C$2:$C1038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46280.0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/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182</v>
      </c>
      <c r="B8" s="42" t="str">
        <f>IFERROR(__xludf.DUMMYFUNCTION("IFERROR(REGEXEXTRACT(A8,""\| (.+)$""),"""")
"),"1L")</f>
        <v>1L</v>
      </c>
      <c r="C8" s="43">
        <v>792.0</v>
      </c>
      <c r="D8" s="44">
        <v>66.0</v>
      </c>
      <c r="E8" s="45">
        <v>3.0</v>
      </c>
      <c r="F8" s="46">
        <v>2.0</v>
      </c>
      <c r="G8" s="47">
        <f t="shared" ref="G8:G17" si="1">IF(OR(E8="",F8=""),"",E8*F8)</f>
        <v>6</v>
      </c>
      <c r="H8" s="48" t="s">
        <v>183</v>
      </c>
      <c r="I8" s="49">
        <v>260914.0</v>
      </c>
      <c r="J8" s="50" t="s">
        <v>41</v>
      </c>
      <c r="K8" s="51">
        <f t="shared" ref="K8:K17" si="2">IF(OR(E8="",F8=""),"",(E8*F8)/7.5)</f>
        <v>0.8</v>
      </c>
      <c r="L8" s="52" t="s">
        <v>185</v>
      </c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/>
      <c r="Q8" s="57"/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182</v>
      </c>
      <c r="B9" s="42" t="str">
        <f>IFERROR(__xludf.DUMMYFUNCTION("IFERROR(REGEXEXTRACT(A9,""\| (.+)$""),"""")
"),"1L")</f>
        <v>1L</v>
      </c>
      <c r="C9" s="43">
        <v>1440.0</v>
      </c>
      <c r="D9" s="44">
        <v>120.0</v>
      </c>
      <c r="E9" s="45">
        <v>4.5</v>
      </c>
      <c r="F9" s="46">
        <v>3.0</v>
      </c>
      <c r="G9" s="47">
        <f t="shared" si="1"/>
        <v>13.5</v>
      </c>
      <c r="H9" s="48" t="s">
        <v>183</v>
      </c>
      <c r="I9" s="49">
        <v>260914.0</v>
      </c>
      <c r="J9" s="50" t="s">
        <v>41</v>
      </c>
      <c r="K9" s="51">
        <f t="shared" si="2"/>
        <v>1.8</v>
      </c>
      <c r="L9" s="52" t="s">
        <v>31</v>
      </c>
      <c r="M9" s="59"/>
      <c r="N9" s="59"/>
      <c r="O9" s="55" t="str">
        <f t="shared" si="3"/>
        <v/>
      </c>
      <c r="P9" s="60"/>
      <c r="Q9" s="61"/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/>
      <c r="B10" s="42" t="str">
        <f>IFERROR(__xludf.DUMMYFUNCTION("IFERROR(REGEXEXTRACT(A10,""\| (.+)$""),"""")
"),"")</f>
        <v/>
      </c>
      <c r="C10" s="43"/>
      <c r="D10" s="44"/>
      <c r="E10" s="45"/>
      <c r="F10" s="46"/>
      <c r="G10" s="47" t="str">
        <f t="shared" si="1"/>
        <v/>
      </c>
      <c r="H10" s="48"/>
      <c r="I10" s="49"/>
      <c r="J10" s="50"/>
      <c r="K10" s="51" t="str">
        <f t="shared" si="2"/>
        <v/>
      </c>
      <c r="L10" s="52"/>
      <c r="M10" s="59"/>
      <c r="N10" s="59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52"/>
      <c r="M11" s="59"/>
      <c r="N11" s="59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 t="str">
        <f>IFERROR(__xludf.DUMMYFUNCTION("IFERROR(REGEXEXTRACT(A12,""\| (.+)$""),"""")
"),"")</f>
        <v/>
      </c>
      <c r="C12" s="43"/>
      <c r="D12" s="62"/>
      <c r="E12" s="45"/>
      <c r="F12" s="46"/>
      <c r="G12" s="47" t="str">
        <f t="shared" si="1"/>
        <v/>
      </c>
      <c r="H12" s="48"/>
      <c r="I12" s="49"/>
      <c r="J12" s="50"/>
      <c r="K12" s="51" t="str">
        <f t="shared" si="2"/>
        <v/>
      </c>
      <c r="L12" s="63"/>
      <c r="M12" s="59"/>
      <c r="N12" s="59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2"/>
      <c r="E13" s="45"/>
      <c r="F13" s="46"/>
      <c r="G13" s="47" t="str">
        <f t="shared" si="1"/>
        <v/>
      </c>
      <c r="H13" s="48"/>
      <c r="I13" s="49"/>
      <c r="J13" s="50"/>
      <c r="K13" s="64" t="str">
        <f t="shared" si="2"/>
        <v/>
      </c>
      <c r="L13" s="63"/>
      <c r="M13" s="59"/>
      <c r="N13" s="59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5"/>
      <c r="B14" s="42" t="str">
        <f>IFERROR(__xludf.DUMMYFUNCTION("IFERROR(REGEXEXTRACT(A14,""\| (.+)$""),"""")
"),"")</f>
        <v/>
      </c>
      <c r="C14" s="66"/>
      <c r="D14" s="67"/>
      <c r="E14" s="68"/>
      <c r="F14" s="69"/>
      <c r="G14" s="47" t="str">
        <f t="shared" si="1"/>
        <v/>
      </c>
      <c r="H14" s="48"/>
      <c r="I14" s="70"/>
      <c r="J14" s="71"/>
      <c r="K14" s="51" t="str">
        <f t="shared" si="2"/>
        <v/>
      </c>
      <c r="L14" s="63"/>
      <c r="M14" s="59"/>
      <c r="N14" s="59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2"/>
      <c r="B15" s="42" t="str">
        <f>IFERROR(__xludf.DUMMYFUNCTION("IFERROR(REGEXEXTRACT(A15,""\| (.+)$""),"""")
"),"")</f>
        <v/>
      </c>
      <c r="C15" s="66"/>
      <c r="D15" s="67"/>
      <c r="E15" s="73"/>
      <c r="F15" s="74"/>
      <c r="G15" s="47" t="str">
        <f t="shared" si="1"/>
        <v/>
      </c>
      <c r="H15" s="48"/>
      <c r="I15" s="70"/>
      <c r="J15" s="71"/>
      <c r="K15" s="51" t="str">
        <f t="shared" si="2"/>
        <v/>
      </c>
      <c r="L15" s="63"/>
      <c r="M15" s="59"/>
      <c r="N15" s="59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5"/>
      <c r="B16" s="42" t="str">
        <f>IFERROR(__xludf.DUMMYFUNCTION("IFERROR(REGEXEXTRACT(A16,""\| (.+)$""),"""")
"),"")</f>
        <v/>
      </c>
      <c r="C16" s="76"/>
      <c r="D16" s="77"/>
      <c r="E16" s="78"/>
      <c r="F16" s="79"/>
      <c r="G16" s="47" t="str">
        <f t="shared" si="1"/>
        <v/>
      </c>
      <c r="H16" s="48"/>
      <c r="I16" s="70"/>
      <c r="J16" s="71"/>
      <c r="K16" s="51" t="str">
        <f t="shared" si="2"/>
        <v/>
      </c>
      <c r="L16" s="63"/>
      <c r="M16" s="80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5"/>
      <c r="B17" s="42" t="str">
        <f>IFERROR(__xludf.DUMMYFUNCTION("IFERROR(REGEXEXTRACT(A17,""\| (.+)$""),"""")
"),"")</f>
        <v/>
      </c>
      <c r="C17" s="76"/>
      <c r="D17" s="77"/>
      <c r="E17" s="78"/>
      <c r="F17" s="79"/>
      <c r="G17" s="47" t="str">
        <f t="shared" si="1"/>
        <v/>
      </c>
      <c r="H17" s="48"/>
      <c r="I17" s="70"/>
      <c r="J17" s="71"/>
      <c r="K17" s="51" t="str">
        <f t="shared" si="2"/>
        <v/>
      </c>
      <c r="L17" s="63"/>
      <c r="M17" s="80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1" t="s">
        <v>37</v>
      </c>
      <c r="B18" s="82"/>
      <c r="C18" s="83">
        <f t="shared" ref="C18:E18" si="4">SUM(C8:C17)</f>
        <v>2232</v>
      </c>
      <c r="D18" s="84">
        <f t="shared" si="4"/>
        <v>186</v>
      </c>
      <c r="E18" s="85">
        <f t="shared" si="4"/>
        <v>7.5</v>
      </c>
      <c r="F18" s="86">
        <f>IFERROR(G18/E18, 0)</f>
        <v>2.6</v>
      </c>
      <c r="G18" s="87">
        <f>SUM(G8:G17)</f>
        <v>19.5</v>
      </c>
      <c r="H18" s="88"/>
      <c r="I18" s="88"/>
      <c r="J18" s="89"/>
      <c r="K18" s="90">
        <f>SUM(K8:K14)</f>
        <v>2.6</v>
      </c>
      <c r="L18" s="63"/>
      <c r="M18" s="80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1"/>
      <c r="B19" s="91"/>
      <c r="C19" s="91"/>
      <c r="D19" s="91"/>
      <c r="E19" s="92"/>
      <c r="F19" s="92"/>
      <c r="G19" s="92"/>
      <c r="H19" s="92"/>
      <c r="I19" s="92"/>
      <c r="J19" s="63"/>
      <c r="K19" s="63"/>
      <c r="L19" s="63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38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3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3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 t="s">
        <v>39</v>
      </c>
      <c r="B22" s="42" t="str">
        <f>IFERROR(__xludf.DUMMYFUNCTION("IFERROR(REGEXEXTRACT(A22,""\| (.+)$""),"""")
"),"81*111")</f>
        <v>81*111</v>
      </c>
      <c r="C22" s="43">
        <v>1912.0</v>
      </c>
      <c r="D22" s="44"/>
      <c r="E22" s="45">
        <v>3.0</v>
      </c>
      <c r="F22" s="93">
        <v>2.0</v>
      </c>
      <c r="G22" s="94">
        <f t="shared" ref="G22:G26" si="5">IF(OR(E22="",F22=""),"",E22*F22)</f>
        <v>6</v>
      </c>
      <c r="H22" s="95" t="s">
        <v>40</v>
      </c>
      <c r="I22" s="49"/>
      <c r="J22" s="50" t="s">
        <v>41</v>
      </c>
      <c r="K22" s="96">
        <f t="shared" ref="K22:K26" si="6">IF(OR(E22="",F22=""),"",(E22*F22)/7.5)</f>
        <v>0.8</v>
      </c>
      <c r="L22" s="52" t="s">
        <v>205</v>
      </c>
      <c r="M22" s="59"/>
      <c r="N22" s="59"/>
      <c r="O22" s="55" t="str">
        <f t="shared" ref="O22:O26" si="7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 t="s">
        <v>206</v>
      </c>
      <c r="B23" s="42" t="str">
        <f>IFERROR(__xludf.DUMMYFUNCTION("IFERROR(REGEXEXTRACT(A23,""\| (.+)$""),"""")
"),"108*160")</f>
        <v>108*160</v>
      </c>
      <c r="C23" s="43">
        <v>96.0</v>
      </c>
      <c r="D23" s="44"/>
      <c r="E23" s="45">
        <v>1.0</v>
      </c>
      <c r="F23" s="97">
        <v>1.0</v>
      </c>
      <c r="G23" s="94">
        <f t="shared" si="5"/>
        <v>1</v>
      </c>
      <c r="H23" s="95" t="s">
        <v>45</v>
      </c>
      <c r="I23" s="49"/>
      <c r="J23" s="50" t="s">
        <v>25</v>
      </c>
      <c r="K23" s="96">
        <f t="shared" si="6"/>
        <v>0.1333333333</v>
      </c>
      <c r="L23" s="52" t="s">
        <v>170</v>
      </c>
      <c r="M23" s="59"/>
      <c r="N23" s="59"/>
      <c r="O23" s="55" t="str">
        <f t="shared" si="7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2"/>
      <c r="E24" s="98"/>
      <c r="F24" s="97"/>
      <c r="G24" s="94" t="str">
        <f t="shared" si="5"/>
        <v/>
      </c>
      <c r="H24" s="95"/>
      <c r="I24" s="99"/>
      <c r="J24" s="50"/>
      <c r="K24" s="96" t="str">
        <f t="shared" si="6"/>
        <v/>
      </c>
      <c r="L24" s="39"/>
      <c r="M24" s="59"/>
      <c r="N24" s="59"/>
      <c r="O24" s="55" t="str">
        <f t="shared" si="7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0"/>
      <c r="B25" s="42" t="str">
        <f>IFERROR(__xludf.DUMMYFUNCTION("IFERROR(REGEXEXTRACT(A25,""\| (.+)$""),"""")
"),"")</f>
        <v/>
      </c>
      <c r="C25" s="43"/>
      <c r="D25" s="67"/>
      <c r="E25" s="98"/>
      <c r="F25" s="97"/>
      <c r="G25" s="94" t="str">
        <f t="shared" si="5"/>
        <v/>
      </c>
      <c r="H25" s="95"/>
      <c r="I25" s="99"/>
      <c r="J25" s="50"/>
      <c r="K25" s="96" t="str">
        <f t="shared" si="6"/>
        <v/>
      </c>
      <c r="L25" s="58"/>
      <c r="M25" s="59"/>
      <c r="N25" s="59"/>
      <c r="O25" s="55" t="str">
        <f t="shared" si="7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1"/>
      <c r="B26" s="42" t="str">
        <f>IFERROR(__xludf.DUMMYFUNCTION("IFERROR(REGEXEXTRACT(A26,""\| (.+)$""),"""")
"),"")</f>
        <v/>
      </c>
      <c r="C26" s="66"/>
      <c r="D26" s="67"/>
      <c r="E26" s="102"/>
      <c r="F26" s="103"/>
      <c r="G26" s="94" t="str">
        <f t="shared" si="5"/>
        <v/>
      </c>
      <c r="H26" s="95"/>
      <c r="I26" s="104"/>
      <c r="J26" s="50"/>
      <c r="K26" s="96" t="str">
        <f t="shared" si="6"/>
        <v/>
      </c>
      <c r="L26" s="39"/>
      <c r="M26" s="2"/>
      <c r="N26" s="2"/>
      <c r="O26" s="55" t="str">
        <f t="shared" si="7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5" t="s">
        <v>37</v>
      </c>
      <c r="B27" s="82"/>
      <c r="C27" s="106">
        <f t="shared" ref="C27:E27" si="8">SUM(C22:C26)</f>
        <v>2008</v>
      </c>
      <c r="D27" s="107">
        <f t="shared" si="8"/>
        <v>0</v>
      </c>
      <c r="E27" s="108">
        <f t="shared" si="8"/>
        <v>4</v>
      </c>
      <c r="F27" s="86">
        <f>IFERROR(G27/E27, 0)</f>
        <v>1.75</v>
      </c>
      <c r="G27" s="109">
        <f>SUM(G22:G26)</f>
        <v>7</v>
      </c>
      <c r="H27" s="88"/>
      <c r="I27" s="88"/>
      <c r="J27" s="89"/>
      <c r="K27" s="90">
        <f>SUM(K22:K26)</f>
        <v>0.9333333333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1"/>
      <c r="B28" s="91"/>
      <c r="C28" s="91"/>
      <c r="D28" s="91"/>
      <c r="E28" s="92"/>
      <c r="F28" s="92"/>
      <c r="G28" s="92"/>
      <c r="H28" s="92"/>
      <c r="I28" s="92"/>
      <c r="J28" s="63"/>
      <c r="K28" s="63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47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48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0" t="s">
        <v>62</v>
      </c>
      <c r="B31" s="111" t="s">
        <v>50</v>
      </c>
      <c r="C31" s="112">
        <v>2540.0</v>
      </c>
      <c r="D31" s="113" t="s">
        <v>51</v>
      </c>
      <c r="E31" s="114">
        <v>3.0</v>
      </c>
      <c r="F31" s="115">
        <v>2.0</v>
      </c>
      <c r="G31" s="116">
        <f t="shared" ref="G31:G35" si="9">IF(OR(E31="",F31=""),"",E31*F31)</f>
        <v>6</v>
      </c>
      <c r="H31" s="95"/>
      <c r="I31" s="117" t="s">
        <v>216</v>
      </c>
      <c r="J31" s="50" t="s">
        <v>25</v>
      </c>
      <c r="K31" s="51">
        <f t="shared" ref="K31:K35" si="10">IF(OR(E31="",F31=""),"",(E31*F31)/7.5)</f>
        <v>0.8</v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0" t="s">
        <v>217</v>
      </c>
      <c r="B32" s="111" t="s">
        <v>50</v>
      </c>
      <c r="C32" s="119">
        <v>1400.0</v>
      </c>
      <c r="D32" s="113" t="s">
        <v>51</v>
      </c>
      <c r="E32" s="120">
        <v>2.0</v>
      </c>
      <c r="F32" s="118">
        <v>2.0</v>
      </c>
      <c r="G32" s="116">
        <f t="shared" si="9"/>
        <v>4</v>
      </c>
      <c r="H32" s="95"/>
      <c r="I32" s="117" t="s">
        <v>218</v>
      </c>
      <c r="J32" s="50" t="s">
        <v>25</v>
      </c>
      <c r="K32" s="51">
        <f t="shared" si="10"/>
        <v>0.5333333333</v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0" t="s">
        <v>219</v>
      </c>
      <c r="B33" s="111" t="s">
        <v>50</v>
      </c>
      <c r="C33" s="119">
        <v>1000.0</v>
      </c>
      <c r="D33" s="113" t="s">
        <v>51</v>
      </c>
      <c r="E33" s="120">
        <v>1.0</v>
      </c>
      <c r="F33" s="118">
        <v>2.0</v>
      </c>
      <c r="G33" s="116">
        <f t="shared" si="9"/>
        <v>2</v>
      </c>
      <c r="H33" s="95"/>
      <c r="I33" s="117" t="s">
        <v>220</v>
      </c>
      <c r="J33" s="50" t="s">
        <v>25</v>
      </c>
      <c r="K33" s="51">
        <f t="shared" si="10"/>
        <v>0.2666666667</v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0"/>
      <c r="B34" s="111"/>
      <c r="C34" s="119"/>
      <c r="D34" s="113"/>
      <c r="E34" s="120"/>
      <c r="F34" s="118"/>
      <c r="G34" s="116" t="str">
        <f t="shared" si="9"/>
        <v/>
      </c>
      <c r="H34" s="95"/>
      <c r="I34" s="117"/>
      <c r="J34" s="50"/>
      <c r="K34" s="51" t="str">
        <f t="shared" si="10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1"/>
      <c r="B35" s="111"/>
      <c r="C35" s="119"/>
      <c r="D35" s="113"/>
      <c r="E35" s="122"/>
      <c r="F35" s="123"/>
      <c r="G35" s="116" t="str">
        <f t="shared" si="9"/>
        <v/>
      </c>
      <c r="H35" s="95"/>
      <c r="I35" s="117"/>
      <c r="J35" s="124"/>
      <c r="K35" s="51" t="str">
        <f t="shared" si="10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5" t="s">
        <v>37</v>
      </c>
      <c r="B36" s="125"/>
      <c r="C36" s="126">
        <f>SUM(C31:C35)</f>
        <v>4940</v>
      </c>
      <c r="D36" s="127"/>
      <c r="E36" s="128">
        <f>SUM(E28:E35)</f>
        <v>6</v>
      </c>
      <c r="F36" s="86">
        <f>IFERROR(G36/E36, 0)</f>
        <v>3.166666667</v>
      </c>
      <c r="G36" s="87">
        <f>SUM(G26:G35)</f>
        <v>19</v>
      </c>
      <c r="H36" s="88"/>
      <c r="I36" s="88"/>
      <c r="J36" s="89"/>
      <c r="K36" s="90">
        <f>SUM(K31:K35)</f>
        <v>1.6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1"/>
      <c r="B37" s="91"/>
      <c r="C37" s="91"/>
      <c r="D37" s="91"/>
      <c r="E37" s="92"/>
      <c r="F37" s="92"/>
      <c r="G37" s="92"/>
      <c r="H37" s="92"/>
      <c r="I37" s="92"/>
      <c r="J37" s="63"/>
      <c r="K37" s="63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68</v>
      </c>
      <c r="B38" s="23"/>
      <c r="C38" s="23"/>
      <c r="D38" s="23"/>
      <c r="E38" s="23"/>
      <c r="F38" s="23"/>
      <c r="G38" s="24"/>
      <c r="H38" s="24"/>
      <c r="I38" s="25"/>
      <c r="J38" s="26"/>
      <c r="K38" s="63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70</v>
      </c>
      <c r="F39" s="132"/>
      <c r="G39" s="131" t="s">
        <v>71</v>
      </c>
      <c r="H39" s="131" t="s">
        <v>72</v>
      </c>
      <c r="I39" s="131" t="s">
        <v>73</v>
      </c>
      <c r="J39" s="38"/>
      <c r="K39" s="63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 t="s">
        <v>222</v>
      </c>
      <c r="B40" s="42" t="str">
        <f>IFERROR(__xludf.DUMMYFUNCTION("IFERROR(REGEXEXTRACT(A40,""\| (.+)$""),"""")
"),"1L")</f>
        <v>1L</v>
      </c>
      <c r="C40" s="133">
        <v>1440.0</v>
      </c>
      <c r="D40" s="134">
        <v>120.0</v>
      </c>
      <c r="E40" s="135" t="s">
        <v>223</v>
      </c>
      <c r="F40" s="136"/>
      <c r="G40" s="135" t="s">
        <v>5</v>
      </c>
      <c r="H40" s="137" t="s">
        <v>76</v>
      </c>
      <c r="I40" s="223" t="s">
        <v>224</v>
      </c>
      <c r="J40" s="224"/>
      <c r="K40" s="63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 t="s">
        <v>28</v>
      </c>
      <c r="B41" s="42" t="str">
        <f>IFERROR(__xludf.DUMMYFUNCTION("IFERROR(REGEXEXTRACT(A41,""\| (.+)$""),"""")
"),"1L")</f>
        <v>1L</v>
      </c>
      <c r="C41" s="133">
        <v>1440.0</v>
      </c>
      <c r="D41" s="134">
        <v>120.0</v>
      </c>
      <c r="E41" s="135" t="s">
        <v>223</v>
      </c>
      <c r="F41" s="136"/>
      <c r="G41" s="135" t="s">
        <v>5</v>
      </c>
      <c r="H41" s="137" t="s">
        <v>76</v>
      </c>
      <c r="I41" s="225"/>
      <c r="J41" s="224"/>
      <c r="K41" s="63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38"/>
      <c r="J42" s="139"/>
      <c r="K42" s="63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1"/>
      <c r="D43" s="134"/>
      <c r="E43" s="135"/>
      <c r="F43" s="136"/>
      <c r="G43" s="135"/>
      <c r="H43" s="137"/>
      <c r="I43" s="140"/>
      <c r="J43" s="136"/>
      <c r="K43" s="63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1"/>
      <c r="D44" s="134"/>
      <c r="E44" s="135"/>
      <c r="F44" s="136"/>
      <c r="G44" s="135"/>
      <c r="H44" s="137"/>
      <c r="I44" s="138"/>
      <c r="J44" s="139"/>
      <c r="K44" s="63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2"/>
      <c r="B45" s="42"/>
      <c r="C45" s="141"/>
      <c r="D45" s="134"/>
      <c r="E45" s="133"/>
      <c r="F45" s="143"/>
      <c r="G45" s="135"/>
      <c r="H45" s="137"/>
      <c r="I45" s="138"/>
      <c r="J45" s="139"/>
      <c r="K45" s="63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2"/>
      <c r="B46" s="42"/>
      <c r="C46" s="141"/>
      <c r="D46" s="134"/>
      <c r="E46" s="133"/>
      <c r="F46" s="143"/>
      <c r="G46" s="135"/>
      <c r="H46" s="137"/>
      <c r="I46" s="138"/>
      <c r="J46" s="139"/>
      <c r="K46" s="63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5"/>
      <c r="B47" s="42" t="str">
        <f>IFERROR(__xludf.DUMMYFUNCTION("IFERROR(REGEXEXTRACT(A47,""\| (.+)$""),"""")
"),"")</f>
        <v/>
      </c>
      <c r="C47" s="141"/>
      <c r="D47" s="134"/>
      <c r="E47" s="133"/>
      <c r="F47" s="143"/>
      <c r="G47" s="135"/>
      <c r="H47" s="137"/>
      <c r="I47" s="138"/>
      <c r="J47" s="139"/>
      <c r="K47" s="63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5" t="s">
        <v>37</v>
      </c>
      <c r="B48" s="82"/>
      <c r="C48" s="144">
        <f>SUM(C40:C47)</f>
        <v>2880</v>
      </c>
      <c r="D48" s="125"/>
      <c r="E48" s="144"/>
      <c r="F48" s="38"/>
      <c r="G48" s="144"/>
      <c r="H48" s="145"/>
      <c r="I48" s="146"/>
      <c r="J48" s="38"/>
      <c r="K48" s="147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1"/>
      <c r="B49" s="91"/>
      <c r="C49" s="91"/>
      <c r="D49" s="91"/>
      <c r="E49" s="92"/>
      <c r="F49" s="92"/>
      <c r="G49" s="92"/>
      <c r="H49" s="92"/>
      <c r="I49" s="92"/>
      <c r="J49" s="63"/>
      <c r="K49" s="63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81</v>
      </c>
      <c r="B50" s="23"/>
      <c r="C50" s="23"/>
      <c r="D50" s="23"/>
      <c r="E50" s="23"/>
      <c r="F50" s="23"/>
      <c r="G50" s="24"/>
      <c r="H50" s="24"/>
      <c r="I50" s="25"/>
      <c r="J50" s="26"/>
      <c r="K50" s="63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70</v>
      </c>
      <c r="F51" s="132"/>
      <c r="G51" s="131" t="s">
        <v>71</v>
      </c>
      <c r="H51" s="131" t="s">
        <v>73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227</v>
      </c>
      <c r="B52" s="111" t="s">
        <v>83</v>
      </c>
      <c r="C52" s="133">
        <v>15.0</v>
      </c>
      <c r="D52" s="134"/>
      <c r="E52" s="133" t="s">
        <v>228</v>
      </c>
      <c r="F52" s="143"/>
      <c r="G52" s="134" t="s">
        <v>5</v>
      </c>
      <c r="H52" s="135"/>
      <c r="I52" s="148"/>
      <c r="J52" s="136"/>
      <c r="K52" s="149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/>
      <c r="B53" s="111"/>
      <c r="C53" s="133"/>
      <c r="D53" s="134"/>
      <c r="E53" s="133"/>
      <c r="F53" s="143"/>
      <c r="G53" s="134"/>
      <c r="H53" s="135"/>
      <c r="I53" s="148"/>
      <c r="J53" s="136"/>
      <c r="K53" s="14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/>
      <c r="B54" s="111"/>
      <c r="C54" s="133"/>
      <c r="D54" s="134"/>
      <c r="E54" s="133"/>
      <c r="F54" s="143"/>
      <c r="G54" s="134"/>
      <c r="H54" s="135"/>
      <c r="I54" s="148"/>
      <c r="J54" s="136"/>
      <c r="K54" s="63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1"/>
      <c r="C55" s="133"/>
      <c r="D55" s="134"/>
      <c r="E55" s="133"/>
      <c r="F55" s="143"/>
      <c r="G55" s="134"/>
      <c r="H55" s="135"/>
      <c r="I55" s="148"/>
      <c r="J55" s="136"/>
      <c r="K55" s="63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34"/>
      <c r="C56" s="133"/>
      <c r="D56" s="134"/>
      <c r="E56" s="133"/>
      <c r="F56" s="143"/>
      <c r="G56" s="134"/>
      <c r="H56" s="135"/>
      <c r="I56" s="148"/>
      <c r="J56" s="136"/>
      <c r="K56" s="63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34"/>
      <c r="C57" s="133"/>
      <c r="D57" s="134"/>
      <c r="E57" s="133"/>
      <c r="F57" s="143"/>
      <c r="G57" s="134"/>
      <c r="H57" s="135"/>
      <c r="I57" s="148"/>
      <c r="J57" s="136"/>
      <c r="K57" s="63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34"/>
      <c r="C58" s="133"/>
      <c r="D58" s="134"/>
      <c r="E58" s="133"/>
      <c r="F58" s="143"/>
      <c r="G58" s="134"/>
      <c r="H58" s="135"/>
      <c r="I58" s="148"/>
      <c r="J58" s="136"/>
      <c r="K58" s="63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1"/>
      <c r="C59" s="141"/>
      <c r="D59" s="134"/>
      <c r="E59" s="133"/>
      <c r="F59" s="143"/>
      <c r="G59" s="134"/>
      <c r="H59" s="150"/>
      <c r="I59" s="151"/>
      <c r="J59" s="139"/>
      <c r="K59" s="63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34"/>
      <c r="C60" s="141"/>
      <c r="D60" s="134"/>
      <c r="E60" s="133"/>
      <c r="F60" s="143"/>
      <c r="G60" s="134"/>
      <c r="H60" s="150"/>
      <c r="I60" s="151"/>
      <c r="J60" s="139"/>
      <c r="K60" s="63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1"/>
      <c r="C61" s="141"/>
      <c r="D61" s="134"/>
      <c r="E61" s="133"/>
      <c r="F61" s="143"/>
      <c r="G61" s="134"/>
      <c r="H61" s="150"/>
      <c r="I61" s="151"/>
      <c r="J61" s="139"/>
      <c r="K61" s="63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1"/>
      <c r="C62" s="141"/>
      <c r="D62" s="134"/>
      <c r="E62" s="133"/>
      <c r="F62" s="143"/>
      <c r="G62" s="134"/>
      <c r="H62" s="150"/>
      <c r="I62" s="151"/>
      <c r="J62" s="139"/>
      <c r="K62" s="63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1"/>
      <c r="C63" s="141"/>
      <c r="D63" s="134"/>
      <c r="E63" s="133"/>
      <c r="F63" s="143"/>
      <c r="G63" s="134"/>
      <c r="H63" s="150"/>
      <c r="I63" s="151"/>
      <c r="J63" s="139"/>
      <c r="K63" s="63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2"/>
      <c r="B64" s="111"/>
      <c r="C64" s="141"/>
      <c r="D64" s="134"/>
      <c r="E64" s="153"/>
      <c r="F64" s="154"/>
      <c r="G64" s="134"/>
      <c r="H64" s="150"/>
      <c r="I64" s="151"/>
      <c r="J64" s="139"/>
      <c r="K64" s="63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5" t="s">
        <v>37</v>
      </c>
      <c r="B65" s="125"/>
      <c r="C65" s="144">
        <f>SUM(C52:C64)</f>
        <v>15</v>
      </c>
      <c r="D65" s="125"/>
      <c r="E65" s="144"/>
      <c r="F65" s="38"/>
      <c r="G65" s="144"/>
      <c r="H65" s="155"/>
      <c r="I65" s="132"/>
      <c r="J65" s="38"/>
      <c r="K65" s="147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1"/>
      <c r="B66" s="91"/>
      <c r="C66" s="91"/>
      <c r="D66" s="91"/>
      <c r="E66" s="92"/>
      <c r="F66" s="92"/>
      <c r="G66" s="92"/>
      <c r="H66" s="92"/>
      <c r="I66" s="92"/>
      <c r="J66" s="63"/>
      <c r="K66" s="63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111</v>
      </c>
      <c r="B67" s="23"/>
      <c r="C67" s="23"/>
      <c r="D67" s="23"/>
      <c r="E67" s="23"/>
      <c r="F67" s="23"/>
      <c r="G67" s="24"/>
      <c r="H67" s="24"/>
      <c r="I67" s="25"/>
      <c r="J67" s="26"/>
      <c r="K67" s="63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112</v>
      </c>
      <c r="D68" s="130" t="s">
        <v>11</v>
      </c>
      <c r="E68" s="30" t="s">
        <v>12</v>
      </c>
      <c r="F68" s="30" t="s">
        <v>113</v>
      </c>
      <c r="G68" s="156" t="s">
        <v>114</v>
      </c>
      <c r="H68" s="131" t="s">
        <v>73</v>
      </c>
      <c r="I68" s="132"/>
      <c r="J68" s="38"/>
      <c r="K68" s="63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/>
      <c r="B69" s="157"/>
      <c r="C69" s="158"/>
      <c r="D69" s="158"/>
      <c r="E69" s="134"/>
      <c r="F69" s="140"/>
      <c r="G69" s="140"/>
      <c r="H69" s="159"/>
      <c r="I69" s="148"/>
      <c r="J69" s="143"/>
      <c r="K69" s="63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/>
      <c r="B70" s="157"/>
      <c r="C70" s="158"/>
      <c r="D70" s="158"/>
      <c r="E70" s="134"/>
      <c r="F70" s="140"/>
      <c r="G70" s="140"/>
      <c r="H70" s="159"/>
      <c r="I70" s="148"/>
      <c r="J70" s="143"/>
      <c r="K70" s="14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/>
      <c r="B71" s="157"/>
      <c r="C71" s="158"/>
      <c r="D71" s="158"/>
      <c r="E71" s="134"/>
      <c r="F71" s="140"/>
      <c r="G71" s="140"/>
      <c r="H71" s="159"/>
      <c r="I71" s="148"/>
      <c r="J71" s="143"/>
      <c r="K71" s="14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/>
      <c r="B72" s="111"/>
      <c r="C72" s="158"/>
      <c r="D72" s="158"/>
      <c r="E72" s="158"/>
      <c r="F72" s="140"/>
      <c r="G72" s="140"/>
      <c r="H72" s="159"/>
      <c r="I72" s="148"/>
      <c r="J72" s="143"/>
      <c r="K72" s="14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/>
      <c r="B73" s="111"/>
      <c r="C73" s="158"/>
      <c r="D73" s="158"/>
      <c r="E73" s="134"/>
      <c r="F73" s="140"/>
      <c r="G73" s="140"/>
      <c r="H73" s="159"/>
      <c r="I73" s="148"/>
      <c r="J73" s="143"/>
      <c r="K73" s="63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/>
      <c r="B74" s="111"/>
      <c r="C74" s="158"/>
      <c r="D74" s="158"/>
      <c r="E74" s="158"/>
      <c r="F74" s="140"/>
      <c r="G74" s="140"/>
      <c r="H74" s="159"/>
      <c r="I74" s="148"/>
      <c r="J74" s="143"/>
      <c r="K74" s="63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/>
      <c r="B75" s="111"/>
      <c r="C75" s="158"/>
      <c r="D75" s="134"/>
      <c r="E75" s="134"/>
      <c r="F75" s="140"/>
      <c r="G75" s="140"/>
      <c r="H75" s="159"/>
      <c r="I75" s="148"/>
      <c r="J75" s="143"/>
      <c r="K75" s="160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/>
      <c r="B76" s="158"/>
      <c r="C76" s="158"/>
      <c r="D76" s="158"/>
      <c r="E76" s="134"/>
      <c r="F76" s="140"/>
      <c r="G76" s="140"/>
      <c r="H76" s="159"/>
      <c r="I76" s="148"/>
      <c r="J76" s="143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1"/>
      <c r="B77" s="134"/>
      <c r="C77" s="158"/>
      <c r="D77" s="158"/>
      <c r="E77" s="134"/>
      <c r="F77" s="140"/>
      <c r="G77" s="140"/>
      <c r="H77" s="159"/>
      <c r="I77" s="148"/>
      <c r="J77" s="143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1"/>
      <c r="B78" s="134"/>
      <c r="C78" s="158"/>
      <c r="D78" s="158"/>
      <c r="E78" s="134"/>
      <c r="F78" s="140"/>
      <c r="G78" s="140"/>
      <c r="H78" s="159"/>
      <c r="I78" s="148"/>
      <c r="J78" s="143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1"/>
      <c r="B79" s="134"/>
      <c r="C79" s="158"/>
      <c r="D79" s="158"/>
      <c r="E79" s="134"/>
      <c r="F79" s="140"/>
      <c r="G79" s="140"/>
      <c r="H79" s="159"/>
      <c r="I79" s="148"/>
      <c r="J79" s="143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1"/>
      <c r="B80" s="162"/>
      <c r="C80" s="158"/>
      <c r="D80" s="134"/>
      <c r="E80" s="163"/>
      <c r="F80" s="140"/>
      <c r="G80" s="140"/>
      <c r="H80" s="159"/>
      <c r="I80" s="148"/>
      <c r="J80" s="143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1"/>
      <c r="B81" s="162"/>
      <c r="C81" s="158"/>
      <c r="D81" s="134"/>
      <c r="E81" s="164"/>
      <c r="F81" s="140"/>
      <c r="G81" s="140"/>
      <c r="H81" s="159"/>
      <c r="I81" s="148"/>
      <c r="J81" s="143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/>
      <c r="B82" s="162"/>
      <c r="C82" s="158"/>
      <c r="D82" s="134"/>
      <c r="E82" s="164"/>
      <c r="F82" s="140"/>
      <c r="G82" s="140"/>
      <c r="H82" s="159"/>
      <c r="I82" s="148"/>
      <c r="J82" s="143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1"/>
      <c r="B83" s="162"/>
      <c r="C83" s="158"/>
      <c r="D83" s="134"/>
      <c r="E83" s="164"/>
      <c r="F83" s="140"/>
      <c r="G83" s="140"/>
      <c r="H83" s="159"/>
      <c r="I83" s="148"/>
      <c r="J83" s="143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1"/>
      <c r="B84" s="162"/>
      <c r="C84" s="158"/>
      <c r="D84" s="134"/>
      <c r="E84" s="164"/>
      <c r="F84" s="140"/>
      <c r="G84" s="140"/>
      <c r="H84" s="159"/>
      <c r="I84" s="148"/>
      <c r="J84" s="143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65"/>
      <c r="B85" s="162"/>
      <c r="C85" s="158"/>
      <c r="D85" s="158"/>
      <c r="E85" s="166"/>
      <c r="F85" s="140"/>
      <c r="G85" s="140"/>
      <c r="H85" s="159"/>
      <c r="I85" s="148"/>
      <c r="J85" s="143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5"/>
      <c r="B86" s="162"/>
      <c r="C86" s="158"/>
      <c r="D86" s="158"/>
      <c r="E86" s="166"/>
      <c r="F86" s="140"/>
      <c r="G86" s="140"/>
      <c r="H86" s="159"/>
      <c r="I86" s="148"/>
      <c r="J86" s="143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5"/>
      <c r="B87" s="162"/>
      <c r="C87" s="158"/>
      <c r="D87" s="158"/>
      <c r="E87" s="166"/>
      <c r="F87" s="140"/>
      <c r="G87" s="140"/>
      <c r="H87" s="159"/>
      <c r="I87" s="148"/>
      <c r="J87" s="143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1"/>
      <c r="B88" s="162"/>
      <c r="C88" s="164"/>
      <c r="D88" s="158"/>
      <c r="E88" s="166"/>
      <c r="F88" s="140"/>
      <c r="G88" s="140"/>
      <c r="H88" s="159"/>
      <c r="I88" s="148"/>
      <c r="J88" s="143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05" t="s">
        <v>37</v>
      </c>
      <c r="B89" s="125"/>
      <c r="C89" s="106">
        <f t="shared" ref="C89:D89" si="11">SUM(C69:C80)</f>
        <v>0</v>
      </c>
      <c r="D89" s="106">
        <f t="shared" si="11"/>
        <v>0</v>
      </c>
      <c r="E89" s="167"/>
      <c r="F89" s="168"/>
      <c r="G89" s="145"/>
      <c r="H89" s="155"/>
      <c r="I89" s="132"/>
      <c r="J89" s="38"/>
      <c r="K89" s="21"/>
      <c r="L89" s="39"/>
      <c r="M89" s="8"/>
      <c r="N89" s="8"/>
      <c r="O89" s="8"/>
      <c r="P89" s="39"/>
      <c r="Q89" s="39"/>
      <c r="R89" s="39"/>
      <c r="S89" s="39"/>
      <c r="T89" s="39"/>
      <c r="U89" s="39"/>
      <c r="V89" s="39"/>
      <c r="W89" s="39"/>
      <c r="X89" s="39"/>
      <c r="Y89" s="40"/>
      <c r="Z89" s="40"/>
      <c r="AA89" s="40"/>
    </row>
    <row r="90" ht="13.5" customHeight="1">
      <c r="A90" s="91"/>
      <c r="B90" s="91"/>
      <c r="C90" s="91"/>
      <c r="D90" s="91"/>
      <c r="E90" s="92"/>
      <c r="F90" s="92"/>
      <c r="G90" s="92"/>
      <c r="H90" s="92"/>
      <c r="I90" s="92"/>
      <c r="J90" s="63"/>
      <c r="K90" s="21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5.75" customHeight="1">
      <c r="A91" s="22" t="s">
        <v>138</v>
      </c>
      <c r="B91" s="23"/>
      <c r="C91" s="169"/>
      <c r="D91" s="169"/>
      <c r="E91" s="22" t="s">
        <v>140</v>
      </c>
      <c r="F91" s="170"/>
      <c r="G91" s="170"/>
      <c r="H91" s="170"/>
      <c r="I91" s="170"/>
      <c r="J91" s="170"/>
      <c r="K91" s="17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28" t="s">
        <v>143</v>
      </c>
      <c r="B92" s="28" t="s">
        <v>144</v>
      </c>
      <c r="C92" s="28" t="s">
        <v>73</v>
      </c>
      <c r="D92" s="130"/>
      <c r="E92" s="172" t="s">
        <v>145</v>
      </c>
      <c r="F92" s="151"/>
      <c r="G92" s="151"/>
      <c r="H92" s="151"/>
      <c r="I92" s="151"/>
      <c r="J92" s="151"/>
      <c r="K92" s="21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173" t="s">
        <v>146</v>
      </c>
      <c r="B93" s="174"/>
      <c r="C93" s="134"/>
      <c r="D93" s="175"/>
      <c r="E93" s="176"/>
      <c r="F93" s="151"/>
      <c r="G93" s="151"/>
      <c r="H93" s="151"/>
      <c r="I93" s="151"/>
      <c r="J93" s="151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67" t="s">
        <v>76</v>
      </c>
      <c r="B94" s="177">
        <v>1.0</v>
      </c>
      <c r="C94" s="62"/>
      <c r="D94" s="178"/>
      <c r="E94" s="172"/>
      <c r="F94" s="151"/>
      <c r="G94" s="151"/>
      <c r="H94" s="151"/>
      <c r="I94" s="151"/>
      <c r="J94" s="151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67" t="s">
        <v>147</v>
      </c>
      <c r="B95" s="177"/>
      <c r="C95" s="67"/>
      <c r="D95" s="178"/>
      <c r="E95" s="172"/>
      <c r="F95" s="151"/>
      <c r="G95" s="151"/>
      <c r="H95" s="151"/>
      <c r="I95" s="151"/>
      <c r="J95" s="151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179"/>
      <c r="B96" s="180"/>
      <c r="C96" s="181"/>
      <c r="D96" s="182"/>
      <c r="E96" s="172"/>
      <c r="F96" s="151"/>
      <c r="G96" s="151"/>
      <c r="H96" s="151"/>
      <c r="I96" s="151"/>
      <c r="J96" s="151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83"/>
      <c r="B97" s="184"/>
      <c r="C97" s="185"/>
      <c r="D97" s="186"/>
      <c r="E97" s="172"/>
      <c r="F97" s="151"/>
      <c r="G97" s="151"/>
      <c r="H97" s="151"/>
      <c r="I97" s="151"/>
      <c r="J97" s="151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05" t="s">
        <v>37</v>
      </c>
      <c r="B98" s="187">
        <f>SUM(B93:B97)</f>
        <v>1</v>
      </c>
      <c r="C98" s="83"/>
      <c r="D98" s="168"/>
      <c r="E98" s="172"/>
      <c r="F98" s="151"/>
      <c r="G98" s="151"/>
      <c r="H98" s="151"/>
      <c r="I98" s="151"/>
      <c r="J98" s="151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188"/>
      <c r="B99" s="188"/>
      <c r="C99" s="188"/>
      <c r="D99" s="2"/>
      <c r="E99" s="189"/>
      <c r="F99" s="189"/>
      <c r="G99" s="189"/>
      <c r="H99" s="189"/>
      <c r="I99" s="189"/>
      <c r="J99" s="21"/>
      <c r="K99" s="21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129" t="s">
        <v>148</v>
      </c>
      <c r="B100" s="23"/>
      <c r="C100" s="23"/>
      <c r="D100" s="23"/>
      <c r="E100" s="23"/>
      <c r="F100" s="23"/>
      <c r="G100" s="24"/>
      <c r="H100" s="24"/>
      <c r="I100" s="25"/>
      <c r="J100" s="26"/>
      <c r="K100" s="160"/>
      <c r="L100" s="160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30" t="s">
        <v>149</v>
      </c>
      <c r="B101" s="30" t="s">
        <v>10</v>
      </c>
      <c r="C101" s="30" t="s">
        <v>11</v>
      </c>
      <c r="D101" s="30" t="s">
        <v>112</v>
      </c>
      <c r="E101" s="28" t="s">
        <v>13</v>
      </c>
      <c r="F101" s="30" t="s">
        <v>14</v>
      </c>
      <c r="G101" s="31" t="s">
        <v>15</v>
      </c>
      <c r="H101" s="131" t="s">
        <v>73</v>
      </c>
      <c r="I101" s="132"/>
      <c r="J101" s="38"/>
      <c r="K101" s="29" t="s">
        <v>19</v>
      </c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190" t="s">
        <v>150</v>
      </c>
      <c r="B102" s="191"/>
      <c r="C102" s="192"/>
      <c r="D102" s="192"/>
      <c r="E102" s="193">
        <v>1.5</v>
      </c>
      <c r="F102" s="194">
        <v>1.0</v>
      </c>
      <c r="G102" s="195">
        <f t="shared" ref="G102:G122" si="12">IF(OR(E102="",F102=""),"",E102*F102)</f>
        <v>1.5</v>
      </c>
      <c r="H102" s="196" t="s">
        <v>4</v>
      </c>
      <c r="I102" s="197"/>
      <c r="J102" s="198"/>
      <c r="K102" s="199">
        <f t="shared" ref="K102:K122" si="13">IF(OR(E102="",F102=""),"",(E102*F102)/7.5)</f>
        <v>0.2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200" t="s">
        <v>151</v>
      </c>
      <c r="B103" s="201"/>
      <c r="C103" s="202"/>
      <c r="D103" s="202"/>
      <c r="E103" s="203">
        <v>1.0</v>
      </c>
      <c r="F103" s="204">
        <v>1.0</v>
      </c>
      <c r="G103" s="205">
        <f t="shared" si="12"/>
        <v>1</v>
      </c>
      <c r="H103" s="196" t="s">
        <v>4</v>
      </c>
      <c r="I103" s="197"/>
      <c r="J103" s="198"/>
      <c r="K103" s="206">
        <f t="shared" si="13"/>
        <v>0.1333333333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0" t="s">
        <v>152</v>
      </c>
      <c r="B104" s="201"/>
      <c r="C104" s="202"/>
      <c r="D104" s="202"/>
      <c r="E104" s="203">
        <v>0.5</v>
      </c>
      <c r="F104" s="204">
        <v>1.0</v>
      </c>
      <c r="G104" s="205">
        <f t="shared" si="12"/>
        <v>0.5</v>
      </c>
      <c r="H104" s="196" t="s">
        <v>4</v>
      </c>
      <c r="I104" s="197"/>
      <c r="J104" s="198"/>
      <c r="K104" s="206">
        <f t="shared" si="13"/>
        <v>0.06666666667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0" t="s">
        <v>153</v>
      </c>
      <c r="B105" s="201"/>
      <c r="C105" s="202"/>
      <c r="D105" s="202"/>
      <c r="E105" s="203">
        <v>0.5</v>
      </c>
      <c r="F105" s="204">
        <v>1.0</v>
      </c>
      <c r="G105" s="205">
        <f t="shared" si="12"/>
        <v>0.5</v>
      </c>
      <c r="H105" s="196" t="s">
        <v>4</v>
      </c>
      <c r="I105" s="197"/>
      <c r="J105" s="198"/>
      <c r="K105" s="207">
        <f t="shared" si="13"/>
        <v>0.06666666667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8" t="s">
        <v>250</v>
      </c>
      <c r="B106" s="209"/>
      <c r="C106" s="210"/>
      <c r="D106" s="210"/>
      <c r="E106" s="211">
        <v>0.5</v>
      </c>
      <c r="F106" s="212">
        <v>1.0</v>
      </c>
      <c r="G106" s="205">
        <f t="shared" si="12"/>
        <v>0.5</v>
      </c>
      <c r="H106" s="196" t="s">
        <v>4</v>
      </c>
      <c r="I106" s="197"/>
      <c r="J106" s="198"/>
      <c r="K106" s="207">
        <f t="shared" si="13"/>
        <v>0.06666666667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8" t="s">
        <v>251</v>
      </c>
      <c r="B107" s="209"/>
      <c r="C107" s="210"/>
      <c r="D107" s="210"/>
      <c r="E107" s="211">
        <v>0.3</v>
      </c>
      <c r="F107" s="212">
        <v>1.0</v>
      </c>
      <c r="G107" s="205">
        <f t="shared" si="12"/>
        <v>0.3</v>
      </c>
      <c r="H107" s="196" t="s">
        <v>4</v>
      </c>
      <c r="I107" s="197"/>
      <c r="J107" s="198"/>
      <c r="K107" s="207">
        <f t="shared" si="13"/>
        <v>0.04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8" t="s">
        <v>252</v>
      </c>
      <c r="B108" s="213"/>
      <c r="C108" s="214"/>
      <c r="D108" s="214"/>
      <c r="E108" s="211">
        <v>2.5</v>
      </c>
      <c r="F108" s="212">
        <v>1.0</v>
      </c>
      <c r="G108" s="205">
        <f t="shared" si="12"/>
        <v>2.5</v>
      </c>
      <c r="H108" s="196" t="s">
        <v>4</v>
      </c>
      <c r="I108" s="197"/>
      <c r="J108" s="198"/>
      <c r="K108" s="207">
        <f t="shared" si="13"/>
        <v>0.3333333333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8" t="s">
        <v>253</v>
      </c>
      <c r="B109" s="213"/>
      <c r="C109" s="214"/>
      <c r="D109" s="214"/>
      <c r="E109" s="211">
        <v>0.5</v>
      </c>
      <c r="F109" s="212">
        <v>1.0</v>
      </c>
      <c r="G109" s="205">
        <f t="shared" si="12"/>
        <v>0.5</v>
      </c>
      <c r="H109" s="196" t="s">
        <v>4</v>
      </c>
      <c r="I109" s="197"/>
      <c r="J109" s="198"/>
      <c r="K109" s="207">
        <f t="shared" si="13"/>
        <v>0.06666666667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8" t="s">
        <v>254</v>
      </c>
      <c r="B110" s="213"/>
      <c r="C110" s="214"/>
      <c r="D110" s="214"/>
      <c r="E110" s="211">
        <v>0.3</v>
      </c>
      <c r="F110" s="212">
        <v>1.0</v>
      </c>
      <c r="G110" s="205">
        <f t="shared" si="12"/>
        <v>0.3</v>
      </c>
      <c r="H110" s="196" t="s">
        <v>4</v>
      </c>
      <c r="I110" s="197"/>
      <c r="J110" s="198"/>
      <c r="K110" s="207">
        <f t="shared" si="13"/>
        <v>0.04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8" t="s">
        <v>255</v>
      </c>
      <c r="B111" s="213"/>
      <c r="C111" s="214"/>
      <c r="D111" s="214"/>
      <c r="E111" s="211">
        <v>0.3</v>
      </c>
      <c r="F111" s="212">
        <v>1.0</v>
      </c>
      <c r="G111" s="205">
        <f t="shared" si="12"/>
        <v>0.3</v>
      </c>
      <c r="H111" s="196" t="s">
        <v>4</v>
      </c>
      <c r="I111" s="197"/>
      <c r="J111" s="198"/>
      <c r="K111" s="207">
        <f t="shared" si="13"/>
        <v>0.04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8"/>
      <c r="B112" s="213"/>
      <c r="C112" s="210"/>
      <c r="D112" s="210"/>
      <c r="E112" s="211"/>
      <c r="F112" s="212"/>
      <c r="G112" s="205" t="str">
        <f t="shared" si="12"/>
        <v/>
      </c>
      <c r="H112" s="196"/>
      <c r="I112" s="197"/>
      <c r="J112" s="198"/>
      <c r="K112" s="207" t="str">
        <f t="shared" si="13"/>
        <v/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8"/>
      <c r="B113" s="213"/>
      <c r="C113" s="210"/>
      <c r="D113" s="210"/>
      <c r="E113" s="211"/>
      <c r="F113" s="212"/>
      <c r="G113" s="205" t="str">
        <f t="shared" si="12"/>
        <v/>
      </c>
      <c r="H113" s="196"/>
      <c r="I113" s="197"/>
      <c r="J113" s="198"/>
      <c r="K113" s="207" t="str">
        <f t="shared" si="13"/>
        <v/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8"/>
      <c r="B114" s="213"/>
      <c r="C114" s="214"/>
      <c r="D114" s="214"/>
      <c r="E114" s="211"/>
      <c r="F114" s="212"/>
      <c r="G114" s="205" t="str">
        <f t="shared" si="12"/>
        <v/>
      </c>
      <c r="H114" s="196"/>
      <c r="I114" s="197"/>
      <c r="J114" s="198"/>
      <c r="K114" s="207" t="str">
        <f t="shared" si="13"/>
        <v/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8"/>
      <c r="B115" s="213"/>
      <c r="C115" s="214"/>
      <c r="D115" s="214"/>
      <c r="E115" s="211"/>
      <c r="F115" s="212"/>
      <c r="G115" s="205" t="str">
        <f t="shared" si="12"/>
        <v/>
      </c>
      <c r="H115" s="196"/>
      <c r="I115" s="197"/>
      <c r="J115" s="198"/>
      <c r="K115" s="207" t="str">
        <f t="shared" si="13"/>
        <v/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8"/>
      <c r="B116" s="215"/>
      <c r="C116" s="216"/>
      <c r="D116" s="216"/>
      <c r="E116" s="217"/>
      <c r="F116" s="212"/>
      <c r="G116" s="205" t="str">
        <f t="shared" si="12"/>
        <v/>
      </c>
      <c r="H116" s="196"/>
      <c r="I116" s="197"/>
      <c r="J116" s="198"/>
      <c r="K116" s="207" t="str">
        <f t="shared" si="13"/>
        <v/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8"/>
      <c r="B117" s="215"/>
      <c r="C117" s="216"/>
      <c r="D117" s="216"/>
      <c r="E117" s="217"/>
      <c r="F117" s="218"/>
      <c r="G117" s="205" t="str">
        <f t="shared" si="12"/>
        <v/>
      </c>
      <c r="H117" s="196"/>
      <c r="I117" s="197"/>
      <c r="J117" s="198"/>
      <c r="K117" s="207" t="str">
        <f t="shared" si="13"/>
        <v/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8"/>
      <c r="B118" s="215"/>
      <c r="C118" s="216"/>
      <c r="D118" s="216"/>
      <c r="E118" s="217"/>
      <c r="F118" s="218"/>
      <c r="G118" s="205" t="str">
        <f t="shared" si="12"/>
        <v/>
      </c>
      <c r="H118" s="196"/>
      <c r="I118" s="197"/>
      <c r="J118" s="198"/>
      <c r="K118" s="207" t="str">
        <f t="shared" si="13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8"/>
      <c r="B119" s="215"/>
      <c r="C119" s="216"/>
      <c r="D119" s="216"/>
      <c r="E119" s="217"/>
      <c r="F119" s="218"/>
      <c r="G119" s="205" t="str">
        <f t="shared" si="12"/>
        <v/>
      </c>
      <c r="H119" s="196"/>
      <c r="I119" s="197"/>
      <c r="J119" s="198"/>
      <c r="K119" s="207" t="str">
        <f t="shared" si="13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8"/>
      <c r="B120" s="215"/>
      <c r="C120" s="216"/>
      <c r="D120" s="216"/>
      <c r="E120" s="217"/>
      <c r="F120" s="218"/>
      <c r="G120" s="205" t="str">
        <f t="shared" si="12"/>
        <v/>
      </c>
      <c r="H120" s="196"/>
      <c r="I120" s="197"/>
      <c r="J120" s="198"/>
      <c r="K120" s="207" t="str">
        <f t="shared" si="13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8"/>
      <c r="B121" s="219"/>
      <c r="C121" s="216"/>
      <c r="D121" s="216"/>
      <c r="E121" s="217"/>
      <c r="F121" s="218"/>
      <c r="G121" s="205" t="str">
        <f t="shared" si="12"/>
        <v/>
      </c>
      <c r="H121" s="196"/>
      <c r="I121" s="197"/>
      <c r="J121" s="198"/>
      <c r="K121" s="207" t="str">
        <f t="shared" si="13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208"/>
      <c r="B122" s="219"/>
      <c r="C122" s="216"/>
      <c r="D122" s="216"/>
      <c r="E122" s="217"/>
      <c r="F122" s="218"/>
      <c r="G122" s="220" t="str">
        <f t="shared" si="12"/>
        <v/>
      </c>
      <c r="H122" s="196"/>
      <c r="I122" s="197"/>
      <c r="J122" s="198"/>
      <c r="K122" s="221" t="str">
        <f t="shared" si="13"/>
        <v/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05" t="s">
        <v>37</v>
      </c>
      <c r="B123" s="125"/>
      <c r="C123" s="106">
        <f t="shared" ref="C123:D123" si="14">SUM(C102:C105)</f>
        <v>0</v>
      </c>
      <c r="D123" s="106">
        <f t="shared" si="14"/>
        <v>0</v>
      </c>
      <c r="E123" s="108">
        <f>SUM(E102:E122)</f>
        <v>7.9</v>
      </c>
      <c r="F123" s="86">
        <f>IFERROR(G123/E123, 0)</f>
        <v>1</v>
      </c>
      <c r="G123" s="87">
        <f>SUM(G102:G122)</f>
        <v>7.9</v>
      </c>
      <c r="H123" s="155"/>
      <c r="I123" s="132"/>
      <c r="J123" s="38"/>
      <c r="K123" s="90">
        <f>SUM(K102:K122)</f>
        <v>1.053333333</v>
      </c>
      <c r="L123" s="39"/>
      <c r="M123" s="8"/>
      <c r="N123" s="8"/>
      <c r="O123" s="8"/>
      <c r="P123" s="39"/>
      <c r="Q123" s="39"/>
      <c r="R123" s="39"/>
      <c r="S123" s="39"/>
      <c r="T123" s="39"/>
      <c r="U123" s="39"/>
      <c r="V123" s="39"/>
      <c r="W123" s="39"/>
      <c r="X123" s="39"/>
      <c r="Y123" s="40"/>
      <c r="Z123" s="40"/>
      <c r="AA123" s="40"/>
    </row>
    <row r="124" ht="15.75" customHeight="1">
      <c r="A124" s="188"/>
      <c r="B124" s="188"/>
      <c r="C124" s="188"/>
      <c r="D124" s="2"/>
      <c r="E124" s="189"/>
      <c r="F124" s="189"/>
      <c r="G124" s="189"/>
      <c r="H124" s="189"/>
      <c r="I124" s="189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8"/>
      <c r="B125" s="188"/>
      <c r="C125" s="188"/>
      <c r="D125" s="2"/>
      <c r="E125" s="189"/>
      <c r="F125" s="189"/>
      <c r="G125" s="189"/>
      <c r="H125" s="189"/>
      <c r="I125" s="189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8"/>
      <c r="B126" s="188"/>
      <c r="C126" s="188"/>
      <c r="D126" s="2"/>
      <c r="E126" s="189"/>
      <c r="F126" s="189"/>
      <c r="G126" s="189"/>
      <c r="H126" s="189"/>
      <c r="I126" s="189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8"/>
      <c r="B127" s="188"/>
      <c r="C127" s="188"/>
      <c r="D127" s="2"/>
      <c r="E127" s="189"/>
      <c r="F127" s="189"/>
      <c r="G127" s="189"/>
      <c r="H127" s="189"/>
      <c r="I127" s="189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B128" s="188"/>
      <c r="C128" s="188"/>
      <c r="D128" s="2"/>
      <c r="E128" s="189"/>
      <c r="F128" s="189"/>
      <c r="G128" s="189"/>
      <c r="H128" s="189"/>
      <c r="I128" s="189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8"/>
      <c r="B129" s="188"/>
      <c r="C129" s="188"/>
      <c r="D129" s="2"/>
      <c r="E129" s="189"/>
      <c r="F129" s="189"/>
      <c r="G129" s="189"/>
      <c r="H129" s="189"/>
      <c r="I129" s="189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8"/>
      <c r="B130" s="188"/>
      <c r="C130" s="188"/>
      <c r="D130" s="2"/>
      <c r="E130" s="189"/>
      <c r="F130" s="189"/>
      <c r="G130" s="189"/>
      <c r="H130" s="189"/>
      <c r="I130" s="189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8"/>
      <c r="B131" s="188"/>
      <c r="C131" s="188"/>
      <c r="D131" s="2"/>
      <c r="E131" s="189"/>
      <c r="F131" s="189"/>
      <c r="G131" s="189"/>
      <c r="H131" s="189"/>
      <c r="I131" s="189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8"/>
      <c r="B132" s="188"/>
      <c r="C132" s="188"/>
      <c r="D132" s="2"/>
      <c r="E132" s="189"/>
      <c r="F132" s="189"/>
      <c r="G132" s="189"/>
      <c r="H132" s="189"/>
      <c r="I132" s="189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8"/>
      <c r="B133" s="188"/>
      <c r="C133" s="188"/>
      <c r="D133" s="2"/>
      <c r="E133" s="189"/>
      <c r="F133" s="189"/>
      <c r="G133" s="189"/>
      <c r="H133" s="189"/>
      <c r="I133" s="189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8"/>
      <c r="B134" s="188"/>
      <c r="C134" s="188"/>
      <c r="D134" s="2"/>
      <c r="E134" s="189"/>
      <c r="F134" s="189"/>
      <c r="G134" s="189"/>
      <c r="H134" s="189"/>
      <c r="I134" s="189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8"/>
      <c r="B135" s="188"/>
      <c r="C135" s="188"/>
      <c r="D135" s="2"/>
      <c r="E135" s="189"/>
      <c r="F135" s="189"/>
      <c r="G135" s="189"/>
      <c r="H135" s="189"/>
      <c r="I135" s="189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8"/>
      <c r="B136" s="188"/>
      <c r="C136" s="188"/>
      <c r="D136" s="2"/>
      <c r="E136" s="189"/>
      <c r="F136" s="189"/>
      <c r="G136" s="189"/>
      <c r="H136" s="189"/>
      <c r="I136" s="189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8"/>
      <c r="B137" s="188"/>
      <c r="C137" s="188"/>
      <c r="D137" s="2"/>
      <c r="E137" s="189"/>
      <c r="F137" s="189"/>
      <c r="G137" s="189"/>
      <c r="H137" s="189"/>
      <c r="I137" s="189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8"/>
      <c r="B138" s="188"/>
      <c r="C138" s="188"/>
      <c r="D138" s="2"/>
      <c r="E138" s="189"/>
      <c r="F138" s="189"/>
      <c r="G138" s="189"/>
      <c r="H138" s="189"/>
      <c r="I138" s="189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8"/>
      <c r="B139" s="188"/>
      <c r="C139" s="188"/>
      <c r="D139" s="2"/>
      <c r="E139" s="189"/>
      <c r="F139" s="189"/>
      <c r="G139" s="189"/>
      <c r="H139" s="189"/>
      <c r="I139" s="189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8"/>
      <c r="B140" s="188"/>
      <c r="C140" s="188"/>
      <c r="D140" s="2"/>
      <c r="E140" s="189"/>
      <c r="F140" s="189"/>
      <c r="G140" s="189"/>
      <c r="H140" s="189"/>
      <c r="I140" s="189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8"/>
      <c r="B141" s="188"/>
      <c r="C141" s="188"/>
      <c r="D141" s="2"/>
      <c r="E141" s="189"/>
      <c r="F141" s="189"/>
      <c r="G141" s="189"/>
      <c r="H141" s="189"/>
      <c r="I141" s="189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8"/>
      <c r="B142" s="188"/>
      <c r="C142" s="188"/>
      <c r="D142" s="2"/>
      <c r="E142" s="189"/>
      <c r="F142" s="189"/>
      <c r="G142" s="189"/>
      <c r="H142" s="189"/>
      <c r="I142" s="189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8"/>
      <c r="B143" s="188"/>
      <c r="C143" s="188"/>
      <c r="D143" s="2"/>
      <c r="E143" s="189"/>
      <c r="F143" s="189"/>
      <c r="G143" s="189"/>
      <c r="H143" s="189"/>
      <c r="I143" s="189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8"/>
      <c r="B144" s="188"/>
      <c r="C144" s="188"/>
      <c r="D144" s="2"/>
      <c r="E144" s="189"/>
      <c r="F144" s="189"/>
      <c r="G144" s="189"/>
      <c r="H144" s="189"/>
      <c r="I144" s="189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8"/>
      <c r="B145" s="188"/>
      <c r="C145" s="188"/>
      <c r="D145" s="2"/>
      <c r="E145" s="189"/>
      <c r="F145" s="189"/>
      <c r="G145" s="189"/>
      <c r="H145" s="189"/>
      <c r="I145" s="189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8"/>
      <c r="B146" s="188"/>
      <c r="C146" s="188"/>
      <c r="D146" s="2"/>
      <c r="E146" s="189"/>
      <c r="F146" s="189"/>
      <c r="G146" s="189"/>
      <c r="H146" s="189"/>
      <c r="I146" s="189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8"/>
      <c r="B147" s="188"/>
      <c r="C147" s="188"/>
      <c r="D147" s="2"/>
      <c r="E147" s="189"/>
      <c r="F147" s="189"/>
      <c r="G147" s="189"/>
      <c r="H147" s="189"/>
      <c r="I147" s="189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8"/>
      <c r="B148" s="188"/>
      <c r="C148" s="188"/>
      <c r="D148" s="2"/>
      <c r="E148" s="189"/>
      <c r="F148" s="189"/>
      <c r="G148" s="189"/>
      <c r="H148" s="189"/>
      <c r="I148" s="189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8"/>
      <c r="B149" s="188"/>
      <c r="C149" s="188"/>
      <c r="D149" s="2"/>
      <c r="E149" s="189"/>
      <c r="F149" s="189"/>
      <c r="G149" s="189"/>
      <c r="H149" s="189"/>
      <c r="I149" s="189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8"/>
      <c r="B150" s="188"/>
      <c r="C150" s="188"/>
      <c r="D150" s="2"/>
      <c r="E150" s="189"/>
      <c r="F150" s="189"/>
      <c r="G150" s="189"/>
      <c r="H150" s="189"/>
      <c r="I150" s="189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8"/>
      <c r="B151" s="188"/>
      <c r="C151" s="188"/>
      <c r="D151" s="2"/>
      <c r="E151" s="189"/>
      <c r="F151" s="189"/>
      <c r="G151" s="189"/>
      <c r="H151" s="189"/>
      <c r="I151" s="189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8"/>
      <c r="B152" s="188"/>
      <c r="C152" s="188"/>
      <c r="D152" s="2"/>
      <c r="E152" s="189"/>
      <c r="F152" s="189"/>
      <c r="G152" s="189"/>
      <c r="H152" s="189"/>
      <c r="I152" s="189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8"/>
      <c r="B153" s="188"/>
      <c r="C153" s="188"/>
      <c r="D153" s="2"/>
      <c r="E153" s="189"/>
      <c r="F153" s="189"/>
      <c r="G153" s="189"/>
      <c r="H153" s="189"/>
      <c r="I153" s="189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8"/>
      <c r="B154" s="188"/>
      <c r="C154" s="188"/>
      <c r="D154" s="2"/>
      <c r="E154" s="189"/>
      <c r="F154" s="189"/>
      <c r="G154" s="189"/>
      <c r="H154" s="189"/>
      <c r="I154" s="189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8"/>
      <c r="B155" s="188"/>
      <c r="C155" s="188"/>
      <c r="D155" s="2"/>
      <c r="E155" s="189"/>
      <c r="F155" s="189"/>
      <c r="G155" s="189"/>
      <c r="H155" s="189"/>
      <c r="I155" s="189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8"/>
      <c r="B156" s="188"/>
      <c r="C156" s="188"/>
      <c r="D156" s="2"/>
      <c r="E156" s="189"/>
      <c r="F156" s="189"/>
      <c r="G156" s="189"/>
      <c r="H156" s="189"/>
      <c r="I156" s="189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8"/>
      <c r="B157" s="188"/>
      <c r="C157" s="188"/>
      <c r="D157" s="2"/>
      <c r="E157" s="189"/>
      <c r="F157" s="189"/>
      <c r="G157" s="189"/>
      <c r="H157" s="189"/>
      <c r="I157" s="189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8"/>
      <c r="B158" s="188"/>
      <c r="C158" s="188"/>
      <c r="D158" s="2"/>
      <c r="E158" s="189"/>
      <c r="F158" s="189"/>
      <c r="G158" s="189"/>
      <c r="H158" s="189"/>
      <c r="I158" s="189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8"/>
      <c r="B159" s="188"/>
      <c r="C159" s="188"/>
      <c r="D159" s="2"/>
      <c r="E159" s="189"/>
      <c r="F159" s="189"/>
      <c r="G159" s="189"/>
      <c r="H159" s="189"/>
      <c r="I159" s="189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188"/>
      <c r="B160" s="188"/>
      <c r="C160" s="188"/>
      <c r="D160" s="2"/>
      <c r="E160" s="189"/>
      <c r="F160" s="189"/>
      <c r="G160" s="189"/>
      <c r="H160" s="189"/>
      <c r="I160" s="189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8"/>
      <c r="B161" s="188"/>
      <c r="C161" s="188"/>
      <c r="D161" s="2"/>
      <c r="E161" s="189"/>
      <c r="F161" s="189"/>
      <c r="G161" s="189"/>
      <c r="H161" s="189"/>
      <c r="I161" s="189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8"/>
      <c r="B162" s="188"/>
      <c r="C162" s="188"/>
      <c r="D162" s="2"/>
      <c r="E162" s="189"/>
      <c r="F162" s="189"/>
      <c r="G162" s="189"/>
      <c r="H162" s="189"/>
      <c r="I162" s="189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8"/>
      <c r="B163" s="188"/>
      <c r="C163" s="188"/>
      <c r="D163" s="2"/>
      <c r="E163" s="189"/>
      <c r="F163" s="189"/>
      <c r="G163" s="189"/>
      <c r="H163" s="189"/>
      <c r="I163" s="189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8"/>
      <c r="B164" s="188"/>
      <c r="C164" s="188"/>
      <c r="D164" s="2"/>
      <c r="E164" s="189"/>
      <c r="F164" s="189"/>
      <c r="G164" s="189"/>
      <c r="H164" s="189"/>
      <c r="I164" s="189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8"/>
      <c r="B165" s="188"/>
      <c r="C165" s="188"/>
      <c r="D165" s="2"/>
      <c r="E165" s="189"/>
      <c r="F165" s="189"/>
      <c r="G165" s="189"/>
      <c r="H165" s="189"/>
      <c r="I165" s="189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8"/>
      <c r="B166" s="188"/>
      <c r="C166" s="188"/>
      <c r="D166" s="2"/>
      <c r="E166" s="189"/>
      <c r="F166" s="189"/>
      <c r="G166" s="189"/>
      <c r="H166" s="189"/>
      <c r="I166" s="189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8"/>
      <c r="B167" s="188"/>
      <c r="C167" s="188"/>
      <c r="D167" s="2"/>
      <c r="E167" s="189"/>
      <c r="F167" s="189"/>
      <c r="G167" s="189"/>
      <c r="H167" s="189"/>
      <c r="I167" s="189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8"/>
      <c r="B168" s="188"/>
      <c r="C168" s="188"/>
      <c r="D168" s="2"/>
      <c r="E168" s="189"/>
      <c r="F168" s="189"/>
      <c r="G168" s="189"/>
      <c r="H168" s="189"/>
      <c r="I168" s="189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8"/>
      <c r="B169" s="188"/>
      <c r="C169" s="188"/>
      <c r="D169" s="2"/>
      <c r="E169" s="189"/>
      <c r="F169" s="189"/>
      <c r="G169" s="189"/>
      <c r="H169" s="189"/>
      <c r="I169" s="189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8"/>
      <c r="B170" s="188"/>
      <c r="C170" s="188"/>
      <c r="D170" s="2"/>
      <c r="E170" s="189"/>
      <c r="F170" s="189"/>
      <c r="G170" s="189"/>
      <c r="H170" s="189"/>
      <c r="I170" s="189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8"/>
      <c r="B171" s="188"/>
      <c r="C171" s="188"/>
      <c r="D171" s="2"/>
      <c r="E171" s="189"/>
      <c r="F171" s="189"/>
      <c r="G171" s="189"/>
      <c r="H171" s="189"/>
      <c r="I171" s="189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8"/>
      <c r="B172" s="188"/>
      <c r="C172" s="188"/>
      <c r="D172" s="2"/>
      <c r="E172" s="189"/>
      <c r="F172" s="189"/>
      <c r="G172" s="189"/>
      <c r="H172" s="189"/>
      <c r="I172" s="189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8"/>
      <c r="B173" s="188"/>
      <c r="C173" s="188"/>
      <c r="D173" s="2"/>
      <c r="E173" s="189"/>
      <c r="F173" s="189"/>
      <c r="G173" s="189"/>
      <c r="H173" s="189"/>
      <c r="I173" s="189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8"/>
      <c r="B174" s="188"/>
      <c r="C174" s="188"/>
      <c r="D174" s="2"/>
      <c r="E174" s="189"/>
      <c r="F174" s="189"/>
      <c r="G174" s="189"/>
      <c r="H174" s="189"/>
      <c r="I174" s="189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8"/>
      <c r="B175" s="188"/>
      <c r="C175" s="188"/>
      <c r="D175" s="2"/>
      <c r="E175" s="189"/>
      <c r="F175" s="189"/>
      <c r="G175" s="189"/>
      <c r="H175" s="189"/>
      <c r="I175" s="189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8"/>
      <c r="B176" s="188"/>
      <c r="C176" s="188"/>
      <c r="D176" s="2"/>
      <c r="E176" s="189"/>
      <c r="F176" s="189"/>
      <c r="G176" s="189"/>
      <c r="H176" s="189"/>
      <c r="I176" s="189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8"/>
      <c r="B177" s="188"/>
      <c r="C177" s="188"/>
      <c r="D177" s="2"/>
      <c r="E177" s="189"/>
      <c r="F177" s="189"/>
      <c r="G177" s="189"/>
      <c r="H177" s="189"/>
      <c r="I177" s="189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8"/>
      <c r="B178" s="188"/>
      <c r="C178" s="188"/>
      <c r="D178" s="2"/>
      <c r="E178" s="189"/>
      <c r="F178" s="189"/>
      <c r="G178" s="189"/>
      <c r="H178" s="189"/>
      <c r="I178" s="189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8"/>
      <c r="B179" s="188"/>
      <c r="C179" s="188"/>
      <c r="D179" s="2"/>
      <c r="E179" s="189"/>
      <c r="F179" s="189"/>
      <c r="G179" s="189"/>
      <c r="H179" s="189"/>
      <c r="I179" s="189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8"/>
      <c r="B180" s="188"/>
      <c r="C180" s="188"/>
      <c r="D180" s="2"/>
      <c r="E180" s="189"/>
      <c r="F180" s="189"/>
      <c r="G180" s="189"/>
      <c r="H180" s="189"/>
      <c r="I180" s="189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8"/>
      <c r="B181" s="188"/>
      <c r="C181" s="188"/>
      <c r="D181" s="2"/>
      <c r="E181" s="189"/>
      <c r="F181" s="189"/>
      <c r="G181" s="189"/>
      <c r="H181" s="189"/>
      <c r="I181" s="189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8"/>
      <c r="B182" s="188"/>
      <c r="C182" s="188"/>
      <c r="D182" s="2"/>
      <c r="E182" s="189"/>
      <c r="F182" s="189"/>
      <c r="G182" s="189"/>
      <c r="H182" s="189"/>
      <c r="I182" s="189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8"/>
      <c r="B183" s="188"/>
      <c r="C183" s="188"/>
      <c r="D183" s="2"/>
      <c r="E183" s="189"/>
      <c r="F183" s="189"/>
      <c r="G183" s="189"/>
      <c r="H183" s="189"/>
      <c r="I183" s="189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8"/>
      <c r="B184" s="188"/>
      <c r="C184" s="188"/>
      <c r="D184" s="2"/>
      <c r="E184" s="189"/>
      <c r="F184" s="189"/>
      <c r="G184" s="189"/>
      <c r="H184" s="189"/>
      <c r="I184" s="189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8"/>
      <c r="B185" s="188"/>
      <c r="C185" s="188"/>
      <c r="D185" s="2"/>
      <c r="E185" s="189"/>
      <c r="F185" s="189"/>
      <c r="G185" s="189"/>
      <c r="H185" s="189"/>
      <c r="I185" s="189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8"/>
      <c r="B186" s="188"/>
      <c r="C186" s="188"/>
      <c r="D186" s="2"/>
      <c r="E186" s="189"/>
      <c r="F186" s="189"/>
      <c r="G186" s="189"/>
      <c r="H186" s="189"/>
      <c r="I186" s="189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8"/>
      <c r="B187" s="188"/>
      <c r="C187" s="188"/>
      <c r="D187" s="2"/>
      <c r="E187" s="189"/>
      <c r="F187" s="189"/>
      <c r="G187" s="189"/>
      <c r="H187" s="189"/>
      <c r="I187" s="189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8"/>
      <c r="B188" s="188"/>
      <c r="C188" s="188"/>
      <c r="D188" s="2"/>
      <c r="E188" s="189"/>
      <c r="F188" s="189"/>
      <c r="G188" s="189"/>
      <c r="H188" s="189"/>
      <c r="I188" s="189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8"/>
      <c r="B189" s="188"/>
      <c r="C189" s="188"/>
      <c r="D189" s="2"/>
      <c r="E189" s="189"/>
      <c r="F189" s="189"/>
      <c r="G189" s="189"/>
      <c r="H189" s="189"/>
      <c r="I189" s="189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8"/>
      <c r="B190" s="188"/>
      <c r="C190" s="188"/>
      <c r="D190" s="2"/>
      <c r="E190" s="189"/>
      <c r="F190" s="189"/>
      <c r="G190" s="189"/>
      <c r="H190" s="189"/>
      <c r="I190" s="189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8"/>
      <c r="B191" s="188"/>
      <c r="C191" s="188"/>
      <c r="D191" s="2"/>
      <c r="E191" s="189"/>
      <c r="F191" s="189"/>
      <c r="G191" s="189"/>
      <c r="H191" s="189"/>
      <c r="I191" s="189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88"/>
      <c r="B192" s="188"/>
      <c r="C192" s="188"/>
      <c r="D192" s="2"/>
      <c r="E192" s="189"/>
      <c r="F192" s="189"/>
      <c r="G192" s="189"/>
      <c r="H192" s="189"/>
      <c r="I192" s="189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21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7.25" customHeight="1">
      <c r="A309" s="1"/>
      <c r="B309" s="1"/>
      <c r="C309" s="1"/>
      <c r="D309" s="2"/>
      <c r="E309" s="3"/>
      <c r="F309" s="3"/>
      <c r="G309" s="3"/>
      <c r="H309" s="3"/>
      <c r="I309" s="3"/>
      <c r="J309" s="21"/>
      <c r="K309" s="5"/>
      <c r="L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2"/>
      <c r="B310" s="2"/>
      <c r="C310" s="2"/>
      <c r="D310" s="2"/>
      <c r="E310" s="2"/>
      <c r="F310" s="2"/>
      <c r="G310" s="222"/>
      <c r="H310" s="222"/>
      <c r="I310" s="222"/>
      <c r="J310" s="222"/>
      <c r="K310" s="5"/>
    </row>
    <row r="311" ht="15.75" customHeight="1">
      <c r="A311" s="2"/>
      <c r="B311" s="2"/>
      <c r="C311" s="2"/>
      <c r="D311" s="2"/>
      <c r="E311" s="2"/>
      <c r="F311" s="2"/>
      <c r="G311" s="222"/>
      <c r="H311" s="222"/>
      <c r="I311" s="222"/>
      <c r="J311" s="222"/>
      <c r="K311" s="5"/>
    </row>
    <row r="312" ht="15.75" customHeight="1">
      <c r="A312" s="2"/>
      <c r="B312" s="2"/>
      <c r="C312" s="2"/>
      <c r="D312" s="2"/>
      <c r="E312" s="2"/>
      <c r="F312" s="2"/>
      <c r="G312" s="222"/>
      <c r="H312" s="222"/>
      <c r="I312" s="222"/>
      <c r="J312" s="222"/>
      <c r="K312" s="5"/>
    </row>
    <row r="313" ht="15.75" customHeight="1">
      <c r="A313" s="2"/>
      <c r="B313" s="2"/>
      <c r="C313" s="2"/>
      <c r="D313" s="2"/>
      <c r="E313" s="2"/>
      <c r="F313" s="2"/>
      <c r="G313" s="222"/>
      <c r="H313" s="222"/>
      <c r="I313" s="222"/>
      <c r="J313" s="222"/>
      <c r="K313" s="5"/>
    </row>
    <row r="314" ht="15.75" customHeight="1">
      <c r="A314" s="2"/>
      <c r="B314" s="2"/>
      <c r="C314" s="2"/>
      <c r="D314" s="2"/>
      <c r="E314" s="2"/>
      <c r="F314" s="2"/>
      <c r="G314" s="222"/>
      <c r="H314" s="222"/>
      <c r="I314" s="222"/>
      <c r="J314" s="222"/>
      <c r="K314" s="5"/>
    </row>
    <row r="315" ht="15.75" customHeight="1">
      <c r="A315" s="2"/>
      <c r="B315" s="2"/>
      <c r="C315" s="2"/>
      <c r="D315" s="2"/>
      <c r="E315" s="2"/>
      <c r="F315" s="2"/>
      <c r="G315" s="222"/>
      <c r="H315" s="222"/>
      <c r="I315" s="222"/>
      <c r="J315" s="222"/>
      <c r="K315" s="5"/>
    </row>
    <row r="316" ht="15.75" customHeight="1">
      <c r="A316" s="2"/>
      <c r="B316" s="2"/>
      <c r="C316" s="2"/>
      <c r="D316" s="2"/>
      <c r="E316" s="2"/>
      <c r="F316" s="2"/>
      <c r="G316" s="222"/>
      <c r="H316" s="222"/>
      <c r="I316" s="222"/>
      <c r="J316" s="222"/>
      <c r="K316" s="5"/>
    </row>
    <row r="317" ht="15.75" customHeight="1">
      <c r="A317" s="2"/>
      <c r="B317" s="2"/>
      <c r="C317" s="2"/>
      <c r="D317" s="2"/>
      <c r="E317" s="2"/>
      <c r="F317" s="2"/>
      <c r="G317" s="222"/>
      <c r="H317" s="222"/>
      <c r="I317" s="222"/>
      <c r="J317" s="222"/>
      <c r="K317" s="5"/>
    </row>
    <row r="318" ht="15.75" customHeight="1">
      <c r="A318" s="2"/>
      <c r="B318" s="2"/>
      <c r="C318" s="2"/>
      <c r="D318" s="2"/>
      <c r="E318" s="2"/>
      <c r="F318" s="2"/>
      <c r="G318" s="222"/>
      <c r="H318" s="222"/>
      <c r="I318" s="222"/>
      <c r="J318" s="222"/>
      <c r="K318" s="5"/>
    </row>
    <row r="319" ht="15.75" customHeight="1">
      <c r="A319" s="2"/>
      <c r="B319" s="2"/>
      <c r="C319" s="2"/>
      <c r="D319" s="2"/>
      <c r="E319" s="2"/>
      <c r="F319" s="2"/>
      <c r="G319" s="222"/>
      <c r="H319" s="222"/>
      <c r="I319" s="222"/>
      <c r="J319" s="222"/>
      <c r="K319" s="5"/>
    </row>
    <row r="320" ht="15.75" customHeight="1">
      <c r="A320" s="2"/>
      <c r="B320" s="2"/>
      <c r="C320" s="2"/>
      <c r="D320" s="2"/>
      <c r="E320" s="2"/>
      <c r="F320" s="2"/>
      <c r="G320" s="222"/>
      <c r="H320" s="222"/>
      <c r="I320" s="222"/>
      <c r="J320" s="222"/>
      <c r="K320" s="5"/>
    </row>
    <row r="321" ht="15.75" customHeight="1">
      <c r="A321" s="2"/>
      <c r="B321" s="2"/>
      <c r="C321" s="2"/>
      <c r="D321" s="2"/>
      <c r="E321" s="2"/>
      <c r="F321" s="2"/>
      <c r="G321" s="222"/>
      <c r="H321" s="222"/>
      <c r="I321" s="222"/>
      <c r="J321" s="222"/>
      <c r="K321" s="5"/>
    </row>
    <row r="322" ht="15.75" customHeight="1">
      <c r="A322" s="2"/>
      <c r="B322" s="2"/>
      <c r="C322" s="2"/>
      <c r="D322" s="2"/>
      <c r="E322" s="2"/>
      <c r="F322" s="2"/>
      <c r="G322" s="222"/>
      <c r="H322" s="222"/>
      <c r="I322" s="222"/>
      <c r="J322" s="222"/>
      <c r="K322" s="5"/>
    </row>
    <row r="323" ht="15.75" customHeight="1">
      <c r="A323" s="2"/>
      <c r="B323" s="2"/>
      <c r="C323" s="2"/>
      <c r="D323" s="2"/>
      <c r="E323" s="2"/>
      <c r="F323" s="2"/>
      <c r="G323" s="222"/>
      <c r="H323" s="222"/>
      <c r="I323" s="222"/>
      <c r="J323" s="222"/>
      <c r="K323" s="5"/>
    </row>
    <row r="324" ht="15.75" customHeight="1">
      <c r="A324" s="2"/>
      <c r="B324" s="2"/>
      <c r="C324" s="2"/>
      <c r="D324" s="2"/>
      <c r="E324" s="2"/>
      <c r="F324" s="2"/>
      <c r="G324" s="222"/>
      <c r="H324" s="222"/>
      <c r="I324" s="222"/>
      <c r="J324" s="222"/>
      <c r="K324" s="5"/>
    </row>
    <row r="325" ht="15.75" customHeight="1">
      <c r="A325" s="2"/>
      <c r="B325" s="2"/>
      <c r="C325" s="2"/>
      <c r="D325" s="2"/>
      <c r="E325" s="2"/>
      <c r="F325" s="2"/>
      <c r="G325" s="222"/>
      <c r="H325" s="222"/>
      <c r="I325" s="222"/>
      <c r="J325" s="222"/>
      <c r="K325" s="5"/>
    </row>
    <row r="326" ht="15.75" customHeight="1">
      <c r="A326" s="2"/>
      <c r="B326" s="2"/>
      <c r="C326" s="2"/>
      <c r="D326" s="2"/>
      <c r="E326" s="2"/>
      <c r="F326" s="2"/>
      <c r="G326" s="222"/>
      <c r="H326" s="222"/>
      <c r="I326" s="222"/>
      <c r="J326" s="222"/>
      <c r="K326" s="5"/>
    </row>
    <row r="327" ht="15.75" customHeight="1">
      <c r="A327" s="2"/>
      <c r="B327" s="2"/>
      <c r="C327" s="2"/>
      <c r="D327" s="2"/>
      <c r="E327" s="2"/>
      <c r="F327" s="2"/>
      <c r="G327" s="222"/>
      <c r="H327" s="222"/>
      <c r="I327" s="222"/>
      <c r="J327" s="222"/>
      <c r="K327" s="5"/>
    </row>
    <row r="328" ht="15.75" customHeight="1">
      <c r="A328" s="2"/>
      <c r="B328" s="2"/>
      <c r="C328" s="2"/>
      <c r="D328" s="2"/>
      <c r="E328" s="2"/>
      <c r="F328" s="2"/>
      <c r="G328" s="222"/>
      <c r="H328" s="222"/>
      <c r="I328" s="222"/>
      <c r="J328" s="222"/>
      <c r="K328" s="5"/>
    </row>
    <row r="329" ht="15.75" customHeight="1">
      <c r="A329" s="2"/>
      <c r="B329" s="2"/>
      <c r="C329" s="2"/>
      <c r="D329" s="2"/>
      <c r="E329" s="2"/>
      <c r="F329" s="2"/>
      <c r="G329" s="222"/>
      <c r="H329" s="222"/>
      <c r="I329" s="222"/>
      <c r="J329" s="222"/>
      <c r="K329" s="5"/>
    </row>
    <row r="330" ht="15.75" customHeight="1">
      <c r="A330" s="2"/>
      <c r="B330" s="2"/>
      <c r="C330" s="2"/>
      <c r="D330" s="2"/>
      <c r="E330" s="2"/>
      <c r="F330" s="2"/>
      <c r="G330" s="222"/>
      <c r="H330" s="222"/>
      <c r="I330" s="222"/>
      <c r="J330" s="222"/>
      <c r="K330" s="5"/>
    </row>
    <row r="331" ht="15.75" customHeight="1">
      <c r="A331" s="2"/>
      <c r="B331" s="2"/>
      <c r="C331" s="2"/>
      <c r="D331" s="2"/>
      <c r="E331" s="2"/>
      <c r="F331" s="2"/>
      <c r="G331" s="222"/>
      <c r="H331" s="222"/>
      <c r="I331" s="222"/>
      <c r="J331" s="222"/>
      <c r="K331" s="5"/>
    </row>
    <row r="332" ht="15.75" customHeight="1">
      <c r="A332" s="2"/>
      <c r="B332" s="2"/>
      <c r="C332" s="2"/>
      <c r="D332" s="2"/>
      <c r="E332" s="2"/>
      <c r="F332" s="2"/>
      <c r="G332" s="222"/>
      <c r="H332" s="222"/>
      <c r="I332" s="222"/>
      <c r="J332" s="222"/>
      <c r="K332" s="5"/>
    </row>
    <row r="333" ht="15.75" customHeight="1">
      <c r="A333" s="2"/>
      <c r="B333" s="2"/>
      <c r="C333" s="2"/>
      <c r="D333" s="2"/>
      <c r="E333" s="2"/>
      <c r="F333" s="2"/>
      <c r="G333" s="222"/>
      <c r="H333" s="222"/>
      <c r="I333" s="222"/>
      <c r="J333" s="222"/>
      <c r="K333" s="5"/>
    </row>
    <row r="334" ht="15.75" customHeight="1">
      <c r="A334" s="2"/>
      <c r="B334" s="2"/>
      <c r="C334" s="2"/>
      <c r="D334" s="2"/>
      <c r="E334" s="2"/>
      <c r="F334" s="2"/>
      <c r="G334" s="222"/>
      <c r="H334" s="222"/>
      <c r="I334" s="222"/>
      <c r="J334" s="222"/>
      <c r="K334" s="5"/>
    </row>
    <row r="335" ht="15.75" customHeight="1">
      <c r="A335" s="2"/>
      <c r="B335" s="2"/>
      <c r="C335" s="2"/>
      <c r="D335" s="2"/>
      <c r="E335" s="2"/>
      <c r="F335" s="2"/>
      <c r="G335" s="222"/>
      <c r="H335" s="222"/>
      <c r="I335" s="222"/>
      <c r="J335" s="222"/>
      <c r="K335" s="5"/>
    </row>
    <row r="336" ht="15.75" customHeight="1">
      <c r="A336" s="2"/>
      <c r="B336" s="2"/>
      <c r="C336" s="2"/>
      <c r="D336" s="2"/>
      <c r="E336" s="2"/>
      <c r="F336" s="2"/>
      <c r="G336" s="222"/>
      <c r="H336" s="222"/>
      <c r="I336" s="222"/>
      <c r="J336" s="222"/>
      <c r="K336" s="5"/>
    </row>
    <row r="337" ht="15.75" customHeight="1">
      <c r="A337" s="2"/>
      <c r="B337" s="2"/>
      <c r="C337" s="2"/>
      <c r="D337" s="2"/>
      <c r="E337" s="2"/>
      <c r="F337" s="2"/>
      <c r="G337" s="222"/>
      <c r="H337" s="222"/>
      <c r="I337" s="222"/>
      <c r="J337" s="222"/>
      <c r="K337" s="5"/>
    </row>
    <row r="338" ht="15.75" customHeight="1">
      <c r="A338" s="2"/>
      <c r="B338" s="2"/>
      <c r="C338" s="2"/>
      <c r="D338" s="2"/>
      <c r="E338" s="2"/>
      <c r="F338" s="2"/>
      <c r="G338" s="222"/>
      <c r="H338" s="222"/>
      <c r="I338" s="222"/>
      <c r="J338" s="222"/>
      <c r="K338" s="5"/>
    </row>
    <row r="339" ht="15.75" customHeight="1">
      <c r="A339" s="2"/>
      <c r="B339" s="2"/>
      <c r="C339" s="2"/>
      <c r="D339" s="2"/>
      <c r="E339" s="2"/>
      <c r="F339" s="2"/>
      <c r="G339" s="222"/>
      <c r="H339" s="222"/>
      <c r="I339" s="222"/>
      <c r="J339" s="222"/>
      <c r="K339" s="5"/>
    </row>
    <row r="340" ht="15.75" customHeight="1">
      <c r="A340" s="2"/>
      <c r="B340" s="2"/>
      <c r="C340" s="2"/>
      <c r="D340" s="2"/>
      <c r="E340" s="2"/>
      <c r="F340" s="2"/>
      <c r="G340" s="222"/>
      <c r="H340" s="222"/>
      <c r="I340" s="222"/>
      <c r="J340" s="222"/>
      <c r="K340" s="5"/>
    </row>
    <row r="341" ht="15.75" customHeight="1">
      <c r="A341" s="2"/>
      <c r="B341" s="2"/>
      <c r="C341" s="2"/>
      <c r="D341" s="2"/>
      <c r="E341" s="2"/>
      <c r="F341" s="2"/>
      <c r="G341" s="222"/>
      <c r="H341" s="222"/>
      <c r="I341" s="222"/>
      <c r="J341" s="222"/>
      <c r="K341" s="5"/>
    </row>
    <row r="342" ht="15.75" customHeight="1">
      <c r="A342" s="2"/>
      <c r="B342" s="2"/>
      <c r="C342" s="2"/>
      <c r="D342" s="2"/>
      <c r="E342" s="2"/>
      <c r="F342" s="2"/>
      <c r="G342" s="222"/>
      <c r="H342" s="222"/>
      <c r="I342" s="222"/>
      <c r="J342" s="222"/>
      <c r="K342" s="5"/>
    </row>
    <row r="343" ht="15.75" customHeight="1">
      <c r="A343" s="2"/>
      <c r="B343" s="2"/>
      <c r="C343" s="2"/>
      <c r="D343" s="2"/>
      <c r="E343" s="2"/>
      <c r="F343" s="2"/>
      <c r="G343" s="222"/>
      <c r="H343" s="222"/>
      <c r="I343" s="222"/>
      <c r="J343" s="222"/>
      <c r="K343" s="5"/>
    </row>
    <row r="344" ht="15.75" customHeight="1">
      <c r="A344" s="2"/>
      <c r="B344" s="2"/>
      <c r="C344" s="2"/>
      <c r="D344" s="2"/>
      <c r="E344" s="2"/>
      <c r="F344" s="2"/>
      <c r="G344" s="222"/>
      <c r="H344" s="222"/>
      <c r="I344" s="222"/>
      <c r="J344" s="222"/>
      <c r="K344" s="5"/>
    </row>
    <row r="345" ht="15.75" customHeight="1">
      <c r="A345" s="2"/>
      <c r="B345" s="2"/>
      <c r="C345" s="2"/>
      <c r="D345" s="2"/>
      <c r="E345" s="2"/>
      <c r="F345" s="2"/>
      <c r="G345" s="222"/>
      <c r="H345" s="222"/>
      <c r="I345" s="222"/>
      <c r="J345" s="222"/>
      <c r="K345" s="5"/>
    </row>
    <row r="346" ht="15.75" customHeight="1">
      <c r="A346" s="2"/>
      <c r="B346" s="2"/>
      <c r="C346" s="2"/>
      <c r="D346" s="2"/>
      <c r="E346" s="2"/>
      <c r="F346" s="2"/>
      <c r="G346" s="222"/>
      <c r="H346" s="222"/>
      <c r="I346" s="222"/>
      <c r="J346" s="222"/>
      <c r="K346" s="5"/>
    </row>
    <row r="347" ht="15.75" customHeight="1">
      <c r="A347" s="2"/>
      <c r="B347" s="2"/>
      <c r="C347" s="2"/>
      <c r="D347" s="2"/>
      <c r="E347" s="2"/>
      <c r="F347" s="2"/>
      <c r="G347" s="222"/>
      <c r="H347" s="222"/>
      <c r="I347" s="222"/>
      <c r="J347" s="222"/>
      <c r="K347" s="5"/>
    </row>
    <row r="348" ht="15.75" customHeight="1">
      <c r="A348" s="2"/>
      <c r="B348" s="2"/>
      <c r="C348" s="2"/>
      <c r="D348" s="2"/>
      <c r="E348" s="2"/>
      <c r="F348" s="2"/>
      <c r="G348" s="222"/>
      <c r="H348" s="222"/>
      <c r="I348" s="222"/>
      <c r="J348" s="222"/>
      <c r="K348" s="5"/>
    </row>
    <row r="349" ht="15.75" customHeight="1">
      <c r="A349" s="2"/>
      <c r="B349" s="2"/>
      <c r="C349" s="2"/>
      <c r="D349" s="2"/>
      <c r="E349" s="2"/>
      <c r="F349" s="2"/>
      <c r="G349" s="222"/>
      <c r="H349" s="222"/>
      <c r="I349" s="222"/>
      <c r="J349" s="222"/>
      <c r="K349" s="5"/>
    </row>
    <row r="350" ht="15.75" customHeight="1">
      <c r="A350" s="2"/>
      <c r="B350" s="2"/>
      <c r="C350" s="2"/>
      <c r="D350" s="2"/>
      <c r="E350" s="2"/>
      <c r="F350" s="2"/>
      <c r="G350" s="222"/>
      <c r="H350" s="222"/>
      <c r="I350" s="222"/>
      <c r="J350" s="222"/>
      <c r="K350" s="5"/>
    </row>
    <row r="351" ht="15.75" customHeight="1">
      <c r="A351" s="2"/>
      <c r="B351" s="2"/>
      <c r="C351" s="2"/>
      <c r="D351" s="2"/>
      <c r="E351" s="2"/>
      <c r="F351" s="2"/>
      <c r="G351" s="222"/>
      <c r="H351" s="222"/>
      <c r="I351" s="222"/>
      <c r="J351" s="222"/>
      <c r="K351" s="5"/>
    </row>
    <row r="352" ht="15.75" customHeight="1">
      <c r="A352" s="2"/>
      <c r="B352" s="2"/>
      <c r="C352" s="2"/>
      <c r="D352" s="2"/>
      <c r="E352" s="2"/>
      <c r="F352" s="2"/>
      <c r="G352" s="222"/>
      <c r="H352" s="222"/>
      <c r="I352" s="222"/>
      <c r="J352" s="222"/>
      <c r="K352" s="5"/>
    </row>
    <row r="353" ht="15.75" customHeight="1">
      <c r="A353" s="2"/>
      <c r="B353" s="2"/>
      <c r="C353" s="2"/>
      <c r="D353" s="2"/>
      <c r="E353" s="2"/>
      <c r="F353" s="2"/>
      <c r="G353" s="222"/>
      <c r="H353" s="222"/>
      <c r="I353" s="222"/>
      <c r="J353" s="222"/>
      <c r="K353" s="5"/>
    </row>
    <row r="354" ht="15.75" customHeight="1">
      <c r="A354" s="2"/>
      <c r="B354" s="2"/>
      <c r="C354" s="2"/>
      <c r="D354" s="2"/>
      <c r="E354" s="2"/>
      <c r="F354" s="2"/>
      <c r="G354" s="222"/>
      <c r="H354" s="222"/>
      <c r="I354" s="222"/>
      <c r="J354" s="222"/>
      <c r="K354" s="5"/>
    </row>
    <row r="355" ht="15.75" customHeight="1">
      <c r="A355" s="2"/>
      <c r="B355" s="2"/>
      <c r="C355" s="2"/>
      <c r="D355" s="2"/>
      <c r="E355" s="2"/>
      <c r="F355" s="2"/>
      <c r="G355" s="222"/>
      <c r="H355" s="222"/>
      <c r="I355" s="222"/>
      <c r="J355" s="222"/>
      <c r="K355" s="5"/>
    </row>
    <row r="356" ht="15.75" customHeight="1">
      <c r="A356" s="2"/>
      <c r="B356" s="2"/>
      <c r="C356" s="2"/>
      <c r="D356" s="2"/>
      <c r="E356" s="2"/>
      <c r="F356" s="2"/>
      <c r="G356" s="222"/>
      <c r="H356" s="222"/>
      <c r="I356" s="222"/>
      <c r="J356" s="222"/>
      <c r="K356" s="5"/>
    </row>
    <row r="357" ht="15.75" customHeight="1">
      <c r="A357" s="2"/>
      <c r="B357" s="2"/>
      <c r="C357" s="2"/>
      <c r="D357" s="2"/>
      <c r="E357" s="2"/>
      <c r="F357" s="2"/>
      <c r="G357" s="222"/>
      <c r="H357" s="222"/>
      <c r="I357" s="222"/>
      <c r="J357" s="222"/>
      <c r="K357" s="5"/>
    </row>
    <row r="358" ht="15.75" customHeight="1">
      <c r="A358" s="2"/>
      <c r="B358" s="2"/>
      <c r="C358" s="2"/>
      <c r="D358" s="2"/>
      <c r="E358" s="2"/>
      <c r="F358" s="2"/>
      <c r="G358" s="222"/>
      <c r="H358" s="222"/>
      <c r="I358" s="222"/>
      <c r="J358" s="222"/>
      <c r="K358" s="5"/>
    </row>
    <row r="359" ht="15.75" customHeight="1">
      <c r="A359" s="2"/>
      <c r="B359" s="2"/>
      <c r="C359" s="2"/>
      <c r="D359" s="2"/>
      <c r="E359" s="2"/>
      <c r="F359" s="2"/>
      <c r="G359" s="222"/>
      <c r="H359" s="222"/>
      <c r="I359" s="222"/>
      <c r="J359" s="222"/>
      <c r="K359" s="5"/>
    </row>
    <row r="360" ht="15.75" customHeight="1">
      <c r="A360" s="2"/>
      <c r="B360" s="2"/>
      <c r="C360" s="2"/>
      <c r="D360" s="2"/>
      <c r="E360" s="2"/>
      <c r="F360" s="2"/>
      <c r="G360" s="222"/>
      <c r="H360" s="222"/>
      <c r="I360" s="222"/>
      <c r="J360" s="222"/>
      <c r="K360" s="5"/>
    </row>
    <row r="361" ht="15.75" customHeight="1">
      <c r="A361" s="2"/>
      <c r="B361" s="2"/>
      <c r="C361" s="2"/>
      <c r="D361" s="2"/>
      <c r="E361" s="2"/>
      <c r="F361" s="2"/>
      <c r="G361" s="222"/>
      <c r="H361" s="222"/>
      <c r="I361" s="222"/>
      <c r="J361" s="222"/>
      <c r="K361" s="5"/>
    </row>
    <row r="362" ht="15.75" customHeight="1">
      <c r="A362" s="2"/>
      <c r="B362" s="2"/>
      <c r="C362" s="2"/>
      <c r="D362" s="2"/>
      <c r="E362" s="2"/>
      <c r="F362" s="2"/>
      <c r="G362" s="222"/>
      <c r="H362" s="222"/>
      <c r="I362" s="222"/>
      <c r="J362" s="222"/>
      <c r="K362" s="5"/>
    </row>
    <row r="363" ht="15.75" customHeight="1">
      <c r="A363" s="2"/>
      <c r="B363" s="2"/>
      <c r="C363" s="2"/>
      <c r="D363" s="2"/>
      <c r="E363" s="2"/>
      <c r="F363" s="2"/>
      <c r="G363" s="222"/>
      <c r="H363" s="222"/>
      <c r="I363" s="222"/>
      <c r="J363" s="222"/>
      <c r="K363" s="5"/>
    </row>
    <row r="364" ht="15.75" customHeight="1">
      <c r="A364" s="2"/>
      <c r="B364" s="2"/>
      <c r="C364" s="2"/>
      <c r="D364" s="2"/>
      <c r="E364" s="2"/>
      <c r="F364" s="2"/>
      <c r="G364" s="222"/>
      <c r="H364" s="222"/>
      <c r="I364" s="222"/>
      <c r="J364" s="222"/>
      <c r="K364" s="5"/>
    </row>
    <row r="365" ht="15.75" customHeight="1">
      <c r="A365" s="2"/>
      <c r="B365" s="2"/>
      <c r="C365" s="2"/>
      <c r="D365" s="2"/>
      <c r="E365" s="2"/>
      <c r="F365" s="2"/>
      <c r="G365" s="222"/>
      <c r="H365" s="222"/>
      <c r="I365" s="222"/>
      <c r="J365" s="222"/>
      <c r="K365" s="5"/>
    </row>
    <row r="366" ht="15.75" customHeight="1">
      <c r="A366" s="2"/>
      <c r="B366" s="2"/>
      <c r="C366" s="2"/>
      <c r="D366" s="2"/>
      <c r="E366" s="2"/>
      <c r="F366" s="2"/>
      <c r="G366" s="222"/>
      <c r="H366" s="222"/>
      <c r="I366" s="222"/>
      <c r="J366" s="222"/>
      <c r="K366" s="5"/>
    </row>
    <row r="367" ht="15.75" customHeight="1">
      <c r="A367" s="2"/>
      <c r="B367" s="2"/>
      <c r="C367" s="2"/>
      <c r="D367" s="2"/>
      <c r="E367" s="2"/>
      <c r="F367" s="2"/>
      <c r="G367" s="222"/>
      <c r="H367" s="222"/>
      <c r="I367" s="222"/>
      <c r="J367" s="222"/>
      <c r="K367" s="5"/>
    </row>
    <row r="368" ht="15.75" customHeight="1">
      <c r="A368" s="2"/>
      <c r="B368" s="2"/>
      <c r="C368" s="2"/>
      <c r="D368" s="2"/>
      <c r="E368" s="2"/>
      <c r="F368" s="2"/>
      <c r="G368" s="222"/>
      <c r="H368" s="222"/>
      <c r="I368" s="222"/>
      <c r="J368" s="222"/>
      <c r="K368" s="5"/>
    </row>
    <row r="369" ht="15.75" customHeight="1">
      <c r="A369" s="2"/>
      <c r="B369" s="2"/>
      <c r="C369" s="2"/>
      <c r="D369" s="2"/>
      <c r="E369" s="2"/>
      <c r="F369" s="2"/>
      <c r="G369" s="222"/>
      <c r="H369" s="222"/>
      <c r="I369" s="222"/>
      <c r="J369" s="222"/>
      <c r="K369" s="5"/>
    </row>
    <row r="370" ht="15.75" customHeight="1">
      <c r="A370" s="2"/>
      <c r="B370" s="2"/>
      <c r="C370" s="2"/>
      <c r="D370" s="2"/>
      <c r="E370" s="2"/>
      <c r="F370" s="2"/>
      <c r="G370" s="222"/>
      <c r="H370" s="222"/>
      <c r="I370" s="222"/>
      <c r="J370" s="222"/>
      <c r="K370" s="5"/>
    </row>
    <row r="371" ht="15.75" customHeight="1">
      <c r="A371" s="2"/>
      <c r="B371" s="2"/>
      <c r="C371" s="2"/>
      <c r="D371" s="2"/>
      <c r="E371" s="2"/>
      <c r="F371" s="2"/>
      <c r="G371" s="222"/>
      <c r="H371" s="222"/>
      <c r="I371" s="222"/>
      <c r="J371" s="222"/>
      <c r="K371" s="5"/>
    </row>
    <row r="372" ht="15.75" customHeight="1">
      <c r="A372" s="2"/>
      <c r="B372" s="2"/>
      <c r="C372" s="2"/>
      <c r="D372" s="2"/>
      <c r="E372" s="2"/>
      <c r="F372" s="2"/>
      <c r="G372" s="222"/>
      <c r="H372" s="222"/>
      <c r="I372" s="222"/>
      <c r="J372" s="222"/>
      <c r="K372" s="5"/>
    </row>
    <row r="373" ht="15.75" customHeight="1">
      <c r="A373" s="2"/>
      <c r="B373" s="2"/>
      <c r="C373" s="2"/>
      <c r="D373" s="2"/>
      <c r="E373" s="2"/>
      <c r="F373" s="2"/>
      <c r="G373" s="222"/>
      <c r="H373" s="222"/>
      <c r="I373" s="222"/>
      <c r="J373" s="222"/>
      <c r="K373" s="5"/>
    </row>
    <row r="374" ht="15.75" customHeight="1">
      <c r="A374" s="2"/>
      <c r="B374" s="2"/>
      <c r="C374" s="2"/>
      <c r="D374" s="2"/>
      <c r="E374" s="2"/>
      <c r="F374" s="2"/>
      <c r="G374" s="222"/>
      <c r="H374" s="222"/>
      <c r="I374" s="222"/>
      <c r="J374" s="222"/>
      <c r="K374" s="5"/>
    </row>
    <row r="375" ht="15.75" customHeight="1">
      <c r="A375" s="2"/>
      <c r="B375" s="2"/>
      <c r="C375" s="2"/>
      <c r="D375" s="2"/>
      <c r="E375" s="2"/>
      <c r="F375" s="2"/>
      <c r="G375" s="222"/>
      <c r="H375" s="222"/>
      <c r="I375" s="222"/>
      <c r="J375" s="222"/>
      <c r="K375" s="5"/>
    </row>
    <row r="376" ht="15.75" customHeight="1">
      <c r="A376" s="2"/>
      <c r="B376" s="2"/>
      <c r="C376" s="2"/>
      <c r="D376" s="2"/>
      <c r="E376" s="2"/>
      <c r="F376" s="2"/>
      <c r="G376" s="222"/>
      <c r="H376" s="222"/>
      <c r="I376" s="222"/>
      <c r="J376" s="222"/>
      <c r="K376" s="5"/>
    </row>
    <row r="377" ht="15.75" customHeight="1">
      <c r="A377" s="2"/>
      <c r="B377" s="2"/>
      <c r="C377" s="2"/>
      <c r="D377" s="2"/>
      <c r="E377" s="2"/>
      <c r="F377" s="2"/>
      <c r="G377" s="222"/>
      <c r="H377" s="222"/>
      <c r="I377" s="222"/>
      <c r="J377" s="222"/>
      <c r="K377" s="5"/>
    </row>
    <row r="378" ht="15.75" customHeight="1">
      <c r="A378" s="2"/>
      <c r="B378" s="2"/>
      <c r="C378" s="2"/>
      <c r="D378" s="2"/>
      <c r="E378" s="2"/>
      <c r="F378" s="2"/>
      <c r="G378" s="222"/>
      <c r="H378" s="222"/>
      <c r="I378" s="222"/>
      <c r="J378" s="222"/>
      <c r="K378" s="5"/>
    </row>
    <row r="379" ht="15.75" customHeight="1">
      <c r="A379" s="2"/>
      <c r="B379" s="2"/>
      <c r="C379" s="2"/>
      <c r="D379" s="2"/>
      <c r="E379" s="2"/>
      <c r="F379" s="2"/>
      <c r="G379" s="222"/>
      <c r="H379" s="222"/>
      <c r="I379" s="222"/>
      <c r="J379" s="222"/>
      <c r="K379" s="5"/>
    </row>
    <row r="380" ht="15.75" customHeight="1">
      <c r="A380" s="2"/>
      <c r="B380" s="2"/>
      <c r="C380" s="2"/>
      <c r="D380" s="2"/>
      <c r="E380" s="2"/>
      <c r="F380" s="2"/>
      <c r="G380" s="222"/>
      <c r="H380" s="222"/>
      <c r="I380" s="222"/>
      <c r="J380" s="222"/>
      <c r="K380" s="5"/>
    </row>
    <row r="381" ht="15.75" customHeight="1">
      <c r="A381" s="2"/>
      <c r="B381" s="2"/>
      <c r="C381" s="2"/>
      <c r="D381" s="2"/>
      <c r="E381" s="2"/>
      <c r="F381" s="2"/>
      <c r="G381" s="222"/>
      <c r="H381" s="222"/>
      <c r="I381" s="222"/>
      <c r="J381" s="222"/>
      <c r="K381" s="5"/>
    </row>
    <row r="382" ht="15.75" customHeight="1">
      <c r="A382" s="2"/>
      <c r="B382" s="2"/>
      <c r="C382" s="2"/>
      <c r="D382" s="2"/>
      <c r="E382" s="2"/>
      <c r="F382" s="2"/>
      <c r="G382" s="222"/>
      <c r="H382" s="222"/>
      <c r="I382" s="222"/>
      <c r="J382" s="222"/>
      <c r="K382" s="5"/>
    </row>
    <row r="383" ht="15.75" customHeight="1">
      <c r="A383" s="2"/>
      <c r="B383" s="2"/>
      <c r="C383" s="2"/>
      <c r="D383" s="2"/>
      <c r="E383" s="2"/>
      <c r="F383" s="2"/>
      <c r="G383" s="222"/>
      <c r="H383" s="222"/>
      <c r="I383" s="222"/>
      <c r="J383" s="222"/>
      <c r="K383" s="5"/>
    </row>
    <row r="384" ht="15.75" customHeight="1">
      <c r="A384" s="2"/>
      <c r="B384" s="2"/>
      <c r="C384" s="2"/>
      <c r="D384" s="2"/>
      <c r="E384" s="2"/>
      <c r="F384" s="2"/>
      <c r="G384" s="222"/>
      <c r="H384" s="222"/>
      <c r="I384" s="222"/>
      <c r="J384" s="222"/>
      <c r="K384" s="5"/>
    </row>
    <row r="385" ht="15.75" customHeight="1">
      <c r="A385" s="2"/>
      <c r="B385" s="2"/>
      <c r="C385" s="2"/>
      <c r="D385" s="2"/>
      <c r="E385" s="2"/>
      <c r="F385" s="2"/>
      <c r="G385" s="222"/>
      <c r="H385" s="222"/>
      <c r="I385" s="222"/>
      <c r="J385" s="222"/>
      <c r="K385" s="5"/>
    </row>
    <row r="386" ht="15.75" customHeight="1">
      <c r="A386" s="2"/>
      <c r="B386" s="2"/>
      <c r="C386" s="2"/>
      <c r="D386" s="2"/>
      <c r="E386" s="2"/>
      <c r="F386" s="2"/>
      <c r="G386" s="222"/>
      <c r="H386" s="222"/>
      <c r="I386" s="222"/>
      <c r="J386" s="222"/>
      <c r="K386" s="5"/>
    </row>
    <row r="387" ht="15.75" customHeight="1">
      <c r="A387" s="2"/>
      <c r="B387" s="2"/>
      <c r="C387" s="2"/>
      <c r="D387" s="2"/>
      <c r="E387" s="2"/>
      <c r="F387" s="2"/>
      <c r="G387" s="222"/>
      <c r="H387" s="222"/>
      <c r="I387" s="222"/>
      <c r="J387" s="222"/>
      <c r="K387" s="5"/>
    </row>
    <row r="388" ht="15.75" customHeight="1">
      <c r="A388" s="2"/>
      <c r="B388" s="2"/>
      <c r="C388" s="2"/>
      <c r="D388" s="2"/>
      <c r="E388" s="2"/>
      <c r="F388" s="2"/>
      <c r="G388" s="222"/>
      <c r="H388" s="222"/>
      <c r="I388" s="222"/>
      <c r="J388" s="222"/>
      <c r="K388" s="5"/>
    </row>
    <row r="389" ht="15.75" customHeight="1">
      <c r="A389" s="2"/>
      <c r="B389" s="2"/>
      <c r="C389" s="2"/>
      <c r="D389" s="2"/>
      <c r="E389" s="2"/>
      <c r="F389" s="2"/>
      <c r="G389" s="222"/>
      <c r="H389" s="222"/>
      <c r="I389" s="222"/>
      <c r="J389" s="222"/>
      <c r="K389" s="5"/>
    </row>
    <row r="390" ht="15.75" customHeight="1">
      <c r="A390" s="2"/>
      <c r="B390" s="2"/>
      <c r="C390" s="2"/>
      <c r="D390" s="2"/>
      <c r="E390" s="2"/>
      <c r="F390" s="2"/>
      <c r="G390" s="222"/>
      <c r="H390" s="222"/>
      <c r="I390" s="222"/>
      <c r="J390" s="222"/>
      <c r="K390" s="5"/>
    </row>
    <row r="391" ht="15.75" customHeight="1">
      <c r="A391" s="2"/>
      <c r="B391" s="2"/>
      <c r="C391" s="2"/>
      <c r="D391" s="2"/>
      <c r="E391" s="2"/>
      <c r="F391" s="2"/>
      <c r="G391" s="222"/>
      <c r="H391" s="222"/>
      <c r="I391" s="222"/>
      <c r="J391" s="222"/>
      <c r="K391" s="5"/>
    </row>
    <row r="392" ht="15.75" customHeight="1">
      <c r="A392" s="2"/>
      <c r="B392" s="2"/>
      <c r="C392" s="2"/>
      <c r="D392" s="2"/>
      <c r="E392" s="2"/>
      <c r="F392" s="2"/>
      <c r="G392" s="222"/>
      <c r="H392" s="222"/>
      <c r="I392" s="222"/>
      <c r="J392" s="222"/>
      <c r="K392" s="5"/>
    </row>
    <row r="393" ht="15.75" customHeight="1">
      <c r="A393" s="2"/>
      <c r="B393" s="2"/>
      <c r="C393" s="2"/>
      <c r="D393" s="2"/>
      <c r="E393" s="2"/>
      <c r="F393" s="2"/>
      <c r="G393" s="222"/>
      <c r="H393" s="222"/>
      <c r="I393" s="222"/>
      <c r="J393" s="222"/>
      <c r="K393" s="5"/>
    </row>
    <row r="394" ht="15.75" customHeight="1">
      <c r="A394" s="2"/>
      <c r="B394" s="2"/>
      <c r="C394" s="2"/>
      <c r="D394" s="2"/>
      <c r="E394" s="2"/>
      <c r="F394" s="2"/>
      <c r="G394" s="222"/>
      <c r="H394" s="222"/>
      <c r="I394" s="222"/>
      <c r="J394" s="222"/>
      <c r="K394" s="5"/>
    </row>
    <row r="395" ht="15.75" customHeight="1">
      <c r="A395" s="2"/>
      <c r="B395" s="2"/>
      <c r="C395" s="2"/>
      <c r="D395" s="2"/>
      <c r="E395" s="2"/>
      <c r="F395" s="2"/>
      <c r="G395" s="222"/>
      <c r="H395" s="222"/>
      <c r="I395" s="222"/>
      <c r="J395" s="222"/>
      <c r="K395" s="5"/>
    </row>
    <row r="396" ht="15.75" customHeight="1">
      <c r="A396" s="2"/>
      <c r="B396" s="2"/>
      <c r="C396" s="2"/>
      <c r="D396" s="2"/>
      <c r="E396" s="2"/>
      <c r="F396" s="2"/>
      <c r="G396" s="222"/>
      <c r="H396" s="222"/>
      <c r="I396" s="222"/>
      <c r="J396" s="222"/>
      <c r="K396" s="5"/>
    </row>
    <row r="397" ht="15.75" customHeight="1">
      <c r="A397" s="2"/>
      <c r="B397" s="2"/>
      <c r="C397" s="2"/>
      <c r="D397" s="2"/>
      <c r="E397" s="2"/>
      <c r="F397" s="2"/>
      <c r="G397" s="222"/>
      <c r="H397" s="222"/>
      <c r="I397" s="222"/>
      <c r="J397" s="222"/>
      <c r="K397" s="5"/>
    </row>
    <row r="398" ht="15.75" customHeight="1">
      <c r="A398" s="2"/>
      <c r="B398" s="2"/>
      <c r="C398" s="2"/>
      <c r="D398" s="2"/>
      <c r="E398" s="2"/>
      <c r="F398" s="2"/>
      <c r="G398" s="222"/>
      <c r="H398" s="222"/>
      <c r="I398" s="222"/>
      <c r="J398" s="222"/>
      <c r="K398" s="5"/>
    </row>
    <row r="399" ht="15.75" customHeight="1">
      <c r="A399" s="2"/>
      <c r="B399" s="2"/>
      <c r="C399" s="2"/>
      <c r="D399" s="2"/>
      <c r="E399" s="2"/>
      <c r="F399" s="2"/>
      <c r="G399" s="222"/>
      <c r="H399" s="222"/>
      <c r="I399" s="222"/>
      <c r="J399" s="222"/>
      <c r="K399" s="5"/>
    </row>
    <row r="400" ht="15.75" customHeight="1">
      <c r="A400" s="2"/>
      <c r="B400" s="2"/>
      <c r="C400" s="2"/>
      <c r="D400" s="2"/>
      <c r="E400" s="2"/>
      <c r="F400" s="2"/>
      <c r="G400" s="222"/>
      <c r="H400" s="222"/>
      <c r="I400" s="222"/>
      <c r="J400" s="222"/>
      <c r="K400" s="5"/>
    </row>
    <row r="401" ht="15.75" customHeight="1">
      <c r="A401" s="2"/>
      <c r="B401" s="2"/>
      <c r="C401" s="2"/>
      <c r="D401" s="2"/>
      <c r="E401" s="2"/>
      <c r="F401" s="2"/>
      <c r="G401" s="222"/>
      <c r="H401" s="222"/>
      <c r="I401" s="222"/>
      <c r="J401" s="222"/>
      <c r="K401" s="5"/>
    </row>
    <row r="402" ht="15.75" customHeight="1">
      <c r="A402" s="2"/>
      <c r="B402" s="2"/>
      <c r="C402" s="2"/>
      <c r="D402" s="2"/>
      <c r="E402" s="2"/>
      <c r="F402" s="2"/>
      <c r="G402" s="222"/>
      <c r="H402" s="222"/>
      <c r="I402" s="222"/>
      <c r="J402" s="222"/>
      <c r="K402" s="5"/>
    </row>
    <row r="403" ht="15.75" customHeight="1">
      <c r="A403" s="2"/>
      <c r="B403" s="2"/>
      <c r="C403" s="2"/>
      <c r="D403" s="2"/>
      <c r="E403" s="2"/>
      <c r="F403" s="2"/>
      <c r="G403" s="222"/>
      <c r="H403" s="222"/>
      <c r="I403" s="222"/>
      <c r="J403" s="222"/>
      <c r="K403" s="5"/>
    </row>
    <row r="404" ht="15.75" customHeight="1">
      <c r="A404" s="2"/>
      <c r="B404" s="2"/>
      <c r="C404" s="2"/>
      <c r="D404" s="2"/>
      <c r="E404" s="2"/>
      <c r="F404" s="2"/>
      <c r="G404" s="222"/>
      <c r="H404" s="222"/>
      <c r="I404" s="222"/>
      <c r="J404" s="222"/>
      <c r="K404" s="5"/>
    </row>
    <row r="405" ht="15.75" customHeight="1">
      <c r="A405" s="2"/>
      <c r="B405" s="2"/>
      <c r="C405" s="2"/>
      <c r="D405" s="2"/>
      <c r="E405" s="2"/>
      <c r="F405" s="2"/>
      <c r="G405" s="222"/>
      <c r="H405" s="222"/>
      <c r="I405" s="222"/>
      <c r="J405" s="222"/>
      <c r="K405" s="5"/>
    </row>
    <row r="406" ht="15.75" customHeight="1">
      <c r="A406" s="2"/>
      <c r="B406" s="2"/>
      <c r="C406" s="2"/>
      <c r="D406" s="2"/>
      <c r="E406" s="2"/>
      <c r="F406" s="2"/>
      <c r="G406" s="222"/>
      <c r="H406" s="222"/>
      <c r="I406" s="222"/>
      <c r="J406" s="222"/>
      <c r="K406" s="5"/>
    </row>
    <row r="407" ht="15.75" customHeight="1">
      <c r="A407" s="2"/>
      <c r="B407" s="2"/>
      <c r="C407" s="2"/>
      <c r="D407" s="2"/>
      <c r="E407" s="2"/>
      <c r="F407" s="2"/>
      <c r="G407" s="222"/>
      <c r="H407" s="222"/>
      <c r="I407" s="222"/>
      <c r="J407" s="222"/>
      <c r="K407" s="5"/>
    </row>
    <row r="408" ht="15.75" customHeight="1">
      <c r="A408" s="2"/>
      <c r="B408" s="2"/>
      <c r="C408" s="2"/>
      <c r="D408" s="2"/>
      <c r="E408" s="2"/>
      <c r="F408" s="2"/>
      <c r="G408" s="222"/>
      <c r="H408" s="222"/>
      <c r="I408" s="222"/>
      <c r="J408" s="222"/>
      <c r="K408" s="5"/>
    </row>
    <row r="409" ht="15.75" customHeight="1">
      <c r="A409" s="2"/>
      <c r="B409" s="2"/>
      <c r="C409" s="2"/>
      <c r="D409" s="2"/>
      <c r="E409" s="2"/>
      <c r="F409" s="2"/>
      <c r="G409" s="222"/>
      <c r="H409" s="222"/>
      <c r="I409" s="222"/>
      <c r="J409" s="222"/>
      <c r="K409" s="5"/>
    </row>
    <row r="410" ht="15.75" customHeight="1">
      <c r="A410" s="2"/>
      <c r="B410" s="2"/>
      <c r="C410" s="2"/>
      <c r="D410" s="2"/>
      <c r="E410" s="2"/>
      <c r="F410" s="2"/>
      <c r="G410" s="222"/>
      <c r="H410" s="222"/>
      <c r="I410" s="222"/>
      <c r="J410" s="222"/>
      <c r="K410" s="5"/>
    </row>
    <row r="411" ht="15.75" customHeight="1">
      <c r="A411" s="2"/>
      <c r="B411" s="2"/>
      <c r="C411" s="2"/>
      <c r="D411" s="2"/>
      <c r="E411" s="2"/>
      <c r="F411" s="2"/>
      <c r="G411" s="222"/>
      <c r="H411" s="222"/>
      <c r="I411" s="222"/>
      <c r="J411" s="222"/>
      <c r="K411" s="5"/>
    </row>
    <row r="412" ht="15.75" customHeight="1">
      <c r="A412" s="2"/>
      <c r="B412" s="2"/>
      <c r="C412" s="2"/>
      <c r="D412" s="2"/>
      <c r="E412" s="2"/>
      <c r="F412" s="2"/>
      <c r="G412" s="222"/>
      <c r="H412" s="222"/>
      <c r="I412" s="222"/>
      <c r="J412" s="222"/>
      <c r="K412" s="5"/>
    </row>
    <row r="413" ht="15.75" customHeight="1">
      <c r="A413" s="2"/>
      <c r="B413" s="2"/>
      <c r="C413" s="2"/>
      <c r="D413" s="2"/>
      <c r="E413" s="2"/>
      <c r="F413" s="2"/>
      <c r="G413" s="222"/>
      <c r="H413" s="222"/>
      <c r="I413" s="222"/>
      <c r="J413" s="222"/>
      <c r="K413" s="5"/>
    </row>
    <row r="414" ht="15.75" customHeight="1">
      <c r="A414" s="2"/>
      <c r="B414" s="2"/>
      <c r="C414" s="2"/>
      <c r="D414" s="2"/>
      <c r="E414" s="2"/>
      <c r="F414" s="2"/>
      <c r="G414" s="222"/>
      <c r="H414" s="222"/>
      <c r="I414" s="222"/>
      <c r="J414" s="222"/>
      <c r="K414" s="5"/>
    </row>
    <row r="415" ht="15.75" customHeight="1">
      <c r="A415" s="2"/>
      <c r="B415" s="2"/>
      <c r="C415" s="2"/>
      <c r="D415" s="2"/>
      <c r="E415" s="2"/>
      <c r="F415" s="2"/>
      <c r="G415" s="222"/>
      <c r="H415" s="222"/>
      <c r="I415" s="222"/>
      <c r="J415" s="222"/>
      <c r="K415" s="5"/>
    </row>
    <row r="416" ht="15.75" customHeight="1">
      <c r="A416" s="2"/>
      <c r="B416" s="2"/>
      <c r="C416" s="2"/>
      <c r="D416" s="2"/>
      <c r="E416" s="2"/>
      <c r="F416" s="2"/>
      <c r="G416" s="222"/>
      <c r="H416" s="222"/>
      <c r="I416" s="222"/>
      <c r="J416" s="222"/>
      <c r="K416" s="5"/>
    </row>
    <row r="417" ht="15.75" customHeight="1">
      <c r="A417" s="2"/>
      <c r="B417" s="2"/>
      <c r="C417" s="2"/>
      <c r="D417" s="2"/>
      <c r="E417" s="2"/>
      <c r="F417" s="2"/>
      <c r="G417" s="222"/>
      <c r="H417" s="222"/>
      <c r="I417" s="222"/>
      <c r="J417" s="222"/>
      <c r="K417" s="5"/>
    </row>
    <row r="418" ht="15.75" customHeight="1">
      <c r="A418" s="2"/>
      <c r="B418" s="2"/>
      <c r="C418" s="2"/>
      <c r="D418" s="2"/>
      <c r="E418" s="2"/>
      <c r="F418" s="2"/>
      <c r="G418" s="222"/>
      <c r="H418" s="222"/>
      <c r="I418" s="222"/>
      <c r="J418" s="222"/>
      <c r="K418" s="5"/>
    </row>
    <row r="419" ht="15.75" customHeight="1">
      <c r="A419" s="2"/>
      <c r="B419" s="2"/>
      <c r="C419" s="2"/>
      <c r="D419" s="2"/>
      <c r="E419" s="2"/>
      <c r="F419" s="2"/>
      <c r="G419" s="222"/>
      <c r="H419" s="222"/>
      <c r="I419" s="222"/>
      <c r="J419" s="222"/>
      <c r="K419" s="5"/>
    </row>
    <row r="420" ht="15.75" customHeight="1">
      <c r="A420" s="2"/>
      <c r="B420" s="2"/>
      <c r="C420" s="2"/>
      <c r="D420" s="2"/>
      <c r="E420" s="2"/>
      <c r="F420" s="2"/>
      <c r="G420" s="222"/>
      <c r="H420" s="222"/>
      <c r="I420" s="222"/>
      <c r="J420" s="222"/>
      <c r="K420" s="5"/>
    </row>
    <row r="421" ht="15.75" customHeight="1">
      <c r="A421" s="2"/>
      <c r="B421" s="2"/>
      <c r="C421" s="2"/>
      <c r="D421" s="2"/>
      <c r="E421" s="2"/>
      <c r="F421" s="2"/>
      <c r="G421" s="222"/>
      <c r="H421" s="222"/>
      <c r="I421" s="222"/>
      <c r="J421" s="222"/>
      <c r="K421" s="5"/>
    </row>
    <row r="422" ht="15.75" customHeight="1">
      <c r="A422" s="2"/>
      <c r="B422" s="2"/>
      <c r="C422" s="2"/>
      <c r="D422" s="2"/>
      <c r="E422" s="2"/>
      <c r="F422" s="2"/>
      <c r="G422" s="222"/>
      <c r="H422" s="222"/>
      <c r="I422" s="222"/>
      <c r="J422" s="222"/>
      <c r="K422" s="5"/>
    </row>
    <row r="423" ht="15.75" customHeight="1">
      <c r="A423" s="2"/>
      <c r="B423" s="2"/>
      <c r="C423" s="2"/>
      <c r="D423" s="2"/>
      <c r="E423" s="2"/>
      <c r="F423" s="2"/>
      <c r="G423" s="222"/>
      <c r="H423" s="222"/>
      <c r="I423" s="222"/>
      <c r="J423" s="222"/>
      <c r="K423" s="5"/>
    </row>
    <row r="424" ht="15.75" customHeight="1">
      <c r="A424" s="2"/>
      <c r="B424" s="2"/>
      <c r="C424" s="2"/>
      <c r="D424" s="2"/>
      <c r="E424" s="2"/>
      <c r="F424" s="2"/>
      <c r="G424" s="222"/>
      <c r="H424" s="222"/>
      <c r="I424" s="222"/>
      <c r="J424" s="222"/>
      <c r="K424" s="5"/>
    </row>
    <row r="425" ht="15.75" customHeight="1">
      <c r="A425" s="2"/>
      <c r="B425" s="2"/>
      <c r="C425" s="2"/>
      <c r="D425" s="2"/>
      <c r="E425" s="2"/>
      <c r="F425" s="2"/>
      <c r="G425" s="222"/>
      <c r="H425" s="222"/>
      <c r="I425" s="222"/>
      <c r="J425" s="222"/>
      <c r="K425" s="5"/>
    </row>
    <row r="426" ht="15.75" customHeight="1">
      <c r="A426" s="2"/>
      <c r="B426" s="2"/>
      <c r="C426" s="2"/>
      <c r="D426" s="2"/>
      <c r="E426" s="2"/>
      <c r="F426" s="2"/>
      <c r="G426" s="222"/>
      <c r="H426" s="222"/>
      <c r="I426" s="222"/>
      <c r="J426" s="222"/>
      <c r="K426" s="5"/>
    </row>
    <row r="427" ht="15.75" customHeight="1">
      <c r="A427" s="2"/>
      <c r="B427" s="2"/>
      <c r="C427" s="2"/>
      <c r="D427" s="2"/>
      <c r="E427" s="2"/>
      <c r="F427" s="2"/>
      <c r="G427" s="222"/>
      <c r="H427" s="222"/>
      <c r="I427" s="222"/>
      <c r="J427" s="222"/>
      <c r="K427" s="5"/>
    </row>
    <row r="428" ht="15.75" customHeight="1">
      <c r="A428" s="2"/>
      <c r="B428" s="2"/>
      <c r="C428" s="2"/>
      <c r="D428" s="2"/>
      <c r="E428" s="2"/>
      <c r="F428" s="2"/>
      <c r="G428" s="222"/>
      <c r="H428" s="222"/>
      <c r="I428" s="222"/>
      <c r="J428" s="222"/>
      <c r="K428" s="5"/>
    </row>
    <row r="429" ht="15.75" customHeight="1">
      <c r="A429" s="2"/>
      <c r="B429" s="2"/>
      <c r="C429" s="2"/>
      <c r="D429" s="2"/>
      <c r="E429" s="2"/>
      <c r="F429" s="2"/>
      <c r="G429" s="222"/>
      <c r="H429" s="222"/>
      <c r="I429" s="222"/>
      <c r="J429" s="222"/>
      <c r="K429" s="5"/>
    </row>
    <row r="430" ht="15.75" customHeight="1">
      <c r="A430" s="2"/>
      <c r="B430" s="2"/>
      <c r="C430" s="2"/>
      <c r="D430" s="2"/>
      <c r="E430" s="2"/>
      <c r="F430" s="2"/>
      <c r="G430" s="222"/>
      <c r="H430" s="222"/>
      <c r="I430" s="222"/>
      <c r="J430" s="222"/>
      <c r="K430" s="5"/>
    </row>
    <row r="431" ht="15.75" customHeight="1">
      <c r="A431" s="2"/>
      <c r="B431" s="2"/>
      <c r="C431" s="2"/>
      <c r="D431" s="2"/>
      <c r="E431" s="2"/>
      <c r="F431" s="2"/>
      <c r="G431" s="222"/>
      <c r="H431" s="222"/>
      <c r="I431" s="222"/>
      <c r="J431" s="222"/>
      <c r="K431" s="5"/>
    </row>
    <row r="432" ht="15.75" customHeight="1">
      <c r="A432" s="2"/>
      <c r="B432" s="2"/>
      <c r="C432" s="2"/>
      <c r="D432" s="2"/>
      <c r="E432" s="2"/>
      <c r="F432" s="2"/>
      <c r="G432" s="222"/>
      <c r="H432" s="222"/>
      <c r="I432" s="222"/>
      <c r="J432" s="222"/>
      <c r="K432" s="5"/>
    </row>
    <row r="433" ht="15.75" customHeight="1">
      <c r="A433" s="2"/>
      <c r="B433" s="2"/>
      <c r="C433" s="2"/>
      <c r="D433" s="2"/>
      <c r="E433" s="2"/>
      <c r="F433" s="2"/>
      <c r="G433" s="222"/>
      <c r="H433" s="222"/>
      <c r="I433" s="222"/>
      <c r="J433" s="222"/>
      <c r="K433" s="5"/>
    </row>
    <row r="434" ht="15.75" customHeight="1">
      <c r="A434" s="2"/>
      <c r="B434" s="2"/>
      <c r="C434" s="2"/>
      <c r="D434" s="2"/>
      <c r="E434" s="2"/>
      <c r="F434" s="2"/>
      <c r="G434" s="222"/>
      <c r="H434" s="222"/>
      <c r="I434" s="222"/>
      <c r="J434" s="222"/>
      <c r="K434" s="5"/>
    </row>
    <row r="435" ht="15.75" customHeight="1">
      <c r="A435" s="2"/>
      <c r="B435" s="2"/>
      <c r="C435" s="2"/>
      <c r="D435" s="2"/>
      <c r="E435" s="2"/>
      <c r="F435" s="2"/>
      <c r="G435" s="222"/>
      <c r="H435" s="222"/>
      <c r="I435" s="222"/>
      <c r="J435" s="222"/>
      <c r="K435" s="5"/>
    </row>
    <row r="436" ht="15.75" customHeight="1">
      <c r="A436" s="2"/>
      <c r="B436" s="2"/>
      <c r="C436" s="2"/>
      <c r="D436" s="2"/>
      <c r="E436" s="2"/>
      <c r="F436" s="2"/>
      <c r="G436" s="222"/>
      <c r="H436" s="222"/>
      <c r="I436" s="222"/>
      <c r="J436" s="222"/>
      <c r="K436" s="5"/>
    </row>
    <row r="437" ht="15.75" customHeight="1">
      <c r="A437" s="2"/>
      <c r="B437" s="2"/>
      <c r="C437" s="2"/>
      <c r="D437" s="2"/>
      <c r="E437" s="2"/>
      <c r="F437" s="2"/>
      <c r="G437" s="222"/>
      <c r="H437" s="222"/>
      <c r="I437" s="222"/>
      <c r="J437" s="222"/>
      <c r="K437" s="5"/>
    </row>
    <row r="438" ht="15.75" customHeight="1">
      <c r="A438" s="2"/>
      <c r="B438" s="2"/>
      <c r="C438" s="2"/>
      <c r="D438" s="2"/>
      <c r="E438" s="2"/>
      <c r="F438" s="2"/>
      <c r="G438" s="222"/>
      <c r="H438" s="222"/>
      <c r="I438" s="222"/>
      <c r="J438" s="222"/>
      <c r="K438" s="5"/>
    </row>
    <row r="439" ht="15.75" customHeight="1">
      <c r="A439" s="2"/>
      <c r="B439" s="2"/>
      <c r="C439" s="2"/>
      <c r="D439" s="2"/>
      <c r="E439" s="2"/>
      <c r="F439" s="2"/>
      <c r="G439" s="222"/>
      <c r="H439" s="222"/>
      <c r="I439" s="222"/>
      <c r="J439" s="222"/>
      <c r="K439" s="5"/>
    </row>
    <row r="440" ht="15.75" customHeight="1">
      <c r="A440" s="2"/>
      <c r="B440" s="2"/>
      <c r="C440" s="2"/>
      <c r="D440" s="2"/>
      <c r="E440" s="2"/>
      <c r="F440" s="2"/>
      <c r="G440" s="222"/>
      <c r="H440" s="222"/>
      <c r="I440" s="222"/>
      <c r="J440" s="222"/>
      <c r="K440" s="5"/>
    </row>
    <row r="441" ht="15.75" customHeight="1">
      <c r="A441" s="2"/>
      <c r="B441" s="2"/>
      <c r="C441" s="2"/>
      <c r="D441" s="2"/>
      <c r="E441" s="2"/>
      <c r="F441" s="2"/>
      <c r="G441" s="222"/>
      <c r="H441" s="222"/>
      <c r="I441" s="222"/>
      <c r="J441" s="222"/>
      <c r="K441" s="5"/>
    </row>
    <row r="442" ht="15.75" customHeight="1">
      <c r="A442" s="2"/>
      <c r="B442" s="2"/>
      <c r="C442" s="2"/>
      <c r="D442" s="2"/>
      <c r="E442" s="2"/>
      <c r="F442" s="2"/>
      <c r="G442" s="222"/>
      <c r="H442" s="222"/>
      <c r="I442" s="222"/>
      <c r="J442" s="222"/>
      <c r="K442" s="5"/>
    </row>
    <row r="443" ht="15.75" customHeight="1">
      <c r="A443" s="2"/>
      <c r="B443" s="2"/>
      <c r="C443" s="2"/>
      <c r="D443" s="2"/>
      <c r="E443" s="2"/>
      <c r="F443" s="2"/>
      <c r="G443" s="222"/>
      <c r="H443" s="222"/>
      <c r="I443" s="222"/>
      <c r="J443" s="222"/>
      <c r="K443" s="5"/>
    </row>
    <row r="444" ht="15.75" customHeight="1">
      <c r="A444" s="2"/>
      <c r="B444" s="2"/>
      <c r="C444" s="2"/>
      <c r="D444" s="2"/>
      <c r="E444" s="2"/>
      <c r="F444" s="2"/>
      <c r="G444" s="222"/>
      <c r="H444" s="222"/>
      <c r="I444" s="222"/>
      <c r="J444" s="222"/>
      <c r="K444" s="5"/>
    </row>
    <row r="445" ht="15.75" customHeight="1">
      <c r="A445" s="2"/>
      <c r="B445" s="2"/>
      <c r="C445" s="2"/>
      <c r="D445" s="2"/>
      <c r="E445" s="2"/>
      <c r="F445" s="2"/>
      <c r="G445" s="222"/>
      <c r="H445" s="222"/>
      <c r="I445" s="222"/>
      <c r="J445" s="222"/>
      <c r="K445" s="5"/>
    </row>
    <row r="446" ht="15.75" customHeight="1">
      <c r="A446" s="2"/>
      <c r="B446" s="2"/>
      <c r="C446" s="2"/>
      <c r="D446" s="2"/>
      <c r="E446" s="2"/>
      <c r="F446" s="2"/>
      <c r="G446" s="222"/>
      <c r="H446" s="222"/>
      <c r="I446" s="222"/>
      <c r="J446" s="222"/>
      <c r="K446" s="5"/>
    </row>
    <row r="447" ht="15.75" customHeight="1">
      <c r="A447" s="2"/>
      <c r="B447" s="2"/>
      <c r="C447" s="2"/>
      <c r="D447" s="2"/>
      <c r="E447" s="2"/>
      <c r="F447" s="2"/>
      <c r="G447" s="222"/>
      <c r="H447" s="222"/>
      <c r="I447" s="222"/>
      <c r="J447" s="222"/>
      <c r="K447" s="5"/>
    </row>
    <row r="448" ht="15.75" customHeight="1">
      <c r="A448" s="2"/>
      <c r="B448" s="2"/>
      <c r="C448" s="2"/>
      <c r="D448" s="2"/>
      <c r="E448" s="2"/>
      <c r="F448" s="2"/>
      <c r="G448" s="222"/>
      <c r="H448" s="222"/>
      <c r="I448" s="222"/>
      <c r="J448" s="222"/>
      <c r="K448" s="5"/>
    </row>
    <row r="449" ht="15.75" customHeight="1">
      <c r="A449" s="2"/>
      <c r="B449" s="2"/>
      <c r="C449" s="2"/>
      <c r="D449" s="2"/>
      <c r="E449" s="2"/>
      <c r="F449" s="2"/>
      <c r="G449" s="222"/>
      <c r="H449" s="222"/>
      <c r="I449" s="222"/>
      <c r="J449" s="222"/>
      <c r="K449" s="5"/>
    </row>
    <row r="450" ht="15.75" customHeight="1">
      <c r="A450" s="2"/>
      <c r="B450" s="2"/>
      <c r="C450" s="2"/>
      <c r="D450" s="2"/>
      <c r="E450" s="2"/>
      <c r="F450" s="2"/>
      <c r="G450" s="222"/>
      <c r="H450" s="222"/>
      <c r="I450" s="222"/>
      <c r="J450" s="222"/>
      <c r="K450" s="5"/>
    </row>
    <row r="451" ht="15.75" customHeight="1">
      <c r="A451" s="2"/>
      <c r="B451" s="2"/>
      <c r="C451" s="2"/>
      <c r="D451" s="2"/>
      <c r="E451" s="2"/>
      <c r="F451" s="2"/>
      <c r="G451" s="222"/>
      <c r="H451" s="222"/>
      <c r="I451" s="222"/>
      <c r="J451" s="222"/>
      <c r="K451" s="5"/>
    </row>
    <row r="452" ht="15.75" customHeight="1">
      <c r="A452" s="2"/>
      <c r="B452" s="2"/>
      <c r="C452" s="2"/>
      <c r="D452" s="2"/>
      <c r="E452" s="2"/>
      <c r="F452" s="2"/>
      <c r="G452" s="222"/>
      <c r="H452" s="222"/>
      <c r="I452" s="222"/>
      <c r="J452" s="222"/>
      <c r="K452" s="5"/>
    </row>
    <row r="453" ht="15.75" customHeight="1">
      <c r="A453" s="2"/>
      <c r="B453" s="2"/>
      <c r="C453" s="2"/>
      <c r="D453" s="2"/>
      <c r="E453" s="2"/>
      <c r="F453" s="2"/>
      <c r="G453" s="222"/>
      <c r="H453" s="222"/>
      <c r="I453" s="222"/>
      <c r="J453" s="222"/>
      <c r="K453" s="5"/>
    </row>
    <row r="454" ht="15.75" customHeight="1">
      <c r="A454" s="2"/>
      <c r="B454" s="2"/>
      <c r="C454" s="2"/>
      <c r="D454" s="2"/>
      <c r="E454" s="2"/>
      <c r="F454" s="2"/>
      <c r="G454" s="222"/>
      <c r="H454" s="222"/>
      <c r="I454" s="222"/>
      <c r="J454" s="222"/>
      <c r="K454" s="5"/>
    </row>
    <row r="455" ht="15.75" customHeight="1">
      <c r="A455" s="2"/>
      <c r="B455" s="2"/>
      <c r="C455" s="2"/>
      <c r="D455" s="2"/>
      <c r="E455" s="2"/>
      <c r="F455" s="2"/>
      <c r="G455" s="222"/>
      <c r="H455" s="222"/>
      <c r="I455" s="222"/>
      <c r="J455" s="222"/>
      <c r="K455" s="5"/>
    </row>
    <row r="456" ht="15.75" customHeight="1">
      <c r="A456" s="2"/>
      <c r="B456" s="2"/>
      <c r="C456" s="2"/>
      <c r="D456" s="2"/>
      <c r="E456" s="2"/>
      <c r="F456" s="2"/>
      <c r="G456" s="222"/>
      <c r="H456" s="222"/>
      <c r="I456" s="222"/>
      <c r="J456" s="222"/>
      <c r="K456" s="5"/>
    </row>
    <row r="457" ht="15.75" customHeight="1">
      <c r="A457" s="2"/>
      <c r="B457" s="2"/>
      <c r="C457" s="2"/>
      <c r="D457" s="2"/>
      <c r="E457" s="2"/>
      <c r="F457" s="2"/>
      <c r="G457" s="222"/>
      <c r="H457" s="222"/>
      <c r="I457" s="222"/>
      <c r="J457" s="222"/>
      <c r="K457" s="5"/>
    </row>
    <row r="458" ht="15.75" customHeight="1">
      <c r="A458" s="2"/>
      <c r="B458" s="2"/>
      <c r="C458" s="2"/>
      <c r="D458" s="2"/>
      <c r="E458" s="2"/>
      <c r="F458" s="2"/>
      <c r="G458" s="222"/>
      <c r="H458" s="222"/>
      <c r="I458" s="222"/>
      <c r="J458" s="222"/>
      <c r="K458" s="5"/>
    </row>
    <row r="459" ht="15.75" customHeight="1">
      <c r="A459" s="2"/>
      <c r="B459" s="2"/>
      <c r="C459" s="2"/>
      <c r="D459" s="2"/>
      <c r="E459" s="2"/>
      <c r="F459" s="2"/>
      <c r="G459" s="222"/>
      <c r="H459" s="222"/>
      <c r="I459" s="222"/>
      <c r="J459" s="222"/>
      <c r="K459" s="5"/>
    </row>
    <row r="460" ht="15.75" customHeight="1">
      <c r="A460" s="2"/>
      <c r="B460" s="2"/>
      <c r="C460" s="2"/>
      <c r="D460" s="2"/>
      <c r="E460" s="2"/>
      <c r="F460" s="2"/>
      <c r="G460" s="222"/>
      <c r="H460" s="222"/>
      <c r="I460" s="222"/>
      <c r="J460" s="222"/>
      <c r="K460" s="5"/>
    </row>
    <row r="461" ht="15.75" customHeight="1">
      <c r="A461" s="2"/>
      <c r="B461" s="2"/>
      <c r="C461" s="2"/>
      <c r="D461" s="2"/>
      <c r="E461" s="2"/>
      <c r="F461" s="2"/>
      <c r="G461" s="222"/>
      <c r="H461" s="222"/>
      <c r="I461" s="222"/>
      <c r="J461" s="222"/>
      <c r="K461" s="5"/>
    </row>
    <row r="462" ht="15.75" customHeight="1">
      <c r="A462" s="2"/>
      <c r="B462" s="2"/>
      <c r="C462" s="2"/>
      <c r="D462" s="2"/>
      <c r="E462" s="2"/>
      <c r="F462" s="2"/>
      <c r="G462" s="222"/>
      <c r="H462" s="222"/>
      <c r="I462" s="222"/>
      <c r="J462" s="222"/>
      <c r="K462" s="5"/>
    </row>
    <row r="463" ht="15.75" customHeight="1">
      <c r="A463" s="2"/>
      <c r="B463" s="2"/>
      <c r="C463" s="2"/>
      <c r="D463" s="2"/>
      <c r="E463" s="2"/>
      <c r="F463" s="2"/>
      <c r="G463" s="222"/>
      <c r="H463" s="222"/>
      <c r="I463" s="222"/>
      <c r="J463" s="222"/>
      <c r="K463" s="5"/>
    </row>
    <row r="464" ht="15.75" customHeight="1">
      <c r="A464" s="2"/>
      <c r="B464" s="2"/>
      <c r="C464" s="2"/>
      <c r="D464" s="2"/>
      <c r="E464" s="2"/>
      <c r="F464" s="2"/>
      <c r="G464" s="222"/>
      <c r="H464" s="222"/>
      <c r="I464" s="222"/>
      <c r="J464" s="222"/>
      <c r="K464" s="5"/>
    </row>
    <row r="465" ht="15.75" customHeight="1">
      <c r="A465" s="2"/>
      <c r="B465" s="2"/>
      <c r="C465" s="2"/>
      <c r="D465" s="2"/>
      <c r="E465" s="2"/>
      <c r="F465" s="2"/>
      <c r="G465" s="222"/>
      <c r="H465" s="222"/>
      <c r="I465" s="222"/>
      <c r="J465" s="222"/>
      <c r="K465" s="5"/>
    </row>
    <row r="466" ht="15.75" customHeight="1">
      <c r="A466" s="2"/>
      <c r="B466" s="2"/>
      <c r="C466" s="2"/>
      <c r="D466" s="2"/>
      <c r="E466" s="2"/>
      <c r="F466" s="2"/>
      <c r="G466" s="222"/>
      <c r="H466" s="222"/>
      <c r="I466" s="222"/>
      <c r="J466" s="222"/>
      <c r="K466" s="5"/>
    </row>
    <row r="467" ht="15.75" customHeight="1">
      <c r="A467" s="2"/>
      <c r="B467" s="2"/>
      <c r="C467" s="2"/>
      <c r="D467" s="2"/>
      <c r="E467" s="2"/>
      <c r="F467" s="2"/>
      <c r="G467" s="222"/>
      <c r="H467" s="222"/>
      <c r="I467" s="222"/>
      <c r="J467" s="222"/>
      <c r="K467" s="5"/>
    </row>
    <row r="468" ht="15.75" customHeight="1">
      <c r="A468" s="2"/>
      <c r="B468" s="2"/>
      <c r="C468" s="2"/>
      <c r="D468" s="2"/>
      <c r="E468" s="2"/>
      <c r="F468" s="2"/>
      <c r="G468" s="222"/>
      <c r="H468" s="222"/>
      <c r="I468" s="222"/>
      <c r="J468" s="222"/>
      <c r="K468" s="5"/>
    </row>
    <row r="469" ht="15.75" customHeight="1">
      <c r="A469" s="2"/>
      <c r="B469" s="2"/>
      <c r="C469" s="2"/>
      <c r="D469" s="2"/>
      <c r="E469" s="2"/>
      <c r="F469" s="2"/>
      <c r="G469" s="222"/>
      <c r="H469" s="222"/>
      <c r="I469" s="222"/>
      <c r="J469" s="222"/>
      <c r="K469" s="5"/>
    </row>
    <row r="470" ht="15.75" customHeight="1">
      <c r="A470" s="2"/>
      <c r="B470" s="2"/>
      <c r="C470" s="2"/>
      <c r="D470" s="2"/>
      <c r="E470" s="2"/>
      <c r="F470" s="2"/>
      <c r="G470" s="222"/>
      <c r="H470" s="222"/>
      <c r="I470" s="222"/>
      <c r="J470" s="222"/>
      <c r="K470" s="5"/>
    </row>
    <row r="471" ht="15.75" customHeight="1">
      <c r="A471" s="2"/>
      <c r="B471" s="2"/>
      <c r="C471" s="2"/>
      <c r="D471" s="2"/>
      <c r="E471" s="2"/>
      <c r="F471" s="2"/>
      <c r="G471" s="222"/>
      <c r="H471" s="222"/>
      <c r="I471" s="222"/>
      <c r="J471" s="222"/>
      <c r="K471" s="5"/>
    </row>
    <row r="472" ht="15.75" customHeight="1">
      <c r="A472" s="2"/>
      <c r="B472" s="2"/>
      <c r="C472" s="2"/>
      <c r="D472" s="2"/>
      <c r="E472" s="2"/>
      <c r="F472" s="2"/>
      <c r="G472" s="222"/>
      <c r="H472" s="222"/>
      <c r="I472" s="222"/>
      <c r="J472" s="222"/>
      <c r="K472" s="5"/>
    </row>
    <row r="473" ht="15.75" customHeight="1">
      <c r="A473" s="2"/>
      <c r="B473" s="2"/>
      <c r="C473" s="2"/>
      <c r="D473" s="2"/>
      <c r="E473" s="2"/>
      <c r="F473" s="2"/>
      <c r="G473" s="222"/>
      <c r="H473" s="222"/>
      <c r="I473" s="222"/>
      <c r="J473" s="222"/>
      <c r="K473" s="5"/>
    </row>
    <row r="474" ht="15.75" customHeight="1">
      <c r="A474" s="2"/>
      <c r="B474" s="2"/>
      <c r="C474" s="2"/>
      <c r="D474" s="2"/>
      <c r="E474" s="2"/>
      <c r="F474" s="2"/>
      <c r="G474" s="222"/>
      <c r="H474" s="222"/>
      <c r="I474" s="222"/>
      <c r="J474" s="222"/>
      <c r="K474" s="5"/>
    </row>
    <row r="475" ht="15.75" customHeight="1">
      <c r="A475" s="2"/>
      <c r="B475" s="2"/>
      <c r="C475" s="2"/>
      <c r="D475" s="2"/>
      <c r="E475" s="2"/>
      <c r="F475" s="2"/>
      <c r="G475" s="222"/>
      <c r="H475" s="222"/>
      <c r="I475" s="222"/>
      <c r="J475" s="222"/>
      <c r="K475" s="5"/>
    </row>
    <row r="476" ht="15.75" customHeight="1">
      <c r="A476" s="2"/>
      <c r="B476" s="2"/>
      <c r="C476" s="2"/>
      <c r="D476" s="2"/>
      <c r="E476" s="2"/>
      <c r="F476" s="2"/>
      <c r="G476" s="222"/>
      <c r="H476" s="222"/>
      <c r="I476" s="222"/>
      <c r="J476" s="222"/>
      <c r="K476" s="5"/>
    </row>
    <row r="477" ht="15.75" customHeight="1">
      <c r="A477" s="2"/>
      <c r="B477" s="2"/>
      <c r="C477" s="2"/>
      <c r="D477" s="2"/>
      <c r="E477" s="2"/>
      <c r="F477" s="2"/>
      <c r="G477" s="222"/>
      <c r="H477" s="222"/>
      <c r="I477" s="222"/>
      <c r="J477" s="222"/>
      <c r="K477" s="5"/>
    </row>
    <row r="478" ht="15.75" customHeight="1">
      <c r="A478" s="2"/>
      <c r="B478" s="2"/>
      <c r="C478" s="2"/>
      <c r="D478" s="2"/>
      <c r="E478" s="2"/>
      <c r="F478" s="2"/>
      <c r="G478" s="222"/>
      <c r="H478" s="222"/>
      <c r="I478" s="222"/>
      <c r="J478" s="222"/>
      <c r="K478" s="5"/>
    </row>
    <row r="479" ht="15.75" customHeight="1">
      <c r="A479" s="2"/>
      <c r="B479" s="2"/>
      <c r="C479" s="2"/>
      <c r="D479" s="2"/>
      <c r="E479" s="2"/>
      <c r="F479" s="2"/>
      <c r="G479" s="222"/>
      <c r="H479" s="222"/>
      <c r="I479" s="222"/>
      <c r="J479" s="222"/>
      <c r="K479" s="5"/>
    </row>
    <row r="480" ht="15.75" customHeight="1">
      <c r="A480" s="2"/>
      <c r="B480" s="2"/>
      <c r="C480" s="2"/>
      <c r="D480" s="2"/>
      <c r="E480" s="2"/>
      <c r="F480" s="2"/>
      <c r="G480" s="222"/>
      <c r="H480" s="222"/>
      <c r="I480" s="222"/>
      <c r="J480" s="222"/>
      <c r="K480" s="5"/>
    </row>
    <row r="481" ht="15.75" customHeight="1">
      <c r="A481" s="2"/>
      <c r="B481" s="2"/>
      <c r="C481" s="2"/>
      <c r="D481" s="2"/>
      <c r="E481" s="2"/>
      <c r="F481" s="2"/>
      <c r="G481" s="222"/>
      <c r="H481" s="222"/>
      <c r="I481" s="222"/>
      <c r="J481" s="222"/>
      <c r="K481" s="5"/>
    </row>
    <row r="482" ht="15.75" customHeight="1">
      <c r="A482" s="2"/>
      <c r="B482" s="2"/>
      <c r="C482" s="2"/>
      <c r="D482" s="2"/>
      <c r="E482" s="2"/>
      <c r="F482" s="2"/>
      <c r="G482" s="222"/>
      <c r="H482" s="222"/>
      <c r="I482" s="222"/>
      <c r="J482" s="222"/>
      <c r="K482" s="5"/>
    </row>
    <row r="483" ht="15.75" customHeight="1">
      <c r="A483" s="2"/>
      <c r="B483" s="2"/>
      <c r="C483" s="2"/>
      <c r="D483" s="2"/>
      <c r="E483" s="2"/>
      <c r="F483" s="2"/>
      <c r="G483" s="222"/>
      <c r="H483" s="222"/>
      <c r="I483" s="222"/>
      <c r="J483" s="222"/>
      <c r="K483" s="5"/>
    </row>
    <row r="484" ht="15.75" customHeight="1">
      <c r="A484" s="2"/>
      <c r="B484" s="2"/>
      <c r="C484" s="2"/>
      <c r="D484" s="2"/>
      <c r="E484" s="2"/>
      <c r="F484" s="2"/>
      <c r="G484" s="222"/>
      <c r="H484" s="222"/>
      <c r="I484" s="222"/>
      <c r="J484" s="222"/>
      <c r="K484" s="5"/>
    </row>
    <row r="485" ht="15.75" customHeight="1">
      <c r="A485" s="2"/>
      <c r="B485" s="2"/>
      <c r="C485" s="2"/>
      <c r="D485" s="2"/>
      <c r="E485" s="2"/>
      <c r="F485" s="2"/>
      <c r="G485" s="222"/>
      <c r="H485" s="222"/>
      <c r="I485" s="222"/>
      <c r="J485" s="222"/>
      <c r="K485" s="5"/>
    </row>
    <row r="486" ht="15.75" customHeight="1">
      <c r="A486" s="2"/>
      <c r="B486" s="2"/>
      <c r="C486" s="2"/>
      <c r="D486" s="2"/>
      <c r="E486" s="2"/>
      <c r="F486" s="2"/>
      <c r="G486" s="222"/>
      <c r="H486" s="222"/>
      <c r="I486" s="222"/>
      <c r="J486" s="222"/>
      <c r="K486" s="5"/>
    </row>
    <row r="487" ht="15.75" customHeight="1">
      <c r="A487" s="2"/>
      <c r="B487" s="2"/>
      <c r="C487" s="2"/>
      <c r="D487" s="2"/>
      <c r="E487" s="2"/>
      <c r="F487" s="2"/>
      <c r="G487" s="222"/>
      <c r="H487" s="222"/>
      <c r="I487" s="222"/>
      <c r="J487" s="222"/>
      <c r="K487" s="5"/>
    </row>
    <row r="488" ht="15.75" customHeight="1">
      <c r="A488" s="2"/>
      <c r="B488" s="2"/>
      <c r="C488" s="2"/>
      <c r="D488" s="2"/>
      <c r="E488" s="2"/>
      <c r="F488" s="2"/>
      <c r="G488" s="222"/>
      <c r="H488" s="222"/>
      <c r="I488" s="222"/>
      <c r="J488" s="222"/>
      <c r="K488" s="5"/>
    </row>
    <row r="489" ht="15.75" customHeight="1">
      <c r="A489" s="2"/>
      <c r="B489" s="2"/>
      <c r="C489" s="2"/>
      <c r="D489" s="2"/>
      <c r="E489" s="2"/>
      <c r="F489" s="2"/>
      <c r="G489" s="222"/>
      <c r="H489" s="222"/>
      <c r="I489" s="222"/>
      <c r="J489" s="222"/>
      <c r="K489" s="5"/>
    </row>
    <row r="490" ht="15.75" customHeight="1">
      <c r="A490" s="2"/>
      <c r="B490" s="2"/>
      <c r="C490" s="2"/>
      <c r="D490" s="2"/>
      <c r="E490" s="2"/>
      <c r="F490" s="2"/>
      <c r="G490" s="222"/>
      <c r="H490" s="222"/>
      <c r="I490" s="222"/>
      <c r="J490" s="222"/>
      <c r="K490" s="5"/>
    </row>
    <row r="491" ht="15.75" customHeight="1">
      <c r="A491" s="2"/>
      <c r="B491" s="2"/>
      <c r="C491" s="2"/>
      <c r="D491" s="2"/>
      <c r="E491" s="2"/>
      <c r="F491" s="2"/>
      <c r="G491" s="222"/>
      <c r="H491" s="222"/>
      <c r="I491" s="222"/>
      <c r="J491" s="222"/>
      <c r="K491" s="5"/>
    </row>
    <row r="492" ht="15.75" customHeight="1">
      <c r="A492" s="2"/>
      <c r="B492" s="2"/>
      <c r="C492" s="2"/>
      <c r="D492" s="2"/>
      <c r="E492" s="2"/>
      <c r="F492" s="2"/>
      <c r="G492" s="222"/>
      <c r="H492" s="222"/>
      <c r="I492" s="222"/>
      <c r="J492" s="222"/>
      <c r="K492" s="5"/>
    </row>
    <row r="493" ht="15.75" customHeight="1">
      <c r="A493" s="2"/>
      <c r="B493" s="2"/>
      <c r="C493" s="2"/>
      <c r="D493" s="2"/>
      <c r="E493" s="2"/>
      <c r="F493" s="2"/>
      <c r="G493" s="222"/>
      <c r="H493" s="222"/>
      <c r="I493" s="222"/>
      <c r="J493" s="222"/>
      <c r="K493" s="5"/>
    </row>
    <row r="494" ht="15.75" customHeight="1">
      <c r="A494" s="2"/>
      <c r="B494" s="2"/>
      <c r="C494" s="2"/>
      <c r="D494" s="2"/>
      <c r="E494" s="2"/>
      <c r="F494" s="2"/>
      <c r="G494" s="222"/>
      <c r="H494" s="222"/>
      <c r="I494" s="222"/>
      <c r="J494" s="222"/>
      <c r="K494" s="5"/>
    </row>
    <row r="495" ht="15.75" customHeight="1">
      <c r="A495" s="2"/>
      <c r="B495" s="2"/>
      <c r="C495" s="2"/>
      <c r="D495" s="2"/>
      <c r="E495" s="2"/>
      <c r="F495" s="2"/>
      <c r="G495" s="222"/>
      <c r="H495" s="222"/>
      <c r="I495" s="222"/>
      <c r="J495" s="222"/>
      <c r="K495" s="5"/>
    </row>
    <row r="496" ht="15.75" customHeight="1">
      <c r="A496" s="2"/>
      <c r="B496" s="2"/>
      <c r="C496" s="2"/>
      <c r="D496" s="2"/>
      <c r="E496" s="2"/>
      <c r="F496" s="2"/>
      <c r="G496" s="222"/>
      <c r="H496" s="222"/>
      <c r="I496" s="222"/>
      <c r="J496" s="222"/>
      <c r="K496" s="5"/>
    </row>
    <row r="497" ht="15.75" customHeight="1">
      <c r="A497" s="2"/>
      <c r="B497" s="2"/>
      <c r="C497" s="2"/>
      <c r="D497" s="2"/>
      <c r="E497" s="2"/>
      <c r="F497" s="2"/>
      <c r="G497" s="222"/>
      <c r="H497" s="222"/>
      <c r="I497" s="222"/>
      <c r="J497" s="222"/>
      <c r="K497" s="5"/>
    </row>
    <row r="498" ht="15.75" customHeight="1">
      <c r="A498" s="2"/>
      <c r="B498" s="2"/>
      <c r="C498" s="2"/>
      <c r="D498" s="2"/>
      <c r="E498" s="2"/>
      <c r="F498" s="2"/>
      <c r="G498" s="222"/>
      <c r="H498" s="222"/>
      <c r="I498" s="222"/>
      <c r="J498" s="222"/>
      <c r="K498" s="5"/>
    </row>
    <row r="499" ht="15.75" customHeight="1">
      <c r="A499" s="2"/>
      <c r="B499" s="2"/>
      <c r="C499" s="2"/>
      <c r="D499" s="2"/>
      <c r="E499" s="2"/>
      <c r="F499" s="2"/>
      <c r="G499" s="222"/>
      <c r="H499" s="222"/>
      <c r="I499" s="222"/>
      <c r="J499" s="222"/>
      <c r="K499" s="5"/>
    </row>
    <row r="500" ht="15.75" customHeight="1">
      <c r="A500" s="2"/>
      <c r="B500" s="2"/>
      <c r="C500" s="2"/>
      <c r="D500" s="2"/>
      <c r="E500" s="2"/>
      <c r="F500" s="2"/>
      <c r="G500" s="222"/>
      <c r="H500" s="222"/>
      <c r="I500" s="222"/>
      <c r="J500" s="222"/>
      <c r="K500" s="5"/>
    </row>
    <row r="501" ht="15.75" customHeight="1">
      <c r="A501" s="2"/>
      <c r="B501" s="2"/>
      <c r="C501" s="2"/>
      <c r="D501" s="2"/>
      <c r="E501" s="2"/>
      <c r="F501" s="2"/>
      <c r="G501" s="222"/>
      <c r="H501" s="222"/>
      <c r="I501" s="222"/>
      <c r="J501" s="222"/>
      <c r="K501" s="5"/>
    </row>
    <row r="502" ht="15.75" customHeight="1">
      <c r="A502" s="2"/>
      <c r="B502" s="2"/>
      <c r="C502" s="2"/>
      <c r="D502" s="2"/>
      <c r="E502" s="2"/>
      <c r="F502" s="2"/>
      <c r="G502" s="222"/>
      <c r="H502" s="222"/>
      <c r="I502" s="222"/>
      <c r="J502" s="222"/>
      <c r="K502" s="5"/>
    </row>
    <row r="503" ht="15.75" customHeight="1">
      <c r="A503" s="2"/>
      <c r="B503" s="2"/>
      <c r="C503" s="2"/>
      <c r="D503" s="2"/>
      <c r="E503" s="2"/>
      <c r="F503" s="2"/>
      <c r="G503" s="222"/>
      <c r="H503" s="222"/>
      <c r="I503" s="222"/>
      <c r="J503" s="222"/>
      <c r="K503" s="5"/>
    </row>
    <row r="504" ht="15.75" customHeight="1">
      <c r="A504" s="2"/>
      <c r="B504" s="2"/>
      <c r="C504" s="2"/>
      <c r="D504" s="2"/>
      <c r="E504" s="2"/>
      <c r="F504" s="2"/>
      <c r="G504" s="222"/>
      <c r="H504" s="222"/>
      <c r="I504" s="222"/>
      <c r="J504" s="222"/>
      <c r="K504" s="5"/>
    </row>
    <row r="505" ht="15.75" customHeight="1">
      <c r="A505" s="2"/>
      <c r="B505" s="2"/>
      <c r="C505" s="2"/>
      <c r="D505" s="2"/>
      <c r="E505" s="2"/>
      <c r="F505" s="2"/>
      <c r="G505" s="222"/>
      <c r="H505" s="222"/>
      <c r="I505" s="222"/>
      <c r="J505" s="222"/>
      <c r="K505" s="5"/>
    </row>
    <row r="506" ht="15.75" customHeight="1">
      <c r="A506" s="2"/>
      <c r="B506" s="2"/>
      <c r="C506" s="2"/>
      <c r="D506" s="2"/>
      <c r="E506" s="2"/>
      <c r="F506" s="2"/>
      <c r="G506" s="222"/>
      <c r="H506" s="222"/>
      <c r="I506" s="222"/>
      <c r="J506" s="222"/>
      <c r="K506" s="5"/>
    </row>
    <row r="507" ht="15.75" customHeight="1">
      <c r="A507" s="2"/>
      <c r="B507" s="2"/>
      <c r="C507" s="2"/>
      <c r="D507" s="2"/>
      <c r="E507" s="2"/>
      <c r="F507" s="2"/>
      <c r="G507" s="222"/>
      <c r="H507" s="222"/>
      <c r="I507" s="222"/>
      <c r="J507" s="222"/>
      <c r="K507" s="5"/>
    </row>
    <row r="508" ht="15.75" customHeight="1">
      <c r="A508" s="2"/>
      <c r="B508" s="2"/>
      <c r="C508" s="2"/>
      <c r="D508" s="2"/>
      <c r="E508" s="2"/>
      <c r="F508" s="2"/>
      <c r="G508" s="222"/>
      <c r="H508" s="222"/>
      <c r="I508" s="222"/>
      <c r="J508" s="222"/>
      <c r="K508" s="5"/>
    </row>
    <row r="509" ht="15.75" customHeight="1">
      <c r="A509" s="2"/>
      <c r="B509" s="2"/>
      <c r="C509" s="2"/>
      <c r="D509" s="2"/>
      <c r="E509" s="2"/>
      <c r="F509" s="2"/>
      <c r="G509" s="222"/>
      <c r="H509" s="222"/>
      <c r="I509" s="222"/>
      <c r="J509" s="222"/>
      <c r="K509" s="5"/>
    </row>
    <row r="510" ht="15.75" customHeight="1">
      <c r="A510" s="2"/>
      <c r="B510" s="2"/>
      <c r="C510" s="2"/>
      <c r="D510" s="2"/>
      <c r="E510" s="2"/>
      <c r="F510" s="2"/>
      <c r="G510" s="222"/>
      <c r="H510" s="222"/>
      <c r="I510" s="222"/>
      <c r="J510" s="222"/>
      <c r="K510" s="5"/>
    </row>
    <row r="511" ht="15.75" customHeight="1">
      <c r="A511" s="2"/>
      <c r="B511" s="2"/>
      <c r="C511" s="2"/>
      <c r="D511" s="2"/>
      <c r="E511" s="2"/>
      <c r="F511" s="2"/>
      <c r="G511" s="222"/>
      <c r="H511" s="222"/>
      <c r="I511" s="222"/>
      <c r="J511" s="222"/>
      <c r="K511" s="5"/>
    </row>
    <row r="512" ht="15.75" customHeight="1">
      <c r="A512" s="2"/>
      <c r="B512" s="2"/>
      <c r="C512" s="2"/>
      <c r="D512" s="2"/>
      <c r="E512" s="2"/>
      <c r="F512" s="2"/>
      <c r="G512" s="222"/>
      <c r="H512" s="222"/>
      <c r="I512" s="222"/>
      <c r="J512" s="222"/>
      <c r="K512" s="5"/>
    </row>
    <row r="513" ht="15.75" customHeight="1">
      <c r="A513" s="2"/>
      <c r="B513" s="2"/>
      <c r="C513" s="2"/>
      <c r="D513" s="2"/>
      <c r="E513" s="2"/>
      <c r="F513" s="2"/>
      <c r="G513" s="222"/>
      <c r="H513" s="222"/>
      <c r="I513" s="222"/>
      <c r="J513" s="222"/>
      <c r="K513" s="5"/>
    </row>
    <row r="514" ht="15.75" customHeight="1">
      <c r="A514" s="2"/>
      <c r="B514" s="2"/>
      <c r="C514" s="2"/>
      <c r="D514" s="2"/>
      <c r="E514" s="2"/>
      <c r="F514" s="2"/>
      <c r="G514" s="222"/>
      <c r="H514" s="222"/>
      <c r="I514" s="222"/>
      <c r="J514" s="222"/>
      <c r="K514" s="5"/>
    </row>
    <row r="515" ht="15.75" customHeight="1">
      <c r="A515" s="2"/>
      <c r="B515" s="2"/>
      <c r="C515" s="2"/>
      <c r="D515" s="2"/>
      <c r="E515" s="2"/>
      <c r="F515" s="2"/>
      <c r="G515" s="222"/>
      <c r="H515" s="222"/>
      <c r="I515" s="222"/>
      <c r="J515" s="222"/>
      <c r="K515" s="5"/>
    </row>
    <row r="516" ht="15.75" customHeight="1">
      <c r="A516" s="2"/>
      <c r="B516" s="2"/>
      <c r="C516" s="2"/>
      <c r="D516" s="2"/>
      <c r="E516" s="2"/>
      <c r="F516" s="2"/>
      <c r="G516" s="222"/>
      <c r="H516" s="222"/>
      <c r="I516" s="222"/>
      <c r="J516" s="222"/>
      <c r="K516" s="5"/>
    </row>
    <row r="517" ht="15.75" customHeight="1">
      <c r="A517" s="2"/>
      <c r="B517" s="2"/>
      <c r="C517" s="2"/>
      <c r="D517" s="2"/>
      <c r="E517" s="2"/>
      <c r="F517" s="2"/>
      <c r="G517" s="222"/>
      <c r="H517" s="222"/>
      <c r="I517" s="222"/>
      <c r="J517" s="222"/>
      <c r="K517" s="5"/>
    </row>
    <row r="518" ht="15.75" customHeight="1">
      <c r="A518" s="2"/>
      <c r="B518" s="2"/>
      <c r="C518" s="2"/>
      <c r="D518" s="2"/>
      <c r="E518" s="2"/>
      <c r="F518" s="2"/>
      <c r="G518" s="222"/>
      <c r="H518" s="222"/>
      <c r="I518" s="222"/>
      <c r="J518" s="222"/>
      <c r="K518" s="5"/>
    </row>
    <row r="519" ht="15.75" customHeight="1">
      <c r="A519" s="2"/>
      <c r="B519" s="2"/>
      <c r="C519" s="2"/>
      <c r="D519" s="2"/>
      <c r="E519" s="2"/>
      <c r="F519" s="2"/>
      <c r="G519" s="222"/>
      <c r="H519" s="222"/>
      <c r="I519" s="222"/>
      <c r="J519" s="222"/>
      <c r="K519" s="5"/>
    </row>
    <row r="520" ht="15.75" customHeight="1">
      <c r="A520" s="2"/>
      <c r="B520" s="2"/>
      <c r="C520" s="2"/>
      <c r="D520" s="2"/>
      <c r="E520" s="2"/>
      <c r="F520" s="2"/>
      <c r="G520" s="222"/>
      <c r="H520" s="222"/>
      <c r="I520" s="222"/>
      <c r="J520" s="222"/>
      <c r="K520" s="5"/>
    </row>
    <row r="521" ht="15.75" customHeight="1">
      <c r="A521" s="2"/>
      <c r="B521" s="2"/>
      <c r="C521" s="2"/>
      <c r="D521" s="2"/>
      <c r="E521" s="2"/>
      <c r="F521" s="2"/>
      <c r="G521" s="222"/>
      <c r="H521" s="222"/>
      <c r="I521" s="222"/>
      <c r="J521" s="222"/>
      <c r="K521" s="5"/>
    </row>
    <row r="522" ht="15.75" customHeight="1">
      <c r="A522" s="2"/>
      <c r="B522" s="2"/>
      <c r="C522" s="2"/>
      <c r="D522" s="2"/>
      <c r="E522" s="2"/>
      <c r="F522" s="2"/>
      <c r="G522" s="222"/>
      <c r="H522" s="222"/>
      <c r="I522" s="222"/>
      <c r="J522" s="222"/>
      <c r="K522" s="5"/>
    </row>
    <row r="523" ht="15.75" customHeight="1">
      <c r="A523" s="2"/>
      <c r="B523" s="2"/>
      <c r="C523" s="2"/>
      <c r="D523" s="2"/>
      <c r="E523" s="2"/>
      <c r="F523" s="2"/>
      <c r="G523" s="222"/>
      <c r="H523" s="222"/>
      <c r="I523" s="222"/>
      <c r="J523" s="222"/>
      <c r="K523" s="5"/>
    </row>
    <row r="524" ht="15.75" customHeight="1">
      <c r="A524" s="2"/>
      <c r="B524" s="2"/>
      <c r="C524" s="2"/>
      <c r="D524" s="2"/>
      <c r="E524" s="2"/>
      <c r="F524" s="2"/>
      <c r="G524" s="222"/>
      <c r="H524" s="222"/>
      <c r="I524" s="222"/>
      <c r="J524" s="222"/>
      <c r="K524" s="5"/>
    </row>
    <row r="525" ht="15.75" customHeight="1">
      <c r="A525" s="2"/>
      <c r="B525" s="2"/>
      <c r="C525" s="2"/>
      <c r="D525" s="2"/>
      <c r="E525" s="2"/>
      <c r="F525" s="2"/>
      <c r="G525" s="222"/>
      <c r="H525" s="222"/>
      <c r="I525" s="222"/>
      <c r="J525" s="222"/>
      <c r="K525" s="5"/>
    </row>
    <row r="526" ht="15.75" customHeight="1">
      <c r="A526" s="2"/>
      <c r="B526" s="2"/>
      <c r="C526" s="2"/>
      <c r="D526" s="2"/>
      <c r="E526" s="2"/>
      <c r="F526" s="2"/>
      <c r="G526" s="222"/>
      <c r="H526" s="222"/>
      <c r="I526" s="222"/>
      <c r="J526" s="222"/>
      <c r="K526" s="5"/>
    </row>
    <row r="527" ht="15.75" customHeight="1">
      <c r="A527" s="2"/>
      <c r="B527" s="2"/>
      <c r="C527" s="2"/>
      <c r="D527" s="2"/>
      <c r="E527" s="2"/>
      <c r="F527" s="2"/>
      <c r="G527" s="222"/>
      <c r="H527" s="222"/>
      <c r="I527" s="222"/>
      <c r="J527" s="222"/>
      <c r="K527" s="5"/>
    </row>
    <row r="528" ht="15.75" customHeight="1">
      <c r="A528" s="2"/>
      <c r="B528" s="2"/>
      <c r="C528" s="2"/>
      <c r="D528" s="2"/>
      <c r="E528" s="2"/>
      <c r="F528" s="2"/>
      <c r="G528" s="222"/>
      <c r="H528" s="222"/>
      <c r="I528" s="222"/>
      <c r="J528" s="222"/>
      <c r="K528" s="5"/>
    </row>
    <row r="529" ht="15.75" customHeight="1">
      <c r="A529" s="2"/>
      <c r="B529" s="2"/>
      <c r="C529" s="2"/>
      <c r="D529" s="2"/>
      <c r="E529" s="2"/>
      <c r="F529" s="2"/>
      <c r="G529" s="222"/>
      <c r="H529" s="222"/>
      <c r="I529" s="222"/>
      <c r="J529" s="222"/>
      <c r="K529" s="5"/>
    </row>
    <row r="530" ht="15.75" customHeight="1">
      <c r="A530" s="2"/>
      <c r="B530" s="2"/>
      <c r="C530" s="2"/>
      <c r="D530" s="2"/>
      <c r="E530" s="2"/>
      <c r="F530" s="2"/>
      <c r="G530" s="222"/>
      <c r="H530" s="222"/>
      <c r="I530" s="222"/>
      <c r="J530" s="222"/>
      <c r="K530" s="5"/>
    </row>
    <row r="531" ht="15.75" customHeight="1">
      <c r="A531" s="2"/>
      <c r="B531" s="2"/>
      <c r="C531" s="2"/>
      <c r="D531" s="2"/>
      <c r="E531" s="2"/>
      <c r="F531" s="2"/>
      <c r="G531" s="222"/>
      <c r="H531" s="222"/>
      <c r="I531" s="222"/>
      <c r="J531" s="222"/>
      <c r="K531" s="5"/>
    </row>
    <row r="532" ht="15.75" customHeight="1">
      <c r="A532" s="2"/>
      <c r="B532" s="2"/>
      <c r="C532" s="2"/>
      <c r="D532" s="2"/>
      <c r="E532" s="2"/>
      <c r="F532" s="2"/>
      <c r="G532" s="222"/>
      <c r="H532" s="222"/>
      <c r="I532" s="222"/>
      <c r="J532" s="222"/>
      <c r="K532" s="5"/>
    </row>
    <row r="533" ht="15.75" customHeight="1">
      <c r="A533" s="2"/>
      <c r="B533" s="2"/>
      <c r="C533" s="2"/>
      <c r="D533" s="2"/>
      <c r="E533" s="2"/>
      <c r="F533" s="2"/>
      <c r="G533" s="222"/>
      <c r="H533" s="222"/>
      <c r="I533" s="222"/>
      <c r="J533" s="222"/>
      <c r="K533" s="5"/>
    </row>
    <row r="534" ht="15.75" customHeight="1">
      <c r="A534" s="2"/>
      <c r="B534" s="2"/>
      <c r="C534" s="2"/>
      <c r="D534" s="2"/>
      <c r="E534" s="2"/>
      <c r="F534" s="2"/>
      <c r="G534" s="222"/>
      <c r="H534" s="222"/>
      <c r="I534" s="222"/>
      <c r="J534" s="222"/>
      <c r="K534" s="5"/>
    </row>
    <row r="535" ht="15.75" customHeight="1">
      <c r="A535" s="2"/>
      <c r="B535" s="2"/>
      <c r="C535" s="2"/>
      <c r="D535" s="2"/>
      <c r="E535" s="2"/>
      <c r="F535" s="2"/>
      <c r="G535" s="222"/>
      <c r="H535" s="222"/>
      <c r="I535" s="222"/>
      <c r="J535" s="222"/>
      <c r="K535" s="5"/>
    </row>
    <row r="536" ht="15.75" customHeight="1">
      <c r="A536" s="2"/>
      <c r="B536" s="2"/>
      <c r="C536" s="2"/>
      <c r="D536" s="2"/>
      <c r="E536" s="2"/>
      <c r="F536" s="2"/>
      <c r="G536" s="222"/>
      <c r="H536" s="222"/>
      <c r="I536" s="222"/>
      <c r="J536" s="222"/>
      <c r="K536" s="5"/>
    </row>
    <row r="537" ht="15.75" customHeight="1">
      <c r="A537" s="2"/>
      <c r="B537" s="2"/>
      <c r="C537" s="2"/>
      <c r="D537" s="2"/>
      <c r="E537" s="2"/>
      <c r="F537" s="2"/>
      <c r="G537" s="222"/>
      <c r="H537" s="222"/>
      <c r="I537" s="222"/>
      <c r="J537" s="222"/>
      <c r="K537" s="5"/>
    </row>
    <row r="538" ht="15.75" customHeight="1">
      <c r="A538" s="2"/>
      <c r="B538" s="2"/>
      <c r="C538" s="2"/>
      <c r="D538" s="2"/>
      <c r="E538" s="2"/>
      <c r="F538" s="2"/>
      <c r="G538" s="222"/>
      <c r="H538" s="222"/>
      <c r="I538" s="222"/>
      <c r="J538" s="222"/>
      <c r="K538" s="5"/>
    </row>
    <row r="539" ht="15.75" customHeight="1">
      <c r="A539" s="2"/>
      <c r="B539" s="2"/>
      <c r="C539" s="2"/>
      <c r="D539" s="2"/>
      <c r="E539" s="2"/>
      <c r="F539" s="2"/>
      <c r="G539" s="222"/>
      <c r="H539" s="222"/>
      <c r="I539" s="222"/>
      <c r="J539" s="222"/>
      <c r="K539" s="5"/>
    </row>
    <row r="540" ht="15.75" customHeight="1">
      <c r="A540" s="2"/>
      <c r="B540" s="2"/>
      <c r="C540" s="2"/>
      <c r="D540" s="2"/>
      <c r="E540" s="2"/>
      <c r="F540" s="2"/>
      <c r="G540" s="222"/>
      <c r="H540" s="222"/>
      <c r="I540" s="222"/>
      <c r="J540" s="222"/>
      <c r="K540" s="5"/>
    </row>
    <row r="541" ht="15.75" customHeight="1">
      <c r="A541" s="2"/>
      <c r="B541" s="2"/>
      <c r="C541" s="2"/>
      <c r="D541" s="2"/>
      <c r="E541" s="2"/>
      <c r="F541" s="2"/>
      <c r="G541" s="222"/>
      <c r="H541" s="222"/>
      <c r="I541" s="222"/>
      <c r="J541" s="222"/>
      <c r="K541" s="5"/>
    </row>
    <row r="542" ht="15.75" customHeight="1">
      <c r="A542" s="2"/>
      <c r="B542" s="2"/>
      <c r="C542" s="2"/>
      <c r="D542" s="2"/>
      <c r="E542" s="2"/>
      <c r="F542" s="2"/>
      <c r="G542" s="222"/>
      <c r="H542" s="222"/>
      <c r="I542" s="222"/>
      <c r="J542" s="222"/>
      <c r="K542" s="5"/>
    </row>
    <row r="543" ht="15.75" customHeight="1">
      <c r="A543" s="2"/>
      <c r="B543" s="2"/>
      <c r="C543" s="2"/>
      <c r="D543" s="2"/>
      <c r="E543" s="2"/>
      <c r="F543" s="2"/>
      <c r="G543" s="222"/>
      <c r="H543" s="222"/>
      <c r="I543" s="222"/>
      <c r="J543" s="222"/>
      <c r="K543" s="5"/>
    </row>
    <row r="544" ht="15.75" customHeight="1">
      <c r="A544" s="2"/>
      <c r="B544" s="2"/>
      <c r="C544" s="2"/>
      <c r="D544" s="2"/>
      <c r="E544" s="2"/>
      <c r="F544" s="2"/>
      <c r="G544" s="222"/>
      <c r="H544" s="222"/>
      <c r="I544" s="222"/>
      <c r="J544" s="222"/>
      <c r="K544" s="5"/>
    </row>
    <row r="545" ht="15.75" customHeight="1">
      <c r="A545" s="2"/>
      <c r="B545" s="2"/>
      <c r="C545" s="2"/>
      <c r="D545" s="2"/>
      <c r="E545" s="2"/>
      <c r="F545" s="2"/>
      <c r="G545" s="222"/>
      <c r="H545" s="222"/>
      <c r="I545" s="222"/>
      <c r="J545" s="222"/>
      <c r="K545" s="5"/>
    </row>
    <row r="546" ht="15.75" customHeight="1">
      <c r="A546" s="2"/>
      <c r="B546" s="2"/>
      <c r="C546" s="2"/>
      <c r="D546" s="2"/>
      <c r="E546" s="2"/>
      <c r="F546" s="2"/>
      <c r="G546" s="222"/>
      <c r="H546" s="222"/>
      <c r="I546" s="222"/>
      <c r="J546" s="222"/>
      <c r="K546" s="5"/>
    </row>
    <row r="547" ht="15.75" customHeight="1">
      <c r="A547" s="2"/>
      <c r="B547" s="2"/>
      <c r="C547" s="2"/>
      <c r="D547" s="2"/>
      <c r="E547" s="2"/>
      <c r="F547" s="2"/>
      <c r="G547" s="222"/>
      <c r="H547" s="222"/>
      <c r="I547" s="222"/>
      <c r="J547" s="222"/>
      <c r="K547" s="5"/>
    </row>
    <row r="548" ht="15.75" customHeight="1">
      <c r="A548" s="2"/>
      <c r="B548" s="2"/>
      <c r="C548" s="2"/>
      <c r="D548" s="2"/>
      <c r="E548" s="2"/>
      <c r="F548" s="2"/>
      <c r="G548" s="222"/>
      <c r="H548" s="222"/>
      <c r="I548" s="222"/>
      <c r="J548" s="222"/>
      <c r="K548" s="5"/>
    </row>
    <row r="549" ht="15.75" customHeight="1">
      <c r="A549" s="2"/>
      <c r="B549" s="2"/>
      <c r="C549" s="2"/>
      <c r="D549" s="2"/>
      <c r="E549" s="2"/>
      <c r="F549" s="2"/>
      <c r="G549" s="222"/>
      <c r="H549" s="222"/>
      <c r="I549" s="222"/>
      <c r="J549" s="222"/>
      <c r="K549" s="5"/>
    </row>
    <row r="550" ht="15.75" customHeight="1">
      <c r="A550" s="2"/>
      <c r="B550" s="2"/>
      <c r="C550" s="2"/>
      <c r="D550" s="2"/>
      <c r="E550" s="2"/>
      <c r="F550" s="2"/>
      <c r="G550" s="222"/>
      <c r="H550" s="222"/>
      <c r="I550" s="222"/>
      <c r="J550" s="222"/>
      <c r="K550" s="5"/>
    </row>
    <row r="551" ht="15.75" customHeight="1">
      <c r="A551" s="2"/>
      <c r="B551" s="2"/>
      <c r="C551" s="2"/>
      <c r="D551" s="2"/>
      <c r="E551" s="2"/>
      <c r="F551" s="2"/>
      <c r="G551" s="222"/>
      <c r="H551" s="222"/>
      <c r="I551" s="222"/>
      <c r="J551" s="222"/>
      <c r="K551" s="5"/>
    </row>
    <row r="552" ht="15.75" customHeight="1">
      <c r="A552" s="2"/>
      <c r="B552" s="2"/>
      <c r="C552" s="2"/>
      <c r="D552" s="2"/>
      <c r="E552" s="2"/>
      <c r="F552" s="2"/>
      <c r="G552" s="222"/>
      <c r="H552" s="222"/>
      <c r="I552" s="222"/>
      <c r="J552" s="222"/>
      <c r="K552" s="5"/>
    </row>
    <row r="553" ht="15.75" customHeight="1">
      <c r="A553" s="2"/>
      <c r="B553" s="2"/>
      <c r="C553" s="2"/>
      <c r="D553" s="2"/>
      <c r="E553" s="2"/>
      <c r="F553" s="2"/>
      <c r="G553" s="222"/>
      <c r="H553" s="222"/>
      <c r="I553" s="222"/>
      <c r="J553" s="222"/>
      <c r="K553" s="5"/>
    </row>
    <row r="554" ht="15.75" customHeight="1">
      <c r="A554" s="2"/>
      <c r="B554" s="2"/>
      <c r="C554" s="2"/>
      <c r="D554" s="2"/>
      <c r="E554" s="2"/>
      <c r="F554" s="2"/>
      <c r="G554" s="222"/>
      <c r="H554" s="222"/>
      <c r="I554" s="222"/>
      <c r="J554" s="222"/>
      <c r="K554" s="5"/>
    </row>
    <row r="555" ht="15.75" customHeight="1">
      <c r="A555" s="2"/>
      <c r="B555" s="2"/>
      <c r="C555" s="2"/>
      <c r="D555" s="2"/>
      <c r="E555" s="2"/>
      <c r="F555" s="2"/>
      <c r="G555" s="222"/>
      <c r="H555" s="222"/>
      <c r="I555" s="222"/>
      <c r="J555" s="222"/>
      <c r="K555" s="5"/>
    </row>
    <row r="556" ht="15.75" customHeight="1">
      <c r="A556" s="2"/>
      <c r="B556" s="2"/>
      <c r="C556" s="2"/>
      <c r="D556" s="2"/>
      <c r="E556" s="2"/>
      <c r="F556" s="2"/>
      <c r="G556" s="222"/>
      <c r="H556" s="222"/>
      <c r="I556" s="222"/>
      <c r="J556" s="222"/>
      <c r="K556" s="5"/>
    </row>
    <row r="557" ht="15.75" customHeight="1">
      <c r="A557" s="2"/>
      <c r="B557" s="2"/>
      <c r="C557" s="2"/>
      <c r="D557" s="2"/>
      <c r="E557" s="2"/>
      <c r="F557" s="2"/>
      <c r="G557" s="222"/>
      <c r="H557" s="222"/>
      <c r="I557" s="222"/>
      <c r="J557" s="222"/>
      <c r="K557" s="5"/>
    </row>
    <row r="558" ht="15.75" customHeight="1">
      <c r="A558" s="2"/>
      <c r="B558" s="2"/>
      <c r="C558" s="2"/>
      <c r="D558" s="2"/>
      <c r="E558" s="2"/>
      <c r="F558" s="2"/>
      <c r="G558" s="222"/>
      <c r="H558" s="222"/>
      <c r="I558" s="222"/>
      <c r="J558" s="222"/>
      <c r="K558" s="5"/>
    </row>
    <row r="559" ht="15.75" customHeight="1">
      <c r="A559" s="2"/>
      <c r="B559" s="2"/>
      <c r="C559" s="2"/>
      <c r="D559" s="2"/>
      <c r="E559" s="2"/>
      <c r="F559" s="2"/>
      <c r="G559" s="222"/>
      <c r="H559" s="222"/>
      <c r="I559" s="222"/>
      <c r="J559" s="222"/>
      <c r="K559" s="5"/>
    </row>
    <row r="560" ht="15.75" customHeight="1">
      <c r="A560" s="2"/>
      <c r="B560" s="2"/>
      <c r="C560" s="2"/>
      <c r="D560" s="2"/>
      <c r="E560" s="2"/>
      <c r="F560" s="2"/>
      <c r="G560" s="222"/>
      <c r="H560" s="222"/>
      <c r="I560" s="222"/>
      <c r="J560" s="222"/>
      <c r="K560" s="5"/>
    </row>
    <row r="561" ht="15.75" customHeight="1">
      <c r="A561" s="2"/>
      <c r="B561" s="2"/>
      <c r="C561" s="2"/>
      <c r="D561" s="2"/>
      <c r="E561" s="2"/>
      <c r="F561" s="2"/>
      <c r="G561" s="222"/>
      <c r="H561" s="222"/>
      <c r="I561" s="222"/>
      <c r="J561" s="222"/>
      <c r="K561" s="5"/>
    </row>
    <row r="562" ht="15.75" customHeight="1">
      <c r="A562" s="2"/>
      <c r="B562" s="2"/>
      <c r="C562" s="2"/>
      <c r="D562" s="2"/>
      <c r="E562" s="2"/>
      <c r="F562" s="2"/>
      <c r="G562" s="222"/>
      <c r="H562" s="222"/>
      <c r="I562" s="222"/>
      <c r="J562" s="222"/>
      <c r="K562" s="5"/>
    </row>
    <row r="563" ht="15.75" customHeight="1">
      <c r="A563" s="2"/>
      <c r="B563" s="2"/>
      <c r="C563" s="2"/>
      <c r="D563" s="2"/>
      <c r="E563" s="2"/>
      <c r="F563" s="2"/>
      <c r="G563" s="222"/>
      <c r="H563" s="222"/>
      <c r="I563" s="222"/>
      <c r="J563" s="222"/>
      <c r="K563" s="5"/>
    </row>
    <row r="564" ht="15.75" customHeight="1">
      <c r="A564" s="2"/>
      <c r="B564" s="2"/>
      <c r="C564" s="2"/>
      <c r="D564" s="2"/>
      <c r="E564" s="2"/>
      <c r="F564" s="2"/>
      <c r="G564" s="222"/>
      <c r="H564" s="222"/>
      <c r="I564" s="222"/>
      <c r="J564" s="222"/>
      <c r="K564" s="5"/>
    </row>
    <row r="565" ht="15.75" customHeight="1">
      <c r="A565" s="2"/>
      <c r="B565" s="2"/>
      <c r="C565" s="2"/>
      <c r="D565" s="2"/>
      <c r="E565" s="2"/>
      <c r="F565" s="2"/>
      <c r="G565" s="222"/>
      <c r="H565" s="222"/>
      <c r="I565" s="222"/>
      <c r="J565" s="222"/>
      <c r="K565" s="5"/>
    </row>
    <row r="566" ht="15.75" customHeight="1">
      <c r="A566" s="2"/>
      <c r="B566" s="2"/>
      <c r="C566" s="2"/>
      <c r="D566" s="2"/>
      <c r="E566" s="2"/>
      <c r="F566" s="2"/>
      <c r="G566" s="222"/>
      <c r="H566" s="222"/>
      <c r="I566" s="222"/>
      <c r="J566" s="222"/>
      <c r="K566" s="5"/>
    </row>
    <row r="567" ht="15.75" customHeight="1">
      <c r="A567" s="2"/>
      <c r="B567" s="2"/>
      <c r="C567" s="2"/>
      <c r="D567" s="2"/>
      <c r="E567" s="2"/>
      <c r="F567" s="2"/>
      <c r="G567" s="222"/>
      <c r="H567" s="222"/>
      <c r="I567" s="222"/>
      <c r="J567" s="222"/>
      <c r="K567" s="5"/>
    </row>
    <row r="568" ht="15.75" customHeight="1">
      <c r="A568" s="2"/>
      <c r="B568" s="2"/>
      <c r="C568" s="2"/>
      <c r="D568" s="2"/>
      <c r="E568" s="2"/>
      <c r="F568" s="2"/>
      <c r="G568" s="222"/>
      <c r="H568" s="222"/>
      <c r="I568" s="222"/>
      <c r="J568" s="222"/>
      <c r="K568" s="5"/>
    </row>
    <row r="569" ht="15.75" customHeight="1">
      <c r="A569" s="2"/>
      <c r="B569" s="2"/>
      <c r="C569" s="2"/>
      <c r="D569" s="2"/>
      <c r="E569" s="2"/>
      <c r="F569" s="2"/>
      <c r="G569" s="222"/>
      <c r="H569" s="222"/>
      <c r="I569" s="222"/>
      <c r="J569" s="222"/>
      <c r="K569" s="5"/>
    </row>
    <row r="570" ht="15.75" customHeight="1">
      <c r="A570" s="2"/>
      <c r="B570" s="2"/>
      <c r="C570" s="2"/>
      <c r="D570" s="2"/>
      <c r="E570" s="2"/>
      <c r="F570" s="2"/>
      <c r="G570" s="222"/>
      <c r="H570" s="222"/>
      <c r="I570" s="222"/>
      <c r="J570" s="222"/>
      <c r="K570" s="5"/>
    </row>
    <row r="571" ht="15.75" customHeight="1">
      <c r="A571" s="2"/>
      <c r="B571" s="2"/>
      <c r="C571" s="2"/>
      <c r="D571" s="2"/>
      <c r="E571" s="2"/>
      <c r="F571" s="2"/>
      <c r="G571" s="222"/>
      <c r="H571" s="222"/>
      <c r="I571" s="222"/>
      <c r="J571" s="222"/>
      <c r="K571" s="5"/>
    </row>
    <row r="572" ht="15.75" customHeight="1">
      <c r="A572" s="2"/>
      <c r="B572" s="2"/>
      <c r="C572" s="2"/>
      <c r="D572" s="2"/>
      <c r="E572" s="2"/>
      <c r="F572" s="2"/>
      <c r="G572" s="222"/>
      <c r="H572" s="222"/>
      <c r="I572" s="222"/>
      <c r="J572" s="222"/>
      <c r="K572" s="5"/>
    </row>
    <row r="573" ht="15.75" customHeight="1">
      <c r="A573" s="2"/>
      <c r="B573" s="2"/>
      <c r="C573" s="2"/>
      <c r="D573" s="2"/>
      <c r="E573" s="2"/>
      <c r="F573" s="2"/>
      <c r="G573" s="222"/>
      <c r="H573" s="222"/>
      <c r="I573" s="222"/>
      <c r="J573" s="222"/>
      <c r="K573" s="5"/>
    </row>
    <row r="574" ht="15.75" customHeight="1">
      <c r="A574" s="2"/>
      <c r="B574" s="2"/>
      <c r="C574" s="2"/>
      <c r="D574" s="2"/>
      <c r="E574" s="2"/>
      <c r="F574" s="2"/>
      <c r="G574" s="222"/>
      <c r="H574" s="222"/>
      <c r="I574" s="222"/>
      <c r="J574" s="222"/>
      <c r="K574" s="5"/>
    </row>
    <row r="575" ht="15.75" customHeight="1">
      <c r="A575" s="2"/>
      <c r="B575" s="2"/>
      <c r="C575" s="2"/>
      <c r="D575" s="2"/>
      <c r="E575" s="2"/>
      <c r="F575" s="2"/>
      <c r="G575" s="222"/>
      <c r="H575" s="222"/>
      <c r="I575" s="222"/>
      <c r="J575" s="222"/>
      <c r="K575" s="5"/>
    </row>
    <row r="576" ht="15.75" customHeight="1">
      <c r="A576" s="2"/>
      <c r="B576" s="2"/>
      <c r="C576" s="2"/>
      <c r="D576" s="2"/>
      <c r="E576" s="2"/>
      <c r="F576" s="2"/>
      <c r="G576" s="222"/>
      <c r="H576" s="222"/>
      <c r="I576" s="222"/>
      <c r="J576" s="222"/>
      <c r="K576" s="5"/>
    </row>
    <row r="577" ht="15.75" customHeight="1">
      <c r="A577" s="2"/>
      <c r="B577" s="2"/>
      <c r="C577" s="2"/>
      <c r="D577" s="2"/>
      <c r="E577" s="2"/>
      <c r="F577" s="2"/>
      <c r="G577" s="222"/>
      <c r="H577" s="222"/>
      <c r="I577" s="222"/>
      <c r="J577" s="222"/>
      <c r="K577" s="5"/>
    </row>
    <row r="578" ht="15.75" customHeight="1">
      <c r="A578" s="2"/>
      <c r="B578" s="2"/>
      <c r="C578" s="2"/>
      <c r="D578" s="2"/>
      <c r="E578" s="2"/>
      <c r="F578" s="2"/>
      <c r="G578" s="222"/>
      <c r="H578" s="222"/>
      <c r="I578" s="222"/>
      <c r="J578" s="222"/>
      <c r="K578" s="5"/>
    </row>
    <row r="579" ht="15.75" customHeight="1">
      <c r="A579" s="2"/>
      <c r="B579" s="2"/>
      <c r="C579" s="2"/>
      <c r="D579" s="2"/>
      <c r="E579" s="2"/>
      <c r="F579" s="2"/>
      <c r="G579" s="222"/>
      <c r="H579" s="222"/>
      <c r="I579" s="222"/>
      <c r="J579" s="222"/>
      <c r="K579" s="5"/>
    </row>
    <row r="580" ht="15.75" customHeight="1">
      <c r="A580" s="2"/>
      <c r="B580" s="2"/>
      <c r="C580" s="2"/>
      <c r="D580" s="2"/>
      <c r="E580" s="2"/>
      <c r="F580" s="2"/>
      <c r="G580" s="222"/>
      <c r="H580" s="222"/>
      <c r="I580" s="222"/>
      <c r="J580" s="222"/>
      <c r="K580" s="5"/>
    </row>
    <row r="581" ht="15.75" customHeight="1">
      <c r="A581" s="2"/>
      <c r="B581" s="2"/>
      <c r="C581" s="2"/>
      <c r="D581" s="2"/>
      <c r="E581" s="2"/>
      <c r="F581" s="2"/>
      <c r="G581" s="222"/>
      <c r="H581" s="222"/>
      <c r="I581" s="222"/>
      <c r="J581" s="222"/>
      <c r="K581" s="5"/>
    </row>
    <row r="582" ht="15.75" customHeight="1">
      <c r="A582" s="2"/>
      <c r="B582" s="2"/>
      <c r="C582" s="2"/>
      <c r="D582" s="2"/>
      <c r="E582" s="2"/>
      <c r="F582" s="2"/>
      <c r="G582" s="222"/>
      <c r="H582" s="222"/>
      <c r="I582" s="222"/>
      <c r="J582" s="222"/>
      <c r="K582" s="5"/>
    </row>
    <row r="583" ht="15.75" customHeight="1">
      <c r="A583" s="2"/>
      <c r="B583" s="2"/>
      <c r="C583" s="2"/>
      <c r="D583" s="2"/>
      <c r="E583" s="2"/>
      <c r="F583" s="2"/>
      <c r="G583" s="222"/>
      <c r="H583" s="222"/>
      <c r="I583" s="222"/>
      <c r="J583" s="222"/>
      <c r="K583" s="5"/>
    </row>
    <row r="584" ht="15.75" customHeight="1">
      <c r="A584" s="2"/>
      <c r="B584" s="2"/>
      <c r="C584" s="2"/>
      <c r="D584" s="2"/>
      <c r="E584" s="2"/>
      <c r="F584" s="2"/>
      <c r="G584" s="222"/>
      <c r="H584" s="222"/>
      <c r="I584" s="222"/>
      <c r="J584" s="222"/>
      <c r="K584" s="5"/>
    </row>
    <row r="585" ht="15.75" customHeight="1">
      <c r="A585" s="2"/>
      <c r="B585" s="2"/>
      <c r="C585" s="2"/>
      <c r="D585" s="2"/>
      <c r="E585" s="2"/>
      <c r="F585" s="2"/>
      <c r="G585" s="222"/>
      <c r="H585" s="222"/>
      <c r="I585" s="222"/>
      <c r="J585" s="222"/>
      <c r="K585" s="5"/>
    </row>
    <row r="586" ht="15.75" customHeight="1">
      <c r="A586" s="2"/>
      <c r="B586" s="2"/>
      <c r="C586" s="2"/>
      <c r="D586" s="2"/>
      <c r="E586" s="2"/>
      <c r="F586" s="2"/>
      <c r="G586" s="222"/>
      <c r="H586" s="222"/>
      <c r="I586" s="222"/>
      <c r="J586" s="222"/>
      <c r="K586" s="5"/>
    </row>
    <row r="587" ht="15.75" customHeight="1">
      <c r="A587" s="2"/>
      <c r="B587" s="2"/>
      <c r="C587" s="2"/>
      <c r="D587" s="2"/>
      <c r="E587" s="2"/>
      <c r="F587" s="2"/>
      <c r="G587" s="222"/>
      <c r="H587" s="222"/>
      <c r="I587" s="222"/>
      <c r="J587" s="222"/>
      <c r="K587" s="5"/>
    </row>
    <row r="588" ht="15.75" customHeight="1">
      <c r="A588" s="2"/>
      <c r="B588" s="2"/>
      <c r="C588" s="2"/>
      <c r="D588" s="2"/>
      <c r="E588" s="2"/>
      <c r="F588" s="2"/>
      <c r="G588" s="222"/>
      <c r="H588" s="222"/>
      <c r="I588" s="222"/>
      <c r="J588" s="222"/>
      <c r="K588" s="5"/>
    </row>
    <row r="589" ht="15.75" customHeight="1">
      <c r="A589" s="2"/>
      <c r="B589" s="2"/>
      <c r="C589" s="2"/>
      <c r="D589" s="2"/>
      <c r="E589" s="2"/>
      <c r="F589" s="2"/>
      <c r="G589" s="222"/>
      <c r="H589" s="222"/>
      <c r="I589" s="222"/>
      <c r="J589" s="222"/>
      <c r="K589" s="5"/>
    </row>
    <row r="590" ht="15.75" customHeight="1">
      <c r="A590" s="2"/>
      <c r="B590" s="2"/>
      <c r="C590" s="2"/>
      <c r="D590" s="2"/>
      <c r="E590" s="2"/>
      <c r="F590" s="2"/>
      <c r="G590" s="222"/>
      <c r="H590" s="222"/>
      <c r="I590" s="222"/>
      <c r="J590" s="222"/>
      <c r="K590" s="5"/>
    </row>
    <row r="591" ht="15.75" customHeight="1">
      <c r="A591" s="2"/>
      <c r="B591" s="2"/>
      <c r="C591" s="2"/>
      <c r="D591" s="2"/>
      <c r="E591" s="2"/>
      <c r="F591" s="2"/>
      <c r="G591" s="222"/>
      <c r="H591" s="222"/>
      <c r="I591" s="222"/>
      <c r="J591" s="222"/>
      <c r="K591" s="5"/>
    </row>
    <row r="592" ht="15.75" customHeight="1">
      <c r="A592" s="2"/>
      <c r="B592" s="2"/>
      <c r="C592" s="2"/>
      <c r="D592" s="2"/>
      <c r="E592" s="2"/>
      <c r="F592" s="2"/>
      <c r="G592" s="222"/>
      <c r="H592" s="222"/>
      <c r="I592" s="222"/>
      <c r="J592" s="222"/>
      <c r="K592" s="5"/>
    </row>
    <row r="593" ht="15.75" customHeight="1">
      <c r="A593" s="2"/>
      <c r="B593" s="2"/>
      <c r="C593" s="2"/>
      <c r="D593" s="2"/>
      <c r="E593" s="2"/>
      <c r="F593" s="2"/>
      <c r="G593" s="222"/>
      <c r="H593" s="222"/>
      <c r="I593" s="222"/>
      <c r="J593" s="222"/>
      <c r="K593" s="5"/>
    </row>
    <row r="594" ht="15.75" customHeight="1">
      <c r="A594" s="2"/>
      <c r="B594" s="2"/>
      <c r="C594" s="2"/>
      <c r="D594" s="2"/>
      <c r="E594" s="2"/>
      <c r="F594" s="2"/>
      <c r="G594" s="222"/>
      <c r="H594" s="222"/>
      <c r="I594" s="222"/>
      <c r="J594" s="222"/>
      <c r="K594" s="5"/>
    </row>
    <row r="595" ht="15.75" customHeight="1">
      <c r="A595" s="2"/>
      <c r="B595" s="2"/>
      <c r="C595" s="2"/>
      <c r="D595" s="2"/>
      <c r="E595" s="2"/>
      <c r="F595" s="2"/>
      <c r="G595" s="222"/>
      <c r="H595" s="222"/>
      <c r="I595" s="222"/>
      <c r="J595" s="222"/>
      <c r="K595" s="5"/>
    </row>
    <row r="596" ht="15.75" customHeight="1">
      <c r="A596" s="2"/>
      <c r="B596" s="2"/>
      <c r="C596" s="2"/>
      <c r="D596" s="2"/>
      <c r="E596" s="2"/>
      <c r="F596" s="2"/>
      <c r="G596" s="222"/>
      <c r="H596" s="222"/>
      <c r="I596" s="222"/>
      <c r="J596" s="222"/>
      <c r="K596" s="5"/>
    </row>
    <row r="597" ht="15.75" customHeight="1">
      <c r="A597" s="2"/>
      <c r="B597" s="2"/>
      <c r="C597" s="2"/>
      <c r="D597" s="2"/>
      <c r="E597" s="2"/>
      <c r="F597" s="2"/>
      <c r="G597" s="222"/>
      <c r="H597" s="222"/>
      <c r="I597" s="222"/>
      <c r="J597" s="222"/>
      <c r="K597" s="5"/>
    </row>
    <row r="598" ht="15.75" customHeight="1">
      <c r="A598" s="2"/>
      <c r="B598" s="2"/>
      <c r="C598" s="2"/>
      <c r="D598" s="2"/>
      <c r="E598" s="2"/>
      <c r="F598" s="2"/>
      <c r="G598" s="222"/>
      <c r="H598" s="222"/>
      <c r="I598" s="222"/>
      <c r="J598" s="222"/>
      <c r="K598" s="5"/>
    </row>
    <row r="599" ht="15.75" customHeight="1">
      <c r="A599" s="2"/>
      <c r="B599" s="2"/>
      <c r="C599" s="2"/>
      <c r="D599" s="2"/>
      <c r="E599" s="2"/>
      <c r="F599" s="2"/>
      <c r="G599" s="222"/>
      <c r="H599" s="222"/>
      <c r="I599" s="222"/>
      <c r="J599" s="222"/>
      <c r="K599" s="5"/>
    </row>
    <row r="600" ht="15.75" customHeight="1">
      <c r="A600" s="2"/>
      <c r="B600" s="2"/>
      <c r="C600" s="2"/>
      <c r="D600" s="2"/>
      <c r="E600" s="2"/>
      <c r="F600" s="2"/>
      <c r="G600" s="222"/>
      <c r="H600" s="222"/>
      <c r="I600" s="222"/>
      <c r="J600" s="222"/>
      <c r="K600" s="5"/>
    </row>
    <row r="601" ht="15.75" customHeight="1">
      <c r="A601" s="2"/>
      <c r="B601" s="2"/>
      <c r="C601" s="2"/>
      <c r="D601" s="2"/>
      <c r="E601" s="2"/>
      <c r="F601" s="2"/>
      <c r="G601" s="222"/>
      <c r="H601" s="222"/>
      <c r="I601" s="222"/>
      <c r="J601" s="222"/>
      <c r="K601" s="5"/>
    </row>
    <row r="602" ht="15.75" customHeight="1">
      <c r="A602" s="2"/>
      <c r="B602" s="2"/>
      <c r="C602" s="2"/>
      <c r="D602" s="2"/>
      <c r="E602" s="2"/>
      <c r="F602" s="2"/>
      <c r="G602" s="222"/>
      <c r="H602" s="222"/>
      <c r="I602" s="222"/>
      <c r="J602" s="222"/>
      <c r="K602" s="5"/>
    </row>
    <row r="603" ht="15.75" customHeight="1">
      <c r="A603" s="2"/>
      <c r="B603" s="2"/>
      <c r="C603" s="2"/>
      <c r="D603" s="2"/>
      <c r="E603" s="2"/>
      <c r="F603" s="2"/>
      <c r="G603" s="222"/>
      <c r="H603" s="222"/>
      <c r="I603" s="222"/>
      <c r="J603" s="222"/>
      <c r="K603" s="5"/>
    </row>
    <row r="604" ht="15.75" customHeight="1">
      <c r="A604" s="2"/>
      <c r="B604" s="2"/>
      <c r="C604" s="2"/>
      <c r="D604" s="2"/>
      <c r="E604" s="2"/>
      <c r="F604" s="2"/>
      <c r="G604" s="222"/>
      <c r="H604" s="222"/>
      <c r="I604" s="222"/>
      <c r="J604" s="222"/>
      <c r="K604" s="5"/>
    </row>
    <row r="605" ht="15.75" customHeight="1">
      <c r="A605" s="2"/>
      <c r="B605" s="2"/>
      <c r="C605" s="2"/>
      <c r="D605" s="2"/>
      <c r="E605" s="2"/>
      <c r="F605" s="2"/>
      <c r="G605" s="222"/>
      <c r="H605" s="222"/>
      <c r="I605" s="222"/>
      <c r="J605" s="222"/>
      <c r="K605" s="5"/>
    </row>
    <row r="606" ht="15.75" customHeight="1">
      <c r="A606" s="2"/>
      <c r="B606" s="2"/>
      <c r="C606" s="2"/>
      <c r="D606" s="2"/>
      <c r="E606" s="2"/>
      <c r="F606" s="2"/>
      <c r="G606" s="222"/>
      <c r="H606" s="222"/>
      <c r="I606" s="222"/>
      <c r="J606" s="222"/>
      <c r="K606" s="5"/>
    </row>
    <row r="607" ht="15.75" customHeight="1">
      <c r="A607" s="2"/>
      <c r="B607" s="2"/>
      <c r="C607" s="2"/>
      <c r="D607" s="2"/>
      <c r="E607" s="2"/>
      <c r="F607" s="2"/>
      <c r="G607" s="222"/>
      <c r="H607" s="222"/>
      <c r="I607" s="222"/>
      <c r="J607" s="222"/>
      <c r="K607" s="5"/>
    </row>
    <row r="608" ht="15.75" customHeight="1">
      <c r="A608" s="2"/>
      <c r="B608" s="2"/>
      <c r="C608" s="2"/>
      <c r="D608" s="2"/>
      <c r="E608" s="2"/>
      <c r="F608" s="2"/>
      <c r="G608" s="222"/>
      <c r="H608" s="222"/>
      <c r="I608" s="222"/>
      <c r="J608" s="222"/>
      <c r="K608" s="5"/>
    </row>
    <row r="609" ht="15.75" customHeight="1">
      <c r="A609" s="2"/>
      <c r="B609" s="2"/>
      <c r="C609" s="2"/>
      <c r="D609" s="2"/>
      <c r="E609" s="2"/>
      <c r="F609" s="2"/>
      <c r="G609" s="222"/>
      <c r="H609" s="222"/>
      <c r="I609" s="222"/>
      <c r="J609" s="222"/>
      <c r="K609" s="5"/>
    </row>
    <row r="610" ht="15.75" customHeight="1">
      <c r="A610" s="2"/>
      <c r="B610" s="2"/>
      <c r="C610" s="2"/>
      <c r="D610" s="2"/>
      <c r="E610" s="2"/>
      <c r="F610" s="2"/>
      <c r="G610" s="222"/>
      <c r="H610" s="222"/>
      <c r="I610" s="222"/>
      <c r="J610" s="222"/>
      <c r="K610" s="5"/>
    </row>
    <row r="611" ht="15.75" customHeight="1">
      <c r="A611" s="2"/>
      <c r="B611" s="2"/>
      <c r="C611" s="2"/>
      <c r="D611" s="2"/>
      <c r="E611" s="2"/>
      <c r="F611" s="2"/>
      <c r="G611" s="222"/>
      <c r="H611" s="222"/>
      <c r="I611" s="222"/>
      <c r="J611" s="222"/>
      <c r="K611" s="5"/>
    </row>
    <row r="612" ht="15.75" customHeight="1">
      <c r="A612" s="2"/>
      <c r="B612" s="2"/>
      <c r="C612" s="2"/>
      <c r="D612" s="2"/>
      <c r="E612" s="2"/>
      <c r="F612" s="2"/>
      <c r="G612" s="222"/>
      <c r="H612" s="222"/>
      <c r="I612" s="222"/>
      <c r="J612" s="222"/>
      <c r="K612" s="5"/>
    </row>
    <row r="613" ht="15.75" customHeight="1">
      <c r="A613" s="2"/>
      <c r="B613" s="2"/>
      <c r="C613" s="2"/>
      <c r="D613" s="2"/>
      <c r="E613" s="2"/>
      <c r="F613" s="2"/>
      <c r="G613" s="222"/>
      <c r="H613" s="222"/>
      <c r="I613" s="222"/>
      <c r="J613" s="222"/>
      <c r="K613" s="5"/>
    </row>
    <row r="614" ht="15.75" customHeight="1">
      <c r="A614" s="2"/>
      <c r="B614" s="2"/>
      <c r="C614" s="2"/>
      <c r="D614" s="2"/>
      <c r="E614" s="2"/>
      <c r="F614" s="2"/>
      <c r="G614" s="222"/>
      <c r="H614" s="222"/>
      <c r="I614" s="222"/>
      <c r="J614" s="222"/>
      <c r="K614" s="5"/>
    </row>
    <row r="615" ht="15.75" customHeight="1">
      <c r="A615" s="2"/>
      <c r="B615" s="2"/>
      <c r="C615" s="2"/>
      <c r="D615" s="2"/>
      <c r="E615" s="2"/>
      <c r="F615" s="2"/>
      <c r="G615" s="222"/>
      <c r="H615" s="222"/>
      <c r="I615" s="222"/>
      <c r="J615" s="222"/>
      <c r="K615" s="5"/>
    </row>
    <row r="616" ht="15.75" customHeight="1">
      <c r="A616" s="2"/>
      <c r="B616" s="2"/>
      <c r="C616" s="2"/>
      <c r="D616" s="2"/>
      <c r="E616" s="2"/>
      <c r="F616" s="2"/>
      <c r="G616" s="222"/>
      <c r="H616" s="222"/>
      <c r="I616" s="222"/>
      <c r="J616" s="222"/>
      <c r="K616" s="5"/>
    </row>
    <row r="617" ht="15.75" customHeight="1">
      <c r="A617" s="2"/>
      <c r="B617" s="2"/>
      <c r="C617" s="2"/>
      <c r="D617" s="2"/>
      <c r="E617" s="2"/>
      <c r="F617" s="2"/>
      <c r="G617" s="222"/>
      <c r="H617" s="222"/>
      <c r="I617" s="222"/>
      <c r="J617" s="222"/>
      <c r="K617" s="5"/>
    </row>
    <row r="618" ht="15.75" customHeight="1">
      <c r="A618" s="2"/>
      <c r="B618" s="2"/>
      <c r="C618" s="2"/>
      <c r="D618" s="2"/>
      <c r="E618" s="2"/>
      <c r="F618" s="2"/>
      <c r="G618" s="222"/>
      <c r="H618" s="222"/>
      <c r="I618" s="222"/>
      <c r="J618" s="222"/>
      <c r="K618" s="5"/>
    </row>
    <row r="619" ht="15.75" customHeight="1">
      <c r="A619" s="2"/>
      <c r="B619" s="2"/>
      <c r="C619" s="2"/>
      <c r="D619" s="2"/>
      <c r="E619" s="2"/>
      <c r="F619" s="2"/>
      <c r="G619" s="222"/>
      <c r="H619" s="222"/>
      <c r="I619" s="222"/>
      <c r="J619" s="222"/>
      <c r="K619" s="5"/>
    </row>
    <row r="620" ht="15.75" customHeight="1">
      <c r="A620" s="2"/>
      <c r="B620" s="2"/>
      <c r="C620" s="2"/>
      <c r="D620" s="2"/>
      <c r="E620" s="2"/>
      <c r="F620" s="2"/>
      <c r="G620" s="222"/>
      <c r="H620" s="222"/>
      <c r="I620" s="222"/>
      <c r="J620" s="222"/>
      <c r="K620" s="5"/>
    </row>
    <row r="621" ht="15.75" customHeight="1">
      <c r="A621" s="2"/>
      <c r="B621" s="2"/>
      <c r="C621" s="2"/>
      <c r="D621" s="2"/>
      <c r="E621" s="2"/>
      <c r="F621" s="2"/>
      <c r="G621" s="222"/>
      <c r="H621" s="222"/>
      <c r="I621" s="222"/>
      <c r="J621" s="222"/>
      <c r="K621" s="5"/>
    </row>
    <row r="622" ht="15.75" customHeight="1">
      <c r="A622" s="2"/>
      <c r="B622" s="2"/>
      <c r="C622" s="2"/>
      <c r="D622" s="2"/>
      <c r="E622" s="2"/>
      <c r="F622" s="2"/>
      <c r="G622" s="222"/>
      <c r="H622" s="222"/>
      <c r="I622" s="222"/>
      <c r="J622" s="222"/>
      <c r="K622" s="5"/>
    </row>
    <row r="623" ht="15.75" customHeight="1">
      <c r="A623" s="2"/>
      <c r="B623" s="2"/>
      <c r="C623" s="2"/>
      <c r="D623" s="2"/>
      <c r="E623" s="2"/>
      <c r="F623" s="2"/>
      <c r="G623" s="222"/>
      <c r="H623" s="222"/>
      <c r="I623" s="222"/>
      <c r="J623" s="222"/>
      <c r="K623" s="5"/>
    </row>
    <row r="624" ht="15.75" customHeight="1">
      <c r="A624" s="2"/>
      <c r="B624" s="2"/>
      <c r="C624" s="2"/>
      <c r="D624" s="2"/>
      <c r="E624" s="2"/>
      <c r="F624" s="2"/>
      <c r="G624" s="222"/>
      <c r="H624" s="222"/>
      <c r="I624" s="222"/>
      <c r="J624" s="222"/>
      <c r="K624" s="5"/>
    </row>
    <row r="625" ht="15.75" customHeight="1">
      <c r="A625" s="2"/>
      <c r="B625" s="2"/>
      <c r="C625" s="2"/>
      <c r="D625" s="2"/>
      <c r="E625" s="2"/>
      <c r="F625" s="2"/>
      <c r="G625" s="222"/>
      <c r="H625" s="222"/>
      <c r="I625" s="222"/>
      <c r="J625" s="222"/>
      <c r="K625" s="5"/>
    </row>
    <row r="626" ht="15.75" customHeight="1">
      <c r="A626" s="2"/>
      <c r="B626" s="2"/>
      <c r="C626" s="2"/>
      <c r="D626" s="2"/>
      <c r="E626" s="2"/>
      <c r="F626" s="2"/>
      <c r="G626" s="222"/>
      <c r="H626" s="222"/>
      <c r="I626" s="222"/>
      <c r="J626" s="222"/>
      <c r="K626" s="5"/>
    </row>
    <row r="627" ht="15.75" customHeight="1">
      <c r="A627" s="2"/>
      <c r="B627" s="2"/>
      <c r="C627" s="2"/>
      <c r="D627" s="2"/>
      <c r="E627" s="2"/>
      <c r="F627" s="2"/>
      <c r="G627" s="222"/>
      <c r="H627" s="222"/>
      <c r="I627" s="222"/>
      <c r="J627" s="222"/>
      <c r="K627" s="5"/>
    </row>
    <row r="628" ht="15.75" customHeight="1">
      <c r="A628" s="2"/>
      <c r="B628" s="2"/>
      <c r="C628" s="2"/>
      <c r="D628" s="2"/>
      <c r="E628" s="2"/>
      <c r="F628" s="2"/>
      <c r="G628" s="222"/>
      <c r="H628" s="222"/>
      <c r="I628" s="222"/>
      <c r="J628" s="222"/>
      <c r="K628" s="5"/>
    </row>
    <row r="629" ht="15.75" customHeight="1">
      <c r="A629" s="2"/>
      <c r="B629" s="2"/>
      <c r="C629" s="2"/>
      <c r="D629" s="2"/>
      <c r="E629" s="2"/>
      <c r="F629" s="2"/>
      <c r="G629" s="222"/>
      <c r="H629" s="222"/>
      <c r="I629" s="222"/>
      <c r="J629" s="222"/>
      <c r="K629" s="5"/>
    </row>
    <row r="630" ht="15.75" customHeight="1">
      <c r="A630" s="2"/>
      <c r="B630" s="2"/>
      <c r="C630" s="2"/>
      <c r="D630" s="2"/>
      <c r="E630" s="2"/>
      <c r="F630" s="2"/>
      <c r="G630" s="222"/>
      <c r="H630" s="222"/>
      <c r="I630" s="222"/>
      <c r="J630" s="222"/>
      <c r="K630" s="5"/>
    </row>
    <row r="631" ht="15.75" customHeight="1">
      <c r="A631" s="2"/>
      <c r="B631" s="2"/>
      <c r="C631" s="2"/>
      <c r="D631" s="2"/>
      <c r="E631" s="2"/>
      <c r="F631" s="2"/>
      <c r="G631" s="222"/>
      <c r="H631" s="222"/>
      <c r="I631" s="222"/>
      <c r="J631" s="222"/>
      <c r="K631" s="5"/>
    </row>
    <row r="632" ht="15.75" customHeight="1">
      <c r="A632" s="2"/>
      <c r="B632" s="2"/>
      <c r="C632" s="2"/>
      <c r="D632" s="2"/>
      <c r="E632" s="2"/>
      <c r="F632" s="2"/>
      <c r="G632" s="222"/>
      <c r="H632" s="222"/>
      <c r="I632" s="222"/>
      <c r="J632" s="222"/>
      <c r="K632" s="5"/>
    </row>
    <row r="633" ht="15.75" customHeight="1">
      <c r="A633" s="2"/>
      <c r="B633" s="2"/>
      <c r="C633" s="2"/>
      <c r="D633" s="2"/>
      <c r="E633" s="2"/>
      <c r="F633" s="2"/>
      <c r="G633" s="222"/>
      <c r="H633" s="222"/>
      <c r="I633" s="222"/>
      <c r="J633" s="222"/>
      <c r="K633" s="5"/>
    </row>
    <row r="634" ht="15.75" customHeight="1">
      <c r="A634" s="2"/>
      <c r="B634" s="2"/>
      <c r="C634" s="2"/>
      <c r="D634" s="2"/>
      <c r="E634" s="2"/>
      <c r="F634" s="2"/>
      <c r="G634" s="222"/>
      <c r="H634" s="222"/>
      <c r="I634" s="222"/>
      <c r="J634" s="222"/>
      <c r="K634" s="5"/>
    </row>
    <row r="635" ht="15.75" customHeight="1">
      <c r="A635" s="2"/>
      <c r="B635" s="2"/>
      <c r="C635" s="2"/>
      <c r="D635" s="2"/>
      <c r="E635" s="2"/>
      <c r="F635" s="2"/>
      <c r="G635" s="222"/>
      <c r="H635" s="222"/>
      <c r="I635" s="222"/>
      <c r="J635" s="222"/>
      <c r="K635" s="5"/>
    </row>
    <row r="636" ht="15.75" customHeight="1">
      <c r="A636" s="2"/>
      <c r="B636" s="2"/>
      <c r="C636" s="2"/>
      <c r="D636" s="2"/>
      <c r="E636" s="2"/>
      <c r="F636" s="2"/>
      <c r="G636" s="222"/>
      <c r="H636" s="222"/>
      <c r="I636" s="222"/>
      <c r="J636" s="222"/>
      <c r="K636" s="5"/>
    </row>
    <row r="637" ht="15.75" customHeight="1">
      <c r="A637" s="2"/>
      <c r="B637" s="2"/>
      <c r="C637" s="2"/>
      <c r="D637" s="2"/>
      <c r="E637" s="2"/>
      <c r="F637" s="2"/>
      <c r="G637" s="222"/>
      <c r="H637" s="222"/>
      <c r="I637" s="222"/>
      <c r="J637" s="222"/>
      <c r="K637" s="5"/>
    </row>
    <row r="638" ht="15.75" customHeight="1">
      <c r="A638" s="2"/>
      <c r="B638" s="2"/>
      <c r="C638" s="2"/>
      <c r="D638" s="2"/>
      <c r="E638" s="2"/>
      <c r="F638" s="2"/>
      <c r="G638" s="222"/>
      <c r="H638" s="222"/>
      <c r="I638" s="222"/>
      <c r="J638" s="222"/>
      <c r="K638" s="5"/>
    </row>
    <row r="639" ht="15.75" customHeight="1">
      <c r="A639" s="2"/>
      <c r="B639" s="2"/>
      <c r="C639" s="2"/>
      <c r="D639" s="2"/>
      <c r="E639" s="2"/>
      <c r="F639" s="2"/>
      <c r="G639" s="222"/>
      <c r="H639" s="222"/>
      <c r="I639" s="222"/>
      <c r="J639" s="222"/>
      <c r="K639" s="5"/>
    </row>
    <row r="640" ht="15.75" customHeight="1">
      <c r="A640" s="2"/>
      <c r="B640" s="2"/>
      <c r="C640" s="2"/>
      <c r="D640" s="2"/>
      <c r="E640" s="2"/>
      <c r="F640" s="2"/>
      <c r="G640" s="222"/>
      <c r="H640" s="222"/>
      <c r="I640" s="222"/>
      <c r="J640" s="222"/>
      <c r="K640" s="5"/>
    </row>
    <row r="641" ht="15.75" customHeight="1">
      <c r="A641" s="2"/>
      <c r="B641" s="2"/>
      <c r="C641" s="2"/>
      <c r="D641" s="2"/>
      <c r="E641" s="2"/>
      <c r="F641" s="2"/>
      <c r="G641" s="222"/>
      <c r="H641" s="222"/>
      <c r="I641" s="222"/>
      <c r="J641" s="222"/>
      <c r="K641" s="5"/>
    </row>
    <row r="642" ht="15.75" customHeight="1">
      <c r="A642" s="2"/>
      <c r="B642" s="2"/>
      <c r="C642" s="2"/>
      <c r="D642" s="2"/>
      <c r="E642" s="2"/>
      <c r="F642" s="2"/>
      <c r="G642" s="222"/>
      <c r="H642" s="222"/>
      <c r="I642" s="222"/>
      <c r="J642" s="222"/>
      <c r="K642" s="5"/>
    </row>
    <row r="643" ht="15.75" customHeight="1">
      <c r="A643" s="2"/>
      <c r="B643" s="2"/>
      <c r="C643" s="2"/>
      <c r="D643" s="2"/>
      <c r="E643" s="2"/>
      <c r="F643" s="2"/>
      <c r="G643" s="222"/>
      <c r="H643" s="222"/>
      <c r="I643" s="222"/>
      <c r="J643" s="222"/>
      <c r="K643" s="5"/>
    </row>
    <row r="644" ht="15.75" customHeight="1">
      <c r="A644" s="2"/>
      <c r="B644" s="2"/>
      <c r="C644" s="2"/>
      <c r="D644" s="2"/>
      <c r="E644" s="2"/>
      <c r="F644" s="2"/>
      <c r="G644" s="222"/>
      <c r="H644" s="222"/>
      <c r="I644" s="222"/>
      <c r="J644" s="222"/>
      <c r="K644" s="5"/>
    </row>
    <row r="645" ht="15.75" customHeight="1">
      <c r="A645" s="2"/>
      <c r="B645" s="2"/>
      <c r="C645" s="2"/>
      <c r="D645" s="2"/>
      <c r="E645" s="2"/>
      <c r="F645" s="2"/>
      <c r="G645" s="222"/>
      <c r="H645" s="222"/>
      <c r="I645" s="222"/>
      <c r="J645" s="222"/>
      <c r="K645" s="5"/>
    </row>
    <row r="646" ht="15.75" customHeight="1">
      <c r="A646" s="2"/>
      <c r="B646" s="2"/>
      <c r="C646" s="2"/>
      <c r="D646" s="2"/>
      <c r="E646" s="2"/>
      <c r="F646" s="2"/>
      <c r="G646" s="222"/>
      <c r="H646" s="222"/>
      <c r="I646" s="222"/>
      <c r="J646" s="222"/>
      <c r="K646" s="5"/>
    </row>
    <row r="647" ht="15.75" customHeight="1">
      <c r="A647" s="2"/>
      <c r="B647" s="2"/>
      <c r="C647" s="2"/>
      <c r="D647" s="2"/>
      <c r="E647" s="2"/>
      <c r="F647" s="2"/>
      <c r="G647" s="222"/>
      <c r="H647" s="222"/>
      <c r="I647" s="222"/>
      <c r="J647" s="222"/>
      <c r="K647" s="5"/>
    </row>
    <row r="648" ht="15.75" customHeight="1">
      <c r="A648" s="2"/>
      <c r="B648" s="2"/>
      <c r="C648" s="2"/>
      <c r="D648" s="2"/>
      <c r="E648" s="2"/>
      <c r="F648" s="2"/>
      <c r="G648" s="222"/>
      <c r="H648" s="222"/>
      <c r="I648" s="222"/>
      <c r="J648" s="222"/>
      <c r="K648" s="5"/>
    </row>
    <row r="649" ht="15.75" customHeight="1">
      <c r="A649" s="2"/>
      <c r="B649" s="2"/>
      <c r="C649" s="2"/>
      <c r="D649" s="2"/>
      <c r="E649" s="2"/>
      <c r="F649" s="2"/>
      <c r="G649" s="222"/>
      <c r="H649" s="222"/>
      <c r="I649" s="222"/>
      <c r="J649" s="222"/>
      <c r="K649" s="5"/>
    </row>
    <row r="650" ht="15.75" customHeight="1">
      <c r="A650" s="2"/>
      <c r="B650" s="2"/>
      <c r="C650" s="2"/>
      <c r="D650" s="2"/>
      <c r="E650" s="2"/>
      <c r="F650" s="2"/>
      <c r="G650" s="222"/>
      <c r="H650" s="222"/>
      <c r="I650" s="222"/>
      <c r="J650" s="222"/>
      <c r="K650" s="5"/>
    </row>
    <row r="651" ht="15.75" customHeight="1">
      <c r="A651" s="2"/>
      <c r="B651" s="2"/>
      <c r="C651" s="2"/>
      <c r="D651" s="2"/>
      <c r="E651" s="2"/>
      <c r="F651" s="2"/>
      <c r="G651" s="222"/>
      <c r="H651" s="222"/>
      <c r="I651" s="222"/>
      <c r="J651" s="222"/>
      <c r="K651" s="5"/>
    </row>
    <row r="652" ht="15.75" customHeight="1">
      <c r="A652" s="2"/>
      <c r="B652" s="2"/>
      <c r="C652" s="2"/>
      <c r="D652" s="2"/>
      <c r="E652" s="2"/>
      <c r="F652" s="2"/>
      <c r="G652" s="222"/>
      <c r="H652" s="222"/>
      <c r="I652" s="222"/>
      <c r="J652" s="222"/>
      <c r="K652" s="5"/>
    </row>
    <row r="653" ht="15.75" customHeight="1">
      <c r="A653" s="2"/>
      <c r="B653" s="2"/>
      <c r="C653" s="2"/>
      <c r="D653" s="2"/>
      <c r="E653" s="2"/>
      <c r="F653" s="2"/>
      <c r="G653" s="222"/>
      <c r="H653" s="222"/>
      <c r="I653" s="222"/>
      <c r="J653" s="222"/>
      <c r="K653" s="5"/>
    </row>
    <row r="654" ht="15.75" customHeight="1">
      <c r="A654" s="2"/>
      <c r="B654" s="2"/>
      <c r="C654" s="2"/>
      <c r="D654" s="2"/>
      <c r="E654" s="2"/>
      <c r="F654" s="2"/>
      <c r="G654" s="222"/>
      <c r="H654" s="222"/>
      <c r="I654" s="222"/>
      <c r="J654" s="222"/>
      <c r="K654" s="5"/>
    </row>
    <row r="655" ht="15.75" customHeight="1">
      <c r="A655" s="2"/>
      <c r="B655" s="2"/>
      <c r="C655" s="2"/>
      <c r="D655" s="2"/>
      <c r="E655" s="2"/>
      <c r="F655" s="2"/>
      <c r="G655" s="222"/>
      <c r="H655" s="222"/>
      <c r="I655" s="222"/>
      <c r="J655" s="222"/>
      <c r="K655" s="5"/>
    </row>
    <row r="656" ht="15.75" customHeight="1">
      <c r="A656" s="2"/>
      <c r="B656" s="2"/>
      <c r="C656" s="2"/>
      <c r="D656" s="2"/>
      <c r="E656" s="2"/>
      <c r="F656" s="2"/>
      <c r="G656" s="222"/>
      <c r="H656" s="222"/>
      <c r="I656" s="222"/>
      <c r="J656" s="222"/>
      <c r="K656" s="5"/>
    </row>
    <row r="657" ht="15.75" customHeight="1">
      <c r="A657" s="2"/>
      <c r="B657" s="2"/>
      <c r="C657" s="2"/>
      <c r="D657" s="2"/>
      <c r="E657" s="2"/>
      <c r="F657" s="2"/>
      <c r="G657" s="222"/>
      <c r="H657" s="222"/>
      <c r="I657" s="222"/>
      <c r="J657" s="222"/>
      <c r="K657" s="5"/>
    </row>
    <row r="658" ht="15.75" customHeight="1">
      <c r="A658" s="2"/>
      <c r="B658" s="2"/>
      <c r="C658" s="2"/>
      <c r="D658" s="2"/>
      <c r="E658" s="2"/>
      <c r="F658" s="2"/>
      <c r="G658" s="222"/>
      <c r="H658" s="222"/>
      <c r="I658" s="222"/>
      <c r="J658" s="222"/>
      <c r="K658" s="5"/>
    </row>
    <row r="659" ht="15.75" customHeight="1">
      <c r="A659" s="2"/>
      <c r="B659" s="2"/>
      <c r="C659" s="2"/>
      <c r="D659" s="2"/>
      <c r="E659" s="2"/>
      <c r="F659" s="2"/>
      <c r="G659" s="222"/>
      <c r="H659" s="222"/>
      <c r="I659" s="222"/>
      <c r="J659" s="222"/>
      <c r="K659" s="5"/>
    </row>
    <row r="660" ht="15.75" customHeight="1">
      <c r="A660" s="2"/>
      <c r="B660" s="2"/>
      <c r="C660" s="2"/>
      <c r="D660" s="2"/>
      <c r="E660" s="2"/>
      <c r="F660" s="2"/>
      <c r="G660" s="222"/>
      <c r="H660" s="222"/>
      <c r="I660" s="222"/>
      <c r="J660" s="222"/>
      <c r="K660" s="5"/>
    </row>
    <row r="661" ht="15.75" customHeight="1">
      <c r="A661" s="2"/>
      <c r="B661" s="2"/>
      <c r="C661" s="2"/>
      <c r="D661" s="2"/>
      <c r="E661" s="2"/>
      <c r="F661" s="2"/>
      <c r="G661" s="222"/>
      <c r="H661" s="222"/>
      <c r="I661" s="222"/>
      <c r="J661" s="222"/>
      <c r="K661" s="5"/>
    </row>
    <row r="662" ht="15.75" customHeight="1">
      <c r="A662" s="2"/>
      <c r="B662" s="2"/>
      <c r="C662" s="2"/>
      <c r="D662" s="2"/>
      <c r="E662" s="2"/>
      <c r="F662" s="2"/>
      <c r="G662" s="222"/>
      <c r="H662" s="222"/>
      <c r="I662" s="222"/>
      <c r="J662" s="222"/>
      <c r="K662" s="5"/>
    </row>
    <row r="663" ht="15.75" customHeight="1">
      <c r="A663" s="2"/>
      <c r="B663" s="2"/>
      <c r="C663" s="2"/>
      <c r="D663" s="2"/>
      <c r="E663" s="2"/>
      <c r="F663" s="2"/>
      <c r="G663" s="222"/>
      <c r="H663" s="222"/>
      <c r="I663" s="222"/>
      <c r="J663" s="222"/>
      <c r="K663" s="5"/>
    </row>
    <row r="664" ht="15.75" customHeight="1">
      <c r="A664" s="2"/>
      <c r="B664" s="2"/>
      <c r="C664" s="2"/>
      <c r="D664" s="2"/>
      <c r="E664" s="2"/>
      <c r="F664" s="2"/>
      <c r="G664" s="222"/>
      <c r="H664" s="222"/>
      <c r="I664" s="222"/>
      <c r="J664" s="222"/>
      <c r="K664" s="5"/>
    </row>
    <row r="665" ht="15.75" customHeight="1">
      <c r="A665" s="2"/>
      <c r="B665" s="2"/>
      <c r="C665" s="2"/>
      <c r="D665" s="2"/>
      <c r="E665" s="2"/>
      <c r="F665" s="2"/>
      <c r="G665" s="222"/>
      <c r="H665" s="222"/>
      <c r="I665" s="222"/>
      <c r="J665" s="222"/>
      <c r="K665" s="5"/>
    </row>
    <row r="666" ht="15.75" customHeight="1">
      <c r="A666" s="2"/>
      <c r="B666" s="2"/>
      <c r="C666" s="2"/>
      <c r="D666" s="2"/>
      <c r="E666" s="2"/>
      <c r="F666" s="2"/>
      <c r="G666" s="222"/>
      <c r="H666" s="222"/>
      <c r="I666" s="222"/>
      <c r="J666" s="222"/>
      <c r="K666" s="5"/>
    </row>
    <row r="667" ht="15.75" customHeight="1">
      <c r="A667" s="2"/>
      <c r="B667" s="2"/>
      <c r="C667" s="2"/>
      <c r="D667" s="2"/>
      <c r="E667" s="2"/>
      <c r="F667" s="2"/>
      <c r="G667" s="222"/>
      <c r="H667" s="222"/>
      <c r="I667" s="222"/>
      <c r="J667" s="222"/>
      <c r="K667" s="5"/>
    </row>
    <row r="668" ht="15.75" customHeight="1">
      <c r="A668" s="2"/>
      <c r="B668" s="2"/>
      <c r="C668" s="2"/>
      <c r="D668" s="2"/>
      <c r="E668" s="2"/>
      <c r="F668" s="2"/>
      <c r="G668" s="222"/>
      <c r="H668" s="222"/>
      <c r="I668" s="222"/>
      <c r="J668" s="222"/>
      <c r="K668" s="5"/>
    </row>
    <row r="669" ht="15.75" customHeight="1">
      <c r="A669" s="2"/>
      <c r="B669" s="2"/>
      <c r="C669" s="2"/>
      <c r="D669" s="2"/>
      <c r="E669" s="2"/>
      <c r="F669" s="2"/>
      <c r="G669" s="222"/>
      <c r="H669" s="222"/>
      <c r="I669" s="222"/>
      <c r="J669" s="222"/>
      <c r="K669" s="5"/>
    </row>
    <row r="670" ht="15.75" customHeight="1">
      <c r="A670" s="2"/>
      <c r="B670" s="2"/>
      <c r="C670" s="2"/>
      <c r="D670" s="2"/>
      <c r="E670" s="2"/>
      <c r="F670" s="2"/>
      <c r="G670" s="222"/>
      <c r="H670" s="222"/>
      <c r="I670" s="222"/>
      <c r="J670" s="222"/>
      <c r="K670" s="5"/>
    </row>
    <row r="671" ht="15.75" customHeight="1">
      <c r="A671" s="2"/>
      <c r="B671" s="2"/>
      <c r="C671" s="2"/>
      <c r="D671" s="2"/>
      <c r="E671" s="2"/>
      <c r="F671" s="2"/>
      <c r="G671" s="222"/>
      <c r="H671" s="222"/>
      <c r="I671" s="222"/>
      <c r="J671" s="222"/>
      <c r="K671" s="5"/>
    </row>
    <row r="672" ht="15.75" customHeight="1">
      <c r="A672" s="2"/>
      <c r="B672" s="2"/>
      <c r="C672" s="2"/>
      <c r="D672" s="2"/>
      <c r="E672" s="2"/>
      <c r="F672" s="2"/>
      <c r="G672" s="222"/>
      <c r="H672" s="222"/>
      <c r="I672" s="222"/>
      <c r="J672" s="222"/>
      <c r="K672" s="5"/>
    </row>
    <row r="673" ht="15.75" customHeight="1">
      <c r="A673" s="2"/>
      <c r="B673" s="2"/>
      <c r="C673" s="2"/>
      <c r="D673" s="2"/>
      <c r="E673" s="2"/>
      <c r="F673" s="2"/>
      <c r="G673" s="222"/>
      <c r="H673" s="222"/>
      <c r="I673" s="222"/>
      <c r="J673" s="222"/>
      <c r="K673" s="5"/>
    </row>
    <row r="674" ht="15.75" customHeight="1">
      <c r="A674" s="2"/>
      <c r="B674" s="2"/>
      <c r="C674" s="2"/>
      <c r="D674" s="2"/>
      <c r="E674" s="2"/>
      <c r="F674" s="2"/>
      <c r="G674" s="222"/>
      <c r="H674" s="222"/>
      <c r="I674" s="222"/>
      <c r="J674" s="222"/>
      <c r="K674" s="5"/>
    </row>
    <row r="675" ht="15.75" customHeight="1">
      <c r="A675" s="2"/>
      <c r="B675" s="2"/>
      <c r="C675" s="2"/>
      <c r="D675" s="2"/>
      <c r="E675" s="2"/>
      <c r="F675" s="2"/>
      <c r="G675" s="222"/>
      <c r="H675" s="222"/>
      <c r="I675" s="222"/>
      <c r="J675" s="222"/>
      <c r="K675" s="5"/>
    </row>
    <row r="676" ht="15.75" customHeight="1">
      <c r="A676" s="2"/>
      <c r="B676" s="2"/>
      <c r="C676" s="2"/>
      <c r="D676" s="2"/>
      <c r="E676" s="2"/>
      <c r="F676" s="2"/>
      <c r="G676" s="222"/>
      <c r="H676" s="222"/>
      <c r="I676" s="222"/>
      <c r="J676" s="222"/>
      <c r="K676" s="5"/>
    </row>
    <row r="677" ht="15.75" customHeight="1">
      <c r="A677" s="2"/>
      <c r="B677" s="2"/>
      <c r="C677" s="2"/>
      <c r="D677" s="2"/>
      <c r="E677" s="2"/>
      <c r="F677" s="2"/>
      <c r="G677" s="222"/>
      <c r="H677" s="222"/>
      <c r="I677" s="222"/>
      <c r="J677" s="222"/>
      <c r="K677" s="5"/>
    </row>
    <row r="678" ht="15.75" customHeight="1">
      <c r="A678" s="2"/>
      <c r="B678" s="2"/>
      <c r="C678" s="2"/>
      <c r="D678" s="2"/>
      <c r="E678" s="2"/>
      <c r="F678" s="2"/>
      <c r="G678" s="222"/>
      <c r="H678" s="222"/>
      <c r="I678" s="222"/>
      <c r="J678" s="222"/>
      <c r="K678" s="5"/>
    </row>
    <row r="679" ht="15.75" customHeight="1">
      <c r="A679" s="2"/>
      <c r="B679" s="2"/>
      <c r="C679" s="2"/>
      <c r="D679" s="2"/>
      <c r="E679" s="2"/>
      <c r="F679" s="2"/>
      <c r="G679" s="222"/>
      <c r="H679" s="222"/>
      <c r="I679" s="222"/>
      <c r="J679" s="222"/>
      <c r="K679" s="5"/>
    </row>
    <row r="680" ht="15.75" customHeight="1">
      <c r="A680" s="2"/>
      <c r="B680" s="2"/>
      <c r="C680" s="2"/>
      <c r="D680" s="2"/>
      <c r="E680" s="2"/>
      <c r="F680" s="2"/>
      <c r="G680" s="222"/>
      <c r="H680" s="222"/>
      <c r="I680" s="222"/>
      <c r="J680" s="222"/>
      <c r="K680" s="5"/>
    </row>
    <row r="681" ht="15.75" customHeight="1">
      <c r="A681" s="2"/>
      <c r="B681" s="2"/>
      <c r="C681" s="2"/>
      <c r="D681" s="2"/>
      <c r="E681" s="2"/>
      <c r="F681" s="2"/>
      <c r="G681" s="222"/>
      <c r="H681" s="222"/>
      <c r="I681" s="222"/>
      <c r="J681" s="222"/>
      <c r="K681" s="5"/>
    </row>
    <row r="682" ht="15.75" customHeight="1">
      <c r="A682" s="2"/>
      <c r="B682" s="2"/>
      <c r="C682" s="2"/>
      <c r="D682" s="2"/>
      <c r="E682" s="2"/>
      <c r="F682" s="2"/>
      <c r="G682" s="222"/>
      <c r="H682" s="222"/>
      <c r="I682" s="222"/>
      <c r="J682" s="222"/>
      <c r="K682" s="5"/>
    </row>
    <row r="683" ht="15.75" customHeight="1">
      <c r="A683" s="2"/>
      <c r="B683" s="2"/>
      <c r="C683" s="2"/>
      <c r="D683" s="2"/>
      <c r="E683" s="2"/>
      <c r="F683" s="2"/>
      <c r="G683" s="222"/>
      <c r="H683" s="222"/>
      <c r="I683" s="222"/>
      <c r="J683" s="222"/>
      <c r="K683" s="5"/>
    </row>
    <row r="684" ht="15.75" customHeight="1">
      <c r="A684" s="2"/>
      <c r="B684" s="2"/>
      <c r="C684" s="2"/>
      <c r="D684" s="2"/>
      <c r="E684" s="2"/>
      <c r="F684" s="2"/>
      <c r="G684" s="222"/>
      <c r="H684" s="222"/>
      <c r="I684" s="222"/>
      <c r="J684" s="222"/>
      <c r="K684" s="5"/>
    </row>
    <row r="685" ht="15.75" customHeight="1">
      <c r="A685" s="2"/>
      <c r="B685" s="2"/>
      <c r="C685" s="2"/>
      <c r="D685" s="2"/>
      <c r="E685" s="2"/>
      <c r="F685" s="2"/>
      <c r="G685" s="222"/>
      <c r="H685" s="222"/>
      <c r="I685" s="222"/>
      <c r="J685" s="222"/>
      <c r="K685" s="5"/>
    </row>
    <row r="686" ht="15.75" customHeight="1">
      <c r="A686" s="2"/>
      <c r="B686" s="2"/>
      <c r="C686" s="2"/>
      <c r="D686" s="2"/>
      <c r="E686" s="2"/>
      <c r="F686" s="2"/>
      <c r="G686" s="222"/>
      <c r="H686" s="222"/>
      <c r="I686" s="222"/>
      <c r="J686" s="222"/>
      <c r="K686" s="5"/>
    </row>
    <row r="687" ht="15.75" customHeight="1">
      <c r="A687" s="2"/>
      <c r="B687" s="2"/>
      <c r="C687" s="2"/>
      <c r="D687" s="2"/>
      <c r="E687" s="2"/>
      <c r="F687" s="2"/>
      <c r="G687" s="222"/>
      <c r="H687" s="222"/>
      <c r="I687" s="222"/>
      <c r="J687" s="222"/>
      <c r="K687" s="5"/>
    </row>
    <row r="688" ht="15.75" customHeight="1">
      <c r="A688" s="2"/>
      <c r="B688" s="2"/>
      <c r="C688" s="2"/>
      <c r="D688" s="2"/>
      <c r="E688" s="2"/>
      <c r="F688" s="2"/>
      <c r="G688" s="222"/>
      <c r="H688" s="222"/>
      <c r="I688" s="222"/>
      <c r="J688" s="222"/>
      <c r="K688" s="5"/>
    </row>
    <row r="689" ht="15.75" customHeight="1">
      <c r="A689" s="2"/>
      <c r="B689" s="2"/>
      <c r="C689" s="2"/>
      <c r="D689" s="2"/>
      <c r="E689" s="2"/>
      <c r="F689" s="2"/>
      <c r="G689" s="222"/>
      <c r="H689" s="222"/>
      <c r="I689" s="222"/>
      <c r="J689" s="222"/>
      <c r="K689" s="5"/>
    </row>
    <row r="690" ht="15.75" customHeight="1">
      <c r="A690" s="2"/>
      <c r="B690" s="2"/>
      <c r="C690" s="2"/>
      <c r="D690" s="2"/>
      <c r="E690" s="2"/>
      <c r="F690" s="2"/>
      <c r="G690" s="222"/>
      <c r="H690" s="222"/>
      <c r="I690" s="222"/>
      <c r="J690" s="222"/>
      <c r="K690" s="5"/>
    </row>
    <row r="691" ht="15.75" customHeight="1">
      <c r="A691" s="2"/>
      <c r="B691" s="2"/>
      <c r="C691" s="2"/>
      <c r="D691" s="2"/>
      <c r="E691" s="2"/>
      <c r="F691" s="2"/>
      <c r="G691" s="222"/>
      <c r="H691" s="222"/>
      <c r="I691" s="222"/>
      <c r="J691" s="222"/>
      <c r="K691" s="5"/>
    </row>
    <row r="692" ht="15.75" customHeight="1">
      <c r="A692" s="2"/>
      <c r="B692" s="2"/>
      <c r="C692" s="2"/>
      <c r="D692" s="2"/>
      <c r="E692" s="2"/>
      <c r="F692" s="2"/>
      <c r="G692" s="222"/>
      <c r="H692" s="222"/>
      <c r="I692" s="222"/>
      <c r="J692" s="222"/>
      <c r="K692" s="5"/>
    </row>
    <row r="693" ht="15.75" customHeight="1">
      <c r="A693" s="2"/>
      <c r="B693" s="2"/>
      <c r="C693" s="2"/>
      <c r="D693" s="2"/>
      <c r="E693" s="2"/>
      <c r="F693" s="2"/>
      <c r="G693" s="222"/>
      <c r="H693" s="222"/>
      <c r="I693" s="222"/>
      <c r="J693" s="222"/>
      <c r="K693" s="5"/>
    </row>
    <row r="694" ht="15.75" customHeight="1">
      <c r="A694" s="2"/>
      <c r="B694" s="2"/>
      <c r="C694" s="2"/>
      <c r="D694" s="2"/>
      <c r="E694" s="2"/>
      <c r="F694" s="2"/>
      <c r="G694" s="222"/>
      <c r="H694" s="222"/>
      <c r="I694" s="222"/>
      <c r="J694" s="222"/>
      <c r="K694" s="5"/>
    </row>
    <row r="695" ht="15.75" customHeight="1">
      <c r="A695" s="2"/>
      <c r="B695" s="2"/>
      <c r="C695" s="2"/>
      <c r="D695" s="2"/>
      <c r="E695" s="2"/>
      <c r="F695" s="2"/>
      <c r="G695" s="222"/>
      <c r="H695" s="222"/>
      <c r="I695" s="222"/>
      <c r="J695" s="222"/>
      <c r="K695" s="5"/>
    </row>
    <row r="696" ht="15.75" customHeight="1">
      <c r="A696" s="2"/>
      <c r="B696" s="2"/>
      <c r="C696" s="2"/>
      <c r="D696" s="2"/>
      <c r="E696" s="2"/>
      <c r="F696" s="2"/>
      <c r="G696" s="222"/>
      <c r="H696" s="222"/>
      <c r="I696" s="222"/>
      <c r="J696" s="222"/>
      <c r="K696" s="5"/>
    </row>
    <row r="697" ht="15.75" customHeight="1">
      <c r="A697" s="2"/>
      <c r="B697" s="2"/>
      <c r="C697" s="2"/>
      <c r="D697" s="2"/>
      <c r="E697" s="2"/>
      <c r="F697" s="2"/>
      <c r="G697" s="222"/>
      <c r="H697" s="222"/>
      <c r="I697" s="222"/>
      <c r="J697" s="222"/>
      <c r="K697" s="5"/>
    </row>
    <row r="698" ht="15.75" customHeight="1">
      <c r="A698" s="2"/>
      <c r="B698" s="2"/>
      <c r="C698" s="2"/>
      <c r="D698" s="2"/>
      <c r="E698" s="2"/>
      <c r="F698" s="2"/>
      <c r="G698" s="222"/>
      <c r="H698" s="222"/>
      <c r="I698" s="222"/>
      <c r="J698" s="222"/>
      <c r="K698" s="5"/>
    </row>
    <row r="699" ht="15.75" customHeight="1">
      <c r="A699" s="2"/>
      <c r="B699" s="2"/>
      <c r="C699" s="2"/>
      <c r="D699" s="2"/>
      <c r="E699" s="2"/>
      <c r="F699" s="2"/>
      <c r="G699" s="222"/>
      <c r="H699" s="222"/>
      <c r="I699" s="222"/>
      <c r="J699" s="222"/>
      <c r="K699" s="5"/>
    </row>
    <row r="700" ht="15.75" customHeight="1">
      <c r="A700" s="2"/>
      <c r="B700" s="2"/>
      <c r="C700" s="2"/>
      <c r="D700" s="2"/>
      <c r="E700" s="2"/>
      <c r="F700" s="2"/>
      <c r="G700" s="222"/>
      <c r="H700" s="222"/>
      <c r="I700" s="222"/>
      <c r="J700" s="222"/>
      <c r="K700" s="5"/>
    </row>
    <row r="701" ht="15.75" customHeight="1">
      <c r="A701" s="2"/>
      <c r="B701" s="2"/>
      <c r="C701" s="2"/>
      <c r="D701" s="2"/>
      <c r="E701" s="2"/>
      <c r="F701" s="2"/>
      <c r="G701" s="222"/>
      <c r="H701" s="222"/>
      <c r="I701" s="222"/>
      <c r="J701" s="222"/>
      <c r="K701" s="5"/>
    </row>
    <row r="702" ht="15.75" customHeight="1">
      <c r="A702" s="2"/>
      <c r="B702" s="2"/>
      <c r="C702" s="2"/>
      <c r="D702" s="2"/>
      <c r="E702" s="2"/>
      <c r="F702" s="2"/>
      <c r="G702" s="222"/>
      <c r="H702" s="222"/>
      <c r="I702" s="222"/>
      <c r="J702" s="222"/>
      <c r="K702" s="5"/>
    </row>
    <row r="703" ht="15.75" customHeight="1">
      <c r="A703" s="2"/>
      <c r="B703" s="2"/>
      <c r="C703" s="2"/>
      <c r="D703" s="2"/>
      <c r="E703" s="2"/>
      <c r="F703" s="2"/>
      <c r="G703" s="222"/>
      <c r="H703" s="222"/>
      <c r="I703" s="222"/>
      <c r="J703" s="222"/>
      <c r="K703" s="5"/>
    </row>
    <row r="704" ht="15.75" customHeight="1">
      <c r="A704" s="2"/>
      <c r="B704" s="2"/>
      <c r="C704" s="2"/>
      <c r="D704" s="2"/>
      <c r="E704" s="2"/>
      <c r="F704" s="2"/>
      <c r="G704" s="222"/>
      <c r="H704" s="222"/>
      <c r="I704" s="222"/>
      <c r="J704" s="222"/>
      <c r="K704" s="5"/>
    </row>
    <row r="705" ht="15.75" customHeight="1">
      <c r="A705" s="2"/>
      <c r="B705" s="2"/>
      <c r="C705" s="2"/>
      <c r="D705" s="2"/>
      <c r="E705" s="2"/>
      <c r="F705" s="2"/>
      <c r="G705" s="222"/>
      <c r="H705" s="222"/>
      <c r="I705" s="222"/>
      <c r="J705" s="222"/>
      <c r="K705" s="5"/>
    </row>
    <row r="706" ht="15.75" customHeight="1">
      <c r="A706" s="2"/>
      <c r="B706" s="2"/>
      <c r="C706" s="2"/>
      <c r="D706" s="2"/>
      <c r="E706" s="2"/>
      <c r="F706" s="2"/>
      <c r="G706" s="222"/>
      <c r="H706" s="222"/>
      <c r="I706" s="222"/>
      <c r="J706" s="222"/>
      <c r="K706" s="5"/>
    </row>
    <row r="707" ht="15.75" customHeight="1">
      <c r="A707" s="2"/>
      <c r="B707" s="2"/>
      <c r="C707" s="2"/>
      <c r="D707" s="2"/>
      <c r="E707" s="2"/>
      <c r="F707" s="2"/>
      <c r="G707" s="222"/>
      <c r="H707" s="222"/>
      <c r="I707" s="222"/>
      <c r="J707" s="222"/>
      <c r="K707" s="5"/>
    </row>
    <row r="708" ht="15.75" customHeight="1">
      <c r="A708" s="2"/>
      <c r="B708" s="2"/>
      <c r="C708" s="2"/>
      <c r="D708" s="2"/>
      <c r="E708" s="2"/>
      <c r="F708" s="2"/>
      <c r="G708" s="222"/>
      <c r="H708" s="222"/>
      <c r="I708" s="222"/>
      <c r="J708" s="222"/>
      <c r="K708" s="5"/>
    </row>
    <row r="709" ht="15.75" customHeight="1">
      <c r="A709" s="2"/>
      <c r="B709" s="2"/>
      <c r="C709" s="2"/>
      <c r="D709" s="2"/>
      <c r="E709" s="2"/>
      <c r="F709" s="2"/>
      <c r="G709" s="222"/>
      <c r="H709" s="222"/>
      <c r="I709" s="222"/>
      <c r="J709" s="222"/>
      <c r="K709" s="5"/>
    </row>
    <row r="710" ht="15.75" customHeight="1">
      <c r="A710" s="2"/>
      <c r="B710" s="2"/>
      <c r="C710" s="2"/>
      <c r="D710" s="2"/>
      <c r="E710" s="2"/>
      <c r="F710" s="2"/>
      <c r="G710" s="222"/>
      <c r="H710" s="222"/>
      <c r="I710" s="222"/>
      <c r="J710" s="222"/>
      <c r="K710" s="5"/>
    </row>
    <row r="711" ht="15.75" customHeight="1">
      <c r="A711" s="2"/>
      <c r="B711" s="2"/>
      <c r="C711" s="2"/>
      <c r="D711" s="2"/>
      <c r="E711" s="2"/>
      <c r="F711" s="2"/>
      <c r="G711" s="222"/>
      <c r="H711" s="222"/>
      <c r="I711" s="222"/>
      <c r="J711" s="222"/>
      <c r="K711" s="5"/>
    </row>
    <row r="712" ht="15.75" customHeight="1">
      <c r="A712" s="2"/>
      <c r="B712" s="2"/>
      <c r="C712" s="2"/>
      <c r="D712" s="2"/>
      <c r="E712" s="2"/>
      <c r="F712" s="2"/>
      <c r="G712" s="222"/>
      <c r="H712" s="222"/>
      <c r="I712" s="222"/>
      <c r="J712" s="222"/>
      <c r="K712" s="5"/>
    </row>
    <row r="713" ht="15.75" customHeight="1">
      <c r="A713" s="2"/>
      <c r="B713" s="2"/>
      <c r="C713" s="2"/>
      <c r="D713" s="2"/>
      <c r="E713" s="2"/>
      <c r="F713" s="2"/>
      <c r="G713" s="222"/>
      <c r="H713" s="222"/>
      <c r="I713" s="222"/>
      <c r="J713" s="222"/>
      <c r="K713" s="5"/>
    </row>
    <row r="714" ht="15.75" customHeight="1">
      <c r="A714" s="2"/>
      <c r="B714" s="2"/>
      <c r="C714" s="2"/>
      <c r="D714" s="2"/>
      <c r="E714" s="2"/>
      <c r="F714" s="2"/>
      <c r="G714" s="222"/>
      <c r="H714" s="222"/>
      <c r="I714" s="222"/>
      <c r="J714" s="222"/>
      <c r="K714" s="5"/>
    </row>
    <row r="715" ht="15.75" customHeight="1">
      <c r="A715" s="2"/>
      <c r="B715" s="2"/>
      <c r="C715" s="2"/>
      <c r="D715" s="2"/>
      <c r="E715" s="2"/>
      <c r="F715" s="2"/>
      <c r="G715" s="222"/>
      <c r="H715" s="222"/>
      <c r="I715" s="222"/>
      <c r="J715" s="222"/>
      <c r="K715" s="5"/>
    </row>
    <row r="716" ht="15.75" customHeight="1">
      <c r="A716" s="2"/>
      <c r="B716" s="2"/>
      <c r="C716" s="2"/>
      <c r="D716" s="2"/>
      <c r="E716" s="2"/>
      <c r="F716" s="2"/>
      <c r="G716" s="222"/>
      <c r="H716" s="222"/>
      <c r="I716" s="222"/>
      <c r="J716" s="222"/>
      <c r="K716" s="5"/>
    </row>
    <row r="717" ht="15.75" customHeight="1">
      <c r="A717" s="2"/>
      <c r="B717" s="2"/>
      <c r="C717" s="2"/>
      <c r="D717" s="2"/>
      <c r="E717" s="2"/>
      <c r="F717" s="2"/>
      <c r="G717" s="222"/>
      <c r="H717" s="222"/>
      <c r="I717" s="222"/>
      <c r="J717" s="222"/>
      <c r="K717" s="5"/>
    </row>
    <row r="718" ht="15.75" customHeight="1">
      <c r="A718" s="2"/>
      <c r="B718" s="2"/>
      <c r="C718" s="2"/>
      <c r="D718" s="2"/>
      <c r="E718" s="2"/>
      <c r="F718" s="2"/>
      <c r="G718" s="222"/>
      <c r="H718" s="222"/>
      <c r="I718" s="222"/>
      <c r="J718" s="222"/>
      <c r="K718" s="5"/>
    </row>
    <row r="719" ht="15.75" customHeight="1">
      <c r="A719" s="2"/>
      <c r="B719" s="2"/>
      <c r="C719" s="2"/>
      <c r="D719" s="2"/>
      <c r="E719" s="2"/>
      <c r="F719" s="2"/>
      <c r="G719" s="222"/>
      <c r="H719" s="222"/>
      <c r="I719" s="222"/>
      <c r="J719" s="222"/>
      <c r="K719" s="5"/>
    </row>
    <row r="720" ht="15.75" customHeight="1">
      <c r="A720" s="2"/>
      <c r="B720" s="2"/>
      <c r="C720" s="2"/>
      <c r="D720" s="2"/>
      <c r="E720" s="2"/>
      <c r="F720" s="2"/>
      <c r="G720" s="222"/>
      <c r="H720" s="222"/>
      <c r="I720" s="222"/>
      <c r="J720" s="222"/>
      <c r="K720" s="5"/>
    </row>
    <row r="721" ht="15.75" customHeight="1">
      <c r="A721" s="2"/>
      <c r="B721" s="2"/>
      <c r="C721" s="2"/>
      <c r="D721" s="2"/>
      <c r="E721" s="2"/>
      <c r="F721" s="2"/>
      <c r="G721" s="222"/>
      <c r="H721" s="222"/>
      <c r="I721" s="222"/>
      <c r="J721" s="222"/>
      <c r="K721" s="5"/>
    </row>
    <row r="722" ht="15.75" customHeight="1">
      <c r="A722" s="2"/>
      <c r="B722" s="2"/>
      <c r="C722" s="2"/>
      <c r="D722" s="2"/>
      <c r="E722" s="2"/>
      <c r="F722" s="2"/>
      <c r="G722" s="222"/>
      <c r="H722" s="222"/>
      <c r="I722" s="222"/>
      <c r="J722" s="222"/>
      <c r="K722" s="5"/>
    </row>
    <row r="723" ht="15.75" customHeight="1">
      <c r="A723" s="2"/>
      <c r="B723" s="2"/>
      <c r="C723" s="2"/>
      <c r="D723" s="2"/>
      <c r="E723" s="2"/>
      <c r="F723" s="2"/>
      <c r="G723" s="222"/>
      <c r="H723" s="222"/>
      <c r="I723" s="222"/>
      <c r="J723" s="222"/>
      <c r="K723" s="5"/>
    </row>
    <row r="724" ht="15.75" customHeight="1">
      <c r="A724" s="2"/>
      <c r="B724" s="2"/>
      <c r="C724" s="2"/>
      <c r="D724" s="2"/>
      <c r="E724" s="2"/>
      <c r="F724" s="2"/>
      <c r="G724" s="222"/>
      <c r="H724" s="222"/>
      <c r="I724" s="222"/>
      <c r="J724" s="222"/>
      <c r="K724" s="5"/>
    </row>
    <row r="725" ht="15.75" customHeight="1">
      <c r="A725" s="2"/>
      <c r="B725" s="2"/>
      <c r="C725" s="2"/>
      <c r="D725" s="2"/>
      <c r="E725" s="2"/>
      <c r="F725" s="2"/>
      <c r="G725" s="222"/>
      <c r="H725" s="222"/>
      <c r="I725" s="222"/>
      <c r="J725" s="222"/>
      <c r="K725" s="5"/>
    </row>
    <row r="726" ht="15.75" customHeight="1">
      <c r="A726" s="2"/>
      <c r="B726" s="2"/>
      <c r="C726" s="2"/>
      <c r="D726" s="2"/>
      <c r="E726" s="2"/>
      <c r="F726" s="2"/>
      <c r="G726" s="222"/>
      <c r="H726" s="222"/>
      <c r="I726" s="222"/>
      <c r="J726" s="222"/>
      <c r="K726" s="5"/>
    </row>
    <row r="727" ht="15.75" customHeight="1">
      <c r="A727" s="2"/>
      <c r="B727" s="2"/>
      <c r="C727" s="2"/>
      <c r="D727" s="2"/>
      <c r="E727" s="2"/>
      <c r="F727" s="2"/>
      <c r="G727" s="222"/>
      <c r="H727" s="222"/>
      <c r="I727" s="222"/>
      <c r="J727" s="222"/>
      <c r="K727" s="5"/>
    </row>
    <row r="728" ht="15.75" customHeight="1">
      <c r="A728" s="2"/>
      <c r="B728" s="2"/>
      <c r="C728" s="2"/>
      <c r="D728" s="2"/>
      <c r="E728" s="2"/>
      <c r="F728" s="2"/>
      <c r="G728" s="222"/>
      <c r="H728" s="222"/>
      <c r="I728" s="222"/>
      <c r="J728" s="222"/>
      <c r="K728" s="5"/>
    </row>
    <row r="729" ht="15.75" customHeight="1">
      <c r="A729" s="2"/>
      <c r="B729" s="2"/>
      <c r="C729" s="2"/>
      <c r="D729" s="2"/>
      <c r="E729" s="2"/>
      <c r="F729" s="2"/>
      <c r="G729" s="222"/>
      <c r="H729" s="222"/>
      <c r="I729" s="222"/>
      <c r="J729" s="222"/>
      <c r="K729" s="5"/>
    </row>
    <row r="730" ht="15.75" customHeight="1">
      <c r="A730" s="2"/>
      <c r="B730" s="2"/>
      <c r="C730" s="2"/>
      <c r="D730" s="2"/>
      <c r="E730" s="2"/>
      <c r="F730" s="2"/>
      <c r="G730" s="222"/>
      <c r="H730" s="222"/>
      <c r="I730" s="222"/>
      <c r="J730" s="222"/>
      <c r="K730" s="5"/>
    </row>
    <row r="731" ht="15.75" customHeight="1">
      <c r="A731" s="2"/>
      <c r="B731" s="2"/>
      <c r="C731" s="2"/>
      <c r="D731" s="2"/>
      <c r="E731" s="2"/>
      <c r="F731" s="2"/>
      <c r="G731" s="222"/>
      <c r="H731" s="222"/>
      <c r="I731" s="222"/>
      <c r="J731" s="222"/>
      <c r="K731" s="5"/>
    </row>
    <row r="732" ht="15.75" customHeight="1">
      <c r="A732" s="2"/>
      <c r="B732" s="2"/>
      <c r="C732" s="2"/>
      <c r="D732" s="2"/>
      <c r="E732" s="2"/>
      <c r="F732" s="2"/>
      <c r="G732" s="222"/>
      <c r="H732" s="222"/>
      <c r="I732" s="222"/>
      <c r="J732" s="222"/>
      <c r="K732" s="5"/>
    </row>
    <row r="733" ht="15.75" customHeight="1">
      <c r="A733" s="2"/>
      <c r="B733" s="2"/>
      <c r="C733" s="2"/>
      <c r="D733" s="2"/>
      <c r="E733" s="2"/>
      <c r="F733" s="2"/>
      <c r="G733" s="222"/>
      <c r="H733" s="222"/>
      <c r="I733" s="222"/>
      <c r="J733" s="222"/>
      <c r="K733" s="5"/>
    </row>
    <row r="734" ht="15.75" customHeight="1">
      <c r="A734" s="2"/>
      <c r="B734" s="2"/>
      <c r="C734" s="2"/>
      <c r="D734" s="2"/>
      <c r="E734" s="2"/>
      <c r="F734" s="2"/>
      <c r="G734" s="222"/>
      <c r="H734" s="222"/>
      <c r="I734" s="222"/>
      <c r="J734" s="222"/>
      <c r="K734" s="5"/>
    </row>
    <row r="735" ht="15.75" customHeight="1">
      <c r="A735" s="2"/>
      <c r="B735" s="2"/>
      <c r="C735" s="2"/>
      <c r="D735" s="2"/>
      <c r="E735" s="2"/>
      <c r="F735" s="2"/>
      <c r="G735" s="222"/>
      <c r="H735" s="222"/>
      <c r="I735" s="222"/>
      <c r="J735" s="222"/>
      <c r="K735" s="5"/>
    </row>
    <row r="736" ht="15.75" customHeight="1">
      <c r="A736" s="2"/>
      <c r="B736" s="2"/>
      <c r="C736" s="2"/>
      <c r="D736" s="2"/>
      <c r="E736" s="2"/>
      <c r="F736" s="2"/>
      <c r="G736" s="222"/>
      <c r="H736" s="222"/>
      <c r="I736" s="222"/>
      <c r="J736" s="222"/>
      <c r="K736" s="5"/>
    </row>
    <row r="737" ht="15.75" customHeight="1">
      <c r="A737" s="2"/>
      <c r="B737" s="2"/>
      <c r="C737" s="2"/>
      <c r="D737" s="2"/>
      <c r="E737" s="2"/>
      <c r="F737" s="2"/>
      <c r="G737" s="222"/>
      <c r="H737" s="222"/>
      <c r="I737" s="222"/>
      <c r="J737" s="222"/>
      <c r="K737" s="5"/>
    </row>
    <row r="738" ht="15.75" customHeight="1">
      <c r="A738" s="2"/>
      <c r="B738" s="2"/>
      <c r="C738" s="2"/>
      <c r="D738" s="2"/>
      <c r="E738" s="2"/>
      <c r="F738" s="2"/>
      <c r="G738" s="222"/>
      <c r="H738" s="222"/>
      <c r="I738" s="222"/>
      <c r="J738" s="222"/>
      <c r="K738" s="5"/>
    </row>
    <row r="739" ht="15.75" customHeight="1">
      <c r="A739" s="2"/>
      <c r="B739" s="2"/>
      <c r="C739" s="2"/>
      <c r="D739" s="2"/>
      <c r="E739" s="2"/>
      <c r="F739" s="2"/>
      <c r="G739" s="222"/>
      <c r="H739" s="222"/>
      <c r="I739" s="222"/>
      <c r="J739" s="222"/>
      <c r="K739" s="5"/>
    </row>
    <row r="740" ht="15.75" customHeight="1">
      <c r="A740" s="2"/>
      <c r="B740" s="2"/>
      <c r="C740" s="2"/>
      <c r="D740" s="2"/>
      <c r="E740" s="2"/>
      <c r="F740" s="2"/>
      <c r="G740" s="222"/>
      <c r="H740" s="222"/>
      <c r="I740" s="222"/>
      <c r="J740" s="222"/>
      <c r="K740" s="5"/>
    </row>
    <row r="741" ht="15.75" customHeight="1">
      <c r="A741" s="2"/>
      <c r="B741" s="2"/>
      <c r="C741" s="2"/>
      <c r="D741" s="2"/>
      <c r="E741" s="2"/>
      <c r="F741" s="2"/>
      <c r="G741" s="222"/>
      <c r="H741" s="222"/>
      <c r="I741" s="222"/>
      <c r="J741" s="222"/>
      <c r="K741" s="5"/>
    </row>
    <row r="742" ht="15.75" customHeight="1">
      <c r="A742" s="2"/>
      <c r="B742" s="2"/>
      <c r="C742" s="2"/>
      <c r="D742" s="2"/>
      <c r="E742" s="2"/>
      <c r="F742" s="2"/>
      <c r="G742" s="222"/>
      <c r="H742" s="222"/>
      <c r="I742" s="222"/>
      <c r="J742" s="222"/>
      <c r="K742" s="5"/>
    </row>
    <row r="743" ht="15.75" customHeight="1">
      <c r="A743" s="2"/>
      <c r="B743" s="2"/>
      <c r="C743" s="2"/>
      <c r="D743" s="2"/>
      <c r="E743" s="2"/>
      <c r="F743" s="2"/>
      <c r="G743" s="222"/>
      <c r="H743" s="222"/>
      <c r="I743" s="222"/>
      <c r="J743" s="222"/>
      <c r="K743" s="5"/>
    </row>
    <row r="744" ht="15.75" customHeight="1">
      <c r="A744" s="2"/>
      <c r="B744" s="2"/>
      <c r="C744" s="2"/>
      <c r="D744" s="2"/>
      <c r="E744" s="2"/>
      <c r="F744" s="2"/>
      <c r="G744" s="222"/>
      <c r="H744" s="222"/>
      <c r="I744" s="222"/>
      <c r="J744" s="222"/>
      <c r="K744" s="5"/>
    </row>
    <row r="745" ht="15.75" customHeight="1">
      <c r="A745" s="2"/>
      <c r="B745" s="2"/>
      <c r="C745" s="2"/>
      <c r="D745" s="2"/>
      <c r="E745" s="2"/>
      <c r="F745" s="2"/>
      <c r="G745" s="222"/>
      <c r="H745" s="222"/>
      <c r="I745" s="222"/>
      <c r="J745" s="222"/>
      <c r="K745" s="5"/>
    </row>
    <row r="746" ht="15.75" customHeight="1">
      <c r="A746" s="2"/>
      <c r="B746" s="2"/>
      <c r="C746" s="2"/>
      <c r="D746" s="2"/>
      <c r="E746" s="2"/>
      <c r="F746" s="2"/>
      <c r="G746" s="222"/>
      <c r="H746" s="222"/>
      <c r="I746" s="222"/>
      <c r="J746" s="222"/>
      <c r="K746" s="5"/>
    </row>
    <row r="747" ht="15.75" customHeight="1">
      <c r="A747" s="2"/>
      <c r="B747" s="2"/>
      <c r="C747" s="2"/>
      <c r="D747" s="2"/>
      <c r="E747" s="2"/>
      <c r="F747" s="2"/>
      <c r="G747" s="222"/>
      <c r="H747" s="222"/>
      <c r="I747" s="222"/>
      <c r="J747" s="222"/>
      <c r="K747" s="5"/>
    </row>
    <row r="748" ht="15.75" customHeight="1">
      <c r="A748" s="2"/>
      <c r="B748" s="2"/>
      <c r="C748" s="2"/>
      <c r="D748" s="2"/>
      <c r="E748" s="2"/>
      <c r="F748" s="2"/>
      <c r="G748" s="222"/>
      <c r="H748" s="222"/>
      <c r="I748" s="222"/>
      <c r="J748" s="222"/>
      <c r="K748" s="5"/>
    </row>
    <row r="749" ht="15.75" customHeight="1">
      <c r="A749" s="2"/>
      <c r="B749" s="2"/>
      <c r="C749" s="2"/>
      <c r="D749" s="2"/>
      <c r="E749" s="2"/>
      <c r="F749" s="2"/>
      <c r="G749" s="222"/>
      <c r="H749" s="222"/>
      <c r="I749" s="222"/>
      <c r="J749" s="222"/>
      <c r="K749" s="5"/>
    </row>
    <row r="750" ht="15.75" customHeight="1">
      <c r="A750" s="2"/>
      <c r="B750" s="2"/>
      <c r="C750" s="2"/>
      <c r="D750" s="2"/>
      <c r="E750" s="2"/>
      <c r="F750" s="2"/>
      <c r="G750" s="222"/>
      <c r="H750" s="222"/>
      <c r="I750" s="222"/>
      <c r="J750" s="222"/>
      <c r="K750" s="5"/>
    </row>
    <row r="751" ht="15.75" customHeight="1">
      <c r="A751" s="2"/>
      <c r="B751" s="2"/>
      <c r="C751" s="2"/>
      <c r="D751" s="2"/>
      <c r="E751" s="2"/>
      <c r="F751" s="2"/>
      <c r="G751" s="222"/>
      <c r="H751" s="222"/>
      <c r="I751" s="222"/>
      <c r="J751" s="222"/>
      <c r="K751" s="5"/>
    </row>
    <row r="752" ht="15.75" customHeight="1">
      <c r="A752" s="2"/>
      <c r="B752" s="2"/>
      <c r="C752" s="2"/>
      <c r="D752" s="2"/>
      <c r="E752" s="2"/>
      <c r="F752" s="2"/>
      <c r="G752" s="222"/>
      <c r="H752" s="222"/>
      <c r="I752" s="222"/>
      <c r="J752" s="222"/>
      <c r="K752" s="5"/>
    </row>
    <row r="753" ht="15.75" customHeight="1">
      <c r="A753" s="2"/>
      <c r="B753" s="2"/>
      <c r="C753" s="2"/>
      <c r="D753" s="2"/>
      <c r="E753" s="2"/>
      <c r="F753" s="2"/>
      <c r="G753" s="222"/>
      <c r="H753" s="222"/>
      <c r="I753" s="222"/>
      <c r="J753" s="222"/>
      <c r="K753" s="5"/>
    </row>
    <row r="754" ht="15.75" customHeight="1">
      <c r="A754" s="2"/>
      <c r="B754" s="2"/>
      <c r="C754" s="2"/>
      <c r="D754" s="2"/>
      <c r="E754" s="2"/>
      <c r="F754" s="2"/>
      <c r="G754" s="222"/>
      <c r="H754" s="222"/>
      <c r="I754" s="222"/>
      <c r="J754" s="222"/>
      <c r="K754" s="5"/>
    </row>
    <row r="755" ht="15.75" customHeight="1">
      <c r="A755" s="2"/>
      <c r="B755" s="2"/>
      <c r="C755" s="2"/>
      <c r="D755" s="2"/>
      <c r="E755" s="2"/>
      <c r="F755" s="2"/>
      <c r="G755" s="222"/>
      <c r="H755" s="222"/>
      <c r="I755" s="222"/>
      <c r="J755" s="222"/>
      <c r="K755" s="5"/>
    </row>
    <row r="756" ht="15.75" customHeight="1">
      <c r="A756" s="2"/>
      <c r="B756" s="2"/>
      <c r="C756" s="2"/>
      <c r="D756" s="2"/>
      <c r="E756" s="2"/>
      <c r="F756" s="2"/>
      <c r="G756" s="222"/>
      <c r="H756" s="222"/>
      <c r="I756" s="222"/>
      <c r="J756" s="222"/>
      <c r="K756" s="5"/>
    </row>
    <row r="757" ht="15.75" customHeight="1">
      <c r="A757" s="2"/>
      <c r="B757" s="2"/>
      <c r="C757" s="2"/>
      <c r="D757" s="2"/>
      <c r="E757" s="2"/>
      <c r="F757" s="2"/>
      <c r="G757" s="222"/>
      <c r="H757" s="222"/>
      <c r="I757" s="222"/>
      <c r="J757" s="222"/>
      <c r="K757" s="5"/>
    </row>
    <row r="758" ht="15.75" customHeight="1">
      <c r="A758" s="2"/>
      <c r="B758" s="2"/>
      <c r="C758" s="2"/>
      <c r="D758" s="2"/>
      <c r="E758" s="2"/>
      <c r="F758" s="2"/>
      <c r="G758" s="222"/>
      <c r="H758" s="222"/>
      <c r="I758" s="222"/>
      <c r="J758" s="222"/>
      <c r="K758" s="5"/>
    </row>
    <row r="759" ht="15.75" customHeight="1">
      <c r="A759" s="2"/>
      <c r="B759" s="2"/>
      <c r="C759" s="2"/>
      <c r="D759" s="2"/>
      <c r="E759" s="2"/>
      <c r="F759" s="2"/>
      <c r="G759" s="222"/>
      <c r="H759" s="222"/>
      <c r="I759" s="222"/>
      <c r="J759" s="222"/>
      <c r="K759" s="5"/>
    </row>
    <row r="760" ht="15.75" customHeight="1">
      <c r="A760" s="2"/>
      <c r="B760" s="2"/>
      <c r="C760" s="2"/>
      <c r="D760" s="2"/>
      <c r="E760" s="2"/>
      <c r="F760" s="2"/>
      <c r="G760" s="222"/>
      <c r="H760" s="222"/>
      <c r="I760" s="222"/>
      <c r="J760" s="222"/>
      <c r="K760" s="5"/>
    </row>
    <row r="761" ht="15.75" customHeight="1">
      <c r="A761" s="2"/>
      <c r="B761" s="2"/>
      <c r="C761" s="2"/>
      <c r="D761" s="2"/>
      <c r="E761" s="2"/>
      <c r="F761" s="2"/>
      <c r="G761" s="222"/>
      <c r="H761" s="222"/>
      <c r="I761" s="222"/>
      <c r="J761" s="222"/>
      <c r="K761" s="5"/>
    </row>
    <row r="762" ht="15.75" customHeight="1">
      <c r="A762" s="2"/>
      <c r="B762" s="2"/>
      <c r="C762" s="2"/>
      <c r="D762" s="2"/>
      <c r="E762" s="2"/>
      <c r="F762" s="2"/>
      <c r="G762" s="222"/>
      <c r="H762" s="222"/>
      <c r="I762" s="222"/>
      <c r="J762" s="222"/>
      <c r="K762" s="5"/>
    </row>
    <row r="763" ht="15.75" customHeight="1">
      <c r="A763" s="2"/>
      <c r="B763" s="2"/>
      <c r="C763" s="2"/>
      <c r="D763" s="2"/>
      <c r="E763" s="2"/>
      <c r="F763" s="2"/>
      <c r="G763" s="222"/>
      <c r="H763" s="222"/>
      <c r="I763" s="222"/>
      <c r="J763" s="222"/>
      <c r="K763" s="5"/>
    </row>
    <row r="764" ht="15.75" customHeight="1">
      <c r="A764" s="2"/>
      <c r="B764" s="2"/>
      <c r="C764" s="2"/>
      <c r="D764" s="2"/>
      <c r="E764" s="2"/>
      <c r="F764" s="2"/>
      <c r="G764" s="222"/>
      <c r="H764" s="222"/>
      <c r="I764" s="222"/>
      <c r="J764" s="222"/>
      <c r="K764" s="5"/>
    </row>
    <row r="765" ht="15.75" customHeight="1">
      <c r="A765" s="2"/>
      <c r="B765" s="2"/>
      <c r="C765" s="2"/>
      <c r="D765" s="2"/>
      <c r="E765" s="2"/>
      <c r="F765" s="2"/>
      <c r="G765" s="222"/>
      <c r="H765" s="222"/>
      <c r="I765" s="222"/>
      <c r="J765" s="222"/>
      <c r="K765" s="5"/>
    </row>
    <row r="766" ht="15.75" customHeight="1">
      <c r="A766" s="2"/>
      <c r="B766" s="2"/>
      <c r="C766" s="2"/>
      <c r="D766" s="2"/>
      <c r="E766" s="2"/>
      <c r="F766" s="2"/>
      <c r="G766" s="222"/>
      <c r="H766" s="222"/>
      <c r="I766" s="222"/>
      <c r="J766" s="222"/>
      <c r="K766" s="5"/>
    </row>
    <row r="767" ht="15.75" customHeight="1">
      <c r="A767" s="2"/>
      <c r="B767" s="2"/>
      <c r="C767" s="2"/>
      <c r="D767" s="2"/>
      <c r="E767" s="2"/>
      <c r="F767" s="2"/>
      <c r="G767" s="222"/>
      <c r="H767" s="222"/>
      <c r="I767" s="222"/>
      <c r="J767" s="222"/>
      <c r="K767" s="5"/>
    </row>
    <row r="768" ht="15.75" customHeight="1">
      <c r="A768" s="2"/>
      <c r="B768" s="2"/>
      <c r="C768" s="2"/>
      <c r="D768" s="2"/>
      <c r="E768" s="2"/>
      <c r="F768" s="2"/>
      <c r="G768" s="222"/>
      <c r="H768" s="222"/>
      <c r="I768" s="222"/>
      <c r="J768" s="222"/>
      <c r="K768" s="5"/>
    </row>
    <row r="769" ht="15.75" customHeight="1">
      <c r="A769" s="2"/>
      <c r="B769" s="2"/>
      <c r="C769" s="2"/>
      <c r="D769" s="2"/>
      <c r="E769" s="2"/>
      <c r="F769" s="2"/>
      <c r="G769" s="222"/>
      <c r="H769" s="222"/>
      <c r="I769" s="222"/>
      <c r="J769" s="222"/>
      <c r="K769" s="5"/>
    </row>
    <row r="770" ht="15.75" customHeight="1">
      <c r="A770" s="2"/>
      <c r="B770" s="2"/>
      <c r="C770" s="2"/>
      <c r="D770" s="2"/>
      <c r="E770" s="2"/>
      <c r="F770" s="2"/>
      <c r="G770" s="222"/>
      <c r="H770" s="222"/>
      <c r="I770" s="222"/>
      <c r="J770" s="222"/>
      <c r="K770" s="5"/>
    </row>
    <row r="771" ht="15.75" customHeight="1">
      <c r="A771" s="2"/>
      <c r="B771" s="2"/>
      <c r="C771" s="2"/>
      <c r="D771" s="2"/>
      <c r="E771" s="2"/>
      <c r="F771" s="2"/>
      <c r="G771" s="222"/>
      <c r="H771" s="222"/>
      <c r="I771" s="222"/>
      <c r="J771" s="222"/>
      <c r="K771" s="5"/>
    </row>
    <row r="772" ht="15.75" customHeight="1">
      <c r="A772" s="2"/>
      <c r="B772" s="2"/>
      <c r="C772" s="2"/>
      <c r="D772" s="2"/>
      <c r="E772" s="2"/>
      <c r="F772" s="2"/>
      <c r="G772" s="222"/>
      <c r="H772" s="222"/>
      <c r="I772" s="222"/>
      <c r="J772" s="222"/>
      <c r="K772" s="5"/>
    </row>
    <row r="773" ht="15.75" customHeight="1">
      <c r="A773" s="2"/>
      <c r="B773" s="2"/>
      <c r="C773" s="2"/>
      <c r="D773" s="2"/>
      <c r="E773" s="2"/>
      <c r="F773" s="2"/>
      <c r="G773" s="222"/>
      <c r="H773" s="222"/>
      <c r="I773" s="222"/>
      <c r="J773" s="222"/>
      <c r="K773" s="5"/>
    </row>
    <row r="774" ht="15.75" customHeight="1">
      <c r="A774" s="2"/>
      <c r="B774" s="2"/>
      <c r="C774" s="2"/>
      <c r="D774" s="2"/>
      <c r="E774" s="2"/>
      <c r="F774" s="2"/>
      <c r="G774" s="222"/>
      <c r="H774" s="222"/>
      <c r="I774" s="222"/>
      <c r="J774" s="222"/>
      <c r="K774" s="5"/>
    </row>
    <row r="775" ht="15.75" customHeight="1">
      <c r="A775" s="2"/>
      <c r="B775" s="2"/>
      <c r="C775" s="2"/>
      <c r="D775" s="2"/>
      <c r="E775" s="2"/>
      <c r="F775" s="2"/>
      <c r="G775" s="222"/>
      <c r="H775" s="222"/>
      <c r="I775" s="222"/>
      <c r="J775" s="222"/>
      <c r="K775" s="5"/>
    </row>
    <row r="776" ht="15.75" customHeight="1">
      <c r="A776" s="2"/>
      <c r="B776" s="2"/>
      <c r="C776" s="2"/>
      <c r="D776" s="2"/>
      <c r="E776" s="2"/>
      <c r="F776" s="2"/>
      <c r="G776" s="222"/>
      <c r="H776" s="222"/>
      <c r="I776" s="222"/>
      <c r="J776" s="222"/>
      <c r="K776" s="5"/>
    </row>
    <row r="777" ht="15.75" customHeight="1">
      <c r="A777" s="2"/>
      <c r="B777" s="2"/>
      <c r="C777" s="2"/>
      <c r="D777" s="2"/>
      <c r="E777" s="2"/>
      <c r="F777" s="2"/>
      <c r="G777" s="222"/>
      <c r="H777" s="222"/>
      <c r="I777" s="222"/>
      <c r="J777" s="222"/>
      <c r="K777" s="5"/>
    </row>
    <row r="778" ht="15.75" customHeight="1">
      <c r="A778" s="2"/>
      <c r="B778" s="2"/>
      <c r="C778" s="2"/>
      <c r="D778" s="2"/>
      <c r="E778" s="2"/>
      <c r="F778" s="2"/>
      <c r="G778" s="222"/>
      <c r="H778" s="222"/>
      <c r="I778" s="222"/>
      <c r="J778" s="222"/>
      <c r="K778" s="5"/>
    </row>
    <row r="779" ht="15.75" customHeight="1">
      <c r="A779" s="2"/>
      <c r="B779" s="2"/>
      <c r="C779" s="2"/>
      <c r="D779" s="2"/>
      <c r="E779" s="2"/>
      <c r="F779" s="2"/>
      <c r="G779" s="222"/>
      <c r="H779" s="222"/>
      <c r="I779" s="222"/>
      <c r="J779" s="222"/>
      <c r="K779" s="5"/>
    </row>
    <row r="780" ht="15.75" customHeight="1">
      <c r="A780" s="2"/>
      <c r="B780" s="2"/>
      <c r="C780" s="2"/>
      <c r="D780" s="2"/>
      <c r="E780" s="2"/>
      <c r="F780" s="2"/>
      <c r="G780" s="222"/>
      <c r="H780" s="222"/>
      <c r="I780" s="222"/>
      <c r="J780" s="222"/>
      <c r="K780" s="5"/>
    </row>
    <row r="781" ht="15.75" customHeight="1">
      <c r="A781" s="2"/>
      <c r="B781" s="2"/>
      <c r="C781" s="2"/>
      <c r="D781" s="2"/>
      <c r="E781" s="2"/>
      <c r="F781" s="2"/>
      <c r="G781" s="222"/>
      <c r="H781" s="222"/>
      <c r="I781" s="222"/>
      <c r="J781" s="222"/>
      <c r="K781" s="5"/>
    </row>
    <row r="782" ht="15.75" customHeight="1">
      <c r="A782" s="2"/>
      <c r="B782" s="2"/>
      <c r="C782" s="2"/>
      <c r="D782" s="2"/>
      <c r="E782" s="2"/>
      <c r="F782" s="2"/>
      <c r="G782" s="222"/>
      <c r="H782" s="222"/>
      <c r="I782" s="222"/>
      <c r="J782" s="222"/>
      <c r="K782" s="5"/>
    </row>
    <row r="783" ht="15.75" customHeight="1">
      <c r="A783" s="2"/>
      <c r="B783" s="2"/>
      <c r="C783" s="2"/>
      <c r="D783" s="2"/>
      <c r="E783" s="2"/>
      <c r="F783" s="2"/>
      <c r="G783" s="222"/>
      <c r="H783" s="222"/>
      <c r="I783" s="222"/>
      <c r="J783" s="222"/>
      <c r="K783" s="5"/>
    </row>
    <row r="784" ht="15.75" customHeight="1">
      <c r="A784" s="2"/>
      <c r="B784" s="2"/>
      <c r="C784" s="2"/>
      <c r="D784" s="2"/>
      <c r="E784" s="2"/>
      <c r="F784" s="2"/>
      <c r="G784" s="222"/>
      <c r="H784" s="222"/>
      <c r="I784" s="222"/>
      <c r="J784" s="222"/>
      <c r="K784" s="5"/>
    </row>
    <row r="785" ht="15.75" customHeight="1">
      <c r="A785" s="2"/>
      <c r="B785" s="2"/>
      <c r="C785" s="2"/>
      <c r="D785" s="2"/>
      <c r="E785" s="2"/>
      <c r="F785" s="2"/>
      <c r="G785" s="222"/>
      <c r="H785" s="222"/>
      <c r="I785" s="222"/>
      <c r="J785" s="222"/>
      <c r="K785" s="5"/>
    </row>
    <row r="786" ht="15.75" customHeight="1">
      <c r="A786" s="2"/>
      <c r="B786" s="2"/>
      <c r="C786" s="2"/>
      <c r="D786" s="2"/>
      <c r="E786" s="2"/>
      <c r="F786" s="2"/>
      <c r="G786" s="222"/>
      <c r="H786" s="222"/>
      <c r="I786" s="222"/>
      <c r="J786" s="222"/>
      <c r="K786" s="5"/>
    </row>
    <row r="787" ht="15.75" customHeight="1">
      <c r="A787" s="2"/>
      <c r="B787" s="2"/>
      <c r="C787" s="2"/>
      <c r="D787" s="2"/>
      <c r="E787" s="2"/>
      <c r="F787" s="2"/>
      <c r="G787" s="222"/>
      <c r="H787" s="222"/>
      <c r="I787" s="222"/>
      <c r="J787" s="222"/>
      <c r="K787" s="5"/>
    </row>
    <row r="788" ht="15.75" customHeight="1">
      <c r="A788" s="2"/>
      <c r="B788" s="2"/>
      <c r="C788" s="2"/>
      <c r="D788" s="2"/>
      <c r="E788" s="2"/>
      <c r="F788" s="2"/>
      <c r="G788" s="222"/>
      <c r="H788" s="222"/>
      <c r="I788" s="222"/>
      <c r="J788" s="222"/>
      <c r="K788" s="5"/>
    </row>
    <row r="789" ht="15.75" customHeight="1">
      <c r="A789" s="2"/>
      <c r="B789" s="2"/>
      <c r="C789" s="2"/>
      <c r="D789" s="2"/>
      <c r="E789" s="2"/>
      <c r="F789" s="2"/>
      <c r="G789" s="222"/>
      <c r="H789" s="222"/>
      <c r="I789" s="222"/>
      <c r="J789" s="222"/>
      <c r="K789" s="5"/>
    </row>
    <row r="790" ht="15.75" customHeight="1">
      <c r="A790" s="2"/>
      <c r="B790" s="2"/>
      <c r="C790" s="2"/>
      <c r="D790" s="2"/>
      <c r="E790" s="2"/>
      <c r="F790" s="2"/>
      <c r="G790" s="222"/>
      <c r="H790" s="222"/>
      <c r="I790" s="222"/>
      <c r="J790" s="222"/>
      <c r="K790" s="5"/>
    </row>
    <row r="791" ht="15.75" customHeight="1">
      <c r="A791" s="2"/>
      <c r="B791" s="2"/>
      <c r="C791" s="2"/>
      <c r="D791" s="2"/>
      <c r="E791" s="2"/>
      <c r="F791" s="2"/>
      <c r="G791" s="222"/>
      <c r="H791" s="222"/>
      <c r="I791" s="222"/>
      <c r="J791" s="222"/>
      <c r="K791" s="5"/>
    </row>
    <row r="792" ht="15.75" customHeight="1">
      <c r="A792" s="2"/>
      <c r="B792" s="2"/>
      <c r="C792" s="2"/>
      <c r="D792" s="2"/>
      <c r="E792" s="2"/>
      <c r="F792" s="2"/>
      <c r="G792" s="222"/>
      <c r="H792" s="222"/>
      <c r="I792" s="222"/>
      <c r="J792" s="222"/>
      <c r="K792" s="5"/>
    </row>
    <row r="793" ht="15.75" customHeight="1">
      <c r="A793" s="2"/>
      <c r="B793" s="2"/>
      <c r="C793" s="2"/>
      <c r="D793" s="2"/>
      <c r="E793" s="2"/>
      <c r="F793" s="2"/>
      <c r="G793" s="222"/>
      <c r="H793" s="222"/>
      <c r="I793" s="222"/>
      <c r="J793" s="222"/>
      <c r="K793" s="5"/>
    </row>
    <row r="794" ht="15.75" customHeight="1">
      <c r="A794" s="2"/>
      <c r="B794" s="2"/>
      <c r="C794" s="2"/>
      <c r="D794" s="2"/>
      <c r="E794" s="2"/>
      <c r="F794" s="2"/>
      <c r="G794" s="222"/>
      <c r="H794" s="222"/>
      <c r="I794" s="222"/>
      <c r="J794" s="222"/>
      <c r="K794" s="5"/>
    </row>
    <row r="795" ht="15.75" customHeight="1">
      <c r="A795" s="2"/>
      <c r="B795" s="2"/>
      <c r="C795" s="2"/>
      <c r="D795" s="2"/>
      <c r="E795" s="2"/>
      <c r="F795" s="2"/>
      <c r="G795" s="222"/>
      <c r="H795" s="222"/>
      <c r="I795" s="222"/>
      <c r="J795" s="222"/>
      <c r="K795" s="5"/>
    </row>
    <row r="796" ht="15.75" customHeight="1">
      <c r="A796" s="2"/>
      <c r="B796" s="2"/>
      <c r="C796" s="2"/>
      <c r="D796" s="2"/>
      <c r="E796" s="2"/>
      <c r="F796" s="2"/>
      <c r="G796" s="222"/>
      <c r="H796" s="222"/>
      <c r="I796" s="222"/>
      <c r="J796" s="222"/>
      <c r="K796" s="5"/>
    </row>
    <row r="797" ht="15.75" customHeight="1">
      <c r="A797" s="2"/>
      <c r="B797" s="2"/>
      <c r="C797" s="2"/>
      <c r="D797" s="2"/>
      <c r="E797" s="2"/>
      <c r="F797" s="2"/>
      <c r="G797" s="222"/>
      <c r="H797" s="222"/>
      <c r="I797" s="222"/>
      <c r="J797" s="222"/>
      <c r="K797" s="5"/>
    </row>
    <row r="798" ht="15.75" customHeight="1">
      <c r="A798" s="2"/>
      <c r="B798" s="2"/>
      <c r="C798" s="2"/>
      <c r="D798" s="2"/>
      <c r="E798" s="2"/>
      <c r="F798" s="2"/>
      <c r="G798" s="222"/>
      <c r="H798" s="222"/>
      <c r="I798" s="222"/>
      <c r="J798" s="222"/>
      <c r="K798" s="5"/>
    </row>
    <row r="799" ht="15.75" customHeight="1">
      <c r="A799" s="2"/>
      <c r="B799" s="2"/>
      <c r="C799" s="2"/>
      <c r="D799" s="2"/>
      <c r="E799" s="2"/>
      <c r="F799" s="2"/>
      <c r="G799" s="222"/>
      <c r="H799" s="222"/>
      <c r="I799" s="222"/>
      <c r="J799" s="222"/>
      <c r="K799" s="5"/>
    </row>
    <row r="800" ht="15.75" customHeight="1">
      <c r="A800" s="2"/>
      <c r="B800" s="2"/>
      <c r="C800" s="2"/>
      <c r="D800" s="2"/>
      <c r="E800" s="2"/>
      <c r="F800" s="2"/>
      <c r="G800" s="222"/>
      <c r="H800" s="222"/>
      <c r="I800" s="222"/>
      <c r="J800" s="222"/>
      <c r="K800" s="5"/>
    </row>
    <row r="801" ht="15.75" customHeight="1">
      <c r="A801" s="2"/>
      <c r="B801" s="2"/>
      <c r="C801" s="2"/>
      <c r="D801" s="2"/>
      <c r="E801" s="2"/>
      <c r="F801" s="2"/>
      <c r="G801" s="222"/>
      <c r="H801" s="222"/>
      <c r="I801" s="222"/>
      <c r="J801" s="222"/>
      <c r="K801" s="5"/>
    </row>
    <row r="802" ht="15.75" customHeight="1">
      <c r="A802" s="2"/>
      <c r="B802" s="2"/>
      <c r="C802" s="2"/>
      <c r="D802" s="2"/>
      <c r="E802" s="2"/>
      <c r="F802" s="2"/>
      <c r="G802" s="222"/>
      <c r="H802" s="222"/>
      <c r="I802" s="222"/>
      <c r="J802" s="222"/>
      <c r="K802" s="5"/>
    </row>
    <row r="803" ht="15.75" customHeight="1">
      <c r="A803" s="2"/>
      <c r="B803" s="2"/>
      <c r="C803" s="2"/>
      <c r="D803" s="2"/>
      <c r="E803" s="2"/>
      <c r="F803" s="2"/>
      <c r="G803" s="222"/>
      <c r="H803" s="222"/>
      <c r="I803" s="222"/>
      <c r="J803" s="222"/>
      <c r="K803" s="5"/>
    </row>
    <row r="804" ht="15.75" customHeight="1">
      <c r="A804" s="2"/>
      <c r="B804" s="2"/>
      <c r="C804" s="2"/>
      <c r="D804" s="2"/>
      <c r="E804" s="2"/>
      <c r="F804" s="2"/>
      <c r="G804" s="222"/>
      <c r="H804" s="222"/>
      <c r="I804" s="222"/>
      <c r="J804" s="222"/>
      <c r="K804" s="5"/>
    </row>
    <row r="805" ht="15.75" customHeight="1">
      <c r="A805" s="2"/>
      <c r="B805" s="2"/>
      <c r="C805" s="2"/>
      <c r="D805" s="2"/>
      <c r="E805" s="2"/>
      <c r="F805" s="2"/>
      <c r="G805" s="222"/>
      <c r="H805" s="222"/>
      <c r="I805" s="222"/>
      <c r="J805" s="222"/>
      <c r="K805" s="5"/>
    </row>
    <row r="806" ht="15.75" customHeight="1">
      <c r="A806" s="2"/>
      <c r="B806" s="2"/>
      <c r="C806" s="2"/>
      <c r="D806" s="2"/>
      <c r="E806" s="2"/>
      <c r="F806" s="2"/>
      <c r="G806" s="222"/>
      <c r="H806" s="222"/>
      <c r="I806" s="222"/>
      <c r="J806" s="222"/>
      <c r="K806" s="5"/>
    </row>
    <row r="807" ht="15.75" customHeight="1">
      <c r="A807" s="2"/>
      <c r="B807" s="2"/>
      <c r="C807" s="2"/>
      <c r="D807" s="2"/>
      <c r="E807" s="2"/>
      <c r="F807" s="2"/>
      <c r="G807" s="222"/>
      <c r="H807" s="222"/>
      <c r="I807" s="222"/>
      <c r="J807" s="222"/>
      <c r="K807" s="5"/>
    </row>
    <row r="808" ht="15.75" customHeight="1">
      <c r="A808" s="2"/>
      <c r="B808" s="2"/>
      <c r="C808" s="2"/>
      <c r="D808" s="2"/>
      <c r="E808" s="2"/>
      <c r="F808" s="2"/>
      <c r="G808" s="222"/>
      <c r="H808" s="222"/>
      <c r="I808" s="222"/>
      <c r="J808" s="222"/>
      <c r="K808" s="5"/>
    </row>
    <row r="809" ht="15.75" customHeight="1">
      <c r="A809" s="2"/>
      <c r="B809" s="2"/>
      <c r="C809" s="2"/>
      <c r="D809" s="2"/>
      <c r="E809" s="2"/>
      <c r="F809" s="2"/>
      <c r="G809" s="222"/>
      <c r="H809" s="222"/>
      <c r="I809" s="222"/>
      <c r="J809" s="222"/>
      <c r="K809" s="5"/>
    </row>
    <row r="810" ht="15.75" customHeight="1">
      <c r="A810" s="2"/>
      <c r="B810" s="2"/>
      <c r="C810" s="2"/>
      <c r="D810" s="2"/>
      <c r="E810" s="2"/>
      <c r="F810" s="2"/>
      <c r="G810" s="222"/>
      <c r="H810" s="222"/>
      <c r="I810" s="222"/>
      <c r="J810" s="222"/>
      <c r="K810" s="5"/>
    </row>
    <row r="811" ht="15.75" customHeight="1">
      <c r="A811" s="2"/>
      <c r="B811" s="2"/>
      <c r="C811" s="2"/>
      <c r="D811" s="2"/>
      <c r="E811" s="2"/>
      <c r="F811" s="2"/>
      <c r="G811" s="222"/>
      <c r="H811" s="222"/>
      <c r="I811" s="222"/>
      <c r="J811" s="222"/>
      <c r="K811" s="5"/>
    </row>
    <row r="812" ht="15.75" customHeight="1">
      <c r="A812" s="2"/>
      <c r="B812" s="2"/>
      <c r="C812" s="2"/>
      <c r="D812" s="2"/>
      <c r="E812" s="2"/>
      <c r="F812" s="2"/>
      <c r="G812" s="222"/>
      <c r="H812" s="222"/>
      <c r="I812" s="222"/>
      <c r="J812" s="222"/>
      <c r="K812" s="5"/>
    </row>
    <row r="813" ht="15.75" customHeight="1">
      <c r="A813" s="2"/>
      <c r="B813" s="2"/>
      <c r="C813" s="2"/>
      <c r="D813" s="2"/>
      <c r="E813" s="2"/>
      <c r="F813" s="2"/>
      <c r="G813" s="222"/>
      <c r="H813" s="222"/>
      <c r="I813" s="222"/>
      <c r="J813" s="222"/>
      <c r="K813" s="5"/>
    </row>
    <row r="814" ht="15.75" customHeight="1">
      <c r="A814" s="2"/>
      <c r="B814" s="2"/>
      <c r="C814" s="2"/>
      <c r="D814" s="2"/>
      <c r="E814" s="2"/>
      <c r="F814" s="2"/>
      <c r="G814" s="222"/>
      <c r="H814" s="222"/>
      <c r="I814" s="222"/>
      <c r="J814" s="222"/>
      <c r="K814" s="5"/>
    </row>
    <row r="815" ht="15.75" customHeight="1">
      <c r="A815" s="2"/>
      <c r="B815" s="2"/>
      <c r="C815" s="2"/>
      <c r="D815" s="2"/>
      <c r="E815" s="2"/>
      <c r="F815" s="2"/>
      <c r="G815" s="222"/>
      <c r="H815" s="222"/>
      <c r="I815" s="222"/>
      <c r="J815" s="222"/>
      <c r="K815" s="5"/>
    </row>
    <row r="816" ht="15.75" customHeight="1">
      <c r="A816" s="2"/>
      <c r="B816" s="2"/>
      <c r="C816" s="2"/>
      <c r="D816" s="2"/>
      <c r="E816" s="2"/>
      <c r="F816" s="2"/>
      <c r="G816" s="222"/>
      <c r="H816" s="222"/>
      <c r="I816" s="222"/>
      <c r="J816" s="222"/>
      <c r="K816" s="5"/>
    </row>
    <row r="817" ht="15.75" customHeight="1">
      <c r="A817" s="2"/>
      <c r="B817" s="2"/>
      <c r="C817" s="2"/>
      <c r="D817" s="2"/>
      <c r="E817" s="2"/>
      <c r="F817" s="2"/>
      <c r="G817" s="222"/>
      <c r="H817" s="222"/>
      <c r="I817" s="222"/>
      <c r="J817" s="222"/>
      <c r="K817" s="5"/>
    </row>
    <row r="818" ht="15.75" customHeight="1">
      <c r="A818" s="2"/>
      <c r="B818" s="2"/>
      <c r="C818" s="2"/>
      <c r="D818" s="2"/>
      <c r="E818" s="2"/>
      <c r="F818" s="2"/>
      <c r="G818" s="222"/>
      <c r="H818" s="222"/>
      <c r="I818" s="222"/>
      <c r="J818" s="222"/>
      <c r="K818" s="5"/>
    </row>
    <row r="819" ht="15.75" customHeight="1">
      <c r="A819" s="2"/>
      <c r="B819" s="2"/>
      <c r="C819" s="2"/>
      <c r="D819" s="2"/>
      <c r="E819" s="2"/>
      <c r="F819" s="2"/>
      <c r="G819" s="222"/>
      <c r="H819" s="222"/>
      <c r="I819" s="222"/>
      <c r="J819" s="222"/>
      <c r="K819" s="5"/>
    </row>
    <row r="820" ht="15.75" customHeight="1">
      <c r="A820" s="2"/>
      <c r="B820" s="2"/>
      <c r="C820" s="2"/>
      <c r="D820" s="2"/>
      <c r="E820" s="2"/>
      <c r="F820" s="2"/>
      <c r="G820" s="222"/>
      <c r="H820" s="222"/>
      <c r="I820" s="222"/>
      <c r="J820" s="222"/>
      <c r="K820" s="5"/>
    </row>
    <row r="821" ht="15.75" customHeight="1">
      <c r="A821" s="2"/>
      <c r="B821" s="2"/>
      <c r="C821" s="2"/>
      <c r="D821" s="2"/>
      <c r="E821" s="2"/>
      <c r="F821" s="2"/>
      <c r="G821" s="222"/>
      <c r="H821" s="222"/>
      <c r="I821" s="222"/>
      <c r="J821" s="222"/>
      <c r="K821" s="5"/>
    </row>
    <row r="822" ht="15.75" customHeight="1">
      <c r="A822" s="2"/>
      <c r="B822" s="2"/>
      <c r="C822" s="2"/>
      <c r="D822" s="2"/>
      <c r="E822" s="2"/>
      <c r="F822" s="2"/>
      <c r="G822" s="222"/>
      <c r="H822" s="222"/>
      <c r="I822" s="222"/>
      <c r="J822" s="222"/>
      <c r="K822" s="5"/>
    </row>
    <row r="823" ht="15.75" customHeight="1">
      <c r="A823" s="2"/>
      <c r="B823" s="2"/>
      <c r="C823" s="2"/>
      <c r="D823" s="2"/>
      <c r="E823" s="2"/>
      <c r="F823" s="2"/>
      <c r="G823" s="222"/>
      <c r="H823" s="222"/>
      <c r="I823" s="222"/>
      <c r="J823" s="222"/>
      <c r="K823" s="5"/>
    </row>
    <row r="824" ht="15.75" customHeight="1">
      <c r="A824" s="2"/>
      <c r="B824" s="2"/>
      <c r="C824" s="2"/>
      <c r="D824" s="2"/>
      <c r="E824" s="2"/>
      <c r="F824" s="2"/>
      <c r="G824" s="222"/>
      <c r="H824" s="222"/>
      <c r="I824" s="222"/>
      <c r="J824" s="222"/>
      <c r="K824" s="5"/>
    </row>
    <row r="825" ht="15.75" customHeight="1">
      <c r="A825" s="2"/>
      <c r="B825" s="2"/>
      <c r="C825" s="2"/>
      <c r="D825" s="2"/>
      <c r="E825" s="2"/>
      <c r="F825" s="2"/>
      <c r="G825" s="222"/>
      <c r="H825" s="222"/>
      <c r="I825" s="222"/>
      <c r="J825" s="222"/>
      <c r="K825" s="5"/>
    </row>
    <row r="826" ht="15.75" customHeight="1">
      <c r="A826" s="2"/>
      <c r="B826" s="2"/>
      <c r="C826" s="2"/>
      <c r="D826" s="2"/>
      <c r="E826" s="2"/>
      <c r="F826" s="2"/>
      <c r="G826" s="222"/>
      <c r="H826" s="222"/>
      <c r="I826" s="222"/>
      <c r="J826" s="222"/>
      <c r="K826" s="5"/>
    </row>
    <row r="827" ht="15.75" customHeight="1">
      <c r="A827" s="2"/>
      <c r="B827" s="2"/>
      <c r="C827" s="2"/>
      <c r="D827" s="2"/>
      <c r="E827" s="2"/>
      <c r="F827" s="2"/>
      <c r="G827" s="222"/>
      <c r="H827" s="222"/>
      <c r="I827" s="222"/>
      <c r="J827" s="222"/>
      <c r="K827" s="5"/>
    </row>
    <row r="828" ht="15.75" customHeight="1">
      <c r="A828" s="2"/>
      <c r="B828" s="2"/>
      <c r="C828" s="2"/>
      <c r="D828" s="2"/>
      <c r="E828" s="2"/>
      <c r="F828" s="2"/>
      <c r="G828" s="222"/>
      <c r="H828" s="222"/>
      <c r="I828" s="222"/>
      <c r="J828" s="222"/>
      <c r="K828" s="5"/>
    </row>
    <row r="829" ht="15.75" customHeight="1">
      <c r="A829" s="2"/>
      <c r="B829" s="2"/>
      <c r="C829" s="2"/>
      <c r="D829" s="2"/>
      <c r="E829" s="2"/>
      <c r="F829" s="2"/>
      <c r="G829" s="222"/>
      <c r="H829" s="222"/>
      <c r="I829" s="222"/>
      <c r="J829" s="222"/>
      <c r="K829" s="5"/>
    </row>
    <row r="830" ht="15.75" customHeight="1">
      <c r="A830" s="2"/>
      <c r="B830" s="2"/>
      <c r="C830" s="2"/>
      <c r="D830" s="2"/>
      <c r="E830" s="2"/>
      <c r="F830" s="2"/>
      <c r="G830" s="222"/>
      <c r="H830" s="222"/>
      <c r="I830" s="222"/>
      <c r="J830" s="222"/>
      <c r="K830" s="5"/>
    </row>
    <row r="831" ht="15.75" customHeight="1">
      <c r="A831" s="2"/>
      <c r="B831" s="2"/>
      <c r="C831" s="2"/>
      <c r="D831" s="2"/>
      <c r="E831" s="2"/>
      <c r="F831" s="2"/>
      <c r="G831" s="222"/>
      <c r="H831" s="222"/>
      <c r="I831" s="222"/>
      <c r="J831" s="222"/>
      <c r="K831" s="5"/>
    </row>
    <row r="832" ht="15.75" customHeight="1">
      <c r="A832" s="2"/>
      <c r="B832" s="2"/>
      <c r="C832" s="2"/>
      <c r="D832" s="2"/>
      <c r="E832" s="2"/>
      <c r="F832" s="2"/>
      <c r="G832" s="222"/>
      <c r="H832" s="222"/>
      <c r="I832" s="222"/>
      <c r="J832" s="222"/>
      <c r="K832" s="5"/>
    </row>
    <row r="833" ht="15.75" customHeight="1">
      <c r="A833" s="2"/>
      <c r="B833" s="2"/>
      <c r="C833" s="2"/>
      <c r="D833" s="2"/>
      <c r="E833" s="2"/>
      <c r="F833" s="2"/>
      <c r="G833" s="222"/>
      <c r="H833" s="222"/>
      <c r="I833" s="222"/>
      <c r="J833" s="222"/>
      <c r="K833" s="5"/>
    </row>
    <row r="834" ht="15.75" customHeight="1">
      <c r="A834" s="2"/>
      <c r="B834" s="2"/>
      <c r="C834" s="2"/>
      <c r="D834" s="2"/>
      <c r="E834" s="2"/>
      <c r="F834" s="2"/>
      <c r="G834" s="222"/>
      <c r="H834" s="222"/>
      <c r="I834" s="222"/>
      <c r="J834" s="222"/>
      <c r="K834" s="5"/>
    </row>
    <row r="835" ht="15.75" customHeight="1">
      <c r="A835" s="2"/>
      <c r="B835" s="2"/>
      <c r="C835" s="2"/>
      <c r="D835" s="2"/>
      <c r="E835" s="2"/>
      <c r="F835" s="2"/>
      <c r="G835" s="222"/>
      <c r="H835" s="222"/>
      <c r="I835" s="222"/>
      <c r="J835" s="222"/>
      <c r="K835" s="5"/>
    </row>
    <row r="836" ht="15.75" customHeight="1">
      <c r="A836" s="2"/>
      <c r="B836" s="2"/>
      <c r="C836" s="2"/>
      <c r="D836" s="2"/>
      <c r="E836" s="2"/>
      <c r="F836" s="2"/>
      <c r="G836" s="222"/>
      <c r="H836" s="222"/>
      <c r="I836" s="222"/>
      <c r="J836" s="222"/>
      <c r="K836" s="5"/>
    </row>
    <row r="837" ht="15.75" customHeight="1">
      <c r="A837" s="2"/>
      <c r="B837" s="2"/>
      <c r="C837" s="2"/>
      <c r="D837" s="2"/>
      <c r="E837" s="2"/>
      <c r="F837" s="2"/>
      <c r="G837" s="222"/>
      <c r="H837" s="222"/>
      <c r="I837" s="222"/>
      <c r="J837" s="222"/>
      <c r="K837" s="5"/>
    </row>
    <row r="838" ht="15.75" customHeight="1">
      <c r="A838" s="2"/>
      <c r="B838" s="2"/>
      <c r="C838" s="2"/>
      <c r="D838" s="2"/>
      <c r="E838" s="2"/>
      <c r="F838" s="2"/>
      <c r="G838" s="222"/>
      <c r="H838" s="222"/>
      <c r="I838" s="222"/>
      <c r="J838" s="222"/>
      <c r="K838" s="5"/>
    </row>
    <row r="839" ht="15.75" customHeight="1">
      <c r="A839" s="2"/>
      <c r="B839" s="2"/>
      <c r="C839" s="2"/>
      <c r="D839" s="2"/>
      <c r="E839" s="2"/>
      <c r="F839" s="2"/>
      <c r="G839" s="222"/>
      <c r="H839" s="222"/>
      <c r="I839" s="222"/>
      <c r="J839" s="222"/>
      <c r="K839" s="5"/>
    </row>
    <row r="840" ht="15.75" customHeight="1">
      <c r="A840" s="2"/>
      <c r="B840" s="2"/>
      <c r="C840" s="2"/>
      <c r="D840" s="2"/>
      <c r="E840" s="2"/>
      <c r="F840" s="2"/>
      <c r="G840" s="222"/>
      <c r="H840" s="222"/>
      <c r="I840" s="222"/>
      <c r="J840" s="222"/>
      <c r="K840" s="5"/>
    </row>
    <row r="841" ht="15.75" customHeight="1">
      <c r="A841" s="2"/>
      <c r="B841" s="2"/>
      <c r="C841" s="2"/>
      <c r="D841" s="2"/>
      <c r="E841" s="2"/>
      <c r="F841" s="2"/>
      <c r="G841" s="222"/>
      <c r="H841" s="222"/>
      <c r="I841" s="222"/>
      <c r="J841" s="222"/>
      <c r="K841" s="5"/>
    </row>
    <row r="842" ht="15.75" customHeight="1">
      <c r="A842" s="2"/>
      <c r="B842" s="2"/>
      <c r="C842" s="2"/>
      <c r="D842" s="2"/>
      <c r="E842" s="2"/>
      <c r="F842" s="2"/>
      <c r="G842" s="222"/>
      <c r="H842" s="222"/>
      <c r="I842" s="222"/>
      <c r="J842" s="222"/>
      <c r="K842" s="5"/>
    </row>
    <row r="843" ht="15.75" customHeight="1">
      <c r="A843" s="2"/>
      <c r="B843" s="2"/>
      <c r="C843" s="2"/>
      <c r="D843" s="2"/>
      <c r="E843" s="2"/>
      <c r="F843" s="2"/>
      <c r="G843" s="222"/>
      <c r="H843" s="222"/>
      <c r="I843" s="222"/>
      <c r="J843" s="222"/>
      <c r="K843" s="5"/>
    </row>
    <row r="844" ht="15.75" customHeight="1">
      <c r="A844" s="2"/>
      <c r="B844" s="2"/>
      <c r="C844" s="2"/>
      <c r="D844" s="2"/>
      <c r="E844" s="2"/>
      <c r="F844" s="2"/>
      <c r="G844" s="222"/>
      <c r="H844" s="222"/>
      <c r="I844" s="222"/>
      <c r="J844" s="222"/>
      <c r="K844" s="5"/>
    </row>
    <row r="845" ht="15.75" customHeight="1">
      <c r="A845" s="2"/>
      <c r="B845" s="2"/>
      <c r="C845" s="2"/>
      <c r="D845" s="2"/>
      <c r="E845" s="2"/>
      <c r="F845" s="2"/>
      <c r="G845" s="222"/>
      <c r="H845" s="222"/>
      <c r="I845" s="222"/>
      <c r="J845" s="222"/>
      <c r="K845" s="5"/>
    </row>
    <row r="846" ht="15.75" customHeight="1">
      <c r="A846" s="2"/>
      <c r="B846" s="2"/>
      <c r="C846" s="2"/>
      <c r="D846" s="2"/>
      <c r="E846" s="2"/>
      <c r="F846" s="2"/>
      <c r="G846" s="222"/>
      <c r="H846" s="222"/>
      <c r="I846" s="222"/>
      <c r="J846" s="222"/>
      <c r="K846" s="5"/>
    </row>
    <row r="847" ht="15.75" customHeight="1">
      <c r="A847" s="2"/>
      <c r="B847" s="2"/>
      <c r="C847" s="2"/>
      <c r="D847" s="2"/>
      <c r="E847" s="2"/>
      <c r="F847" s="2"/>
      <c r="G847" s="222"/>
      <c r="H847" s="222"/>
      <c r="I847" s="222"/>
      <c r="J847" s="222"/>
      <c r="K847" s="5"/>
    </row>
    <row r="848" ht="15.75" customHeight="1">
      <c r="A848" s="2"/>
      <c r="B848" s="2"/>
      <c r="C848" s="2"/>
      <c r="D848" s="2"/>
      <c r="E848" s="2"/>
      <c r="F848" s="2"/>
      <c r="G848" s="222"/>
      <c r="H848" s="222"/>
      <c r="I848" s="222"/>
      <c r="J848" s="222"/>
      <c r="K848" s="5"/>
    </row>
    <row r="849" ht="15.75" customHeight="1">
      <c r="A849" s="2"/>
      <c r="B849" s="2"/>
      <c r="C849" s="2"/>
      <c r="D849" s="2"/>
      <c r="E849" s="2"/>
      <c r="F849" s="2"/>
      <c r="G849" s="222"/>
      <c r="H849" s="222"/>
      <c r="I849" s="222"/>
      <c r="J849" s="222"/>
      <c r="K849" s="5"/>
    </row>
    <row r="850" ht="15.75" customHeight="1">
      <c r="A850" s="2"/>
      <c r="B850" s="2"/>
      <c r="C850" s="2"/>
      <c r="D850" s="2"/>
      <c r="E850" s="2"/>
      <c r="F850" s="2"/>
      <c r="G850" s="222"/>
      <c r="H850" s="222"/>
      <c r="I850" s="222"/>
      <c r="J850" s="222"/>
      <c r="K850" s="5"/>
    </row>
    <row r="851" ht="15.75" customHeight="1">
      <c r="A851" s="2"/>
      <c r="B851" s="2"/>
      <c r="C851" s="2"/>
      <c r="D851" s="2"/>
      <c r="E851" s="2"/>
      <c r="F851" s="2"/>
      <c r="G851" s="222"/>
      <c r="H851" s="222"/>
      <c r="I851" s="222"/>
      <c r="J851" s="222"/>
      <c r="K851" s="5"/>
    </row>
    <row r="852" ht="15.75" customHeight="1">
      <c r="A852" s="2"/>
      <c r="B852" s="2"/>
      <c r="C852" s="2"/>
      <c r="D852" s="2"/>
      <c r="E852" s="2"/>
      <c r="F852" s="2"/>
      <c r="G852" s="222"/>
      <c r="H852" s="222"/>
      <c r="I852" s="222"/>
      <c r="J852" s="222"/>
      <c r="K852" s="5"/>
    </row>
    <row r="853" ht="15.75" customHeight="1">
      <c r="A853" s="2"/>
      <c r="B853" s="2"/>
      <c r="C853" s="2"/>
      <c r="D853" s="2"/>
      <c r="E853" s="2"/>
      <c r="F853" s="2"/>
      <c r="G853" s="222"/>
      <c r="H853" s="222"/>
      <c r="I853" s="222"/>
      <c r="J853" s="222"/>
      <c r="K853" s="5"/>
    </row>
    <row r="854" ht="15.75" customHeight="1">
      <c r="A854" s="2"/>
      <c r="B854" s="2"/>
      <c r="C854" s="2"/>
      <c r="D854" s="2"/>
      <c r="E854" s="2"/>
      <c r="F854" s="2"/>
      <c r="G854" s="222"/>
      <c r="H854" s="222"/>
      <c r="I854" s="222"/>
      <c r="J854" s="222"/>
      <c r="K854" s="5"/>
    </row>
    <row r="855" ht="15.75" customHeight="1">
      <c r="A855" s="2"/>
      <c r="B855" s="2"/>
      <c r="C855" s="2"/>
      <c r="D855" s="2"/>
      <c r="E855" s="2"/>
      <c r="F855" s="2"/>
      <c r="G855" s="222"/>
      <c r="H855" s="222"/>
      <c r="I855" s="222"/>
      <c r="J855" s="222"/>
      <c r="K855" s="5"/>
    </row>
    <row r="856" ht="15.75" customHeight="1">
      <c r="A856" s="2"/>
      <c r="B856" s="2"/>
      <c r="C856" s="2"/>
      <c r="D856" s="2"/>
      <c r="E856" s="2"/>
      <c r="F856" s="2"/>
      <c r="G856" s="222"/>
      <c r="H856" s="222"/>
      <c r="I856" s="222"/>
      <c r="J856" s="222"/>
      <c r="K856" s="5"/>
    </row>
    <row r="857" ht="15.75" customHeight="1">
      <c r="A857" s="2"/>
      <c r="B857" s="2"/>
      <c r="C857" s="2"/>
      <c r="D857" s="2"/>
      <c r="E857" s="2"/>
      <c r="F857" s="2"/>
      <c r="G857" s="222"/>
      <c r="H857" s="222"/>
      <c r="I857" s="222"/>
      <c r="J857" s="222"/>
      <c r="K857" s="5"/>
    </row>
    <row r="858" ht="15.75" customHeight="1">
      <c r="A858" s="2"/>
      <c r="B858" s="2"/>
      <c r="C858" s="2"/>
      <c r="D858" s="2"/>
      <c r="E858" s="2"/>
      <c r="F858" s="2"/>
      <c r="G858" s="222"/>
      <c r="H858" s="222"/>
      <c r="I858" s="222"/>
      <c r="J858" s="222"/>
      <c r="K858" s="5"/>
    </row>
    <row r="859" ht="15.75" customHeight="1">
      <c r="A859" s="2"/>
      <c r="B859" s="2"/>
      <c r="C859" s="2"/>
      <c r="D859" s="2"/>
      <c r="E859" s="2"/>
      <c r="F859" s="2"/>
      <c r="G859" s="222"/>
      <c r="H859" s="222"/>
      <c r="I859" s="222"/>
      <c r="J859" s="222"/>
      <c r="K859" s="5"/>
    </row>
    <row r="860" ht="15.75" customHeight="1">
      <c r="A860" s="2"/>
      <c r="B860" s="2"/>
      <c r="C860" s="2"/>
      <c r="D860" s="2"/>
      <c r="E860" s="2"/>
      <c r="F860" s="2"/>
      <c r="G860" s="222"/>
      <c r="H860" s="222"/>
      <c r="I860" s="222"/>
      <c r="J860" s="222"/>
      <c r="K860" s="5"/>
    </row>
    <row r="861" ht="15.75" customHeight="1">
      <c r="A861" s="2"/>
      <c r="B861" s="2"/>
      <c r="C861" s="2"/>
      <c r="D861" s="2"/>
      <c r="E861" s="2"/>
      <c r="F861" s="2"/>
      <c r="G861" s="222"/>
      <c r="H861" s="222"/>
      <c r="I861" s="222"/>
      <c r="J861" s="222"/>
      <c r="K861" s="5"/>
    </row>
    <row r="862" ht="15.75" customHeight="1">
      <c r="A862" s="2"/>
      <c r="B862" s="2"/>
      <c r="C862" s="2"/>
      <c r="D862" s="2"/>
      <c r="E862" s="2"/>
      <c r="F862" s="2"/>
      <c r="G862" s="222"/>
      <c r="H862" s="222"/>
      <c r="I862" s="222"/>
      <c r="J862" s="222"/>
      <c r="K862" s="5"/>
    </row>
    <row r="863" ht="15.75" customHeight="1">
      <c r="A863" s="2"/>
      <c r="B863" s="2"/>
      <c r="C863" s="2"/>
      <c r="D863" s="2"/>
      <c r="E863" s="2"/>
      <c r="F863" s="2"/>
      <c r="G863" s="222"/>
      <c r="H863" s="222"/>
      <c r="I863" s="222"/>
      <c r="J863" s="222"/>
      <c r="K863" s="5"/>
    </row>
    <row r="864" ht="15.75" customHeight="1">
      <c r="A864" s="2"/>
      <c r="B864" s="2"/>
      <c r="C864" s="2"/>
      <c r="D864" s="2"/>
      <c r="E864" s="2"/>
      <c r="F864" s="2"/>
      <c r="G864" s="222"/>
      <c r="H864" s="222"/>
      <c r="I864" s="222"/>
      <c r="J864" s="222"/>
      <c r="K864" s="5"/>
    </row>
    <row r="865" ht="15.75" customHeight="1">
      <c r="A865" s="2"/>
      <c r="B865" s="2"/>
      <c r="C865" s="2"/>
      <c r="D865" s="2"/>
      <c r="E865" s="2"/>
      <c r="F865" s="2"/>
      <c r="G865" s="222"/>
      <c r="H865" s="222"/>
      <c r="I865" s="222"/>
      <c r="J865" s="222"/>
      <c r="K865" s="5"/>
    </row>
    <row r="866" ht="15.75" customHeight="1">
      <c r="A866" s="2"/>
      <c r="B866" s="2"/>
      <c r="C866" s="2"/>
      <c r="D866" s="2"/>
      <c r="E866" s="2"/>
      <c r="F866" s="2"/>
      <c r="G866" s="222"/>
      <c r="H866" s="222"/>
      <c r="I866" s="222"/>
      <c r="J866" s="222"/>
      <c r="K866" s="5"/>
    </row>
    <row r="867" ht="15.75" customHeight="1">
      <c r="A867" s="2"/>
      <c r="B867" s="2"/>
      <c r="C867" s="2"/>
      <c r="D867" s="2"/>
      <c r="E867" s="2"/>
      <c r="F867" s="2"/>
      <c r="G867" s="222"/>
      <c r="H867" s="222"/>
      <c r="I867" s="222"/>
      <c r="J867" s="222"/>
      <c r="K867" s="5"/>
    </row>
    <row r="868" ht="15.75" customHeight="1">
      <c r="A868" s="2"/>
      <c r="B868" s="2"/>
      <c r="C868" s="2"/>
      <c r="D868" s="2"/>
      <c r="E868" s="2"/>
      <c r="F868" s="2"/>
      <c r="G868" s="222"/>
      <c r="H868" s="222"/>
      <c r="I868" s="222"/>
      <c r="J868" s="222"/>
      <c r="K868" s="5"/>
    </row>
    <row r="869" ht="15.75" customHeight="1">
      <c r="A869" s="2"/>
      <c r="B869" s="2"/>
      <c r="C869" s="2"/>
      <c r="D869" s="2"/>
      <c r="E869" s="2"/>
      <c r="F869" s="2"/>
      <c r="G869" s="222"/>
      <c r="H869" s="222"/>
      <c r="I869" s="222"/>
      <c r="J869" s="222"/>
      <c r="K869" s="5"/>
    </row>
    <row r="870" ht="15.75" customHeight="1">
      <c r="A870" s="2"/>
      <c r="B870" s="2"/>
      <c r="C870" s="2"/>
      <c r="D870" s="2"/>
      <c r="E870" s="2"/>
      <c r="F870" s="2"/>
      <c r="G870" s="222"/>
      <c r="H870" s="222"/>
      <c r="I870" s="222"/>
      <c r="J870" s="222"/>
      <c r="K870" s="5"/>
    </row>
    <row r="871" ht="15.75" customHeight="1">
      <c r="A871" s="2"/>
      <c r="B871" s="2"/>
      <c r="C871" s="2"/>
      <c r="D871" s="2"/>
      <c r="E871" s="2"/>
      <c r="F871" s="2"/>
      <c r="G871" s="222"/>
      <c r="H871" s="222"/>
      <c r="I871" s="222"/>
      <c r="J871" s="222"/>
      <c r="K871" s="5"/>
    </row>
    <row r="872" ht="15.75" customHeight="1">
      <c r="A872" s="2"/>
      <c r="B872" s="2"/>
      <c r="C872" s="2"/>
      <c r="D872" s="2"/>
      <c r="E872" s="2"/>
      <c r="F872" s="2"/>
      <c r="G872" s="222"/>
      <c r="H872" s="222"/>
      <c r="I872" s="222"/>
      <c r="J872" s="222"/>
      <c r="K872" s="5"/>
    </row>
    <row r="873" ht="15.75" customHeight="1">
      <c r="A873" s="2"/>
      <c r="B873" s="2"/>
      <c r="C873" s="2"/>
      <c r="D873" s="2"/>
      <c r="E873" s="2"/>
      <c r="F873" s="2"/>
      <c r="G873" s="222"/>
      <c r="H873" s="222"/>
      <c r="I873" s="222"/>
      <c r="J873" s="222"/>
      <c r="K873" s="5"/>
    </row>
    <row r="874" ht="15.75" customHeight="1">
      <c r="A874" s="2"/>
      <c r="B874" s="2"/>
      <c r="C874" s="2"/>
      <c r="D874" s="2"/>
      <c r="E874" s="2"/>
      <c r="F874" s="2"/>
      <c r="G874" s="222"/>
      <c r="H874" s="222"/>
      <c r="I874" s="222"/>
      <c r="J874" s="222"/>
      <c r="K874" s="5"/>
    </row>
    <row r="875" ht="15.75" customHeight="1">
      <c r="A875" s="2"/>
      <c r="B875" s="2"/>
      <c r="C875" s="2"/>
      <c r="D875" s="2"/>
      <c r="E875" s="2"/>
      <c r="F875" s="2"/>
      <c r="G875" s="222"/>
      <c r="H875" s="222"/>
      <c r="I875" s="222"/>
      <c r="J875" s="222"/>
      <c r="K875" s="5"/>
    </row>
    <row r="876" ht="15.75" customHeight="1">
      <c r="A876" s="2"/>
      <c r="B876" s="2"/>
      <c r="C876" s="2"/>
      <c r="D876" s="2"/>
      <c r="E876" s="2"/>
      <c r="F876" s="2"/>
      <c r="G876" s="222"/>
      <c r="H876" s="222"/>
      <c r="I876" s="222"/>
      <c r="J876" s="222"/>
      <c r="K876" s="5"/>
    </row>
    <row r="877" ht="15.75" customHeight="1">
      <c r="A877" s="2"/>
      <c r="B877" s="2"/>
      <c r="C877" s="2"/>
      <c r="D877" s="2"/>
      <c r="E877" s="2"/>
      <c r="F877" s="2"/>
      <c r="G877" s="222"/>
      <c r="H877" s="222"/>
      <c r="I877" s="222"/>
      <c r="J877" s="222"/>
      <c r="K877" s="5"/>
    </row>
    <row r="878" ht="15.75" customHeight="1">
      <c r="A878" s="2"/>
      <c r="B878" s="2"/>
      <c r="C878" s="2"/>
      <c r="D878" s="2"/>
      <c r="E878" s="2"/>
      <c r="F878" s="2"/>
      <c r="G878" s="222"/>
      <c r="H878" s="222"/>
      <c r="I878" s="222"/>
      <c r="J878" s="222"/>
      <c r="K878" s="5"/>
    </row>
    <row r="879" ht="15.75" customHeight="1">
      <c r="A879" s="2"/>
      <c r="B879" s="2"/>
      <c r="C879" s="2"/>
      <c r="D879" s="2"/>
      <c r="E879" s="2"/>
      <c r="F879" s="2"/>
      <c r="G879" s="222"/>
      <c r="H879" s="222"/>
      <c r="I879" s="222"/>
      <c r="J879" s="222"/>
      <c r="K879" s="5"/>
    </row>
    <row r="880" ht="15.75" customHeight="1">
      <c r="A880" s="2"/>
      <c r="B880" s="2"/>
      <c r="C880" s="2"/>
      <c r="D880" s="2"/>
      <c r="E880" s="2"/>
      <c r="F880" s="2"/>
      <c r="G880" s="222"/>
      <c r="H880" s="222"/>
      <c r="I880" s="222"/>
      <c r="J880" s="222"/>
      <c r="K880" s="5"/>
    </row>
    <row r="881" ht="15.75" customHeight="1">
      <c r="A881" s="2"/>
      <c r="B881" s="2"/>
      <c r="C881" s="2"/>
      <c r="D881" s="2"/>
      <c r="E881" s="2"/>
      <c r="F881" s="2"/>
      <c r="G881" s="222"/>
      <c r="H881" s="222"/>
      <c r="I881" s="222"/>
      <c r="J881" s="222"/>
      <c r="K881" s="5"/>
    </row>
    <row r="882" ht="15.75" customHeight="1">
      <c r="A882" s="2"/>
      <c r="B882" s="2"/>
      <c r="C882" s="2"/>
      <c r="D882" s="2"/>
      <c r="E882" s="2"/>
      <c r="F882" s="2"/>
      <c r="G882" s="222"/>
      <c r="H882" s="222"/>
      <c r="I882" s="222"/>
      <c r="J882" s="222"/>
      <c r="K882" s="5"/>
    </row>
    <row r="883" ht="15.75" customHeight="1">
      <c r="A883" s="2"/>
      <c r="B883" s="2"/>
      <c r="C883" s="2"/>
      <c r="D883" s="2"/>
      <c r="E883" s="2"/>
      <c r="F883" s="2"/>
      <c r="G883" s="222"/>
      <c r="H883" s="222"/>
      <c r="I883" s="222"/>
      <c r="J883" s="222"/>
      <c r="K883" s="5"/>
    </row>
    <row r="884" ht="15.75" customHeight="1">
      <c r="A884" s="2"/>
      <c r="B884" s="2"/>
      <c r="C884" s="2"/>
      <c r="D884" s="2"/>
      <c r="E884" s="2"/>
      <c r="F884" s="2"/>
      <c r="G884" s="222"/>
      <c r="H884" s="222"/>
      <c r="I884" s="222"/>
      <c r="J884" s="222"/>
      <c r="K884" s="5"/>
    </row>
    <row r="885" ht="15.75" customHeight="1">
      <c r="A885" s="2"/>
      <c r="B885" s="2"/>
      <c r="C885" s="2"/>
      <c r="D885" s="2"/>
      <c r="E885" s="2"/>
      <c r="F885" s="2"/>
      <c r="G885" s="222"/>
      <c r="H885" s="222"/>
      <c r="I885" s="222"/>
      <c r="J885" s="222"/>
      <c r="K885" s="5"/>
    </row>
    <row r="886" ht="15.75" customHeight="1">
      <c r="A886" s="2"/>
      <c r="B886" s="2"/>
      <c r="C886" s="2"/>
      <c r="D886" s="2"/>
      <c r="E886" s="2"/>
      <c r="F886" s="2"/>
      <c r="G886" s="222"/>
      <c r="H886" s="222"/>
      <c r="I886" s="222"/>
      <c r="J886" s="222"/>
      <c r="K886" s="5"/>
    </row>
    <row r="887" ht="15.75" customHeight="1">
      <c r="A887" s="2"/>
      <c r="B887" s="2"/>
      <c r="C887" s="2"/>
      <c r="D887" s="2"/>
      <c r="E887" s="2"/>
      <c r="F887" s="2"/>
      <c r="G887" s="222"/>
      <c r="H887" s="222"/>
      <c r="I887" s="222"/>
      <c r="J887" s="222"/>
      <c r="K887" s="5"/>
    </row>
    <row r="888" ht="15.75" customHeight="1">
      <c r="A888" s="2"/>
      <c r="B888" s="2"/>
      <c r="C888" s="2"/>
      <c r="D888" s="2"/>
      <c r="E888" s="2"/>
      <c r="F888" s="2"/>
      <c r="G888" s="222"/>
      <c r="H888" s="222"/>
      <c r="I888" s="222"/>
      <c r="J888" s="222"/>
      <c r="K888" s="5"/>
    </row>
    <row r="889" ht="15.75" customHeight="1">
      <c r="A889" s="2"/>
      <c r="B889" s="2"/>
      <c r="C889" s="2"/>
      <c r="D889" s="2"/>
      <c r="E889" s="2"/>
      <c r="F889" s="2"/>
      <c r="G889" s="222"/>
      <c r="H889" s="222"/>
      <c r="I889" s="222"/>
      <c r="J889" s="222"/>
      <c r="K889" s="5"/>
    </row>
    <row r="890" ht="15.75" customHeight="1">
      <c r="A890" s="2"/>
      <c r="B890" s="2"/>
      <c r="C890" s="2"/>
      <c r="D890" s="2"/>
      <c r="E890" s="2"/>
      <c r="F890" s="2"/>
      <c r="G890" s="222"/>
      <c r="H890" s="222"/>
      <c r="I890" s="222"/>
      <c r="J890" s="222"/>
      <c r="K890" s="5"/>
    </row>
    <row r="891" ht="15.75" customHeight="1">
      <c r="A891" s="2"/>
      <c r="B891" s="2"/>
      <c r="C891" s="2"/>
      <c r="D891" s="2"/>
      <c r="E891" s="2"/>
      <c r="F891" s="2"/>
      <c r="G891" s="222"/>
      <c r="H891" s="222"/>
      <c r="I891" s="222"/>
      <c r="J891" s="222"/>
      <c r="K891" s="5"/>
    </row>
    <row r="892" ht="15.75" customHeight="1">
      <c r="A892" s="2"/>
      <c r="B892" s="2"/>
      <c r="C892" s="2"/>
      <c r="D892" s="2"/>
      <c r="E892" s="2"/>
      <c r="F892" s="2"/>
      <c r="G892" s="222"/>
      <c r="H892" s="222"/>
      <c r="I892" s="222"/>
      <c r="J892" s="222"/>
      <c r="K892" s="5"/>
    </row>
    <row r="893" ht="15.75" customHeight="1">
      <c r="A893" s="2"/>
      <c r="B893" s="2"/>
      <c r="C893" s="2"/>
      <c r="D893" s="2"/>
      <c r="E893" s="2"/>
      <c r="F893" s="2"/>
      <c r="G893" s="222"/>
      <c r="H893" s="222"/>
      <c r="I893" s="222"/>
      <c r="J893" s="222"/>
      <c r="K893" s="5"/>
    </row>
    <row r="894" ht="15.75" customHeight="1">
      <c r="A894" s="2"/>
      <c r="B894" s="2"/>
      <c r="C894" s="2"/>
      <c r="D894" s="2"/>
      <c r="E894" s="2"/>
      <c r="F894" s="2"/>
      <c r="G894" s="222"/>
      <c r="H894" s="222"/>
      <c r="I894" s="222"/>
      <c r="J894" s="222"/>
      <c r="K894" s="5"/>
    </row>
    <row r="895" ht="15.75" customHeight="1">
      <c r="A895" s="2"/>
      <c r="B895" s="2"/>
      <c r="C895" s="2"/>
      <c r="D895" s="2"/>
      <c r="E895" s="2"/>
      <c r="F895" s="2"/>
      <c r="G895" s="222"/>
      <c r="H895" s="222"/>
      <c r="I895" s="222"/>
      <c r="J895" s="222"/>
      <c r="K895" s="5"/>
    </row>
    <row r="896" ht="15.75" customHeight="1">
      <c r="A896" s="2"/>
      <c r="B896" s="2"/>
      <c r="C896" s="2"/>
      <c r="D896" s="2"/>
      <c r="E896" s="2"/>
      <c r="F896" s="2"/>
      <c r="G896" s="222"/>
      <c r="H896" s="222"/>
      <c r="I896" s="222"/>
      <c r="J896" s="222"/>
      <c r="K896" s="5"/>
    </row>
    <row r="897" ht="15.75" customHeight="1">
      <c r="A897" s="2"/>
      <c r="B897" s="2"/>
      <c r="C897" s="2"/>
      <c r="D897" s="2"/>
      <c r="E897" s="2"/>
      <c r="F897" s="2"/>
      <c r="G897" s="222"/>
      <c r="H897" s="222"/>
      <c r="I897" s="222"/>
      <c r="J897" s="222"/>
      <c r="K897" s="5"/>
    </row>
    <row r="898" ht="15.75" customHeight="1">
      <c r="A898" s="2"/>
      <c r="B898" s="2"/>
      <c r="C898" s="2"/>
      <c r="D898" s="2"/>
      <c r="E898" s="2"/>
      <c r="F898" s="2"/>
      <c r="G898" s="222"/>
      <c r="H898" s="222"/>
      <c r="I898" s="222"/>
      <c r="J898" s="222"/>
      <c r="K898" s="5"/>
    </row>
    <row r="899" ht="15.75" customHeight="1">
      <c r="A899" s="2"/>
      <c r="B899" s="2"/>
      <c r="C899" s="2"/>
      <c r="D899" s="2"/>
      <c r="E899" s="2"/>
      <c r="F899" s="2"/>
      <c r="G899" s="222"/>
      <c r="H899" s="222"/>
      <c r="I899" s="222"/>
      <c r="J899" s="222"/>
      <c r="K899" s="5"/>
    </row>
    <row r="900" ht="15.75" customHeight="1">
      <c r="A900" s="2"/>
      <c r="B900" s="2"/>
      <c r="C900" s="2"/>
      <c r="D900" s="2"/>
      <c r="E900" s="2"/>
      <c r="F900" s="2"/>
      <c r="G900" s="222"/>
      <c r="H900" s="222"/>
      <c r="I900" s="222"/>
      <c r="J900" s="222"/>
      <c r="K900" s="5"/>
    </row>
    <row r="901" ht="15.75" customHeight="1">
      <c r="A901" s="2"/>
      <c r="B901" s="2"/>
      <c r="C901" s="2"/>
      <c r="D901" s="2"/>
      <c r="E901" s="2"/>
      <c r="F901" s="2"/>
      <c r="G901" s="222"/>
      <c r="H901" s="222"/>
      <c r="I901" s="222"/>
      <c r="J901" s="222"/>
      <c r="K901" s="5"/>
    </row>
    <row r="902" ht="15.75" customHeight="1">
      <c r="A902" s="2"/>
      <c r="B902" s="2"/>
      <c r="C902" s="2"/>
      <c r="D902" s="2"/>
      <c r="E902" s="2"/>
      <c r="F902" s="2"/>
      <c r="G902" s="222"/>
      <c r="H902" s="222"/>
      <c r="I902" s="222"/>
      <c r="J902" s="222"/>
      <c r="K902" s="5"/>
    </row>
    <row r="903" ht="15.75" customHeight="1">
      <c r="A903" s="2"/>
      <c r="B903" s="2"/>
      <c r="C903" s="2"/>
      <c r="D903" s="2"/>
      <c r="E903" s="2"/>
      <c r="F903" s="2"/>
      <c r="G903" s="222"/>
      <c r="H903" s="222"/>
      <c r="I903" s="222"/>
      <c r="J903" s="222"/>
      <c r="K903" s="5"/>
    </row>
    <row r="904" ht="15.75" customHeight="1">
      <c r="A904" s="2"/>
      <c r="B904" s="2"/>
      <c r="C904" s="2"/>
      <c r="D904" s="2"/>
      <c r="E904" s="2"/>
      <c r="F904" s="2"/>
      <c r="G904" s="222"/>
      <c r="H904" s="222"/>
      <c r="I904" s="222"/>
      <c r="J904" s="222"/>
      <c r="K904" s="5"/>
    </row>
    <row r="905" ht="15.75" customHeight="1">
      <c r="A905" s="2"/>
      <c r="B905" s="2"/>
      <c r="C905" s="2"/>
      <c r="D905" s="2"/>
      <c r="E905" s="2"/>
      <c r="F905" s="2"/>
      <c r="G905" s="222"/>
      <c r="H905" s="222"/>
      <c r="I905" s="222"/>
      <c r="J905" s="222"/>
      <c r="K905" s="5"/>
    </row>
    <row r="906" ht="15.75" customHeight="1">
      <c r="A906" s="2"/>
      <c r="B906" s="2"/>
      <c r="C906" s="2"/>
      <c r="D906" s="2"/>
      <c r="E906" s="2"/>
      <c r="F906" s="2"/>
      <c r="G906" s="222"/>
      <c r="H906" s="222"/>
      <c r="I906" s="222"/>
      <c r="J906" s="222"/>
      <c r="K906" s="5"/>
    </row>
    <row r="907" ht="15.75" customHeight="1">
      <c r="A907" s="2"/>
      <c r="B907" s="2"/>
      <c r="C907" s="2"/>
      <c r="D907" s="2"/>
      <c r="E907" s="2"/>
      <c r="F907" s="2"/>
      <c r="G907" s="222"/>
      <c r="H907" s="222"/>
      <c r="I907" s="222"/>
      <c r="J907" s="222"/>
      <c r="K907" s="5"/>
    </row>
    <row r="908" ht="15.75" customHeight="1">
      <c r="A908" s="2"/>
      <c r="B908" s="2"/>
      <c r="C908" s="2"/>
      <c r="D908" s="2"/>
      <c r="E908" s="2"/>
      <c r="F908" s="2"/>
      <c r="G908" s="222"/>
      <c r="H908" s="222"/>
      <c r="I908" s="222"/>
      <c r="J908" s="222"/>
      <c r="K908" s="5"/>
    </row>
    <row r="909" ht="15.75" customHeight="1">
      <c r="A909" s="2"/>
      <c r="B909" s="2"/>
      <c r="C909" s="2"/>
      <c r="D909" s="2"/>
      <c r="E909" s="2"/>
      <c r="F909" s="2"/>
      <c r="G909" s="222"/>
      <c r="H909" s="222"/>
      <c r="I909" s="222"/>
      <c r="J909" s="222"/>
      <c r="K909" s="5"/>
    </row>
    <row r="910" ht="15.75" customHeight="1">
      <c r="A910" s="2"/>
      <c r="B910" s="2"/>
      <c r="C910" s="2"/>
      <c r="D910" s="2"/>
      <c r="E910" s="2"/>
      <c r="F910" s="2"/>
      <c r="G910" s="222"/>
      <c r="H910" s="222"/>
      <c r="I910" s="222"/>
      <c r="J910" s="222"/>
      <c r="K910" s="5"/>
    </row>
    <row r="911" ht="15.75" customHeight="1">
      <c r="A911" s="2"/>
      <c r="B911" s="2"/>
      <c r="C911" s="2"/>
      <c r="D911" s="2"/>
      <c r="E911" s="2"/>
      <c r="F911" s="2"/>
      <c r="G911" s="222"/>
      <c r="H911" s="222"/>
      <c r="I911" s="222"/>
      <c r="J911" s="222"/>
      <c r="K911" s="5"/>
    </row>
    <row r="912" ht="15.75" customHeight="1">
      <c r="A912" s="2"/>
      <c r="B912" s="2"/>
      <c r="C912" s="2"/>
      <c r="D912" s="2"/>
      <c r="E912" s="2"/>
      <c r="F912" s="2"/>
      <c r="G912" s="222"/>
      <c r="H912" s="222"/>
      <c r="I912" s="222"/>
      <c r="J912" s="222"/>
      <c r="K912" s="5"/>
    </row>
    <row r="913" ht="15.75" customHeight="1">
      <c r="A913" s="2"/>
      <c r="B913" s="2"/>
      <c r="C913" s="2"/>
      <c r="D913" s="2"/>
      <c r="E913" s="2"/>
      <c r="F913" s="2"/>
      <c r="G913" s="222"/>
      <c r="H913" s="222"/>
      <c r="I913" s="222"/>
      <c r="J913" s="222"/>
      <c r="K913" s="5"/>
    </row>
    <row r="914" ht="15.75" customHeight="1">
      <c r="A914" s="2"/>
      <c r="B914" s="2"/>
      <c r="C914" s="2"/>
      <c r="D914" s="2"/>
      <c r="E914" s="2"/>
      <c r="F914" s="2"/>
      <c r="G914" s="222"/>
      <c r="H914" s="222"/>
      <c r="I914" s="222"/>
      <c r="J914" s="222"/>
      <c r="K914" s="5"/>
    </row>
    <row r="915" ht="15.75" customHeight="1">
      <c r="A915" s="2"/>
      <c r="B915" s="2"/>
      <c r="C915" s="2"/>
      <c r="D915" s="2"/>
      <c r="E915" s="2"/>
      <c r="F915" s="2"/>
      <c r="G915" s="222"/>
      <c r="H915" s="222"/>
      <c r="I915" s="222"/>
      <c r="J915" s="222"/>
      <c r="K915" s="5"/>
    </row>
    <row r="916" ht="15.75" customHeight="1">
      <c r="A916" s="2"/>
      <c r="B916" s="2"/>
      <c r="C916" s="2"/>
      <c r="D916" s="2"/>
      <c r="E916" s="2"/>
      <c r="F916" s="2"/>
      <c r="G916" s="222"/>
      <c r="H916" s="222"/>
      <c r="I916" s="222"/>
      <c r="J916" s="222"/>
      <c r="K916" s="5"/>
    </row>
    <row r="917" ht="15.75" customHeight="1">
      <c r="A917" s="2"/>
      <c r="B917" s="2"/>
      <c r="C917" s="2"/>
      <c r="D917" s="2"/>
      <c r="E917" s="2"/>
      <c r="F917" s="2"/>
      <c r="G917" s="222"/>
      <c r="H917" s="222"/>
      <c r="I917" s="222"/>
      <c r="J917" s="222"/>
      <c r="K917" s="5"/>
    </row>
    <row r="918" ht="15.75" customHeight="1">
      <c r="A918" s="2"/>
      <c r="B918" s="2"/>
      <c r="C918" s="2"/>
      <c r="D918" s="2"/>
      <c r="E918" s="2"/>
      <c r="F918" s="2"/>
      <c r="G918" s="222"/>
      <c r="H918" s="222"/>
      <c r="I918" s="222"/>
      <c r="J918" s="222"/>
      <c r="K918" s="5"/>
    </row>
    <row r="919" ht="15.75" customHeight="1">
      <c r="A919" s="2"/>
      <c r="B919" s="2"/>
      <c r="C919" s="2"/>
      <c r="D919" s="2"/>
      <c r="E919" s="2"/>
      <c r="F919" s="2"/>
      <c r="G919" s="222"/>
      <c r="H919" s="222"/>
      <c r="I919" s="222"/>
      <c r="J919" s="222"/>
      <c r="K919" s="5"/>
    </row>
    <row r="920" ht="15.75" customHeight="1">
      <c r="A920" s="2"/>
      <c r="B920" s="2"/>
      <c r="C920" s="2"/>
      <c r="D920" s="2"/>
      <c r="E920" s="2"/>
      <c r="F920" s="2"/>
      <c r="G920" s="222"/>
      <c r="H920" s="222"/>
      <c r="I920" s="222"/>
      <c r="J920" s="222"/>
      <c r="K920" s="5"/>
    </row>
    <row r="921" ht="15.75" customHeight="1">
      <c r="A921" s="2"/>
      <c r="B921" s="2"/>
      <c r="C921" s="2"/>
      <c r="D921" s="2"/>
      <c r="E921" s="2"/>
      <c r="F921" s="2"/>
      <c r="G921" s="222"/>
      <c r="H921" s="222"/>
      <c r="I921" s="222"/>
      <c r="J921" s="222"/>
      <c r="K921" s="5"/>
    </row>
    <row r="922" ht="15.75" customHeight="1">
      <c r="A922" s="2"/>
      <c r="B922" s="2"/>
      <c r="C922" s="2"/>
      <c r="D922" s="2"/>
      <c r="E922" s="2"/>
      <c r="F922" s="2"/>
      <c r="G922" s="222"/>
      <c r="H922" s="222"/>
      <c r="I922" s="222"/>
      <c r="J922" s="222"/>
      <c r="K922" s="5"/>
    </row>
    <row r="923" ht="15.75" customHeight="1">
      <c r="A923" s="2"/>
      <c r="B923" s="2"/>
      <c r="C923" s="2"/>
      <c r="D923" s="2"/>
      <c r="E923" s="2"/>
      <c r="F923" s="2"/>
      <c r="G923" s="222"/>
      <c r="H923" s="222"/>
      <c r="I923" s="222"/>
      <c r="J923" s="222"/>
      <c r="K923" s="5"/>
    </row>
    <row r="924" ht="15.75" customHeight="1">
      <c r="A924" s="2"/>
      <c r="B924" s="2"/>
      <c r="C924" s="2"/>
      <c r="D924" s="2"/>
      <c r="E924" s="2"/>
      <c r="F924" s="2"/>
      <c r="G924" s="222"/>
      <c r="H924" s="222"/>
      <c r="I924" s="222"/>
      <c r="J924" s="222"/>
      <c r="K924" s="5"/>
    </row>
    <row r="925" ht="15.75" customHeight="1">
      <c r="A925" s="2"/>
      <c r="B925" s="2"/>
      <c r="C925" s="2"/>
      <c r="D925" s="2"/>
      <c r="E925" s="2"/>
      <c r="F925" s="2"/>
      <c r="G925" s="222"/>
      <c r="H925" s="222"/>
      <c r="I925" s="222"/>
      <c r="J925" s="222"/>
      <c r="K925" s="5"/>
    </row>
    <row r="926" ht="15.75" customHeight="1">
      <c r="A926" s="2"/>
      <c r="B926" s="2"/>
      <c r="C926" s="2"/>
      <c r="D926" s="2"/>
      <c r="E926" s="2"/>
      <c r="F926" s="2"/>
      <c r="G926" s="222"/>
      <c r="H926" s="222"/>
      <c r="I926" s="222"/>
      <c r="J926" s="222"/>
      <c r="K926" s="5"/>
    </row>
    <row r="927" ht="15.75" customHeight="1">
      <c r="A927" s="2"/>
      <c r="B927" s="2"/>
      <c r="C927" s="2"/>
      <c r="D927" s="2"/>
      <c r="E927" s="2"/>
      <c r="F927" s="2"/>
      <c r="G927" s="222"/>
      <c r="H927" s="222"/>
      <c r="I927" s="222"/>
      <c r="J927" s="222"/>
      <c r="K927" s="5"/>
    </row>
    <row r="928" ht="15.75" customHeight="1">
      <c r="A928" s="2"/>
      <c r="B928" s="2"/>
      <c r="C928" s="2"/>
      <c r="D928" s="2"/>
      <c r="E928" s="2"/>
      <c r="F928" s="2"/>
      <c r="G928" s="222"/>
      <c r="H928" s="222"/>
      <c r="I928" s="222"/>
      <c r="J928" s="222"/>
      <c r="K928" s="5"/>
    </row>
    <row r="929" ht="15.75" customHeight="1">
      <c r="A929" s="2"/>
      <c r="B929" s="2"/>
      <c r="C929" s="2"/>
      <c r="D929" s="2"/>
      <c r="E929" s="2"/>
      <c r="F929" s="2"/>
      <c r="G929" s="222"/>
      <c r="H929" s="222"/>
      <c r="I929" s="222"/>
      <c r="J929" s="222"/>
      <c r="K929" s="5"/>
    </row>
    <row r="930" ht="15.75" customHeight="1">
      <c r="A930" s="2"/>
      <c r="B930" s="2"/>
      <c r="C930" s="2"/>
      <c r="D930" s="2"/>
      <c r="E930" s="2"/>
      <c r="F930" s="2"/>
      <c r="G930" s="222"/>
      <c r="H930" s="222"/>
      <c r="I930" s="222"/>
      <c r="J930" s="222"/>
      <c r="K930" s="5"/>
    </row>
    <row r="931" ht="15.75" customHeight="1">
      <c r="A931" s="2"/>
      <c r="B931" s="2"/>
      <c r="C931" s="2"/>
      <c r="D931" s="2"/>
      <c r="E931" s="2"/>
      <c r="F931" s="2"/>
      <c r="G931" s="222"/>
      <c r="H931" s="222"/>
      <c r="I931" s="222"/>
      <c r="J931" s="222"/>
      <c r="K931" s="5"/>
    </row>
    <row r="932" ht="15.75" customHeight="1">
      <c r="A932" s="2"/>
      <c r="B932" s="2"/>
      <c r="C932" s="2"/>
      <c r="D932" s="2"/>
      <c r="E932" s="2"/>
      <c r="F932" s="2"/>
      <c r="G932" s="222"/>
      <c r="H932" s="222"/>
      <c r="I932" s="222"/>
      <c r="J932" s="222"/>
      <c r="K932" s="5"/>
    </row>
    <row r="933" ht="15.75" customHeight="1">
      <c r="A933" s="2"/>
      <c r="B933" s="2"/>
      <c r="C933" s="2"/>
      <c r="D933" s="2"/>
      <c r="E933" s="2"/>
      <c r="F933" s="2"/>
      <c r="G933" s="222"/>
      <c r="H933" s="222"/>
      <c r="I933" s="222"/>
      <c r="J933" s="222"/>
      <c r="K933" s="5"/>
    </row>
    <row r="934" ht="15.75" customHeight="1">
      <c r="A934" s="2"/>
      <c r="B934" s="2"/>
      <c r="C934" s="2"/>
      <c r="D934" s="2"/>
      <c r="E934" s="2"/>
      <c r="F934" s="2"/>
      <c r="G934" s="222"/>
      <c r="H934" s="222"/>
      <c r="I934" s="222"/>
      <c r="J934" s="222"/>
      <c r="K934" s="5"/>
    </row>
    <row r="935" ht="15.75" customHeight="1">
      <c r="A935" s="2"/>
      <c r="B935" s="2"/>
      <c r="C935" s="2"/>
      <c r="D935" s="2"/>
      <c r="E935" s="2"/>
      <c r="F935" s="2"/>
      <c r="G935" s="222"/>
      <c r="H935" s="222"/>
      <c r="I935" s="222"/>
      <c r="J935" s="222"/>
      <c r="K935" s="5"/>
    </row>
    <row r="936" ht="15.75" customHeight="1">
      <c r="A936" s="2"/>
      <c r="B936" s="2"/>
      <c r="C936" s="2"/>
      <c r="D936" s="2"/>
      <c r="E936" s="2"/>
      <c r="F936" s="2"/>
      <c r="G936" s="222"/>
      <c r="H936" s="222"/>
      <c r="I936" s="222"/>
      <c r="J936" s="222"/>
      <c r="K936" s="5"/>
    </row>
    <row r="937" ht="15.75" customHeight="1">
      <c r="A937" s="2"/>
      <c r="B937" s="2"/>
      <c r="C937" s="2"/>
      <c r="D937" s="2"/>
      <c r="E937" s="2"/>
      <c r="F937" s="2"/>
      <c r="G937" s="222"/>
      <c r="H937" s="222"/>
      <c r="I937" s="222"/>
      <c r="J937" s="222"/>
      <c r="K937" s="5"/>
    </row>
    <row r="938" ht="15.75" customHeight="1">
      <c r="A938" s="2"/>
      <c r="B938" s="2"/>
      <c r="C938" s="2"/>
      <c r="D938" s="2"/>
      <c r="E938" s="2"/>
      <c r="F938" s="2"/>
      <c r="G938" s="222"/>
      <c r="H938" s="222"/>
      <c r="I938" s="222"/>
      <c r="J938" s="222"/>
      <c r="K938" s="5"/>
    </row>
    <row r="939" ht="15.75" customHeight="1">
      <c r="A939" s="2"/>
      <c r="B939" s="2"/>
      <c r="C939" s="2"/>
      <c r="D939" s="2"/>
      <c r="E939" s="2"/>
      <c r="F939" s="2"/>
      <c r="G939" s="222"/>
      <c r="H939" s="222"/>
      <c r="I939" s="222"/>
      <c r="J939" s="222"/>
      <c r="K939" s="5"/>
    </row>
    <row r="940" ht="15.75" customHeight="1">
      <c r="A940" s="2"/>
      <c r="B940" s="2"/>
      <c r="C940" s="2"/>
      <c r="D940" s="2"/>
      <c r="E940" s="2"/>
      <c r="F940" s="2"/>
      <c r="G940" s="222"/>
      <c r="H940" s="222"/>
      <c r="I940" s="222"/>
      <c r="J940" s="222"/>
      <c r="K940" s="5"/>
    </row>
    <row r="941" ht="15.75" customHeight="1">
      <c r="A941" s="2"/>
      <c r="B941" s="2"/>
      <c r="C941" s="2"/>
      <c r="D941" s="2"/>
      <c r="E941" s="2"/>
      <c r="F941" s="2"/>
      <c r="G941" s="222"/>
      <c r="H941" s="222"/>
      <c r="I941" s="222"/>
      <c r="J941" s="222"/>
      <c r="K941" s="5"/>
    </row>
    <row r="942" ht="15.75" customHeight="1">
      <c r="A942" s="2"/>
      <c r="B942" s="2"/>
      <c r="C942" s="2"/>
      <c r="D942" s="2"/>
      <c r="E942" s="2"/>
      <c r="F942" s="2"/>
      <c r="G942" s="222"/>
      <c r="H942" s="222"/>
      <c r="I942" s="222"/>
      <c r="J942" s="222"/>
      <c r="K942" s="5"/>
    </row>
    <row r="943" ht="15.75" customHeight="1">
      <c r="A943" s="2"/>
      <c r="B943" s="2"/>
      <c r="C943" s="2"/>
      <c r="D943" s="2"/>
      <c r="E943" s="2"/>
      <c r="F943" s="2"/>
      <c r="G943" s="222"/>
      <c r="H943" s="222"/>
      <c r="I943" s="222"/>
      <c r="J943" s="222"/>
      <c r="K943" s="5"/>
    </row>
    <row r="944" ht="15.75" customHeight="1">
      <c r="A944" s="2"/>
      <c r="B944" s="2"/>
      <c r="C944" s="2"/>
      <c r="D944" s="2"/>
      <c r="E944" s="2"/>
      <c r="F944" s="2"/>
      <c r="G944" s="222"/>
      <c r="H944" s="222"/>
      <c r="I944" s="222"/>
      <c r="J944" s="222"/>
      <c r="K944" s="5"/>
    </row>
    <row r="945" ht="15.75" customHeight="1">
      <c r="A945" s="2"/>
      <c r="B945" s="2"/>
      <c r="C945" s="2"/>
      <c r="D945" s="2"/>
      <c r="E945" s="2"/>
      <c r="F945" s="2"/>
      <c r="G945" s="222"/>
      <c r="H945" s="222"/>
      <c r="I945" s="222"/>
      <c r="J945" s="222"/>
      <c r="K945" s="5"/>
    </row>
    <row r="946" ht="15.75" customHeight="1">
      <c r="A946" s="2"/>
      <c r="B946" s="2"/>
      <c r="C946" s="2"/>
      <c r="D946" s="2"/>
      <c r="E946" s="2"/>
      <c r="F946" s="2"/>
      <c r="G946" s="222"/>
      <c r="H946" s="222"/>
      <c r="I946" s="222"/>
      <c r="J946" s="222"/>
      <c r="K946" s="5"/>
    </row>
    <row r="947" ht="15.75" customHeight="1">
      <c r="A947" s="2"/>
      <c r="B947" s="2"/>
      <c r="C947" s="2"/>
      <c r="D947" s="2"/>
      <c r="E947" s="2"/>
      <c r="F947" s="2"/>
      <c r="G947" s="222"/>
      <c r="H947" s="222"/>
      <c r="I947" s="222"/>
      <c r="J947" s="222"/>
      <c r="K947" s="5"/>
    </row>
    <row r="948" ht="15.75" customHeight="1">
      <c r="A948" s="2"/>
      <c r="B948" s="2"/>
      <c r="C948" s="2"/>
      <c r="D948" s="2"/>
      <c r="E948" s="2"/>
      <c r="F948" s="2"/>
      <c r="G948" s="222"/>
      <c r="H948" s="222"/>
      <c r="I948" s="222"/>
      <c r="J948" s="222"/>
      <c r="K948" s="5"/>
    </row>
    <row r="949" ht="15.75" customHeight="1">
      <c r="A949" s="2"/>
      <c r="B949" s="2"/>
      <c r="C949" s="2"/>
      <c r="D949" s="2"/>
      <c r="E949" s="2"/>
      <c r="F949" s="2"/>
      <c r="G949" s="222"/>
      <c r="H949" s="222"/>
      <c r="I949" s="222"/>
      <c r="J949" s="222"/>
      <c r="K949" s="5"/>
    </row>
    <row r="950" ht="15.75" customHeight="1">
      <c r="A950" s="2"/>
      <c r="B950" s="2"/>
      <c r="C950" s="2"/>
      <c r="D950" s="2"/>
      <c r="E950" s="2"/>
      <c r="F950" s="2"/>
      <c r="G950" s="222"/>
      <c r="H950" s="222"/>
      <c r="I950" s="222"/>
      <c r="J950" s="222"/>
      <c r="K950" s="5"/>
    </row>
    <row r="951" ht="15.75" customHeight="1">
      <c r="A951" s="2"/>
      <c r="B951" s="2"/>
      <c r="C951" s="2"/>
      <c r="D951" s="2"/>
      <c r="E951" s="2"/>
      <c r="F951" s="2"/>
      <c r="G951" s="222"/>
      <c r="H951" s="222"/>
      <c r="I951" s="222"/>
      <c r="J951" s="222"/>
      <c r="K951" s="5"/>
    </row>
    <row r="952" ht="15.75" customHeight="1">
      <c r="A952" s="2"/>
      <c r="B952" s="2"/>
      <c r="C952" s="2"/>
      <c r="D952" s="2"/>
      <c r="E952" s="2"/>
      <c r="F952" s="2"/>
      <c r="G952" s="222"/>
      <c r="H952" s="222"/>
      <c r="I952" s="222"/>
      <c r="J952" s="222"/>
      <c r="K952" s="5"/>
    </row>
    <row r="953" ht="15.75" customHeight="1">
      <c r="A953" s="2"/>
      <c r="B953" s="2"/>
      <c r="C953" s="2"/>
      <c r="D953" s="2"/>
      <c r="E953" s="2"/>
      <c r="F953" s="2"/>
      <c r="G953" s="222"/>
      <c r="H953" s="222"/>
      <c r="I953" s="222"/>
      <c r="J953" s="222"/>
      <c r="K953" s="5"/>
    </row>
    <row r="954" ht="15.75" customHeight="1">
      <c r="A954" s="2"/>
      <c r="B954" s="2"/>
      <c r="C954" s="2"/>
      <c r="D954" s="2"/>
      <c r="E954" s="2"/>
      <c r="F954" s="2"/>
      <c r="G954" s="222"/>
      <c r="H954" s="222"/>
      <c r="I954" s="222"/>
      <c r="J954" s="222"/>
      <c r="K954" s="5"/>
    </row>
    <row r="955" ht="15.75" customHeight="1">
      <c r="A955" s="2"/>
      <c r="B955" s="2"/>
      <c r="C955" s="2"/>
      <c r="D955" s="2"/>
      <c r="E955" s="2"/>
      <c r="F955" s="2"/>
      <c r="G955" s="222"/>
      <c r="H955" s="222"/>
      <c r="I955" s="222"/>
      <c r="J955" s="222"/>
      <c r="K955" s="5"/>
    </row>
    <row r="956" ht="15.75" customHeight="1">
      <c r="A956" s="2"/>
      <c r="B956" s="2"/>
      <c r="C956" s="2"/>
      <c r="D956" s="2"/>
      <c r="E956" s="2"/>
      <c r="F956" s="2"/>
      <c r="G956" s="222"/>
      <c r="H956" s="222"/>
      <c r="I956" s="222"/>
      <c r="J956" s="222"/>
      <c r="K956" s="5"/>
    </row>
    <row r="957" ht="15.75" customHeight="1">
      <c r="A957" s="2"/>
      <c r="B957" s="2"/>
      <c r="C957" s="2"/>
      <c r="D957" s="2"/>
      <c r="E957" s="2"/>
      <c r="F957" s="2"/>
      <c r="G957" s="222"/>
      <c r="H957" s="222"/>
      <c r="I957" s="222"/>
      <c r="J957" s="222"/>
      <c r="K957" s="5"/>
    </row>
    <row r="958" ht="15.75" customHeight="1">
      <c r="A958" s="2"/>
      <c r="B958" s="2"/>
      <c r="C958" s="2"/>
      <c r="D958" s="2"/>
      <c r="E958" s="2"/>
      <c r="F958" s="2"/>
      <c r="G958" s="222"/>
      <c r="H958" s="222"/>
      <c r="I958" s="222"/>
      <c r="J958" s="222"/>
      <c r="K958" s="5"/>
    </row>
    <row r="959" ht="15.75" customHeight="1">
      <c r="A959" s="2"/>
      <c r="B959" s="2"/>
      <c r="C959" s="2"/>
      <c r="D959" s="2"/>
      <c r="E959" s="2"/>
      <c r="F959" s="2"/>
      <c r="G959" s="222"/>
      <c r="H959" s="222"/>
      <c r="I959" s="222"/>
      <c r="J959" s="222"/>
      <c r="K959" s="5"/>
    </row>
    <row r="960" ht="15.75" customHeight="1">
      <c r="A960" s="2"/>
      <c r="B960" s="2"/>
      <c r="C960" s="2"/>
      <c r="D960" s="2"/>
      <c r="E960" s="2"/>
      <c r="F960" s="2"/>
      <c r="G960" s="222"/>
      <c r="H960" s="222"/>
      <c r="I960" s="222"/>
      <c r="J960" s="222"/>
      <c r="K960" s="5"/>
    </row>
    <row r="961" ht="15.75" customHeight="1">
      <c r="A961" s="2"/>
      <c r="B961" s="2"/>
      <c r="C961" s="2"/>
      <c r="D961" s="2"/>
      <c r="E961" s="2"/>
      <c r="F961" s="2"/>
      <c r="G961" s="222"/>
      <c r="H961" s="222"/>
      <c r="I961" s="222"/>
      <c r="J961" s="222"/>
      <c r="K961" s="5"/>
    </row>
    <row r="962" ht="15.75" customHeight="1">
      <c r="A962" s="2"/>
      <c r="B962" s="2"/>
      <c r="C962" s="2"/>
      <c r="D962" s="2"/>
      <c r="E962" s="2"/>
      <c r="F962" s="2"/>
      <c r="G962" s="222"/>
      <c r="H962" s="222"/>
      <c r="I962" s="222"/>
      <c r="J962" s="222"/>
      <c r="K962" s="5"/>
    </row>
    <row r="963" ht="15.75" customHeight="1">
      <c r="A963" s="2"/>
      <c r="B963" s="2"/>
      <c r="C963" s="2"/>
      <c r="D963" s="2"/>
      <c r="E963" s="2"/>
      <c r="F963" s="2"/>
      <c r="G963" s="222"/>
      <c r="H963" s="222"/>
      <c r="I963" s="222"/>
      <c r="J963" s="222"/>
      <c r="K963" s="5"/>
    </row>
    <row r="964" ht="15.75" customHeight="1">
      <c r="A964" s="2"/>
      <c r="B964" s="2"/>
      <c r="C964" s="2"/>
      <c r="D964" s="2"/>
      <c r="E964" s="2"/>
      <c r="F964" s="2"/>
      <c r="G964" s="222"/>
      <c r="H964" s="222"/>
      <c r="I964" s="222"/>
      <c r="J964" s="222"/>
      <c r="K964" s="5"/>
    </row>
    <row r="965" ht="15.75" customHeight="1">
      <c r="A965" s="2"/>
      <c r="B965" s="2"/>
      <c r="C965" s="2"/>
      <c r="D965" s="2"/>
      <c r="E965" s="2"/>
      <c r="F965" s="2"/>
      <c r="G965" s="222"/>
      <c r="H965" s="222"/>
      <c r="I965" s="222"/>
      <c r="J965" s="222"/>
      <c r="K965" s="5"/>
    </row>
    <row r="966" ht="15.75" customHeight="1">
      <c r="A966" s="2"/>
      <c r="B966" s="2"/>
      <c r="C966" s="2"/>
      <c r="D966" s="2"/>
      <c r="E966" s="2"/>
      <c r="F966" s="2"/>
      <c r="G966" s="222"/>
      <c r="H966" s="222"/>
      <c r="I966" s="222"/>
      <c r="J966" s="222"/>
      <c r="K966" s="5"/>
    </row>
    <row r="967" ht="15.75" customHeight="1">
      <c r="A967" s="2"/>
      <c r="B967" s="2"/>
      <c r="C967" s="2"/>
      <c r="D967" s="2"/>
      <c r="E967" s="2"/>
      <c r="F967" s="2"/>
      <c r="G967" s="222"/>
      <c r="H967" s="222"/>
      <c r="I967" s="222"/>
      <c r="J967" s="222"/>
      <c r="K967" s="5"/>
    </row>
    <row r="968" ht="15.75" customHeight="1">
      <c r="A968" s="2"/>
      <c r="B968" s="2"/>
      <c r="C968" s="2"/>
      <c r="D968" s="2"/>
      <c r="E968" s="2"/>
      <c r="F968" s="2"/>
      <c r="G968" s="222"/>
      <c r="H968" s="222"/>
      <c r="I968" s="222"/>
      <c r="J968" s="222"/>
      <c r="K968" s="5"/>
    </row>
    <row r="969" ht="15.75" customHeight="1">
      <c r="A969" s="2"/>
      <c r="B969" s="2"/>
      <c r="C969" s="2"/>
      <c r="D969" s="2"/>
      <c r="E969" s="2"/>
      <c r="F969" s="2"/>
      <c r="G969" s="222"/>
      <c r="H969" s="222"/>
      <c r="I969" s="222"/>
      <c r="J969" s="222"/>
      <c r="K969" s="5"/>
    </row>
    <row r="970" ht="15.75" customHeight="1">
      <c r="A970" s="2"/>
      <c r="B970" s="2"/>
      <c r="C970" s="2"/>
      <c r="D970" s="2"/>
      <c r="E970" s="2"/>
      <c r="F970" s="2"/>
      <c r="G970" s="222"/>
      <c r="H970" s="222"/>
      <c r="I970" s="222"/>
      <c r="J970" s="222"/>
      <c r="K970" s="5"/>
    </row>
    <row r="971" ht="15.75" customHeight="1">
      <c r="A971" s="2"/>
      <c r="B971" s="2"/>
      <c r="C971" s="2"/>
      <c r="D971" s="2"/>
      <c r="E971" s="2"/>
      <c r="F971" s="2"/>
      <c r="G971" s="222"/>
      <c r="H971" s="222"/>
      <c r="I971" s="222"/>
      <c r="J971" s="222"/>
      <c r="K971" s="5"/>
    </row>
    <row r="972" ht="15.75" customHeight="1">
      <c r="A972" s="2"/>
      <c r="B972" s="2"/>
      <c r="C972" s="2"/>
      <c r="D972" s="2"/>
      <c r="E972" s="2"/>
      <c r="F972" s="2"/>
      <c r="G972" s="222"/>
      <c r="H972" s="222"/>
      <c r="I972" s="222"/>
      <c r="J972" s="222"/>
      <c r="K972" s="5"/>
    </row>
    <row r="973" ht="15.75" customHeight="1">
      <c r="A973" s="2"/>
      <c r="B973" s="2"/>
      <c r="C973" s="2"/>
      <c r="D973" s="2"/>
      <c r="E973" s="2"/>
      <c r="F973" s="2"/>
      <c r="G973" s="222"/>
      <c r="H973" s="222"/>
      <c r="I973" s="222"/>
      <c r="J973" s="222"/>
      <c r="K973" s="5"/>
    </row>
    <row r="974" ht="15.75" customHeight="1">
      <c r="A974" s="2"/>
      <c r="B974" s="2"/>
      <c r="C974" s="2"/>
      <c r="D974" s="2"/>
      <c r="E974" s="2"/>
      <c r="F974" s="2"/>
      <c r="G974" s="222"/>
      <c r="H974" s="222"/>
      <c r="I974" s="222"/>
      <c r="J974" s="222"/>
      <c r="K974" s="5"/>
    </row>
    <row r="975" ht="15.75" customHeight="1">
      <c r="A975" s="2"/>
      <c r="B975" s="2"/>
      <c r="C975" s="2"/>
      <c r="D975" s="2"/>
      <c r="E975" s="2"/>
      <c r="F975" s="2"/>
      <c r="G975" s="222"/>
      <c r="H975" s="222"/>
      <c r="I975" s="222"/>
      <c r="J975" s="222"/>
      <c r="K975" s="5"/>
    </row>
    <row r="976" ht="15.75" customHeight="1">
      <c r="A976" s="2"/>
      <c r="B976" s="2"/>
      <c r="C976" s="2"/>
      <c r="D976" s="2"/>
      <c r="E976" s="2"/>
      <c r="F976" s="2"/>
      <c r="G976" s="222"/>
      <c r="H976" s="222"/>
      <c r="I976" s="222"/>
      <c r="J976" s="222"/>
      <c r="K976" s="5"/>
    </row>
    <row r="977" ht="15.75" customHeight="1">
      <c r="A977" s="2"/>
      <c r="B977" s="2"/>
      <c r="C977" s="2"/>
      <c r="D977" s="2"/>
      <c r="E977" s="2"/>
      <c r="F977" s="2"/>
      <c r="G977" s="222"/>
      <c r="H977" s="222"/>
      <c r="I977" s="222"/>
      <c r="J977" s="222"/>
      <c r="K977" s="5"/>
    </row>
    <row r="978" ht="15.75" customHeight="1">
      <c r="A978" s="2"/>
      <c r="B978" s="2"/>
      <c r="C978" s="2"/>
      <c r="D978" s="2"/>
      <c r="E978" s="2"/>
      <c r="F978" s="2"/>
      <c r="G978" s="222"/>
      <c r="H978" s="222"/>
      <c r="I978" s="222"/>
      <c r="J978" s="222"/>
      <c r="K978" s="5"/>
    </row>
    <row r="979" ht="15.75" customHeight="1">
      <c r="A979" s="2"/>
      <c r="B979" s="2"/>
      <c r="C979" s="2"/>
      <c r="D979" s="2"/>
      <c r="E979" s="2"/>
      <c r="F979" s="2"/>
      <c r="G979" s="222"/>
      <c r="H979" s="222"/>
      <c r="I979" s="222"/>
      <c r="J979" s="222"/>
      <c r="K979" s="5"/>
    </row>
    <row r="980" ht="15.75" customHeight="1">
      <c r="A980" s="2"/>
      <c r="B980" s="2"/>
      <c r="C980" s="2"/>
      <c r="D980" s="2"/>
      <c r="E980" s="2"/>
      <c r="F980" s="2"/>
      <c r="G980" s="222"/>
      <c r="H980" s="222"/>
      <c r="I980" s="222"/>
      <c r="J980" s="222"/>
      <c r="K980" s="5"/>
    </row>
    <row r="981" ht="15.75" customHeight="1">
      <c r="A981" s="2"/>
      <c r="B981" s="2"/>
      <c r="C981" s="2"/>
      <c r="D981" s="2"/>
      <c r="E981" s="2"/>
      <c r="F981" s="2"/>
      <c r="G981" s="222"/>
      <c r="H981" s="222"/>
      <c r="I981" s="222"/>
      <c r="J981" s="222"/>
      <c r="K981" s="5"/>
    </row>
    <row r="982" ht="15.75" customHeight="1">
      <c r="A982" s="2"/>
      <c r="B982" s="2"/>
      <c r="C982" s="2"/>
      <c r="D982" s="2"/>
      <c r="E982" s="2"/>
      <c r="F982" s="2"/>
      <c r="G982" s="222"/>
      <c r="H982" s="222"/>
      <c r="I982" s="222"/>
      <c r="J982" s="222"/>
      <c r="K982" s="5"/>
    </row>
    <row r="983" ht="15.75" customHeight="1">
      <c r="A983" s="2"/>
      <c r="B983" s="2"/>
      <c r="C983" s="2"/>
      <c r="D983" s="2"/>
      <c r="E983" s="2"/>
      <c r="F983" s="2"/>
      <c r="G983" s="222"/>
      <c r="H983" s="222"/>
      <c r="I983" s="222"/>
      <c r="J983" s="222"/>
      <c r="K983" s="5"/>
    </row>
    <row r="984" ht="15.75" customHeight="1">
      <c r="A984" s="2"/>
      <c r="B984" s="2"/>
      <c r="C984" s="2"/>
      <c r="D984" s="2"/>
      <c r="E984" s="2"/>
      <c r="F984" s="2"/>
      <c r="G984" s="222"/>
      <c r="H984" s="222"/>
      <c r="I984" s="222"/>
      <c r="J984" s="222"/>
      <c r="K984" s="5"/>
    </row>
    <row r="985" ht="15.75" customHeight="1">
      <c r="A985" s="2"/>
      <c r="B985" s="2"/>
      <c r="C985" s="2"/>
      <c r="D985" s="2"/>
      <c r="E985" s="2"/>
      <c r="F985" s="2"/>
      <c r="G985" s="222"/>
      <c r="H985" s="222"/>
      <c r="I985" s="222"/>
      <c r="J985" s="222"/>
      <c r="K985" s="5"/>
    </row>
    <row r="986" ht="15.75" customHeight="1">
      <c r="A986" s="2"/>
      <c r="B986" s="2"/>
      <c r="C986" s="2"/>
      <c r="D986" s="2"/>
      <c r="E986" s="2"/>
      <c r="F986" s="2"/>
      <c r="G986" s="222"/>
      <c r="H986" s="222"/>
      <c r="I986" s="222"/>
      <c r="J986" s="222"/>
      <c r="K986" s="5"/>
    </row>
    <row r="987" ht="15.75" customHeight="1">
      <c r="A987" s="2"/>
      <c r="B987" s="2"/>
      <c r="C987" s="2"/>
      <c r="D987" s="2"/>
      <c r="E987" s="2"/>
      <c r="F987" s="2"/>
      <c r="G987" s="222"/>
      <c r="H987" s="222"/>
      <c r="I987" s="222"/>
      <c r="J987" s="222"/>
      <c r="K987" s="5"/>
    </row>
    <row r="988" ht="15.75" customHeight="1">
      <c r="A988" s="2"/>
      <c r="B988" s="2"/>
      <c r="C988" s="2"/>
      <c r="D988" s="2"/>
      <c r="E988" s="2"/>
      <c r="F988" s="2"/>
      <c r="G988" s="222"/>
      <c r="H988" s="222"/>
      <c r="I988" s="222"/>
      <c r="J988" s="222"/>
      <c r="K988" s="5"/>
    </row>
    <row r="989" ht="15.75" customHeight="1">
      <c r="A989" s="2"/>
      <c r="B989" s="2"/>
      <c r="C989" s="2"/>
      <c r="D989" s="2"/>
      <c r="E989" s="2"/>
      <c r="F989" s="2"/>
      <c r="G989" s="222"/>
      <c r="H989" s="222"/>
      <c r="I989" s="222"/>
      <c r="J989" s="222"/>
      <c r="K989" s="5"/>
    </row>
    <row r="990" ht="15.75" customHeight="1">
      <c r="A990" s="2"/>
      <c r="B990" s="2"/>
      <c r="C990" s="2"/>
      <c r="D990" s="2"/>
      <c r="E990" s="2"/>
      <c r="F990" s="2"/>
      <c r="G990" s="222"/>
      <c r="H990" s="222"/>
      <c r="I990" s="222"/>
      <c r="J990" s="222"/>
      <c r="K990" s="5"/>
    </row>
    <row r="991" ht="15.75" customHeight="1">
      <c r="A991" s="2"/>
      <c r="B991" s="2"/>
      <c r="C991" s="2"/>
      <c r="D991" s="2"/>
      <c r="E991" s="2"/>
      <c r="F991" s="2"/>
      <c r="G991" s="222"/>
      <c r="H991" s="222"/>
      <c r="I991" s="222"/>
      <c r="J991" s="222"/>
      <c r="K991" s="5"/>
    </row>
    <row r="992" ht="15.75" customHeight="1">
      <c r="A992" s="2"/>
      <c r="B992" s="2"/>
      <c r="C992" s="2"/>
      <c r="D992" s="2"/>
      <c r="E992" s="2"/>
      <c r="F992" s="2"/>
      <c r="G992" s="222"/>
      <c r="H992" s="222"/>
      <c r="I992" s="222"/>
      <c r="J992" s="222"/>
      <c r="K992" s="5"/>
    </row>
    <row r="993" ht="15.75" customHeight="1">
      <c r="A993" s="2"/>
      <c r="B993" s="2"/>
      <c r="C993" s="2"/>
      <c r="D993" s="2"/>
      <c r="E993" s="2"/>
      <c r="F993" s="2"/>
      <c r="G993" s="222"/>
      <c r="H993" s="222"/>
      <c r="I993" s="222"/>
      <c r="J993" s="222"/>
      <c r="K993" s="5"/>
    </row>
    <row r="994" ht="15.75" customHeight="1">
      <c r="A994" s="2"/>
      <c r="B994" s="2"/>
      <c r="C994" s="2"/>
      <c r="D994" s="2"/>
      <c r="E994" s="2"/>
      <c r="F994" s="2"/>
      <c r="G994" s="222"/>
      <c r="H994" s="222"/>
      <c r="I994" s="222"/>
      <c r="J994" s="222"/>
      <c r="K994" s="5"/>
    </row>
    <row r="995" ht="15.75" customHeight="1">
      <c r="A995" s="2"/>
      <c r="B995" s="2"/>
      <c r="C995" s="2"/>
      <c r="D995" s="2"/>
      <c r="E995" s="2"/>
      <c r="F995" s="2"/>
      <c r="G995" s="222"/>
      <c r="H995" s="222"/>
      <c r="I995" s="222"/>
      <c r="J995" s="222"/>
      <c r="K995" s="5"/>
    </row>
    <row r="996" ht="15.75" customHeight="1">
      <c r="A996" s="2"/>
      <c r="B996" s="2"/>
      <c r="C996" s="2"/>
      <c r="D996" s="2"/>
      <c r="E996" s="2"/>
      <c r="F996" s="2"/>
      <c r="G996" s="222"/>
      <c r="H996" s="222"/>
      <c r="I996" s="222"/>
      <c r="J996" s="222"/>
      <c r="K996" s="5"/>
    </row>
    <row r="997" ht="15.75" customHeight="1">
      <c r="A997" s="2"/>
      <c r="B997" s="2"/>
      <c r="C997" s="2"/>
      <c r="D997" s="2"/>
      <c r="E997" s="2"/>
      <c r="F997" s="2"/>
      <c r="G997" s="222"/>
      <c r="H997" s="222"/>
      <c r="I997" s="222"/>
      <c r="J997" s="222"/>
      <c r="K997" s="5"/>
    </row>
    <row r="998" ht="15.75" customHeight="1">
      <c r="A998" s="2"/>
      <c r="B998" s="2"/>
      <c r="C998" s="2"/>
      <c r="D998" s="2"/>
      <c r="E998" s="2"/>
      <c r="F998" s="2"/>
      <c r="G998" s="222"/>
      <c r="H998" s="222"/>
      <c r="I998" s="222"/>
      <c r="J998" s="222"/>
      <c r="K998" s="5"/>
    </row>
    <row r="999" ht="15.75" customHeight="1">
      <c r="A999" s="2"/>
      <c r="B999" s="2"/>
      <c r="C999" s="2"/>
      <c r="D999" s="2"/>
      <c r="E999" s="2"/>
      <c r="F999" s="2"/>
      <c r="G999" s="222"/>
      <c r="H999" s="222"/>
      <c r="I999" s="222"/>
      <c r="J999" s="222"/>
      <c r="K999" s="5"/>
    </row>
    <row r="1000" ht="15.75" customHeight="1">
      <c r="A1000" s="2"/>
      <c r="B1000" s="2"/>
      <c r="C1000" s="2"/>
      <c r="D1000" s="2"/>
      <c r="E1000" s="2"/>
      <c r="F1000" s="2"/>
      <c r="G1000" s="222"/>
      <c r="H1000" s="222"/>
      <c r="I1000" s="222"/>
      <c r="J1000" s="222"/>
      <c r="K1000" s="5"/>
    </row>
    <row r="1001" ht="15.75" customHeight="1">
      <c r="A1001" s="2"/>
      <c r="B1001" s="2"/>
      <c r="C1001" s="2"/>
      <c r="D1001" s="2"/>
      <c r="E1001" s="2"/>
      <c r="F1001" s="2"/>
      <c r="G1001" s="222"/>
      <c r="H1001" s="222"/>
      <c r="I1001" s="222"/>
      <c r="J1001" s="222"/>
      <c r="K1001" s="5"/>
    </row>
    <row r="1002" ht="15.75" customHeight="1">
      <c r="A1002" s="2"/>
      <c r="B1002" s="2"/>
      <c r="C1002" s="2"/>
      <c r="D1002" s="2"/>
      <c r="E1002" s="2"/>
      <c r="F1002" s="2"/>
      <c r="G1002" s="222"/>
      <c r="H1002" s="222"/>
      <c r="I1002" s="222"/>
      <c r="J1002" s="222"/>
      <c r="K1002" s="5"/>
    </row>
    <row r="1003" ht="15.75" customHeight="1">
      <c r="A1003" s="2"/>
      <c r="B1003" s="2"/>
      <c r="C1003" s="2"/>
      <c r="D1003" s="2"/>
      <c r="E1003" s="2"/>
      <c r="F1003" s="2"/>
      <c r="G1003" s="222"/>
      <c r="H1003" s="222"/>
      <c r="I1003" s="222"/>
      <c r="J1003" s="222"/>
      <c r="K1003" s="5"/>
    </row>
    <row r="1004" ht="15.75" customHeight="1">
      <c r="A1004" s="2"/>
      <c r="B1004" s="2"/>
      <c r="C1004" s="2"/>
      <c r="D1004" s="2"/>
      <c r="E1004" s="2"/>
      <c r="F1004" s="2"/>
      <c r="G1004" s="222"/>
      <c r="H1004" s="222"/>
      <c r="I1004" s="222"/>
      <c r="J1004" s="222"/>
      <c r="K1004" s="5"/>
    </row>
    <row r="1005" ht="15.75" customHeight="1">
      <c r="A1005" s="2"/>
      <c r="B1005" s="2"/>
      <c r="C1005" s="2"/>
      <c r="D1005" s="2"/>
      <c r="E1005" s="2"/>
      <c r="F1005" s="2"/>
      <c r="G1005" s="222"/>
      <c r="H1005" s="222"/>
      <c r="I1005" s="222"/>
      <c r="J1005" s="222"/>
      <c r="K1005" s="5"/>
    </row>
    <row r="1006" ht="15.75" customHeight="1">
      <c r="A1006" s="2"/>
      <c r="B1006" s="2"/>
      <c r="C1006" s="2"/>
      <c r="D1006" s="2"/>
      <c r="E1006" s="2"/>
      <c r="F1006" s="2"/>
      <c r="G1006" s="222"/>
      <c r="H1006" s="222"/>
      <c r="I1006" s="222"/>
      <c r="J1006" s="222"/>
      <c r="K1006" s="5"/>
    </row>
    <row r="1007" ht="15.75" customHeight="1">
      <c r="A1007" s="2"/>
      <c r="B1007" s="2"/>
      <c r="C1007" s="2"/>
      <c r="D1007" s="2"/>
      <c r="E1007" s="2"/>
      <c r="F1007" s="2"/>
      <c r="G1007" s="222"/>
      <c r="H1007" s="222"/>
      <c r="I1007" s="222"/>
      <c r="J1007" s="222"/>
      <c r="K1007" s="5"/>
    </row>
    <row r="1008" ht="15.75" customHeight="1">
      <c r="A1008" s="2"/>
      <c r="B1008" s="2"/>
      <c r="C1008" s="2"/>
      <c r="D1008" s="2"/>
      <c r="E1008" s="2"/>
      <c r="F1008" s="2"/>
      <c r="G1008" s="222"/>
      <c r="H1008" s="222"/>
      <c r="I1008" s="222"/>
      <c r="J1008" s="222"/>
      <c r="K1008" s="5"/>
    </row>
    <row r="1009" ht="15.75" customHeight="1">
      <c r="A1009" s="2"/>
      <c r="B1009" s="2"/>
      <c r="C1009" s="2"/>
      <c r="D1009" s="2"/>
      <c r="E1009" s="2"/>
      <c r="F1009" s="2"/>
      <c r="G1009" s="222"/>
      <c r="H1009" s="222"/>
      <c r="I1009" s="222"/>
      <c r="J1009" s="222"/>
      <c r="K1009" s="5"/>
    </row>
    <row r="1010" ht="15.75" customHeight="1">
      <c r="A1010" s="2"/>
      <c r="B1010" s="2"/>
      <c r="C1010" s="2"/>
      <c r="D1010" s="2"/>
      <c r="E1010" s="2"/>
      <c r="F1010" s="2"/>
      <c r="G1010" s="222"/>
      <c r="H1010" s="222"/>
      <c r="I1010" s="222"/>
      <c r="J1010" s="222"/>
      <c r="K1010" s="5"/>
    </row>
    <row r="1011" ht="15.75" customHeight="1">
      <c r="A1011" s="2"/>
      <c r="B1011" s="2"/>
      <c r="C1011" s="2"/>
      <c r="D1011" s="2"/>
      <c r="E1011" s="2"/>
      <c r="F1011" s="2"/>
      <c r="G1011" s="222"/>
      <c r="H1011" s="222"/>
      <c r="I1011" s="222"/>
      <c r="J1011" s="222"/>
      <c r="K1011" s="5"/>
    </row>
    <row r="1012" ht="15.75" customHeight="1">
      <c r="A1012" s="2"/>
      <c r="B1012" s="2"/>
      <c r="C1012" s="2"/>
      <c r="D1012" s="2"/>
      <c r="E1012" s="2"/>
      <c r="F1012" s="2"/>
      <c r="G1012" s="222"/>
      <c r="H1012" s="222"/>
      <c r="I1012" s="222"/>
      <c r="J1012" s="222"/>
      <c r="K1012" s="5"/>
    </row>
    <row r="1013" ht="15.75" customHeight="1">
      <c r="A1013" s="2"/>
      <c r="B1013" s="2"/>
      <c r="C1013" s="2"/>
      <c r="D1013" s="2"/>
      <c r="E1013" s="2"/>
      <c r="F1013" s="2"/>
      <c r="G1013" s="222"/>
      <c r="H1013" s="222"/>
      <c r="I1013" s="222"/>
      <c r="J1013" s="222"/>
      <c r="K1013" s="5"/>
    </row>
    <row r="1014" ht="15.75" customHeight="1">
      <c r="A1014" s="2"/>
      <c r="B1014" s="2"/>
      <c r="C1014" s="2"/>
      <c r="D1014" s="2"/>
      <c r="E1014" s="2"/>
      <c r="F1014" s="2"/>
      <c r="G1014" s="222"/>
      <c r="H1014" s="222"/>
      <c r="I1014" s="222"/>
      <c r="J1014" s="222"/>
      <c r="K1014" s="5"/>
    </row>
    <row r="1015" ht="15.75" customHeight="1">
      <c r="A1015" s="2"/>
      <c r="B1015" s="2"/>
      <c r="C1015" s="2"/>
      <c r="D1015" s="2"/>
      <c r="E1015" s="2"/>
      <c r="F1015" s="2"/>
      <c r="G1015" s="222"/>
      <c r="H1015" s="222"/>
      <c r="I1015" s="222"/>
      <c r="J1015" s="222"/>
      <c r="K1015" s="5"/>
    </row>
    <row r="1016" ht="15.75" customHeight="1">
      <c r="A1016" s="2"/>
      <c r="B1016" s="2"/>
      <c r="C1016" s="2"/>
      <c r="D1016" s="2"/>
      <c r="E1016" s="2"/>
      <c r="F1016" s="2"/>
      <c r="G1016" s="222"/>
      <c r="H1016" s="222"/>
      <c r="I1016" s="222"/>
      <c r="J1016" s="222"/>
      <c r="K1016" s="5"/>
    </row>
    <row r="1017" ht="15.75" customHeight="1">
      <c r="A1017" s="2"/>
      <c r="B1017" s="2"/>
      <c r="C1017" s="2"/>
      <c r="D1017" s="2"/>
      <c r="E1017" s="2"/>
      <c r="F1017" s="2"/>
      <c r="G1017" s="222"/>
      <c r="H1017" s="222"/>
      <c r="I1017" s="222"/>
      <c r="J1017" s="222"/>
      <c r="K1017" s="5"/>
    </row>
    <row r="1018" ht="15.75" customHeight="1">
      <c r="A1018" s="2"/>
      <c r="B1018" s="2"/>
      <c r="C1018" s="2"/>
      <c r="D1018" s="2"/>
      <c r="E1018" s="2"/>
      <c r="F1018" s="2"/>
      <c r="G1018" s="222"/>
      <c r="H1018" s="222"/>
      <c r="I1018" s="222"/>
      <c r="J1018" s="222"/>
      <c r="K1018" s="5"/>
    </row>
    <row r="1019" ht="15.75" customHeight="1">
      <c r="A1019" s="2"/>
      <c r="B1019" s="2"/>
      <c r="C1019" s="2"/>
      <c r="D1019" s="2"/>
      <c r="E1019" s="2"/>
      <c r="F1019" s="2"/>
      <c r="G1019" s="222"/>
      <c r="H1019" s="222"/>
      <c r="I1019" s="222"/>
      <c r="J1019" s="222"/>
      <c r="K1019" s="5"/>
    </row>
    <row r="1020" ht="15.75" customHeight="1">
      <c r="A1020" s="2"/>
      <c r="B1020" s="2"/>
      <c r="C1020" s="2"/>
      <c r="D1020" s="2"/>
      <c r="E1020" s="2"/>
      <c r="F1020" s="2"/>
      <c r="G1020" s="222"/>
      <c r="H1020" s="222"/>
      <c r="I1020" s="222"/>
      <c r="J1020" s="222"/>
      <c r="K1020" s="5"/>
    </row>
    <row r="1021" ht="15.75" customHeight="1">
      <c r="A1021" s="2"/>
      <c r="B1021" s="2"/>
      <c r="C1021" s="2"/>
      <c r="D1021" s="2"/>
      <c r="E1021" s="2"/>
      <c r="F1021" s="2"/>
      <c r="G1021" s="222"/>
      <c r="H1021" s="222"/>
      <c r="I1021" s="222"/>
      <c r="J1021" s="222"/>
      <c r="K1021" s="5"/>
    </row>
    <row r="1022" ht="15.75" customHeight="1">
      <c r="A1022" s="2"/>
      <c r="B1022" s="2"/>
      <c r="C1022" s="2"/>
      <c r="D1022" s="2"/>
      <c r="E1022" s="2"/>
      <c r="F1022" s="2"/>
      <c r="G1022" s="222"/>
      <c r="H1022" s="222"/>
      <c r="I1022" s="222"/>
      <c r="J1022" s="222"/>
      <c r="K1022" s="5"/>
    </row>
    <row r="1023" ht="15.75" customHeight="1">
      <c r="A1023" s="2"/>
      <c r="B1023" s="2"/>
      <c r="C1023" s="2"/>
      <c r="D1023" s="2"/>
      <c r="E1023" s="2"/>
      <c r="F1023" s="2"/>
      <c r="G1023" s="222"/>
      <c r="H1023" s="222"/>
      <c r="I1023" s="222"/>
      <c r="J1023" s="222"/>
      <c r="K1023" s="5"/>
    </row>
    <row r="1024" ht="15.75" customHeight="1">
      <c r="A1024" s="2"/>
      <c r="B1024" s="2"/>
      <c r="C1024" s="2"/>
      <c r="D1024" s="2"/>
      <c r="E1024" s="2"/>
      <c r="F1024" s="2"/>
      <c r="G1024" s="222"/>
      <c r="H1024" s="222"/>
      <c r="I1024" s="222"/>
      <c r="J1024" s="222"/>
      <c r="K1024" s="5"/>
    </row>
    <row r="1025" ht="15.75" customHeight="1">
      <c r="A1025" s="2"/>
      <c r="B1025" s="2"/>
      <c r="C1025" s="2"/>
      <c r="D1025" s="2"/>
      <c r="E1025" s="2"/>
      <c r="F1025" s="2"/>
      <c r="G1025" s="222"/>
      <c r="H1025" s="222"/>
      <c r="I1025" s="222"/>
      <c r="J1025" s="222"/>
      <c r="K1025" s="5"/>
    </row>
    <row r="1026" ht="15.75" customHeight="1">
      <c r="A1026" s="2"/>
      <c r="B1026" s="2"/>
      <c r="C1026" s="2"/>
      <c r="D1026" s="2"/>
      <c r="E1026" s="2"/>
      <c r="F1026" s="2"/>
      <c r="G1026" s="222"/>
      <c r="H1026" s="222"/>
      <c r="I1026" s="222"/>
      <c r="J1026" s="222"/>
      <c r="K1026" s="5"/>
    </row>
    <row r="1027" ht="15.75" customHeight="1">
      <c r="A1027" s="2"/>
      <c r="B1027" s="2"/>
      <c r="C1027" s="2"/>
      <c r="D1027" s="2"/>
      <c r="E1027" s="2"/>
      <c r="F1027" s="2"/>
      <c r="G1027" s="222"/>
      <c r="H1027" s="222"/>
      <c r="I1027" s="222"/>
      <c r="J1027" s="222"/>
      <c r="K1027" s="5"/>
    </row>
    <row r="1028" ht="15.75" customHeight="1">
      <c r="A1028" s="2"/>
      <c r="B1028" s="2"/>
      <c r="C1028" s="2"/>
      <c r="D1028" s="2"/>
      <c r="E1028" s="2"/>
      <c r="F1028" s="2"/>
      <c r="G1028" s="222"/>
      <c r="H1028" s="222"/>
      <c r="I1028" s="222"/>
      <c r="J1028" s="222"/>
      <c r="K1028" s="5"/>
    </row>
    <row r="1029" ht="15.75" customHeight="1">
      <c r="A1029" s="2"/>
      <c r="B1029" s="2"/>
      <c r="C1029" s="2"/>
      <c r="D1029" s="2"/>
      <c r="E1029" s="2"/>
      <c r="F1029" s="2"/>
      <c r="G1029" s="222"/>
      <c r="H1029" s="222"/>
      <c r="I1029" s="222"/>
      <c r="J1029" s="222"/>
      <c r="K1029" s="5"/>
    </row>
    <row r="1030" ht="15.75" customHeight="1">
      <c r="A1030" s="2"/>
      <c r="B1030" s="2"/>
      <c r="C1030" s="2"/>
      <c r="D1030" s="2"/>
      <c r="E1030" s="2"/>
      <c r="F1030" s="2"/>
      <c r="G1030" s="222"/>
      <c r="H1030" s="222"/>
      <c r="I1030" s="222"/>
      <c r="J1030" s="222"/>
      <c r="K1030" s="5"/>
    </row>
    <row r="1031" ht="15.75" customHeight="1">
      <c r="A1031" s="2"/>
      <c r="B1031" s="2"/>
      <c r="C1031" s="2"/>
      <c r="D1031" s="2"/>
      <c r="E1031" s="2"/>
      <c r="F1031" s="2"/>
      <c r="G1031" s="222"/>
      <c r="H1031" s="222"/>
      <c r="I1031" s="222"/>
      <c r="J1031" s="222"/>
      <c r="K1031" s="5"/>
    </row>
    <row r="1032" ht="15.75" customHeight="1">
      <c r="A1032" s="2"/>
      <c r="B1032" s="2"/>
      <c r="C1032" s="2"/>
      <c r="D1032" s="2"/>
      <c r="E1032" s="2"/>
      <c r="F1032" s="2"/>
      <c r="G1032" s="222"/>
      <c r="H1032" s="222"/>
      <c r="I1032" s="222"/>
      <c r="J1032" s="222"/>
      <c r="K1032" s="5"/>
    </row>
    <row r="1033" ht="15.75" customHeight="1">
      <c r="A1033" s="2"/>
      <c r="B1033" s="2"/>
      <c r="C1033" s="2"/>
      <c r="D1033" s="2"/>
      <c r="E1033" s="2"/>
      <c r="F1033" s="2"/>
      <c r="G1033" s="222"/>
      <c r="H1033" s="222"/>
      <c r="I1033" s="222"/>
      <c r="J1033" s="222"/>
      <c r="K1033" s="5"/>
    </row>
    <row r="1034" ht="15.75" customHeight="1">
      <c r="A1034" s="2"/>
      <c r="B1034" s="2"/>
      <c r="C1034" s="2"/>
      <c r="D1034" s="2"/>
      <c r="E1034" s="2"/>
      <c r="F1034" s="2"/>
      <c r="G1034" s="222"/>
      <c r="H1034" s="222"/>
      <c r="I1034" s="222"/>
      <c r="J1034" s="222"/>
      <c r="K1034" s="5"/>
    </row>
    <row r="1035" ht="15.75" customHeight="1">
      <c r="A1035" s="2"/>
      <c r="B1035" s="2"/>
      <c r="C1035" s="2"/>
      <c r="D1035" s="2"/>
      <c r="E1035" s="2"/>
      <c r="F1035" s="2"/>
      <c r="G1035" s="222"/>
      <c r="H1035" s="222"/>
      <c r="I1035" s="222"/>
      <c r="J1035" s="222"/>
      <c r="K1035" s="5"/>
    </row>
    <row r="1036" ht="15.75" customHeight="1">
      <c r="A1036" s="2"/>
      <c r="B1036" s="2"/>
      <c r="C1036" s="2"/>
      <c r="D1036" s="2"/>
      <c r="E1036" s="2"/>
      <c r="F1036" s="2"/>
      <c r="G1036" s="222"/>
      <c r="H1036" s="222"/>
      <c r="I1036" s="222"/>
      <c r="J1036" s="222"/>
      <c r="K1036" s="5"/>
    </row>
    <row r="1037" ht="15.75" customHeight="1">
      <c r="A1037" s="2"/>
      <c r="B1037" s="2"/>
      <c r="C1037" s="2"/>
      <c r="D1037" s="2"/>
      <c r="E1037" s="2"/>
      <c r="F1037" s="2"/>
      <c r="G1037" s="222"/>
      <c r="H1037" s="222"/>
      <c r="I1037" s="222"/>
      <c r="J1037" s="222"/>
      <c r="K1037" s="5"/>
    </row>
    <row r="1038" ht="15.75" customHeight="1">
      <c r="A1038" s="2"/>
      <c r="B1038" s="2"/>
      <c r="C1038" s="2"/>
      <c r="D1038" s="2"/>
      <c r="E1038" s="2"/>
      <c r="F1038" s="2"/>
      <c r="G1038" s="222"/>
      <c r="H1038" s="222"/>
      <c r="I1038" s="222"/>
      <c r="J1038" s="222"/>
      <c r="K1038" s="5"/>
    </row>
    <row r="1039" ht="15.75" customHeight="1">
      <c r="A1039" s="2"/>
      <c r="B1039" s="2"/>
      <c r="C1039" s="2"/>
      <c r="D1039" s="2"/>
      <c r="E1039" s="2"/>
      <c r="F1039" s="2"/>
      <c r="G1039" s="222"/>
      <c r="H1039" s="222"/>
      <c r="I1039" s="222"/>
      <c r="J1039" s="222"/>
      <c r="K1039" s="5"/>
    </row>
  </sheetData>
  <mergeCells count="105">
    <mergeCell ref="A2:G2"/>
    <mergeCell ref="B4:E4"/>
    <mergeCell ref="P7:Q7"/>
    <mergeCell ref="E39:F39"/>
    <mergeCell ref="I39:J39"/>
    <mergeCell ref="E40:F40"/>
    <mergeCell ref="I40:J41"/>
    <mergeCell ref="I44:J44"/>
    <mergeCell ref="I45:J45"/>
    <mergeCell ref="E41:F41"/>
    <mergeCell ref="E42:F42"/>
    <mergeCell ref="I42:J42"/>
    <mergeCell ref="E43:F43"/>
    <mergeCell ref="I43:J43"/>
    <mergeCell ref="E44:F44"/>
    <mergeCell ref="E45:F45"/>
    <mergeCell ref="E46:F46"/>
    <mergeCell ref="I46:J46"/>
    <mergeCell ref="E47:F47"/>
    <mergeCell ref="I47:J47"/>
    <mergeCell ref="E48:F48"/>
    <mergeCell ref="I48:J48"/>
    <mergeCell ref="H51:J51"/>
    <mergeCell ref="E58:F58"/>
    <mergeCell ref="E59:F59"/>
    <mergeCell ref="E60:F60"/>
    <mergeCell ref="E61:F61"/>
    <mergeCell ref="E62:F62"/>
    <mergeCell ref="E63:F63"/>
    <mergeCell ref="E64:F64"/>
    <mergeCell ref="E65:F65"/>
    <mergeCell ref="E51:F51"/>
    <mergeCell ref="E52:F52"/>
    <mergeCell ref="E53:F53"/>
    <mergeCell ref="E54:F54"/>
    <mergeCell ref="E55:F55"/>
    <mergeCell ref="E56:F56"/>
    <mergeCell ref="E57:F57"/>
    <mergeCell ref="H68:J68"/>
    <mergeCell ref="H69:J69"/>
    <mergeCell ref="H108:J108"/>
    <mergeCell ref="H109:J109"/>
    <mergeCell ref="H110:J110"/>
    <mergeCell ref="H111:J111"/>
    <mergeCell ref="H112:J112"/>
    <mergeCell ref="H113:J113"/>
    <mergeCell ref="H114:J114"/>
    <mergeCell ref="H122:J122"/>
    <mergeCell ref="H123:J123"/>
    <mergeCell ref="H115:J115"/>
    <mergeCell ref="H116:J116"/>
    <mergeCell ref="H117:J117"/>
    <mergeCell ref="H118:J118"/>
    <mergeCell ref="H119:J119"/>
    <mergeCell ref="H120:J120"/>
    <mergeCell ref="H121:J12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E91:J91"/>
    <mergeCell ref="E92:J92"/>
    <mergeCell ref="E93:J93"/>
    <mergeCell ref="E94:J94"/>
    <mergeCell ref="E95:J95"/>
    <mergeCell ref="E96:J96"/>
    <mergeCell ref="E97:J97"/>
    <mergeCell ref="E98:J98"/>
    <mergeCell ref="H101:J101"/>
    <mergeCell ref="H102:J102"/>
    <mergeCell ref="H103:J103"/>
    <mergeCell ref="H104:J104"/>
    <mergeCell ref="H105:J105"/>
    <mergeCell ref="H106:J106"/>
    <mergeCell ref="H107:J107"/>
  </mergeCells>
  <dataValidations>
    <dataValidation type="list" allowBlank="1" showErrorMessage="1" sqref="A8:A17">
      <formula1>'품목마스터(제품)'!$C$2:$C1003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2:A26">
      <formula1>'품목마스터(라벨)'!$C$2:$C1006</formula1>
    </dataValidation>
    <dataValidation type="list" allowBlank="1" showErrorMessage="1" sqref="A47">
      <formula1>'품목마스터(제품)'!$C$2:$C1047</formula1>
    </dataValidation>
    <dataValidation type="list" allowBlank="1" showErrorMessage="1" sqref="H31:H35">
      <formula1>"BT-2,실험실,BT-1,BT-3,BT-6"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45:A46">
      <formula1>'품목마스터(제품)'!$C$2:$C1046</formula1>
    </dataValidation>
    <dataValidation type="list" allowBlank="1" showErrorMessage="1" sqref="A40:A44">
      <formula1>'품목마스터(제품)'!$C$2:$C1038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46279.0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/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194</v>
      </c>
      <c r="B8" s="42" t="str">
        <f>IFERROR(__xludf.DUMMYFUNCTION("IFERROR(REGEXEXTRACT(A8,""\| (.+)$""),"""")
"),"1L")</f>
        <v>1L</v>
      </c>
      <c r="C8" s="43">
        <v>1032.0</v>
      </c>
      <c r="D8" s="44">
        <v>86.0</v>
      </c>
      <c r="E8" s="45">
        <v>4.0</v>
      </c>
      <c r="F8" s="46">
        <v>3.0</v>
      </c>
      <c r="G8" s="47">
        <f t="shared" ref="G8:G17" si="1">IF(OR(E8="",F8=""),"",E8*F8)</f>
        <v>12</v>
      </c>
      <c r="H8" s="48" t="s">
        <v>183</v>
      </c>
      <c r="I8" s="49">
        <v>260910.0</v>
      </c>
      <c r="J8" s="50" t="s">
        <v>41</v>
      </c>
      <c r="K8" s="51">
        <f t="shared" ref="K8:K17" si="2">IF(OR(E8="",F8=""),"",(E8*F8)/7.5)</f>
        <v>1.6</v>
      </c>
      <c r="L8" s="52" t="s">
        <v>196</v>
      </c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/>
      <c r="Q8" s="57"/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194</v>
      </c>
      <c r="B9" s="42" t="str">
        <f>IFERROR(__xludf.DUMMYFUNCTION("IFERROR(REGEXEXTRACT(A9,""\| (.+)$""),"""")
"),"1L")</f>
        <v>1L</v>
      </c>
      <c r="C9" s="43">
        <v>360.0</v>
      </c>
      <c r="D9" s="44">
        <v>30.0</v>
      </c>
      <c r="E9" s="45">
        <v>1.0</v>
      </c>
      <c r="F9" s="46">
        <v>2.0</v>
      </c>
      <c r="G9" s="47">
        <f t="shared" si="1"/>
        <v>2</v>
      </c>
      <c r="H9" s="48" t="s">
        <v>183</v>
      </c>
      <c r="I9" s="49">
        <v>260910.0</v>
      </c>
      <c r="J9" s="50" t="s">
        <v>41</v>
      </c>
      <c r="K9" s="51">
        <f t="shared" si="2"/>
        <v>0.2666666667</v>
      </c>
      <c r="L9" s="52" t="s">
        <v>204</v>
      </c>
      <c r="M9" s="59"/>
      <c r="N9" s="59"/>
      <c r="O9" s="55" t="str">
        <f t="shared" si="3"/>
        <v/>
      </c>
      <c r="P9" s="60"/>
      <c r="Q9" s="61"/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182</v>
      </c>
      <c r="B10" s="42" t="str">
        <f>IFERROR(__xludf.DUMMYFUNCTION("IFERROR(REGEXEXTRACT(A10,""\| (.+)$""),"""")
"),"1L")</f>
        <v>1L</v>
      </c>
      <c r="C10" s="43">
        <v>300.0</v>
      </c>
      <c r="D10" s="44">
        <v>25.0</v>
      </c>
      <c r="E10" s="45">
        <v>1.5</v>
      </c>
      <c r="F10" s="46">
        <v>2.0</v>
      </c>
      <c r="G10" s="47">
        <f t="shared" si="1"/>
        <v>3</v>
      </c>
      <c r="H10" s="48" t="s">
        <v>183</v>
      </c>
      <c r="I10" s="49">
        <v>260914.0</v>
      </c>
      <c r="J10" s="50" t="s">
        <v>41</v>
      </c>
      <c r="K10" s="51">
        <f t="shared" si="2"/>
        <v>0.4</v>
      </c>
      <c r="L10" s="52" t="s">
        <v>204</v>
      </c>
      <c r="M10" s="59"/>
      <c r="N10" s="59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 t="s">
        <v>182</v>
      </c>
      <c r="B11" s="42" t="str">
        <f>IFERROR(__xludf.DUMMYFUNCTION("IFERROR(REGEXEXTRACT(A11,""\| (.+)$""),"""")
"),"1L")</f>
        <v>1L</v>
      </c>
      <c r="C11" s="43">
        <v>348.0</v>
      </c>
      <c r="D11" s="44">
        <v>29.0</v>
      </c>
      <c r="E11" s="45">
        <v>1.0</v>
      </c>
      <c r="F11" s="46">
        <v>3.0</v>
      </c>
      <c r="G11" s="47">
        <f t="shared" si="1"/>
        <v>3</v>
      </c>
      <c r="H11" s="48" t="s">
        <v>183</v>
      </c>
      <c r="I11" s="49">
        <v>260914.0</v>
      </c>
      <c r="J11" s="50" t="s">
        <v>41</v>
      </c>
      <c r="K11" s="51">
        <f t="shared" si="2"/>
        <v>0.4</v>
      </c>
      <c r="L11" s="52" t="s">
        <v>196</v>
      </c>
      <c r="M11" s="59"/>
      <c r="N11" s="59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 t="str">
        <f>IFERROR(__xludf.DUMMYFUNCTION("IFERROR(REGEXEXTRACT(A12,""\| (.+)$""),"""")
"),"")</f>
        <v/>
      </c>
      <c r="C12" s="43"/>
      <c r="D12" s="62"/>
      <c r="E12" s="45"/>
      <c r="F12" s="46"/>
      <c r="G12" s="47" t="str">
        <f t="shared" si="1"/>
        <v/>
      </c>
      <c r="H12" s="48"/>
      <c r="I12" s="49"/>
      <c r="J12" s="50"/>
      <c r="K12" s="51" t="str">
        <f t="shared" si="2"/>
        <v/>
      </c>
      <c r="L12" s="63"/>
      <c r="M12" s="59"/>
      <c r="N12" s="59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2"/>
      <c r="E13" s="45"/>
      <c r="F13" s="46"/>
      <c r="G13" s="47" t="str">
        <f t="shared" si="1"/>
        <v/>
      </c>
      <c r="H13" s="48"/>
      <c r="I13" s="49"/>
      <c r="J13" s="50"/>
      <c r="K13" s="64" t="str">
        <f t="shared" si="2"/>
        <v/>
      </c>
      <c r="L13" s="63"/>
      <c r="M13" s="59"/>
      <c r="N13" s="59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5"/>
      <c r="B14" s="42" t="str">
        <f>IFERROR(__xludf.DUMMYFUNCTION("IFERROR(REGEXEXTRACT(A14,""\| (.+)$""),"""")
"),"")</f>
        <v/>
      </c>
      <c r="C14" s="66"/>
      <c r="D14" s="67"/>
      <c r="E14" s="68"/>
      <c r="F14" s="69"/>
      <c r="G14" s="47" t="str">
        <f t="shared" si="1"/>
        <v/>
      </c>
      <c r="H14" s="48"/>
      <c r="I14" s="70"/>
      <c r="J14" s="71"/>
      <c r="K14" s="51" t="str">
        <f t="shared" si="2"/>
        <v/>
      </c>
      <c r="L14" s="63"/>
      <c r="M14" s="59"/>
      <c r="N14" s="59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2"/>
      <c r="B15" s="42" t="str">
        <f>IFERROR(__xludf.DUMMYFUNCTION("IFERROR(REGEXEXTRACT(A15,""\| (.+)$""),"""")
"),"")</f>
        <v/>
      </c>
      <c r="C15" s="66"/>
      <c r="D15" s="67"/>
      <c r="E15" s="73"/>
      <c r="F15" s="74"/>
      <c r="G15" s="47" t="str">
        <f t="shared" si="1"/>
        <v/>
      </c>
      <c r="H15" s="48"/>
      <c r="I15" s="70"/>
      <c r="J15" s="71"/>
      <c r="K15" s="51" t="str">
        <f t="shared" si="2"/>
        <v/>
      </c>
      <c r="L15" s="63"/>
      <c r="M15" s="59"/>
      <c r="N15" s="59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5"/>
      <c r="B16" s="42" t="str">
        <f>IFERROR(__xludf.DUMMYFUNCTION("IFERROR(REGEXEXTRACT(A16,""\| (.+)$""),"""")
"),"")</f>
        <v/>
      </c>
      <c r="C16" s="76"/>
      <c r="D16" s="77"/>
      <c r="E16" s="78"/>
      <c r="F16" s="79"/>
      <c r="G16" s="47" t="str">
        <f t="shared" si="1"/>
        <v/>
      </c>
      <c r="H16" s="48"/>
      <c r="I16" s="70"/>
      <c r="J16" s="71"/>
      <c r="K16" s="51" t="str">
        <f t="shared" si="2"/>
        <v/>
      </c>
      <c r="L16" s="63"/>
      <c r="M16" s="80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5"/>
      <c r="B17" s="42" t="str">
        <f>IFERROR(__xludf.DUMMYFUNCTION("IFERROR(REGEXEXTRACT(A17,""\| (.+)$""),"""")
"),"")</f>
        <v/>
      </c>
      <c r="C17" s="76"/>
      <c r="D17" s="77"/>
      <c r="E17" s="78"/>
      <c r="F17" s="79"/>
      <c r="G17" s="47" t="str">
        <f t="shared" si="1"/>
        <v/>
      </c>
      <c r="H17" s="48"/>
      <c r="I17" s="70"/>
      <c r="J17" s="71"/>
      <c r="K17" s="51" t="str">
        <f t="shared" si="2"/>
        <v/>
      </c>
      <c r="L17" s="63"/>
      <c r="M17" s="80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1" t="s">
        <v>37</v>
      </c>
      <c r="B18" s="82"/>
      <c r="C18" s="83">
        <f t="shared" ref="C18:E18" si="4">SUM(C8:C17)</f>
        <v>2040</v>
      </c>
      <c r="D18" s="84">
        <f t="shared" si="4"/>
        <v>170</v>
      </c>
      <c r="E18" s="85">
        <f t="shared" si="4"/>
        <v>7.5</v>
      </c>
      <c r="F18" s="86">
        <f>IFERROR(G18/E18, 0)</f>
        <v>2.666666667</v>
      </c>
      <c r="G18" s="87">
        <f>SUM(G8:G17)</f>
        <v>20</v>
      </c>
      <c r="H18" s="88"/>
      <c r="I18" s="88"/>
      <c r="J18" s="89"/>
      <c r="K18" s="90">
        <f>SUM(K8:K14)</f>
        <v>2.666666667</v>
      </c>
      <c r="L18" s="63"/>
      <c r="M18" s="80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1"/>
      <c r="B19" s="91"/>
      <c r="C19" s="91"/>
      <c r="D19" s="91"/>
      <c r="E19" s="92"/>
      <c r="F19" s="92"/>
      <c r="G19" s="92"/>
      <c r="H19" s="92"/>
      <c r="I19" s="92"/>
      <c r="J19" s="63"/>
      <c r="K19" s="63"/>
      <c r="L19" s="63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38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3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3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 t="s">
        <v>39</v>
      </c>
      <c r="B22" s="42" t="str">
        <f>IFERROR(__xludf.DUMMYFUNCTION("IFERROR(REGEXEXTRACT(A22,""\| (.+)$""),"""")
"),"81*111")</f>
        <v>81*111</v>
      </c>
      <c r="C22" s="43">
        <v>1808.0</v>
      </c>
      <c r="D22" s="44"/>
      <c r="E22" s="45">
        <v>2.5</v>
      </c>
      <c r="F22" s="93">
        <v>2.0</v>
      </c>
      <c r="G22" s="94">
        <f t="shared" ref="G22:G26" si="5">IF(OR(E22="",F22=""),"",E22*F22)</f>
        <v>5</v>
      </c>
      <c r="H22" s="95" t="s">
        <v>40</v>
      </c>
      <c r="I22" s="49"/>
      <c r="J22" s="50" t="s">
        <v>41</v>
      </c>
      <c r="K22" s="96">
        <f t="shared" ref="K22:K26" si="6">IF(OR(E22="",F22=""),"",(E22*F22)/7.5)</f>
        <v>0.6666666667</v>
      </c>
      <c r="L22" s="52" t="s">
        <v>221</v>
      </c>
      <c r="M22" s="59"/>
      <c r="N22" s="59"/>
      <c r="O22" s="55" t="str">
        <f t="shared" ref="O22:O26" si="7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7"/>
      <c r="G23" s="94" t="str">
        <f t="shared" si="5"/>
        <v/>
      </c>
      <c r="H23" s="95"/>
      <c r="I23" s="49"/>
      <c r="J23" s="50"/>
      <c r="K23" s="96" t="str">
        <f t="shared" si="6"/>
        <v/>
      </c>
      <c r="L23" s="52"/>
      <c r="M23" s="59"/>
      <c r="N23" s="59"/>
      <c r="O23" s="55" t="str">
        <f t="shared" si="7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2"/>
      <c r="E24" s="98"/>
      <c r="F24" s="97"/>
      <c r="G24" s="94" t="str">
        <f t="shared" si="5"/>
        <v/>
      </c>
      <c r="H24" s="95"/>
      <c r="I24" s="99"/>
      <c r="J24" s="50"/>
      <c r="K24" s="96" t="str">
        <f t="shared" si="6"/>
        <v/>
      </c>
      <c r="L24" s="39"/>
      <c r="M24" s="59"/>
      <c r="N24" s="59"/>
      <c r="O24" s="55" t="str">
        <f t="shared" si="7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0"/>
      <c r="B25" s="42" t="str">
        <f>IFERROR(__xludf.DUMMYFUNCTION("IFERROR(REGEXEXTRACT(A25,""\| (.+)$""),"""")
"),"")</f>
        <v/>
      </c>
      <c r="C25" s="43"/>
      <c r="D25" s="67"/>
      <c r="E25" s="98"/>
      <c r="F25" s="97"/>
      <c r="G25" s="94" t="str">
        <f t="shared" si="5"/>
        <v/>
      </c>
      <c r="H25" s="95"/>
      <c r="I25" s="99"/>
      <c r="J25" s="50"/>
      <c r="K25" s="96" t="str">
        <f t="shared" si="6"/>
        <v/>
      </c>
      <c r="L25" s="58"/>
      <c r="M25" s="59"/>
      <c r="N25" s="59"/>
      <c r="O25" s="55" t="str">
        <f t="shared" si="7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1"/>
      <c r="B26" s="42" t="str">
        <f>IFERROR(__xludf.DUMMYFUNCTION("IFERROR(REGEXEXTRACT(A26,""\| (.+)$""),"""")
"),"")</f>
        <v/>
      </c>
      <c r="C26" s="66"/>
      <c r="D26" s="67"/>
      <c r="E26" s="102"/>
      <c r="F26" s="103"/>
      <c r="G26" s="94" t="str">
        <f t="shared" si="5"/>
        <v/>
      </c>
      <c r="H26" s="95"/>
      <c r="I26" s="104"/>
      <c r="J26" s="50"/>
      <c r="K26" s="96" t="str">
        <f t="shared" si="6"/>
        <v/>
      </c>
      <c r="L26" s="39"/>
      <c r="M26" s="2"/>
      <c r="N26" s="2"/>
      <c r="O26" s="55" t="str">
        <f t="shared" si="7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5" t="s">
        <v>37</v>
      </c>
      <c r="B27" s="82"/>
      <c r="C27" s="106">
        <f t="shared" ref="C27:E27" si="8">SUM(C22:C26)</f>
        <v>1808</v>
      </c>
      <c r="D27" s="107">
        <f t="shared" si="8"/>
        <v>0</v>
      </c>
      <c r="E27" s="108">
        <f t="shared" si="8"/>
        <v>2.5</v>
      </c>
      <c r="F27" s="86">
        <f>IFERROR(G27/E27, 0)</f>
        <v>2</v>
      </c>
      <c r="G27" s="109">
        <f>SUM(G22:G26)</f>
        <v>5</v>
      </c>
      <c r="H27" s="88"/>
      <c r="I27" s="88"/>
      <c r="J27" s="89"/>
      <c r="K27" s="90">
        <f>SUM(K22:K26)</f>
        <v>0.6666666667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1"/>
      <c r="B28" s="91"/>
      <c r="C28" s="91"/>
      <c r="D28" s="91"/>
      <c r="E28" s="92"/>
      <c r="F28" s="92"/>
      <c r="G28" s="92"/>
      <c r="H28" s="92"/>
      <c r="I28" s="92"/>
      <c r="J28" s="63"/>
      <c r="K28" s="63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47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48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0"/>
      <c r="B31" s="111"/>
      <c r="C31" s="112"/>
      <c r="D31" s="113"/>
      <c r="E31" s="114"/>
      <c r="F31" s="115"/>
      <c r="G31" s="116" t="str">
        <f t="shared" ref="G31:G35" si="9">IF(OR(E31="",F31=""),"",E31*F31)</f>
        <v/>
      </c>
      <c r="H31" s="95"/>
      <c r="I31" s="117"/>
      <c r="J31" s="50"/>
      <c r="K31" s="51" t="str">
        <f t="shared" ref="K31:K35" si="10">IF(OR(E31="",F31=""),"",(E31*F31)/7.5)</f>
        <v/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0"/>
      <c r="B32" s="111"/>
      <c r="C32" s="119"/>
      <c r="D32" s="113"/>
      <c r="E32" s="120"/>
      <c r="F32" s="118"/>
      <c r="G32" s="116" t="str">
        <f t="shared" si="9"/>
        <v/>
      </c>
      <c r="H32" s="95"/>
      <c r="I32" s="117"/>
      <c r="J32" s="50"/>
      <c r="K32" s="51" t="str">
        <f t="shared" si="10"/>
        <v/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0"/>
      <c r="B33" s="111"/>
      <c r="C33" s="119"/>
      <c r="D33" s="113"/>
      <c r="E33" s="120"/>
      <c r="F33" s="118"/>
      <c r="G33" s="116" t="str">
        <f t="shared" si="9"/>
        <v/>
      </c>
      <c r="H33" s="95"/>
      <c r="I33" s="117"/>
      <c r="J33" s="50"/>
      <c r="K33" s="51" t="str">
        <f t="shared" si="10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0"/>
      <c r="B34" s="111"/>
      <c r="C34" s="119"/>
      <c r="D34" s="113"/>
      <c r="E34" s="120"/>
      <c r="F34" s="118"/>
      <c r="G34" s="116" t="str">
        <f t="shared" si="9"/>
        <v/>
      </c>
      <c r="H34" s="95"/>
      <c r="I34" s="117"/>
      <c r="J34" s="50"/>
      <c r="K34" s="51" t="str">
        <f t="shared" si="10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1"/>
      <c r="B35" s="111"/>
      <c r="C35" s="119"/>
      <c r="D35" s="113"/>
      <c r="E35" s="122"/>
      <c r="F35" s="123"/>
      <c r="G35" s="116" t="str">
        <f t="shared" si="9"/>
        <v/>
      </c>
      <c r="H35" s="95"/>
      <c r="I35" s="117"/>
      <c r="J35" s="124"/>
      <c r="K35" s="51" t="str">
        <f t="shared" si="10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5" t="s">
        <v>37</v>
      </c>
      <c r="B36" s="125"/>
      <c r="C36" s="126">
        <f>SUM(C31:C35)</f>
        <v>0</v>
      </c>
      <c r="D36" s="127"/>
      <c r="E36" s="128">
        <f>SUM(E28:E35)</f>
        <v>0</v>
      </c>
      <c r="F36" s="86">
        <f>IFERROR(G36/E36, 0)</f>
        <v>0</v>
      </c>
      <c r="G36" s="87">
        <f>SUM(G26:G35)</f>
        <v>5</v>
      </c>
      <c r="H36" s="88"/>
      <c r="I36" s="88"/>
      <c r="J36" s="89"/>
      <c r="K36" s="90">
        <f>SUM(K31:K35)</f>
        <v>0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1"/>
      <c r="B37" s="91"/>
      <c r="C37" s="91"/>
      <c r="D37" s="91"/>
      <c r="E37" s="92"/>
      <c r="F37" s="92"/>
      <c r="G37" s="92"/>
      <c r="H37" s="92"/>
      <c r="I37" s="92"/>
      <c r="J37" s="63"/>
      <c r="K37" s="63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68</v>
      </c>
      <c r="B38" s="23"/>
      <c r="C38" s="23"/>
      <c r="D38" s="23"/>
      <c r="E38" s="23"/>
      <c r="F38" s="23"/>
      <c r="G38" s="24"/>
      <c r="H38" s="24"/>
      <c r="I38" s="25"/>
      <c r="J38" s="26"/>
      <c r="K38" s="63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70</v>
      </c>
      <c r="F39" s="132"/>
      <c r="G39" s="131" t="s">
        <v>71</v>
      </c>
      <c r="H39" s="131" t="s">
        <v>72</v>
      </c>
      <c r="I39" s="131" t="s">
        <v>73</v>
      </c>
      <c r="J39" s="38"/>
      <c r="K39" s="63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/>
      <c r="B40" s="42" t="str">
        <f>IFERROR(__xludf.DUMMYFUNCTION("IFERROR(REGEXEXTRACT(A40,""\| (.+)$""),"""")
"),"")</f>
        <v/>
      </c>
      <c r="C40" s="133"/>
      <c r="D40" s="134"/>
      <c r="E40" s="135"/>
      <c r="F40" s="136"/>
      <c r="G40" s="135"/>
      <c r="H40" s="137"/>
      <c r="I40" s="140"/>
      <c r="J40" s="136"/>
      <c r="K40" s="63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38"/>
      <c r="J41" s="139"/>
      <c r="K41" s="63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38"/>
      <c r="J42" s="139"/>
      <c r="K42" s="63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1"/>
      <c r="D43" s="134"/>
      <c r="E43" s="135"/>
      <c r="F43" s="136"/>
      <c r="G43" s="135"/>
      <c r="H43" s="137"/>
      <c r="I43" s="140"/>
      <c r="J43" s="136"/>
      <c r="K43" s="63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1"/>
      <c r="D44" s="134"/>
      <c r="E44" s="135"/>
      <c r="F44" s="136"/>
      <c r="G44" s="135"/>
      <c r="H44" s="137"/>
      <c r="I44" s="138"/>
      <c r="J44" s="139"/>
      <c r="K44" s="63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2"/>
      <c r="B45" s="42"/>
      <c r="C45" s="141"/>
      <c r="D45" s="134"/>
      <c r="E45" s="133"/>
      <c r="F45" s="143"/>
      <c r="G45" s="135"/>
      <c r="H45" s="137"/>
      <c r="I45" s="138"/>
      <c r="J45" s="139"/>
      <c r="K45" s="63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2"/>
      <c r="B46" s="42"/>
      <c r="C46" s="141"/>
      <c r="D46" s="134"/>
      <c r="E46" s="133"/>
      <c r="F46" s="143"/>
      <c r="G46" s="135"/>
      <c r="H46" s="137"/>
      <c r="I46" s="138"/>
      <c r="J46" s="139"/>
      <c r="K46" s="63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5"/>
      <c r="B47" s="42" t="str">
        <f>IFERROR(__xludf.DUMMYFUNCTION("IFERROR(REGEXEXTRACT(A47,""\| (.+)$""),"""")
"),"")</f>
        <v/>
      </c>
      <c r="C47" s="141"/>
      <c r="D47" s="134"/>
      <c r="E47" s="133"/>
      <c r="F47" s="143"/>
      <c r="G47" s="135"/>
      <c r="H47" s="137"/>
      <c r="I47" s="138"/>
      <c r="J47" s="139"/>
      <c r="K47" s="63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5" t="s">
        <v>37</v>
      </c>
      <c r="B48" s="82"/>
      <c r="C48" s="144">
        <f>SUM(C40:C47)</f>
        <v>0</v>
      </c>
      <c r="D48" s="125"/>
      <c r="E48" s="144"/>
      <c r="F48" s="38"/>
      <c r="G48" s="144"/>
      <c r="H48" s="145"/>
      <c r="I48" s="146"/>
      <c r="J48" s="38"/>
      <c r="K48" s="147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1"/>
      <c r="B49" s="91"/>
      <c r="C49" s="91"/>
      <c r="D49" s="91"/>
      <c r="E49" s="92"/>
      <c r="F49" s="92"/>
      <c r="G49" s="92"/>
      <c r="H49" s="92"/>
      <c r="I49" s="92"/>
      <c r="J49" s="63"/>
      <c r="K49" s="63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81</v>
      </c>
      <c r="B50" s="23"/>
      <c r="C50" s="23"/>
      <c r="D50" s="23"/>
      <c r="E50" s="23"/>
      <c r="F50" s="23"/>
      <c r="G50" s="24"/>
      <c r="H50" s="24"/>
      <c r="I50" s="25"/>
      <c r="J50" s="26"/>
      <c r="K50" s="63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70</v>
      </c>
      <c r="F51" s="132"/>
      <c r="G51" s="131" t="s">
        <v>71</v>
      </c>
      <c r="H51" s="131" t="s">
        <v>73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235</v>
      </c>
      <c r="B52" s="111" t="s">
        <v>116</v>
      </c>
      <c r="C52" s="133">
        <v>5000.0</v>
      </c>
      <c r="D52" s="134"/>
      <c r="E52" s="133" t="s">
        <v>97</v>
      </c>
      <c r="F52" s="143"/>
      <c r="G52" s="134" t="s">
        <v>5</v>
      </c>
      <c r="H52" s="135"/>
      <c r="I52" s="148"/>
      <c r="J52" s="136"/>
      <c r="K52" s="149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 t="s">
        <v>236</v>
      </c>
      <c r="B53" s="111" t="s">
        <v>237</v>
      </c>
      <c r="C53" s="133">
        <v>5060.0</v>
      </c>
      <c r="D53" s="134"/>
      <c r="E53" s="133" t="s">
        <v>97</v>
      </c>
      <c r="F53" s="143"/>
      <c r="G53" s="134" t="s">
        <v>5</v>
      </c>
      <c r="H53" s="135"/>
      <c r="I53" s="148"/>
      <c r="J53" s="136"/>
      <c r="K53" s="14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/>
      <c r="B54" s="111"/>
      <c r="C54" s="133"/>
      <c r="D54" s="134"/>
      <c r="E54" s="133"/>
      <c r="F54" s="143"/>
      <c r="G54" s="134"/>
      <c r="H54" s="135"/>
      <c r="I54" s="148"/>
      <c r="J54" s="136"/>
      <c r="K54" s="63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1"/>
      <c r="C55" s="133"/>
      <c r="D55" s="134"/>
      <c r="E55" s="133"/>
      <c r="F55" s="143"/>
      <c r="G55" s="134"/>
      <c r="H55" s="135"/>
      <c r="I55" s="148"/>
      <c r="J55" s="136"/>
      <c r="K55" s="63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34"/>
      <c r="C56" s="133"/>
      <c r="D56" s="134"/>
      <c r="E56" s="133"/>
      <c r="F56" s="143"/>
      <c r="G56" s="134"/>
      <c r="H56" s="135"/>
      <c r="I56" s="148"/>
      <c r="J56" s="136"/>
      <c r="K56" s="63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34"/>
      <c r="C57" s="133"/>
      <c r="D57" s="134"/>
      <c r="E57" s="133"/>
      <c r="F57" s="143"/>
      <c r="G57" s="134"/>
      <c r="H57" s="135"/>
      <c r="I57" s="148"/>
      <c r="J57" s="136"/>
      <c r="K57" s="63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34"/>
      <c r="C58" s="133"/>
      <c r="D58" s="134"/>
      <c r="E58" s="133"/>
      <c r="F58" s="143"/>
      <c r="G58" s="134"/>
      <c r="H58" s="135"/>
      <c r="I58" s="148"/>
      <c r="J58" s="136"/>
      <c r="K58" s="63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1"/>
      <c r="C59" s="141"/>
      <c r="D59" s="134"/>
      <c r="E59" s="133"/>
      <c r="F59" s="143"/>
      <c r="G59" s="134"/>
      <c r="H59" s="150"/>
      <c r="I59" s="151"/>
      <c r="J59" s="139"/>
      <c r="K59" s="63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34"/>
      <c r="C60" s="141"/>
      <c r="D60" s="134"/>
      <c r="E60" s="133"/>
      <c r="F60" s="143"/>
      <c r="G60" s="134"/>
      <c r="H60" s="150"/>
      <c r="I60" s="151"/>
      <c r="J60" s="139"/>
      <c r="K60" s="63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1"/>
      <c r="C61" s="141"/>
      <c r="D61" s="134"/>
      <c r="E61" s="133"/>
      <c r="F61" s="143"/>
      <c r="G61" s="134"/>
      <c r="H61" s="150"/>
      <c r="I61" s="151"/>
      <c r="J61" s="139"/>
      <c r="K61" s="63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1"/>
      <c r="C62" s="141"/>
      <c r="D62" s="134"/>
      <c r="E62" s="133"/>
      <c r="F62" s="143"/>
      <c r="G62" s="134"/>
      <c r="H62" s="150"/>
      <c r="I62" s="151"/>
      <c r="J62" s="139"/>
      <c r="K62" s="63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1"/>
      <c r="C63" s="141"/>
      <c r="D63" s="134"/>
      <c r="E63" s="133"/>
      <c r="F63" s="143"/>
      <c r="G63" s="134"/>
      <c r="H63" s="150"/>
      <c r="I63" s="151"/>
      <c r="J63" s="139"/>
      <c r="K63" s="63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2"/>
      <c r="B64" s="111"/>
      <c r="C64" s="141"/>
      <c r="D64" s="134"/>
      <c r="E64" s="153"/>
      <c r="F64" s="154"/>
      <c r="G64" s="134"/>
      <c r="H64" s="150"/>
      <c r="I64" s="151"/>
      <c r="J64" s="139"/>
      <c r="K64" s="63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5" t="s">
        <v>37</v>
      </c>
      <c r="B65" s="125"/>
      <c r="C65" s="144">
        <f>SUM(C52:C64)</f>
        <v>10060</v>
      </c>
      <c r="D65" s="125"/>
      <c r="E65" s="144"/>
      <c r="F65" s="38"/>
      <c r="G65" s="144"/>
      <c r="H65" s="155"/>
      <c r="I65" s="132"/>
      <c r="J65" s="38"/>
      <c r="K65" s="147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1"/>
      <c r="B66" s="91"/>
      <c r="C66" s="91"/>
      <c r="D66" s="91"/>
      <c r="E66" s="92"/>
      <c r="F66" s="92"/>
      <c r="G66" s="92"/>
      <c r="H66" s="92"/>
      <c r="I66" s="92"/>
      <c r="J66" s="63"/>
      <c r="K66" s="63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111</v>
      </c>
      <c r="B67" s="23"/>
      <c r="C67" s="23"/>
      <c r="D67" s="23"/>
      <c r="E67" s="23"/>
      <c r="F67" s="23"/>
      <c r="G67" s="24"/>
      <c r="H67" s="24"/>
      <c r="I67" s="25"/>
      <c r="J67" s="26"/>
      <c r="K67" s="63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112</v>
      </c>
      <c r="D68" s="130" t="s">
        <v>11</v>
      </c>
      <c r="E68" s="30" t="s">
        <v>12</v>
      </c>
      <c r="F68" s="30" t="s">
        <v>113</v>
      </c>
      <c r="G68" s="156" t="s">
        <v>114</v>
      </c>
      <c r="H68" s="131" t="s">
        <v>73</v>
      </c>
      <c r="I68" s="132"/>
      <c r="J68" s="38"/>
      <c r="K68" s="63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238</v>
      </c>
      <c r="B69" s="157">
        <v>1000.0</v>
      </c>
      <c r="C69" s="158" t="s">
        <v>50</v>
      </c>
      <c r="D69" s="158">
        <v>1.0</v>
      </c>
      <c r="E69" s="134" t="s">
        <v>51</v>
      </c>
      <c r="F69" s="140" t="s">
        <v>118</v>
      </c>
      <c r="G69" s="140" t="s">
        <v>129</v>
      </c>
      <c r="H69" s="159" t="s">
        <v>120</v>
      </c>
      <c r="I69" s="148"/>
      <c r="J69" s="143"/>
      <c r="K69" s="63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213</v>
      </c>
      <c r="B70" s="157">
        <v>1000.0</v>
      </c>
      <c r="C70" s="158" t="s">
        <v>50</v>
      </c>
      <c r="D70" s="158">
        <v>2.0</v>
      </c>
      <c r="E70" s="134" t="s">
        <v>51</v>
      </c>
      <c r="F70" s="140" t="s">
        <v>118</v>
      </c>
      <c r="G70" s="140" t="s">
        <v>129</v>
      </c>
      <c r="H70" s="159" t="s">
        <v>120</v>
      </c>
      <c r="I70" s="148"/>
      <c r="J70" s="143"/>
      <c r="K70" s="14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241</v>
      </c>
      <c r="B71" s="157">
        <v>1000.0</v>
      </c>
      <c r="C71" s="158" t="s">
        <v>50</v>
      </c>
      <c r="D71" s="158">
        <v>1.0</v>
      </c>
      <c r="E71" s="134" t="s">
        <v>51</v>
      </c>
      <c r="F71" s="140" t="s">
        <v>118</v>
      </c>
      <c r="G71" s="140" t="s">
        <v>129</v>
      </c>
      <c r="H71" s="159" t="s">
        <v>120</v>
      </c>
      <c r="I71" s="148"/>
      <c r="J71" s="143"/>
      <c r="K71" s="14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242</v>
      </c>
      <c r="B72" s="111">
        <v>1.0</v>
      </c>
      <c r="C72" s="158" t="s">
        <v>50</v>
      </c>
      <c r="D72" s="158">
        <v>1200.0</v>
      </c>
      <c r="E72" s="158">
        <v>100.0</v>
      </c>
      <c r="F72" s="140" t="s">
        <v>118</v>
      </c>
      <c r="G72" s="140" t="s">
        <v>129</v>
      </c>
      <c r="H72" s="159" t="s">
        <v>120</v>
      </c>
      <c r="I72" s="148"/>
      <c r="J72" s="143"/>
      <c r="K72" s="14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243</v>
      </c>
      <c r="B73" s="111">
        <v>1.0</v>
      </c>
      <c r="C73" s="158" t="s">
        <v>50</v>
      </c>
      <c r="D73" s="158">
        <v>600.0</v>
      </c>
      <c r="E73" s="134">
        <v>50.0</v>
      </c>
      <c r="F73" s="140" t="s">
        <v>118</v>
      </c>
      <c r="G73" s="140" t="s">
        <v>129</v>
      </c>
      <c r="H73" s="159" t="s">
        <v>120</v>
      </c>
      <c r="I73" s="148"/>
      <c r="J73" s="143"/>
      <c r="K73" s="63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244</v>
      </c>
      <c r="B74" s="111">
        <v>1.0</v>
      </c>
      <c r="C74" s="158" t="s">
        <v>50</v>
      </c>
      <c r="D74" s="158">
        <v>360.0</v>
      </c>
      <c r="E74" s="158">
        <v>30.0</v>
      </c>
      <c r="F74" s="140" t="s">
        <v>118</v>
      </c>
      <c r="G74" s="140" t="s">
        <v>129</v>
      </c>
      <c r="H74" s="159" t="s">
        <v>120</v>
      </c>
      <c r="I74" s="148"/>
      <c r="J74" s="143"/>
      <c r="K74" s="63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245</v>
      </c>
      <c r="B75" s="111">
        <v>400.0</v>
      </c>
      <c r="C75" s="158" t="s">
        <v>50</v>
      </c>
      <c r="D75" s="134">
        <v>1.0</v>
      </c>
      <c r="E75" s="134" t="s">
        <v>51</v>
      </c>
      <c r="F75" s="140" t="s">
        <v>118</v>
      </c>
      <c r="G75" s="140" t="s">
        <v>129</v>
      </c>
      <c r="H75" s="159" t="s">
        <v>135</v>
      </c>
      <c r="I75" s="148"/>
      <c r="J75" s="143"/>
      <c r="K75" s="160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 t="s">
        <v>246</v>
      </c>
      <c r="B76" s="158">
        <v>120.0</v>
      </c>
      <c r="C76" s="158" t="s">
        <v>50</v>
      </c>
      <c r="D76" s="158">
        <v>1.0</v>
      </c>
      <c r="E76" s="134" t="s">
        <v>51</v>
      </c>
      <c r="F76" s="140" t="s">
        <v>118</v>
      </c>
      <c r="G76" s="140" t="s">
        <v>129</v>
      </c>
      <c r="H76" s="159" t="s">
        <v>135</v>
      </c>
      <c r="I76" s="148"/>
      <c r="J76" s="143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1" t="s">
        <v>247</v>
      </c>
      <c r="B77" s="134">
        <v>620.0</v>
      </c>
      <c r="C77" s="158" t="s">
        <v>50</v>
      </c>
      <c r="D77" s="158">
        <v>1.0</v>
      </c>
      <c r="E77" s="134" t="s">
        <v>51</v>
      </c>
      <c r="F77" s="140" t="s">
        <v>118</v>
      </c>
      <c r="G77" s="140" t="s">
        <v>129</v>
      </c>
      <c r="H77" s="159" t="s">
        <v>135</v>
      </c>
      <c r="I77" s="148"/>
      <c r="J77" s="143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1" t="s">
        <v>136</v>
      </c>
      <c r="B78" s="134"/>
      <c r="C78" s="158"/>
      <c r="D78" s="158">
        <v>1.0</v>
      </c>
      <c r="E78" s="134" t="s">
        <v>116</v>
      </c>
      <c r="F78" s="140" t="s">
        <v>118</v>
      </c>
      <c r="G78" s="140" t="s">
        <v>129</v>
      </c>
      <c r="H78" s="159" t="s">
        <v>135</v>
      </c>
      <c r="I78" s="148"/>
      <c r="J78" s="143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1" t="s">
        <v>248</v>
      </c>
      <c r="B79" s="134"/>
      <c r="C79" s="158"/>
      <c r="D79" s="158">
        <v>1.0</v>
      </c>
      <c r="E79" s="134" t="s">
        <v>249</v>
      </c>
      <c r="F79" s="140" t="s">
        <v>118</v>
      </c>
      <c r="G79" s="140" t="s">
        <v>129</v>
      </c>
      <c r="H79" s="159" t="s">
        <v>135</v>
      </c>
      <c r="I79" s="148"/>
      <c r="J79" s="143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1"/>
      <c r="B80" s="162"/>
      <c r="C80" s="158"/>
      <c r="D80" s="134"/>
      <c r="E80" s="163"/>
      <c r="F80" s="140"/>
      <c r="G80" s="140"/>
      <c r="H80" s="159"/>
      <c r="I80" s="148"/>
      <c r="J80" s="143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1"/>
      <c r="B81" s="162"/>
      <c r="C81" s="158"/>
      <c r="D81" s="134"/>
      <c r="E81" s="164"/>
      <c r="F81" s="140"/>
      <c r="G81" s="140"/>
      <c r="H81" s="159"/>
      <c r="I81" s="148"/>
      <c r="J81" s="143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/>
      <c r="B82" s="162"/>
      <c r="C82" s="158"/>
      <c r="D82" s="134"/>
      <c r="E82" s="164"/>
      <c r="F82" s="140"/>
      <c r="G82" s="140"/>
      <c r="H82" s="159"/>
      <c r="I82" s="148"/>
      <c r="J82" s="143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1"/>
      <c r="B83" s="162"/>
      <c r="C83" s="158"/>
      <c r="D83" s="134"/>
      <c r="E83" s="164"/>
      <c r="F83" s="140"/>
      <c r="G83" s="140"/>
      <c r="H83" s="159"/>
      <c r="I83" s="148"/>
      <c r="J83" s="143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1"/>
      <c r="B84" s="162"/>
      <c r="C84" s="158"/>
      <c r="D84" s="134"/>
      <c r="E84" s="164"/>
      <c r="F84" s="140"/>
      <c r="G84" s="140"/>
      <c r="H84" s="159"/>
      <c r="I84" s="148"/>
      <c r="J84" s="143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65"/>
      <c r="B85" s="162"/>
      <c r="C85" s="158"/>
      <c r="D85" s="158"/>
      <c r="E85" s="166"/>
      <c r="F85" s="140"/>
      <c r="G85" s="140"/>
      <c r="H85" s="159"/>
      <c r="I85" s="148"/>
      <c r="J85" s="143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5"/>
      <c r="B86" s="162"/>
      <c r="C86" s="158"/>
      <c r="D86" s="158"/>
      <c r="E86" s="166"/>
      <c r="F86" s="140"/>
      <c r="G86" s="140"/>
      <c r="H86" s="159"/>
      <c r="I86" s="148"/>
      <c r="J86" s="143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5"/>
      <c r="B87" s="162"/>
      <c r="C87" s="158"/>
      <c r="D87" s="158"/>
      <c r="E87" s="166"/>
      <c r="F87" s="140"/>
      <c r="G87" s="140"/>
      <c r="H87" s="159"/>
      <c r="I87" s="148"/>
      <c r="J87" s="143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1"/>
      <c r="B88" s="162"/>
      <c r="C88" s="164"/>
      <c r="D88" s="158"/>
      <c r="E88" s="166"/>
      <c r="F88" s="140"/>
      <c r="G88" s="140"/>
      <c r="H88" s="159"/>
      <c r="I88" s="148"/>
      <c r="J88" s="143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05" t="s">
        <v>37</v>
      </c>
      <c r="B89" s="125"/>
      <c r="C89" s="106">
        <f t="shared" ref="C89:D89" si="11">SUM(C69:C80)</f>
        <v>0</v>
      </c>
      <c r="D89" s="106">
        <f t="shared" si="11"/>
        <v>2169</v>
      </c>
      <c r="E89" s="167"/>
      <c r="F89" s="168"/>
      <c r="G89" s="145"/>
      <c r="H89" s="155"/>
      <c r="I89" s="132"/>
      <c r="J89" s="38"/>
      <c r="K89" s="21"/>
      <c r="L89" s="39"/>
      <c r="M89" s="8"/>
      <c r="N89" s="8"/>
      <c r="O89" s="8"/>
      <c r="P89" s="39"/>
      <c r="Q89" s="39"/>
      <c r="R89" s="39"/>
      <c r="S89" s="39"/>
      <c r="T89" s="39"/>
      <c r="U89" s="39"/>
      <c r="V89" s="39"/>
      <c r="W89" s="39"/>
      <c r="X89" s="39"/>
      <c r="Y89" s="40"/>
      <c r="Z89" s="40"/>
      <c r="AA89" s="40"/>
    </row>
    <row r="90" ht="13.5" customHeight="1">
      <c r="A90" s="91"/>
      <c r="B90" s="91"/>
      <c r="C90" s="91"/>
      <c r="D90" s="91"/>
      <c r="E90" s="92"/>
      <c r="F90" s="92"/>
      <c r="G90" s="92"/>
      <c r="H90" s="92"/>
      <c r="I90" s="92"/>
      <c r="J90" s="63"/>
      <c r="K90" s="21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5.75" customHeight="1">
      <c r="A91" s="22" t="s">
        <v>138</v>
      </c>
      <c r="B91" s="23"/>
      <c r="C91" s="169"/>
      <c r="D91" s="169"/>
      <c r="E91" s="22" t="s">
        <v>140</v>
      </c>
      <c r="F91" s="170"/>
      <c r="G91" s="170"/>
      <c r="H91" s="170"/>
      <c r="I91" s="170"/>
      <c r="J91" s="170"/>
      <c r="K91" s="17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28" t="s">
        <v>143</v>
      </c>
      <c r="B92" s="28" t="s">
        <v>144</v>
      </c>
      <c r="C92" s="28" t="s">
        <v>73</v>
      </c>
      <c r="D92" s="130"/>
      <c r="E92" s="172" t="s">
        <v>256</v>
      </c>
      <c r="F92" s="151"/>
      <c r="G92" s="151"/>
      <c r="H92" s="151"/>
      <c r="I92" s="151"/>
      <c r="J92" s="151"/>
      <c r="K92" s="21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173" t="s">
        <v>146</v>
      </c>
      <c r="B93" s="174"/>
      <c r="C93" s="134"/>
      <c r="D93" s="175"/>
      <c r="E93" s="176"/>
      <c r="F93" s="151"/>
      <c r="G93" s="151"/>
      <c r="H93" s="151"/>
      <c r="I93" s="151"/>
      <c r="J93" s="151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67" t="s">
        <v>76</v>
      </c>
      <c r="B94" s="177"/>
      <c r="C94" s="62"/>
      <c r="D94" s="178"/>
      <c r="E94" s="172"/>
      <c r="F94" s="151"/>
      <c r="G94" s="151"/>
      <c r="H94" s="151"/>
      <c r="I94" s="151"/>
      <c r="J94" s="151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67" t="s">
        <v>147</v>
      </c>
      <c r="B95" s="177"/>
      <c r="C95" s="67"/>
      <c r="D95" s="178"/>
      <c r="E95" s="172"/>
      <c r="F95" s="151"/>
      <c r="G95" s="151"/>
      <c r="H95" s="151"/>
      <c r="I95" s="151"/>
      <c r="J95" s="151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179"/>
      <c r="B96" s="180"/>
      <c r="C96" s="181"/>
      <c r="D96" s="182"/>
      <c r="E96" s="172"/>
      <c r="F96" s="151"/>
      <c r="G96" s="151"/>
      <c r="H96" s="151"/>
      <c r="I96" s="151"/>
      <c r="J96" s="151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83"/>
      <c r="B97" s="184"/>
      <c r="C97" s="185"/>
      <c r="D97" s="186"/>
      <c r="E97" s="172"/>
      <c r="F97" s="151"/>
      <c r="G97" s="151"/>
      <c r="H97" s="151"/>
      <c r="I97" s="151"/>
      <c r="J97" s="151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05" t="s">
        <v>37</v>
      </c>
      <c r="B98" s="187">
        <f>SUM(B93:B97)</f>
        <v>0</v>
      </c>
      <c r="C98" s="83"/>
      <c r="D98" s="168"/>
      <c r="E98" s="172"/>
      <c r="F98" s="151"/>
      <c r="G98" s="151"/>
      <c r="H98" s="151"/>
      <c r="I98" s="151"/>
      <c r="J98" s="151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188"/>
      <c r="B99" s="188"/>
      <c r="C99" s="188"/>
      <c r="D99" s="2"/>
      <c r="E99" s="189"/>
      <c r="F99" s="189"/>
      <c r="G99" s="189"/>
      <c r="H99" s="189"/>
      <c r="I99" s="189"/>
      <c r="J99" s="21"/>
      <c r="K99" s="21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129" t="s">
        <v>148</v>
      </c>
      <c r="B100" s="23"/>
      <c r="C100" s="23"/>
      <c r="D100" s="23"/>
      <c r="E100" s="23"/>
      <c r="F100" s="23"/>
      <c r="G100" s="24"/>
      <c r="H100" s="24"/>
      <c r="I100" s="25"/>
      <c r="J100" s="26"/>
      <c r="K100" s="160"/>
      <c r="L100" s="160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30" t="s">
        <v>149</v>
      </c>
      <c r="B101" s="30" t="s">
        <v>10</v>
      </c>
      <c r="C101" s="30" t="s">
        <v>11</v>
      </c>
      <c r="D101" s="30" t="s">
        <v>112</v>
      </c>
      <c r="E101" s="28" t="s">
        <v>13</v>
      </c>
      <c r="F101" s="30" t="s">
        <v>14</v>
      </c>
      <c r="G101" s="31" t="s">
        <v>15</v>
      </c>
      <c r="H101" s="131" t="s">
        <v>73</v>
      </c>
      <c r="I101" s="132"/>
      <c r="J101" s="38"/>
      <c r="K101" s="29" t="s">
        <v>19</v>
      </c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227" t="s">
        <v>257</v>
      </c>
      <c r="B102" s="191"/>
      <c r="C102" s="192"/>
      <c r="D102" s="192"/>
      <c r="E102" s="193">
        <v>1.0</v>
      </c>
      <c r="F102" s="194">
        <v>1.0</v>
      </c>
      <c r="G102" s="195">
        <f t="shared" ref="G102:G122" si="12">IF(OR(E102="",F102=""),"",E102*F102)</f>
        <v>1</v>
      </c>
      <c r="H102" s="196" t="s">
        <v>5</v>
      </c>
      <c r="I102" s="197"/>
      <c r="J102" s="198"/>
      <c r="K102" s="199">
        <f t="shared" ref="K102:K122" si="13">IF(OR(E102="",F102=""),"",(E102*F102)/7.5)</f>
        <v>0.1333333333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231" t="s">
        <v>259</v>
      </c>
      <c r="B103" s="201"/>
      <c r="C103" s="202"/>
      <c r="D103" s="202"/>
      <c r="E103" s="203">
        <v>0.5</v>
      </c>
      <c r="F103" s="204">
        <v>1.0</v>
      </c>
      <c r="G103" s="205">
        <f t="shared" si="12"/>
        <v>0.5</v>
      </c>
      <c r="H103" s="196" t="s">
        <v>5</v>
      </c>
      <c r="I103" s="197"/>
      <c r="J103" s="198"/>
      <c r="K103" s="206">
        <f t="shared" si="13"/>
        <v>0.06666666667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31" t="s">
        <v>260</v>
      </c>
      <c r="B104" s="201"/>
      <c r="C104" s="202"/>
      <c r="D104" s="202"/>
      <c r="E104" s="203">
        <v>0.5</v>
      </c>
      <c r="F104" s="204">
        <v>1.0</v>
      </c>
      <c r="G104" s="205">
        <f t="shared" si="12"/>
        <v>0.5</v>
      </c>
      <c r="H104" s="196" t="s">
        <v>5</v>
      </c>
      <c r="I104" s="197"/>
      <c r="J104" s="198"/>
      <c r="K104" s="206">
        <f t="shared" si="13"/>
        <v>0.06666666667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31" t="s">
        <v>261</v>
      </c>
      <c r="B105" s="201"/>
      <c r="C105" s="202"/>
      <c r="D105" s="202"/>
      <c r="E105" s="203">
        <v>0.5</v>
      </c>
      <c r="F105" s="204">
        <v>1.0</v>
      </c>
      <c r="G105" s="205">
        <f t="shared" si="12"/>
        <v>0.5</v>
      </c>
      <c r="H105" s="196" t="s">
        <v>5</v>
      </c>
      <c r="I105" s="197"/>
      <c r="J105" s="198"/>
      <c r="K105" s="207">
        <f t="shared" si="13"/>
        <v>0.06666666667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8"/>
      <c r="B106" s="209"/>
      <c r="C106" s="210"/>
      <c r="D106" s="210"/>
      <c r="E106" s="211"/>
      <c r="F106" s="212"/>
      <c r="G106" s="205" t="str">
        <f t="shared" si="12"/>
        <v/>
      </c>
      <c r="H106" s="196"/>
      <c r="I106" s="197"/>
      <c r="J106" s="198"/>
      <c r="K106" s="207" t="str">
        <f t="shared" si="13"/>
        <v/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8"/>
      <c r="B107" s="209"/>
      <c r="C107" s="210"/>
      <c r="D107" s="210"/>
      <c r="E107" s="211"/>
      <c r="F107" s="212"/>
      <c r="G107" s="205" t="str">
        <f t="shared" si="12"/>
        <v/>
      </c>
      <c r="H107" s="196"/>
      <c r="I107" s="197"/>
      <c r="J107" s="198"/>
      <c r="K107" s="207" t="str">
        <f t="shared" si="13"/>
        <v/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8"/>
      <c r="B108" s="213"/>
      <c r="C108" s="214"/>
      <c r="D108" s="214"/>
      <c r="E108" s="211"/>
      <c r="F108" s="212"/>
      <c r="G108" s="205" t="str">
        <f t="shared" si="12"/>
        <v/>
      </c>
      <c r="H108" s="196"/>
      <c r="I108" s="197"/>
      <c r="J108" s="198"/>
      <c r="K108" s="207" t="str">
        <f t="shared" si="13"/>
        <v/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8"/>
      <c r="B109" s="213"/>
      <c r="C109" s="214"/>
      <c r="D109" s="214"/>
      <c r="E109" s="211"/>
      <c r="F109" s="212"/>
      <c r="G109" s="205" t="str">
        <f t="shared" si="12"/>
        <v/>
      </c>
      <c r="H109" s="196"/>
      <c r="I109" s="197"/>
      <c r="J109" s="198"/>
      <c r="K109" s="207" t="str">
        <f t="shared" si="13"/>
        <v/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8"/>
      <c r="B110" s="213"/>
      <c r="C110" s="214"/>
      <c r="D110" s="214"/>
      <c r="E110" s="211"/>
      <c r="F110" s="212"/>
      <c r="G110" s="205" t="str">
        <f t="shared" si="12"/>
        <v/>
      </c>
      <c r="H110" s="196"/>
      <c r="I110" s="197"/>
      <c r="J110" s="198"/>
      <c r="K110" s="207" t="str">
        <f t="shared" si="13"/>
        <v/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8"/>
      <c r="B111" s="213"/>
      <c r="C111" s="214"/>
      <c r="D111" s="214"/>
      <c r="E111" s="211"/>
      <c r="F111" s="212"/>
      <c r="G111" s="205" t="str">
        <f t="shared" si="12"/>
        <v/>
      </c>
      <c r="H111" s="196"/>
      <c r="I111" s="197"/>
      <c r="J111" s="198"/>
      <c r="K111" s="207" t="str">
        <f t="shared" si="13"/>
        <v/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8"/>
      <c r="B112" s="213"/>
      <c r="C112" s="210"/>
      <c r="D112" s="210"/>
      <c r="E112" s="211"/>
      <c r="F112" s="212"/>
      <c r="G112" s="205" t="str">
        <f t="shared" si="12"/>
        <v/>
      </c>
      <c r="H112" s="196"/>
      <c r="I112" s="197"/>
      <c r="J112" s="198"/>
      <c r="K112" s="207" t="str">
        <f t="shared" si="13"/>
        <v/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8"/>
      <c r="B113" s="213"/>
      <c r="C113" s="210"/>
      <c r="D113" s="210"/>
      <c r="E113" s="211"/>
      <c r="F113" s="212"/>
      <c r="G113" s="205" t="str">
        <f t="shared" si="12"/>
        <v/>
      </c>
      <c r="H113" s="196"/>
      <c r="I113" s="197"/>
      <c r="J113" s="198"/>
      <c r="K113" s="207" t="str">
        <f t="shared" si="13"/>
        <v/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8"/>
      <c r="B114" s="213"/>
      <c r="C114" s="214"/>
      <c r="D114" s="214"/>
      <c r="E114" s="211"/>
      <c r="F114" s="212"/>
      <c r="G114" s="205" t="str">
        <f t="shared" si="12"/>
        <v/>
      </c>
      <c r="H114" s="196"/>
      <c r="I114" s="197"/>
      <c r="J114" s="198"/>
      <c r="K114" s="207" t="str">
        <f t="shared" si="13"/>
        <v/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8"/>
      <c r="B115" s="213"/>
      <c r="C115" s="214"/>
      <c r="D115" s="214"/>
      <c r="E115" s="211"/>
      <c r="F115" s="212"/>
      <c r="G115" s="205" t="str">
        <f t="shared" si="12"/>
        <v/>
      </c>
      <c r="H115" s="196"/>
      <c r="I115" s="197"/>
      <c r="J115" s="198"/>
      <c r="K115" s="207" t="str">
        <f t="shared" si="13"/>
        <v/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8"/>
      <c r="B116" s="215"/>
      <c r="C116" s="216"/>
      <c r="D116" s="216"/>
      <c r="E116" s="217"/>
      <c r="F116" s="212"/>
      <c r="G116" s="205" t="str">
        <f t="shared" si="12"/>
        <v/>
      </c>
      <c r="H116" s="196"/>
      <c r="I116" s="197"/>
      <c r="J116" s="198"/>
      <c r="K116" s="207" t="str">
        <f t="shared" si="13"/>
        <v/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8"/>
      <c r="B117" s="215"/>
      <c r="C117" s="216"/>
      <c r="D117" s="216"/>
      <c r="E117" s="217"/>
      <c r="F117" s="218"/>
      <c r="G117" s="205" t="str">
        <f t="shared" si="12"/>
        <v/>
      </c>
      <c r="H117" s="196"/>
      <c r="I117" s="197"/>
      <c r="J117" s="198"/>
      <c r="K117" s="207" t="str">
        <f t="shared" si="13"/>
        <v/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8"/>
      <c r="B118" s="215"/>
      <c r="C118" s="216"/>
      <c r="D118" s="216"/>
      <c r="E118" s="217"/>
      <c r="F118" s="218"/>
      <c r="G118" s="205" t="str">
        <f t="shared" si="12"/>
        <v/>
      </c>
      <c r="H118" s="196"/>
      <c r="I118" s="197"/>
      <c r="J118" s="198"/>
      <c r="K118" s="207" t="str">
        <f t="shared" si="13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8"/>
      <c r="B119" s="215"/>
      <c r="C119" s="216"/>
      <c r="D119" s="216"/>
      <c r="E119" s="217"/>
      <c r="F119" s="218"/>
      <c r="G119" s="205" t="str">
        <f t="shared" si="12"/>
        <v/>
      </c>
      <c r="H119" s="196"/>
      <c r="I119" s="197"/>
      <c r="J119" s="198"/>
      <c r="K119" s="207" t="str">
        <f t="shared" si="13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8"/>
      <c r="B120" s="215"/>
      <c r="C120" s="216"/>
      <c r="D120" s="216"/>
      <c r="E120" s="217"/>
      <c r="F120" s="218"/>
      <c r="G120" s="205" t="str">
        <f t="shared" si="12"/>
        <v/>
      </c>
      <c r="H120" s="196"/>
      <c r="I120" s="197"/>
      <c r="J120" s="198"/>
      <c r="K120" s="207" t="str">
        <f t="shared" si="13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8"/>
      <c r="B121" s="219"/>
      <c r="C121" s="216"/>
      <c r="D121" s="216"/>
      <c r="E121" s="217"/>
      <c r="F121" s="218"/>
      <c r="G121" s="205" t="str">
        <f t="shared" si="12"/>
        <v/>
      </c>
      <c r="H121" s="196"/>
      <c r="I121" s="197"/>
      <c r="J121" s="198"/>
      <c r="K121" s="207" t="str">
        <f t="shared" si="13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208"/>
      <c r="B122" s="219"/>
      <c r="C122" s="216"/>
      <c r="D122" s="216"/>
      <c r="E122" s="217"/>
      <c r="F122" s="218"/>
      <c r="G122" s="220" t="str">
        <f t="shared" si="12"/>
        <v/>
      </c>
      <c r="H122" s="196"/>
      <c r="I122" s="197"/>
      <c r="J122" s="198"/>
      <c r="K122" s="221" t="str">
        <f t="shared" si="13"/>
        <v/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05" t="s">
        <v>37</v>
      </c>
      <c r="B123" s="125"/>
      <c r="C123" s="106">
        <f t="shared" ref="C123:D123" si="14">SUM(C102:C105)</f>
        <v>0</v>
      </c>
      <c r="D123" s="106">
        <f t="shared" si="14"/>
        <v>0</v>
      </c>
      <c r="E123" s="108">
        <f>SUM(E102:E122)</f>
        <v>2.5</v>
      </c>
      <c r="F123" s="86">
        <f>IFERROR(G123/E123, 0)</f>
        <v>1</v>
      </c>
      <c r="G123" s="87">
        <f>SUM(G102:G122)</f>
        <v>2.5</v>
      </c>
      <c r="H123" s="155"/>
      <c r="I123" s="132"/>
      <c r="J123" s="38"/>
      <c r="K123" s="90">
        <f>SUM(K102:K122)</f>
        <v>0.3333333333</v>
      </c>
      <c r="L123" s="39"/>
      <c r="M123" s="8"/>
      <c r="N123" s="8"/>
      <c r="O123" s="8"/>
      <c r="P123" s="39"/>
      <c r="Q123" s="39"/>
      <c r="R123" s="39"/>
      <c r="S123" s="39"/>
      <c r="T123" s="39"/>
      <c r="U123" s="39"/>
      <c r="V123" s="39"/>
      <c r="W123" s="39"/>
      <c r="X123" s="39"/>
      <c r="Y123" s="40"/>
      <c r="Z123" s="40"/>
      <c r="AA123" s="40"/>
    </row>
    <row r="124" ht="15.75" customHeight="1">
      <c r="A124" s="188"/>
      <c r="B124" s="188"/>
      <c r="C124" s="188"/>
      <c r="D124" s="2"/>
      <c r="E124" s="189"/>
      <c r="F124" s="189"/>
      <c r="G124" s="189"/>
      <c r="H124" s="189"/>
      <c r="I124" s="189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8"/>
      <c r="B125" s="188"/>
      <c r="C125" s="188"/>
      <c r="D125" s="2"/>
      <c r="E125" s="189"/>
      <c r="F125" s="189"/>
      <c r="G125" s="189"/>
      <c r="H125" s="189"/>
      <c r="I125" s="189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8"/>
      <c r="B126" s="188"/>
      <c r="C126" s="188"/>
      <c r="D126" s="2"/>
      <c r="E126" s="189"/>
      <c r="F126" s="189"/>
      <c r="G126" s="189"/>
      <c r="H126" s="189"/>
      <c r="I126" s="189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8"/>
      <c r="B127" s="188"/>
      <c r="C127" s="188"/>
      <c r="D127" s="2"/>
      <c r="E127" s="189"/>
      <c r="F127" s="189"/>
      <c r="G127" s="189"/>
      <c r="H127" s="189"/>
      <c r="I127" s="189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B128" s="188"/>
      <c r="C128" s="188"/>
      <c r="D128" s="2"/>
      <c r="E128" s="189"/>
      <c r="F128" s="189"/>
      <c r="G128" s="189"/>
      <c r="H128" s="189"/>
      <c r="I128" s="189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8"/>
      <c r="B129" s="188"/>
      <c r="C129" s="188"/>
      <c r="D129" s="2"/>
      <c r="E129" s="189"/>
      <c r="F129" s="189"/>
      <c r="G129" s="189"/>
      <c r="H129" s="189"/>
      <c r="I129" s="189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8"/>
      <c r="B130" s="188"/>
      <c r="C130" s="188"/>
      <c r="D130" s="2"/>
      <c r="E130" s="189"/>
      <c r="F130" s="189"/>
      <c r="G130" s="189"/>
      <c r="H130" s="189"/>
      <c r="I130" s="189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8"/>
      <c r="B131" s="188"/>
      <c r="C131" s="188"/>
      <c r="D131" s="2"/>
      <c r="E131" s="189"/>
      <c r="F131" s="189"/>
      <c r="G131" s="189"/>
      <c r="H131" s="189"/>
      <c r="I131" s="189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8"/>
      <c r="B132" s="188"/>
      <c r="C132" s="188"/>
      <c r="D132" s="2"/>
      <c r="E132" s="189"/>
      <c r="F132" s="189"/>
      <c r="G132" s="189"/>
      <c r="H132" s="189"/>
      <c r="I132" s="189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8"/>
      <c r="B133" s="188"/>
      <c r="C133" s="188"/>
      <c r="D133" s="2"/>
      <c r="E133" s="189"/>
      <c r="F133" s="189"/>
      <c r="G133" s="189"/>
      <c r="H133" s="189"/>
      <c r="I133" s="189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8"/>
      <c r="B134" s="188"/>
      <c r="C134" s="188"/>
      <c r="D134" s="2"/>
      <c r="E134" s="189"/>
      <c r="F134" s="189"/>
      <c r="G134" s="189"/>
      <c r="H134" s="189"/>
      <c r="I134" s="189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8"/>
      <c r="B135" s="188"/>
      <c r="C135" s="188"/>
      <c r="D135" s="2"/>
      <c r="E135" s="189"/>
      <c r="F135" s="189"/>
      <c r="G135" s="189"/>
      <c r="H135" s="189"/>
      <c r="I135" s="189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8"/>
      <c r="B136" s="188"/>
      <c r="C136" s="188"/>
      <c r="D136" s="2"/>
      <c r="E136" s="189"/>
      <c r="F136" s="189"/>
      <c r="G136" s="189"/>
      <c r="H136" s="189"/>
      <c r="I136" s="189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8"/>
      <c r="B137" s="188"/>
      <c r="C137" s="188"/>
      <c r="D137" s="2"/>
      <c r="E137" s="189"/>
      <c r="F137" s="189"/>
      <c r="G137" s="189"/>
      <c r="H137" s="189"/>
      <c r="I137" s="189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8"/>
      <c r="B138" s="188"/>
      <c r="C138" s="188"/>
      <c r="D138" s="2"/>
      <c r="E138" s="189"/>
      <c r="F138" s="189"/>
      <c r="G138" s="189"/>
      <c r="H138" s="189"/>
      <c r="I138" s="189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8"/>
      <c r="B139" s="188"/>
      <c r="C139" s="188"/>
      <c r="D139" s="2"/>
      <c r="E139" s="189"/>
      <c r="F139" s="189"/>
      <c r="G139" s="189"/>
      <c r="H139" s="189"/>
      <c r="I139" s="189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8"/>
      <c r="B140" s="188"/>
      <c r="C140" s="188"/>
      <c r="D140" s="2"/>
      <c r="E140" s="189"/>
      <c r="F140" s="189"/>
      <c r="G140" s="189"/>
      <c r="H140" s="189"/>
      <c r="I140" s="189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8"/>
      <c r="B141" s="188"/>
      <c r="C141" s="188"/>
      <c r="D141" s="2"/>
      <c r="E141" s="189"/>
      <c r="F141" s="189"/>
      <c r="G141" s="189"/>
      <c r="H141" s="189"/>
      <c r="I141" s="189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8"/>
      <c r="B142" s="188"/>
      <c r="C142" s="188"/>
      <c r="D142" s="2"/>
      <c r="E142" s="189"/>
      <c r="F142" s="189"/>
      <c r="G142" s="189"/>
      <c r="H142" s="189"/>
      <c r="I142" s="189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8"/>
      <c r="B143" s="188"/>
      <c r="C143" s="188"/>
      <c r="D143" s="2"/>
      <c r="E143" s="189"/>
      <c r="F143" s="189"/>
      <c r="G143" s="189"/>
      <c r="H143" s="189"/>
      <c r="I143" s="189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8"/>
      <c r="B144" s="188"/>
      <c r="C144" s="188"/>
      <c r="D144" s="2"/>
      <c r="E144" s="189"/>
      <c r="F144" s="189"/>
      <c r="G144" s="189"/>
      <c r="H144" s="189"/>
      <c r="I144" s="189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8"/>
      <c r="B145" s="188"/>
      <c r="C145" s="188"/>
      <c r="D145" s="2"/>
      <c r="E145" s="189"/>
      <c r="F145" s="189"/>
      <c r="G145" s="189"/>
      <c r="H145" s="189"/>
      <c r="I145" s="189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8"/>
      <c r="B146" s="188"/>
      <c r="C146" s="188"/>
      <c r="D146" s="2"/>
      <c r="E146" s="189"/>
      <c r="F146" s="189"/>
      <c r="G146" s="189"/>
      <c r="H146" s="189"/>
      <c r="I146" s="189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8"/>
      <c r="B147" s="188"/>
      <c r="C147" s="188"/>
      <c r="D147" s="2"/>
      <c r="E147" s="189"/>
      <c r="F147" s="189"/>
      <c r="G147" s="189"/>
      <c r="H147" s="189"/>
      <c r="I147" s="189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8"/>
      <c r="B148" s="188"/>
      <c r="C148" s="188"/>
      <c r="D148" s="2"/>
      <c r="E148" s="189"/>
      <c r="F148" s="189"/>
      <c r="G148" s="189"/>
      <c r="H148" s="189"/>
      <c r="I148" s="189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8"/>
      <c r="B149" s="188"/>
      <c r="C149" s="188"/>
      <c r="D149" s="2"/>
      <c r="E149" s="189"/>
      <c r="F149" s="189"/>
      <c r="G149" s="189"/>
      <c r="H149" s="189"/>
      <c r="I149" s="189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8"/>
      <c r="B150" s="188"/>
      <c r="C150" s="188"/>
      <c r="D150" s="2"/>
      <c r="E150" s="189"/>
      <c r="F150" s="189"/>
      <c r="G150" s="189"/>
      <c r="H150" s="189"/>
      <c r="I150" s="189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8"/>
      <c r="B151" s="188"/>
      <c r="C151" s="188"/>
      <c r="D151" s="2"/>
      <c r="E151" s="189"/>
      <c r="F151" s="189"/>
      <c r="G151" s="189"/>
      <c r="H151" s="189"/>
      <c r="I151" s="189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8"/>
      <c r="B152" s="188"/>
      <c r="C152" s="188"/>
      <c r="D152" s="2"/>
      <c r="E152" s="189"/>
      <c r="F152" s="189"/>
      <c r="G152" s="189"/>
      <c r="H152" s="189"/>
      <c r="I152" s="189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8"/>
      <c r="B153" s="188"/>
      <c r="C153" s="188"/>
      <c r="D153" s="2"/>
      <c r="E153" s="189"/>
      <c r="F153" s="189"/>
      <c r="G153" s="189"/>
      <c r="H153" s="189"/>
      <c r="I153" s="189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8"/>
      <c r="B154" s="188"/>
      <c r="C154" s="188"/>
      <c r="D154" s="2"/>
      <c r="E154" s="189"/>
      <c r="F154" s="189"/>
      <c r="G154" s="189"/>
      <c r="H154" s="189"/>
      <c r="I154" s="189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8"/>
      <c r="B155" s="188"/>
      <c r="C155" s="188"/>
      <c r="D155" s="2"/>
      <c r="E155" s="189"/>
      <c r="F155" s="189"/>
      <c r="G155" s="189"/>
      <c r="H155" s="189"/>
      <c r="I155" s="189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8"/>
      <c r="B156" s="188"/>
      <c r="C156" s="188"/>
      <c r="D156" s="2"/>
      <c r="E156" s="189"/>
      <c r="F156" s="189"/>
      <c r="G156" s="189"/>
      <c r="H156" s="189"/>
      <c r="I156" s="189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8"/>
      <c r="B157" s="188"/>
      <c r="C157" s="188"/>
      <c r="D157" s="2"/>
      <c r="E157" s="189"/>
      <c r="F157" s="189"/>
      <c r="G157" s="189"/>
      <c r="H157" s="189"/>
      <c r="I157" s="189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8"/>
      <c r="B158" s="188"/>
      <c r="C158" s="188"/>
      <c r="D158" s="2"/>
      <c r="E158" s="189"/>
      <c r="F158" s="189"/>
      <c r="G158" s="189"/>
      <c r="H158" s="189"/>
      <c r="I158" s="189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8"/>
      <c r="B159" s="188"/>
      <c r="C159" s="188"/>
      <c r="D159" s="2"/>
      <c r="E159" s="189"/>
      <c r="F159" s="189"/>
      <c r="G159" s="189"/>
      <c r="H159" s="189"/>
      <c r="I159" s="189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188"/>
      <c r="B160" s="188"/>
      <c r="C160" s="188"/>
      <c r="D160" s="2"/>
      <c r="E160" s="189"/>
      <c r="F160" s="189"/>
      <c r="G160" s="189"/>
      <c r="H160" s="189"/>
      <c r="I160" s="189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8"/>
      <c r="B161" s="188"/>
      <c r="C161" s="188"/>
      <c r="D161" s="2"/>
      <c r="E161" s="189"/>
      <c r="F161" s="189"/>
      <c r="G161" s="189"/>
      <c r="H161" s="189"/>
      <c r="I161" s="189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8"/>
      <c r="B162" s="188"/>
      <c r="C162" s="188"/>
      <c r="D162" s="2"/>
      <c r="E162" s="189"/>
      <c r="F162" s="189"/>
      <c r="G162" s="189"/>
      <c r="H162" s="189"/>
      <c r="I162" s="189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8"/>
      <c r="B163" s="188"/>
      <c r="C163" s="188"/>
      <c r="D163" s="2"/>
      <c r="E163" s="189"/>
      <c r="F163" s="189"/>
      <c r="G163" s="189"/>
      <c r="H163" s="189"/>
      <c r="I163" s="189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8"/>
      <c r="B164" s="188"/>
      <c r="C164" s="188"/>
      <c r="D164" s="2"/>
      <c r="E164" s="189"/>
      <c r="F164" s="189"/>
      <c r="G164" s="189"/>
      <c r="H164" s="189"/>
      <c r="I164" s="189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8"/>
      <c r="B165" s="188"/>
      <c r="C165" s="188"/>
      <c r="D165" s="2"/>
      <c r="E165" s="189"/>
      <c r="F165" s="189"/>
      <c r="G165" s="189"/>
      <c r="H165" s="189"/>
      <c r="I165" s="189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8"/>
      <c r="B166" s="188"/>
      <c r="C166" s="188"/>
      <c r="D166" s="2"/>
      <c r="E166" s="189"/>
      <c r="F166" s="189"/>
      <c r="G166" s="189"/>
      <c r="H166" s="189"/>
      <c r="I166" s="189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8"/>
      <c r="B167" s="188"/>
      <c r="C167" s="188"/>
      <c r="D167" s="2"/>
      <c r="E167" s="189"/>
      <c r="F167" s="189"/>
      <c r="G167" s="189"/>
      <c r="H167" s="189"/>
      <c r="I167" s="189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8"/>
      <c r="B168" s="188"/>
      <c r="C168" s="188"/>
      <c r="D168" s="2"/>
      <c r="E168" s="189"/>
      <c r="F168" s="189"/>
      <c r="G168" s="189"/>
      <c r="H168" s="189"/>
      <c r="I168" s="189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8"/>
      <c r="B169" s="188"/>
      <c r="C169" s="188"/>
      <c r="D169" s="2"/>
      <c r="E169" s="189"/>
      <c r="F169" s="189"/>
      <c r="G169" s="189"/>
      <c r="H169" s="189"/>
      <c r="I169" s="189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8"/>
      <c r="B170" s="188"/>
      <c r="C170" s="188"/>
      <c r="D170" s="2"/>
      <c r="E170" s="189"/>
      <c r="F170" s="189"/>
      <c r="G170" s="189"/>
      <c r="H170" s="189"/>
      <c r="I170" s="189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8"/>
      <c r="B171" s="188"/>
      <c r="C171" s="188"/>
      <c r="D171" s="2"/>
      <c r="E171" s="189"/>
      <c r="F171" s="189"/>
      <c r="G171" s="189"/>
      <c r="H171" s="189"/>
      <c r="I171" s="189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8"/>
      <c r="B172" s="188"/>
      <c r="C172" s="188"/>
      <c r="D172" s="2"/>
      <c r="E172" s="189"/>
      <c r="F172" s="189"/>
      <c r="G172" s="189"/>
      <c r="H172" s="189"/>
      <c r="I172" s="189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8"/>
      <c r="B173" s="188"/>
      <c r="C173" s="188"/>
      <c r="D173" s="2"/>
      <c r="E173" s="189"/>
      <c r="F173" s="189"/>
      <c r="G173" s="189"/>
      <c r="H173" s="189"/>
      <c r="I173" s="189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8"/>
      <c r="B174" s="188"/>
      <c r="C174" s="188"/>
      <c r="D174" s="2"/>
      <c r="E174" s="189"/>
      <c r="F174" s="189"/>
      <c r="G174" s="189"/>
      <c r="H174" s="189"/>
      <c r="I174" s="189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8"/>
      <c r="B175" s="188"/>
      <c r="C175" s="188"/>
      <c r="D175" s="2"/>
      <c r="E175" s="189"/>
      <c r="F175" s="189"/>
      <c r="G175" s="189"/>
      <c r="H175" s="189"/>
      <c r="I175" s="189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8"/>
      <c r="B176" s="188"/>
      <c r="C176" s="188"/>
      <c r="D176" s="2"/>
      <c r="E176" s="189"/>
      <c r="F176" s="189"/>
      <c r="G176" s="189"/>
      <c r="H176" s="189"/>
      <c r="I176" s="189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8"/>
      <c r="B177" s="188"/>
      <c r="C177" s="188"/>
      <c r="D177" s="2"/>
      <c r="E177" s="189"/>
      <c r="F177" s="189"/>
      <c r="G177" s="189"/>
      <c r="H177" s="189"/>
      <c r="I177" s="189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8"/>
      <c r="B178" s="188"/>
      <c r="C178" s="188"/>
      <c r="D178" s="2"/>
      <c r="E178" s="189"/>
      <c r="F178" s="189"/>
      <c r="G178" s="189"/>
      <c r="H178" s="189"/>
      <c r="I178" s="189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8"/>
      <c r="B179" s="188"/>
      <c r="C179" s="188"/>
      <c r="D179" s="2"/>
      <c r="E179" s="189"/>
      <c r="F179" s="189"/>
      <c r="G179" s="189"/>
      <c r="H179" s="189"/>
      <c r="I179" s="189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8"/>
      <c r="B180" s="188"/>
      <c r="C180" s="188"/>
      <c r="D180" s="2"/>
      <c r="E180" s="189"/>
      <c r="F180" s="189"/>
      <c r="G180" s="189"/>
      <c r="H180" s="189"/>
      <c r="I180" s="189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8"/>
      <c r="B181" s="188"/>
      <c r="C181" s="188"/>
      <c r="D181" s="2"/>
      <c r="E181" s="189"/>
      <c r="F181" s="189"/>
      <c r="G181" s="189"/>
      <c r="H181" s="189"/>
      <c r="I181" s="189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8"/>
      <c r="B182" s="188"/>
      <c r="C182" s="188"/>
      <c r="D182" s="2"/>
      <c r="E182" s="189"/>
      <c r="F182" s="189"/>
      <c r="G182" s="189"/>
      <c r="H182" s="189"/>
      <c r="I182" s="189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8"/>
      <c r="B183" s="188"/>
      <c r="C183" s="188"/>
      <c r="D183" s="2"/>
      <c r="E183" s="189"/>
      <c r="F183" s="189"/>
      <c r="G183" s="189"/>
      <c r="H183" s="189"/>
      <c r="I183" s="189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8"/>
      <c r="B184" s="188"/>
      <c r="C184" s="188"/>
      <c r="D184" s="2"/>
      <c r="E184" s="189"/>
      <c r="F184" s="189"/>
      <c r="G184" s="189"/>
      <c r="H184" s="189"/>
      <c r="I184" s="189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8"/>
      <c r="B185" s="188"/>
      <c r="C185" s="188"/>
      <c r="D185" s="2"/>
      <c r="E185" s="189"/>
      <c r="F185" s="189"/>
      <c r="G185" s="189"/>
      <c r="H185" s="189"/>
      <c r="I185" s="189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8"/>
      <c r="B186" s="188"/>
      <c r="C186" s="188"/>
      <c r="D186" s="2"/>
      <c r="E186" s="189"/>
      <c r="F186" s="189"/>
      <c r="G186" s="189"/>
      <c r="H186" s="189"/>
      <c r="I186" s="189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8"/>
      <c r="B187" s="188"/>
      <c r="C187" s="188"/>
      <c r="D187" s="2"/>
      <c r="E187" s="189"/>
      <c r="F187" s="189"/>
      <c r="G187" s="189"/>
      <c r="H187" s="189"/>
      <c r="I187" s="189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8"/>
      <c r="B188" s="188"/>
      <c r="C188" s="188"/>
      <c r="D188" s="2"/>
      <c r="E188" s="189"/>
      <c r="F188" s="189"/>
      <c r="G188" s="189"/>
      <c r="H188" s="189"/>
      <c r="I188" s="189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8"/>
      <c r="B189" s="188"/>
      <c r="C189" s="188"/>
      <c r="D189" s="2"/>
      <c r="E189" s="189"/>
      <c r="F189" s="189"/>
      <c r="G189" s="189"/>
      <c r="H189" s="189"/>
      <c r="I189" s="189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8"/>
      <c r="B190" s="188"/>
      <c r="C190" s="188"/>
      <c r="D190" s="2"/>
      <c r="E190" s="189"/>
      <c r="F190" s="189"/>
      <c r="G190" s="189"/>
      <c r="H190" s="189"/>
      <c r="I190" s="189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8"/>
      <c r="B191" s="188"/>
      <c r="C191" s="188"/>
      <c r="D191" s="2"/>
      <c r="E191" s="189"/>
      <c r="F191" s="189"/>
      <c r="G191" s="189"/>
      <c r="H191" s="189"/>
      <c r="I191" s="189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88"/>
      <c r="B192" s="188"/>
      <c r="C192" s="188"/>
      <c r="D192" s="2"/>
      <c r="E192" s="189"/>
      <c r="F192" s="189"/>
      <c r="G192" s="189"/>
      <c r="H192" s="189"/>
      <c r="I192" s="189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21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7.25" customHeight="1">
      <c r="A309" s="1"/>
      <c r="B309" s="1"/>
      <c r="C309" s="1"/>
      <c r="D309" s="2"/>
      <c r="E309" s="3"/>
      <c r="F309" s="3"/>
      <c r="G309" s="3"/>
      <c r="H309" s="3"/>
      <c r="I309" s="3"/>
      <c r="J309" s="21"/>
      <c r="K309" s="5"/>
      <c r="L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2"/>
      <c r="B310" s="2"/>
      <c r="C310" s="2"/>
      <c r="D310" s="2"/>
      <c r="E310" s="2"/>
      <c r="F310" s="2"/>
      <c r="G310" s="222"/>
      <c r="H310" s="222"/>
      <c r="I310" s="222"/>
      <c r="J310" s="222"/>
      <c r="K310" s="5"/>
    </row>
    <row r="311" ht="15.75" customHeight="1">
      <c r="A311" s="2"/>
      <c r="B311" s="2"/>
      <c r="C311" s="2"/>
      <c r="D311" s="2"/>
      <c r="E311" s="2"/>
      <c r="F311" s="2"/>
      <c r="G311" s="222"/>
      <c r="H311" s="222"/>
      <c r="I311" s="222"/>
      <c r="J311" s="222"/>
      <c r="K311" s="5"/>
    </row>
    <row r="312" ht="15.75" customHeight="1">
      <c r="A312" s="2"/>
      <c r="B312" s="2"/>
      <c r="C312" s="2"/>
      <c r="D312" s="2"/>
      <c r="E312" s="2"/>
      <c r="F312" s="2"/>
      <c r="G312" s="222"/>
      <c r="H312" s="222"/>
      <c r="I312" s="222"/>
      <c r="J312" s="222"/>
      <c r="K312" s="5"/>
    </row>
    <row r="313" ht="15.75" customHeight="1">
      <c r="A313" s="2"/>
      <c r="B313" s="2"/>
      <c r="C313" s="2"/>
      <c r="D313" s="2"/>
      <c r="E313" s="2"/>
      <c r="F313" s="2"/>
      <c r="G313" s="222"/>
      <c r="H313" s="222"/>
      <c r="I313" s="222"/>
      <c r="J313" s="222"/>
      <c r="K313" s="5"/>
    </row>
    <row r="314" ht="15.75" customHeight="1">
      <c r="A314" s="2"/>
      <c r="B314" s="2"/>
      <c r="C314" s="2"/>
      <c r="D314" s="2"/>
      <c r="E314" s="2"/>
      <c r="F314" s="2"/>
      <c r="G314" s="222"/>
      <c r="H314" s="222"/>
      <c r="I314" s="222"/>
      <c r="J314" s="222"/>
      <c r="K314" s="5"/>
    </row>
    <row r="315" ht="15.75" customHeight="1">
      <c r="A315" s="2"/>
      <c r="B315" s="2"/>
      <c r="C315" s="2"/>
      <c r="D315" s="2"/>
      <c r="E315" s="2"/>
      <c r="F315" s="2"/>
      <c r="G315" s="222"/>
      <c r="H315" s="222"/>
      <c r="I315" s="222"/>
      <c r="J315" s="222"/>
      <c r="K315" s="5"/>
    </row>
    <row r="316" ht="15.75" customHeight="1">
      <c r="A316" s="2"/>
      <c r="B316" s="2"/>
      <c r="C316" s="2"/>
      <c r="D316" s="2"/>
      <c r="E316" s="2"/>
      <c r="F316" s="2"/>
      <c r="G316" s="222"/>
      <c r="H316" s="222"/>
      <c r="I316" s="222"/>
      <c r="J316" s="222"/>
      <c r="K316" s="5"/>
    </row>
    <row r="317" ht="15.75" customHeight="1">
      <c r="A317" s="2"/>
      <c r="B317" s="2"/>
      <c r="C317" s="2"/>
      <c r="D317" s="2"/>
      <c r="E317" s="2"/>
      <c r="F317" s="2"/>
      <c r="G317" s="222"/>
      <c r="H317" s="222"/>
      <c r="I317" s="222"/>
      <c r="J317" s="222"/>
      <c r="K317" s="5"/>
    </row>
    <row r="318" ht="15.75" customHeight="1">
      <c r="A318" s="2"/>
      <c r="B318" s="2"/>
      <c r="C318" s="2"/>
      <c r="D318" s="2"/>
      <c r="E318" s="2"/>
      <c r="F318" s="2"/>
      <c r="G318" s="222"/>
      <c r="H318" s="222"/>
      <c r="I318" s="222"/>
      <c r="J318" s="222"/>
      <c r="K318" s="5"/>
    </row>
    <row r="319" ht="15.75" customHeight="1">
      <c r="A319" s="2"/>
      <c r="B319" s="2"/>
      <c r="C319" s="2"/>
      <c r="D319" s="2"/>
      <c r="E319" s="2"/>
      <c r="F319" s="2"/>
      <c r="G319" s="222"/>
      <c r="H319" s="222"/>
      <c r="I319" s="222"/>
      <c r="J319" s="222"/>
      <c r="K319" s="5"/>
    </row>
    <row r="320" ht="15.75" customHeight="1">
      <c r="A320" s="2"/>
      <c r="B320" s="2"/>
      <c r="C320" s="2"/>
      <c r="D320" s="2"/>
      <c r="E320" s="2"/>
      <c r="F320" s="2"/>
      <c r="G320" s="222"/>
      <c r="H320" s="222"/>
      <c r="I320" s="222"/>
      <c r="J320" s="222"/>
      <c r="K320" s="5"/>
    </row>
    <row r="321" ht="15.75" customHeight="1">
      <c r="A321" s="2"/>
      <c r="B321" s="2"/>
      <c r="C321" s="2"/>
      <c r="D321" s="2"/>
      <c r="E321" s="2"/>
      <c r="F321" s="2"/>
      <c r="G321" s="222"/>
      <c r="H321" s="222"/>
      <c r="I321" s="222"/>
      <c r="J321" s="222"/>
      <c r="K321" s="5"/>
    </row>
    <row r="322" ht="15.75" customHeight="1">
      <c r="A322" s="2"/>
      <c r="B322" s="2"/>
      <c r="C322" s="2"/>
      <c r="D322" s="2"/>
      <c r="E322" s="2"/>
      <c r="F322" s="2"/>
      <c r="G322" s="222"/>
      <c r="H322" s="222"/>
      <c r="I322" s="222"/>
      <c r="J322" s="222"/>
      <c r="K322" s="5"/>
    </row>
    <row r="323" ht="15.75" customHeight="1">
      <c r="A323" s="2"/>
      <c r="B323" s="2"/>
      <c r="C323" s="2"/>
      <c r="D323" s="2"/>
      <c r="E323" s="2"/>
      <c r="F323" s="2"/>
      <c r="G323" s="222"/>
      <c r="H323" s="222"/>
      <c r="I323" s="222"/>
      <c r="J323" s="222"/>
      <c r="K323" s="5"/>
    </row>
    <row r="324" ht="15.75" customHeight="1">
      <c r="A324" s="2"/>
      <c r="B324" s="2"/>
      <c r="C324" s="2"/>
      <c r="D324" s="2"/>
      <c r="E324" s="2"/>
      <c r="F324" s="2"/>
      <c r="G324" s="222"/>
      <c r="H324" s="222"/>
      <c r="I324" s="222"/>
      <c r="J324" s="222"/>
      <c r="K324" s="5"/>
    </row>
    <row r="325" ht="15.75" customHeight="1">
      <c r="A325" s="2"/>
      <c r="B325" s="2"/>
      <c r="C325" s="2"/>
      <c r="D325" s="2"/>
      <c r="E325" s="2"/>
      <c r="F325" s="2"/>
      <c r="G325" s="222"/>
      <c r="H325" s="222"/>
      <c r="I325" s="222"/>
      <c r="J325" s="222"/>
      <c r="K325" s="5"/>
    </row>
    <row r="326" ht="15.75" customHeight="1">
      <c r="A326" s="2"/>
      <c r="B326" s="2"/>
      <c r="C326" s="2"/>
      <c r="D326" s="2"/>
      <c r="E326" s="2"/>
      <c r="F326" s="2"/>
      <c r="G326" s="222"/>
      <c r="H326" s="222"/>
      <c r="I326" s="222"/>
      <c r="J326" s="222"/>
      <c r="K326" s="5"/>
    </row>
    <row r="327" ht="15.75" customHeight="1">
      <c r="A327" s="2"/>
      <c r="B327" s="2"/>
      <c r="C327" s="2"/>
      <c r="D327" s="2"/>
      <c r="E327" s="2"/>
      <c r="F327" s="2"/>
      <c r="G327" s="222"/>
      <c r="H327" s="222"/>
      <c r="I327" s="222"/>
      <c r="J327" s="222"/>
      <c r="K327" s="5"/>
    </row>
    <row r="328" ht="15.75" customHeight="1">
      <c r="A328" s="2"/>
      <c r="B328" s="2"/>
      <c r="C328" s="2"/>
      <c r="D328" s="2"/>
      <c r="E328" s="2"/>
      <c r="F328" s="2"/>
      <c r="G328" s="222"/>
      <c r="H328" s="222"/>
      <c r="I328" s="222"/>
      <c r="J328" s="222"/>
      <c r="K328" s="5"/>
    </row>
    <row r="329" ht="15.75" customHeight="1">
      <c r="A329" s="2"/>
      <c r="B329" s="2"/>
      <c r="C329" s="2"/>
      <c r="D329" s="2"/>
      <c r="E329" s="2"/>
      <c r="F329" s="2"/>
      <c r="G329" s="222"/>
      <c r="H329" s="222"/>
      <c r="I329" s="222"/>
      <c r="J329" s="222"/>
      <c r="K329" s="5"/>
    </row>
    <row r="330" ht="15.75" customHeight="1">
      <c r="A330" s="2"/>
      <c r="B330" s="2"/>
      <c r="C330" s="2"/>
      <c r="D330" s="2"/>
      <c r="E330" s="2"/>
      <c r="F330" s="2"/>
      <c r="G330" s="222"/>
      <c r="H330" s="222"/>
      <c r="I330" s="222"/>
      <c r="J330" s="222"/>
      <c r="K330" s="5"/>
    </row>
    <row r="331" ht="15.75" customHeight="1">
      <c r="A331" s="2"/>
      <c r="B331" s="2"/>
      <c r="C331" s="2"/>
      <c r="D331" s="2"/>
      <c r="E331" s="2"/>
      <c r="F331" s="2"/>
      <c r="G331" s="222"/>
      <c r="H331" s="222"/>
      <c r="I331" s="222"/>
      <c r="J331" s="222"/>
      <c r="K331" s="5"/>
    </row>
    <row r="332" ht="15.75" customHeight="1">
      <c r="A332" s="2"/>
      <c r="B332" s="2"/>
      <c r="C332" s="2"/>
      <c r="D332" s="2"/>
      <c r="E332" s="2"/>
      <c r="F332" s="2"/>
      <c r="G332" s="222"/>
      <c r="H332" s="222"/>
      <c r="I332" s="222"/>
      <c r="J332" s="222"/>
      <c r="K332" s="5"/>
    </row>
    <row r="333" ht="15.75" customHeight="1">
      <c r="A333" s="2"/>
      <c r="B333" s="2"/>
      <c r="C333" s="2"/>
      <c r="D333" s="2"/>
      <c r="E333" s="2"/>
      <c r="F333" s="2"/>
      <c r="G333" s="222"/>
      <c r="H333" s="222"/>
      <c r="I333" s="222"/>
      <c r="J333" s="222"/>
      <c r="K333" s="5"/>
    </row>
    <row r="334" ht="15.75" customHeight="1">
      <c r="A334" s="2"/>
      <c r="B334" s="2"/>
      <c r="C334" s="2"/>
      <c r="D334" s="2"/>
      <c r="E334" s="2"/>
      <c r="F334" s="2"/>
      <c r="G334" s="222"/>
      <c r="H334" s="222"/>
      <c r="I334" s="222"/>
      <c r="J334" s="222"/>
      <c r="K334" s="5"/>
    </row>
    <row r="335" ht="15.75" customHeight="1">
      <c r="A335" s="2"/>
      <c r="B335" s="2"/>
      <c r="C335" s="2"/>
      <c r="D335" s="2"/>
      <c r="E335" s="2"/>
      <c r="F335" s="2"/>
      <c r="G335" s="222"/>
      <c r="H335" s="222"/>
      <c r="I335" s="222"/>
      <c r="J335" s="222"/>
      <c r="K335" s="5"/>
    </row>
    <row r="336" ht="15.75" customHeight="1">
      <c r="A336" s="2"/>
      <c r="B336" s="2"/>
      <c r="C336" s="2"/>
      <c r="D336" s="2"/>
      <c r="E336" s="2"/>
      <c r="F336" s="2"/>
      <c r="G336" s="222"/>
      <c r="H336" s="222"/>
      <c r="I336" s="222"/>
      <c r="J336" s="222"/>
      <c r="K336" s="5"/>
    </row>
    <row r="337" ht="15.75" customHeight="1">
      <c r="A337" s="2"/>
      <c r="B337" s="2"/>
      <c r="C337" s="2"/>
      <c r="D337" s="2"/>
      <c r="E337" s="2"/>
      <c r="F337" s="2"/>
      <c r="G337" s="222"/>
      <c r="H337" s="222"/>
      <c r="I337" s="222"/>
      <c r="J337" s="222"/>
      <c r="K337" s="5"/>
    </row>
    <row r="338" ht="15.75" customHeight="1">
      <c r="A338" s="2"/>
      <c r="B338" s="2"/>
      <c r="C338" s="2"/>
      <c r="D338" s="2"/>
      <c r="E338" s="2"/>
      <c r="F338" s="2"/>
      <c r="G338" s="222"/>
      <c r="H338" s="222"/>
      <c r="I338" s="222"/>
      <c r="J338" s="222"/>
      <c r="K338" s="5"/>
    </row>
    <row r="339" ht="15.75" customHeight="1">
      <c r="A339" s="2"/>
      <c r="B339" s="2"/>
      <c r="C339" s="2"/>
      <c r="D339" s="2"/>
      <c r="E339" s="2"/>
      <c r="F339" s="2"/>
      <c r="G339" s="222"/>
      <c r="H339" s="222"/>
      <c r="I339" s="222"/>
      <c r="J339" s="222"/>
      <c r="K339" s="5"/>
    </row>
    <row r="340" ht="15.75" customHeight="1">
      <c r="A340" s="2"/>
      <c r="B340" s="2"/>
      <c r="C340" s="2"/>
      <c r="D340" s="2"/>
      <c r="E340" s="2"/>
      <c r="F340" s="2"/>
      <c r="G340" s="222"/>
      <c r="H340" s="222"/>
      <c r="I340" s="222"/>
      <c r="J340" s="222"/>
      <c r="K340" s="5"/>
    </row>
    <row r="341" ht="15.75" customHeight="1">
      <c r="A341" s="2"/>
      <c r="B341" s="2"/>
      <c r="C341" s="2"/>
      <c r="D341" s="2"/>
      <c r="E341" s="2"/>
      <c r="F341" s="2"/>
      <c r="G341" s="222"/>
      <c r="H341" s="222"/>
      <c r="I341" s="222"/>
      <c r="J341" s="222"/>
      <c r="K341" s="5"/>
    </row>
    <row r="342" ht="15.75" customHeight="1">
      <c r="A342" s="2"/>
      <c r="B342" s="2"/>
      <c r="C342" s="2"/>
      <c r="D342" s="2"/>
      <c r="E342" s="2"/>
      <c r="F342" s="2"/>
      <c r="G342" s="222"/>
      <c r="H342" s="222"/>
      <c r="I342" s="222"/>
      <c r="J342" s="222"/>
      <c r="K342" s="5"/>
    </row>
    <row r="343" ht="15.75" customHeight="1">
      <c r="A343" s="2"/>
      <c r="B343" s="2"/>
      <c r="C343" s="2"/>
      <c r="D343" s="2"/>
      <c r="E343" s="2"/>
      <c r="F343" s="2"/>
      <c r="G343" s="222"/>
      <c r="H343" s="222"/>
      <c r="I343" s="222"/>
      <c r="J343" s="222"/>
      <c r="K343" s="5"/>
    </row>
    <row r="344" ht="15.75" customHeight="1">
      <c r="A344" s="2"/>
      <c r="B344" s="2"/>
      <c r="C344" s="2"/>
      <c r="D344" s="2"/>
      <c r="E344" s="2"/>
      <c r="F344" s="2"/>
      <c r="G344" s="222"/>
      <c r="H344" s="222"/>
      <c r="I344" s="222"/>
      <c r="J344" s="222"/>
      <c r="K344" s="5"/>
    </row>
    <row r="345" ht="15.75" customHeight="1">
      <c r="A345" s="2"/>
      <c r="B345" s="2"/>
      <c r="C345" s="2"/>
      <c r="D345" s="2"/>
      <c r="E345" s="2"/>
      <c r="F345" s="2"/>
      <c r="G345" s="222"/>
      <c r="H345" s="222"/>
      <c r="I345" s="222"/>
      <c r="J345" s="222"/>
      <c r="K345" s="5"/>
    </row>
    <row r="346" ht="15.75" customHeight="1">
      <c r="A346" s="2"/>
      <c r="B346" s="2"/>
      <c r="C346" s="2"/>
      <c r="D346" s="2"/>
      <c r="E346" s="2"/>
      <c r="F346" s="2"/>
      <c r="G346" s="222"/>
      <c r="H346" s="222"/>
      <c r="I346" s="222"/>
      <c r="J346" s="222"/>
      <c r="K346" s="5"/>
    </row>
    <row r="347" ht="15.75" customHeight="1">
      <c r="A347" s="2"/>
      <c r="B347" s="2"/>
      <c r="C347" s="2"/>
      <c r="D347" s="2"/>
      <c r="E347" s="2"/>
      <c r="F347" s="2"/>
      <c r="G347" s="222"/>
      <c r="H347" s="222"/>
      <c r="I347" s="222"/>
      <c r="J347" s="222"/>
      <c r="K347" s="5"/>
    </row>
    <row r="348" ht="15.75" customHeight="1">
      <c r="A348" s="2"/>
      <c r="B348" s="2"/>
      <c r="C348" s="2"/>
      <c r="D348" s="2"/>
      <c r="E348" s="2"/>
      <c r="F348" s="2"/>
      <c r="G348" s="222"/>
      <c r="H348" s="222"/>
      <c r="I348" s="222"/>
      <c r="J348" s="222"/>
      <c r="K348" s="5"/>
    </row>
    <row r="349" ht="15.75" customHeight="1">
      <c r="A349" s="2"/>
      <c r="B349" s="2"/>
      <c r="C349" s="2"/>
      <c r="D349" s="2"/>
      <c r="E349" s="2"/>
      <c r="F349" s="2"/>
      <c r="G349" s="222"/>
      <c r="H349" s="222"/>
      <c r="I349" s="222"/>
      <c r="J349" s="222"/>
      <c r="K349" s="5"/>
    </row>
    <row r="350" ht="15.75" customHeight="1">
      <c r="A350" s="2"/>
      <c r="B350" s="2"/>
      <c r="C350" s="2"/>
      <c r="D350" s="2"/>
      <c r="E350" s="2"/>
      <c r="F350" s="2"/>
      <c r="G350" s="222"/>
      <c r="H350" s="222"/>
      <c r="I350" s="222"/>
      <c r="J350" s="222"/>
      <c r="K350" s="5"/>
    </row>
    <row r="351" ht="15.75" customHeight="1">
      <c r="A351" s="2"/>
      <c r="B351" s="2"/>
      <c r="C351" s="2"/>
      <c r="D351" s="2"/>
      <c r="E351" s="2"/>
      <c r="F351" s="2"/>
      <c r="G351" s="222"/>
      <c r="H351" s="222"/>
      <c r="I351" s="222"/>
      <c r="J351" s="222"/>
      <c r="K351" s="5"/>
    </row>
    <row r="352" ht="15.75" customHeight="1">
      <c r="A352" s="2"/>
      <c r="B352" s="2"/>
      <c r="C352" s="2"/>
      <c r="D352" s="2"/>
      <c r="E352" s="2"/>
      <c r="F352" s="2"/>
      <c r="G352" s="222"/>
      <c r="H352" s="222"/>
      <c r="I352" s="222"/>
      <c r="J352" s="222"/>
      <c r="K352" s="5"/>
    </row>
    <row r="353" ht="15.75" customHeight="1">
      <c r="A353" s="2"/>
      <c r="B353" s="2"/>
      <c r="C353" s="2"/>
      <c r="D353" s="2"/>
      <c r="E353" s="2"/>
      <c r="F353" s="2"/>
      <c r="G353" s="222"/>
      <c r="H353" s="222"/>
      <c r="I353" s="222"/>
      <c r="J353" s="222"/>
      <c r="K353" s="5"/>
    </row>
    <row r="354" ht="15.75" customHeight="1">
      <c r="A354" s="2"/>
      <c r="B354" s="2"/>
      <c r="C354" s="2"/>
      <c r="D354" s="2"/>
      <c r="E354" s="2"/>
      <c r="F354" s="2"/>
      <c r="G354" s="222"/>
      <c r="H354" s="222"/>
      <c r="I354" s="222"/>
      <c r="J354" s="222"/>
      <c r="K354" s="5"/>
    </row>
    <row r="355" ht="15.75" customHeight="1">
      <c r="A355" s="2"/>
      <c r="B355" s="2"/>
      <c r="C355" s="2"/>
      <c r="D355" s="2"/>
      <c r="E355" s="2"/>
      <c r="F355" s="2"/>
      <c r="G355" s="222"/>
      <c r="H355" s="222"/>
      <c r="I355" s="222"/>
      <c r="J355" s="222"/>
      <c r="K355" s="5"/>
    </row>
    <row r="356" ht="15.75" customHeight="1">
      <c r="A356" s="2"/>
      <c r="B356" s="2"/>
      <c r="C356" s="2"/>
      <c r="D356" s="2"/>
      <c r="E356" s="2"/>
      <c r="F356" s="2"/>
      <c r="G356" s="222"/>
      <c r="H356" s="222"/>
      <c r="I356" s="222"/>
      <c r="J356" s="222"/>
      <c r="K356" s="5"/>
    </row>
    <row r="357" ht="15.75" customHeight="1">
      <c r="A357" s="2"/>
      <c r="B357" s="2"/>
      <c r="C357" s="2"/>
      <c r="D357" s="2"/>
      <c r="E357" s="2"/>
      <c r="F357" s="2"/>
      <c r="G357" s="222"/>
      <c r="H357" s="222"/>
      <c r="I357" s="222"/>
      <c r="J357" s="222"/>
      <c r="K357" s="5"/>
    </row>
    <row r="358" ht="15.75" customHeight="1">
      <c r="A358" s="2"/>
      <c r="B358" s="2"/>
      <c r="C358" s="2"/>
      <c r="D358" s="2"/>
      <c r="E358" s="2"/>
      <c r="F358" s="2"/>
      <c r="G358" s="222"/>
      <c r="H358" s="222"/>
      <c r="I358" s="222"/>
      <c r="J358" s="222"/>
      <c r="K358" s="5"/>
    </row>
    <row r="359" ht="15.75" customHeight="1">
      <c r="A359" s="2"/>
      <c r="B359" s="2"/>
      <c r="C359" s="2"/>
      <c r="D359" s="2"/>
      <c r="E359" s="2"/>
      <c r="F359" s="2"/>
      <c r="G359" s="222"/>
      <c r="H359" s="222"/>
      <c r="I359" s="222"/>
      <c r="J359" s="222"/>
      <c r="K359" s="5"/>
    </row>
    <row r="360" ht="15.75" customHeight="1">
      <c r="A360" s="2"/>
      <c r="B360" s="2"/>
      <c r="C360" s="2"/>
      <c r="D360" s="2"/>
      <c r="E360" s="2"/>
      <c r="F360" s="2"/>
      <c r="G360" s="222"/>
      <c r="H360" s="222"/>
      <c r="I360" s="222"/>
      <c r="J360" s="222"/>
      <c r="K360" s="5"/>
    </row>
    <row r="361" ht="15.75" customHeight="1">
      <c r="A361" s="2"/>
      <c r="B361" s="2"/>
      <c r="C361" s="2"/>
      <c r="D361" s="2"/>
      <c r="E361" s="2"/>
      <c r="F361" s="2"/>
      <c r="G361" s="222"/>
      <c r="H361" s="222"/>
      <c r="I361" s="222"/>
      <c r="J361" s="222"/>
      <c r="K361" s="5"/>
    </row>
    <row r="362" ht="15.75" customHeight="1">
      <c r="A362" s="2"/>
      <c r="B362" s="2"/>
      <c r="C362" s="2"/>
      <c r="D362" s="2"/>
      <c r="E362" s="2"/>
      <c r="F362" s="2"/>
      <c r="G362" s="222"/>
      <c r="H362" s="222"/>
      <c r="I362" s="222"/>
      <c r="J362" s="222"/>
      <c r="K362" s="5"/>
    </row>
    <row r="363" ht="15.75" customHeight="1">
      <c r="A363" s="2"/>
      <c r="B363" s="2"/>
      <c r="C363" s="2"/>
      <c r="D363" s="2"/>
      <c r="E363" s="2"/>
      <c r="F363" s="2"/>
      <c r="G363" s="222"/>
      <c r="H363" s="222"/>
      <c r="I363" s="222"/>
      <c r="J363" s="222"/>
      <c r="K363" s="5"/>
    </row>
    <row r="364" ht="15.75" customHeight="1">
      <c r="A364" s="2"/>
      <c r="B364" s="2"/>
      <c r="C364" s="2"/>
      <c r="D364" s="2"/>
      <c r="E364" s="2"/>
      <c r="F364" s="2"/>
      <c r="G364" s="222"/>
      <c r="H364" s="222"/>
      <c r="I364" s="222"/>
      <c r="J364" s="222"/>
      <c r="K364" s="5"/>
    </row>
    <row r="365" ht="15.75" customHeight="1">
      <c r="A365" s="2"/>
      <c r="B365" s="2"/>
      <c r="C365" s="2"/>
      <c r="D365" s="2"/>
      <c r="E365" s="2"/>
      <c r="F365" s="2"/>
      <c r="G365" s="222"/>
      <c r="H365" s="222"/>
      <c r="I365" s="222"/>
      <c r="J365" s="222"/>
      <c r="K365" s="5"/>
    </row>
    <row r="366" ht="15.75" customHeight="1">
      <c r="A366" s="2"/>
      <c r="B366" s="2"/>
      <c r="C366" s="2"/>
      <c r="D366" s="2"/>
      <c r="E366" s="2"/>
      <c r="F366" s="2"/>
      <c r="G366" s="222"/>
      <c r="H366" s="222"/>
      <c r="I366" s="222"/>
      <c r="J366" s="222"/>
      <c r="K366" s="5"/>
    </row>
    <row r="367" ht="15.75" customHeight="1">
      <c r="A367" s="2"/>
      <c r="B367" s="2"/>
      <c r="C367" s="2"/>
      <c r="D367" s="2"/>
      <c r="E367" s="2"/>
      <c r="F367" s="2"/>
      <c r="G367" s="222"/>
      <c r="H367" s="222"/>
      <c r="I367" s="222"/>
      <c r="J367" s="222"/>
      <c r="K367" s="5"/>
    </row>
    <row r="368" ht="15.75" customHeight="1">
      <c r="A368" s="2"/>
      <c r="B368" s="2"/>
      <c r="C368" s="2"/>
      <c r="D368" s="2"/>
      <c r="E368" s="2"/>
      <c r="F368" s="2"/>
      <c r="G368" s="222"/>
      <c r="H368" s="222"/>
      <c r="I368" s="222"/>
      <c r="J368" s="222"/>
      <c r="K368" s="5"/>
    </row>
    <row r="369" ht="15.75" customHeight="1">
      <c r="A369" s="2"/>
      <c r="B369" s="2"/>
      <c r="C369" s="2"/>
      <c r="D369" s="2"/>
      <c r="E369" s="2"/>
      <c r="F369" s="2"/>
      <c r="G369" s="222"/>
      <c r="H369" s="222"/>
      <c r="I369" s="222"/>
      <c r="J369" s="222"/>
      <c r="K369" s="5"/>
    </row>
    <row r="370" ht="15.75" customHeight="1">
      <c r="A370" s="2"/>
      <c r="B370" s="2"/>
      <c r="C370" s="2"/>
      <c r="D370" s="2"/>
      <c r="E370" s="2"/>
      <c r="F370" s="2"/>
      <c r="G370" s="222"/>
      <c r="H370" s="222"/>
      <c r="I370" s="222"/>
      <c r="J370" s="222"/>
      <c r="K370" s="5"/>
    </row>
    <row r="371" ht="15.75" customHeight="1">
      <c r="A371" s="2"/>
      <c r="B371" s="2"/>
      <c r="C371" s="2"/>
      <c r="D371" s="2"/>
      <c r="E371" s="2"/>
      <c r="F371" s="2"/>
      <c r="G371" s="222"/>
      <c r="H371" s="222"/>
      <c r="I371" s="222"/>
      <c r="J371" s="222"/>
      <c r="K371" s="5"/>
    </row>
    <row r="372" ht="15.75" customHeight="1">
      <c r="A372" s="2"/>
      <c r="B372" s="2"/>
      <c r="C372" s="2"/>
      <c r="D372" s="2"/>
      <c r="E372" s="2"/>
      <c r="F372" s="2"/>
      <c r="G372" s="222"/>
      <c r="H372" s="222"/>
      <c r="I372" s="222"/>
      <c r="J372" s="222"/>
      <c r="K372" s="5"/>
    </row>
    <row r="373" ht="15.75" customHeight="1">
      <c r="A373" s="2"/>
      <c r="B373" s="2"/>
      <c r="C373" s="2"/>
      <c r="D373" s="2"/>
      <c r="E373" s="2"/>
      <c r="F373" s="2"/>
      <c r="G373" s="222"/>
      <c r="H373" s="222"/>
      <c r="I373" s="222"/>
      <c r="J373" s="222"/>
      <c r="K373" s="5"/>
    </row>
    <row r="374" ht="15.75" customHeight="1">
      <c r="A374" s="2"/>
      <c r="B374" s="2"/>
      <c r="C374" s="2"/>
      <c r="D374" s="2"/>
      <c r="E374" s="2"/>
      <c r="F374" s="2"/>
      <c r="G374" s="222"/>
      <c r="H374" s="222"/>
      <c r="I374" s="222"/>
      <c r="J374" s="222"/>
      <c r="K374" s="5"/>
    </row>
    <row r="375" ht="15.75" customHeight="1">
      <c r="A375" s="2"/>
      <c r="B375" s="2"/>
      <c r="C375" s="2"/>
      <c r="D375" s="2"/>
      <c r="E375" s="2"/>
      <c r="F375" s="2"/>
      <c r="G375" s="222"/>
      <c r="H375" s="222"/>
      <c r="I375" s="222"/>
      <c r="J375" s="222"/>
      <c r="K375" s="5"/>
    </row>
    <row r="376" ht="15.75" customHeight="1">
      <c r="A376" s="2"/>
      <c r="B376" s="2"/>
      <c r="C376" s="2"/>
      <c r="D376" s="2"/>
      <c r="E376" s="2"/>
      <c r="F376" s="2"/>
      <c r="G376" s="222"/>
      <c r="H376" s="222"/>
      <c r="I376" s="222"/>
      <c r="J376" s="222"/>
      <c r="K376" s="5"/>
    </row>
    <row r="377" ht="15.75" customHeight="1">
      <c r="A377" s="2"/>
      <c r="B377" s="2"/>
      <c r="C377" s="2"/>
      <c r="D377" s="2"/>
      <c r="E377" s="2"/>
      <c r="F377" s="2"/>
      <c r="G377" s="222"/>
      <c r="H377" s="222"/>
      <c r="I377" s="222"/>
      <c r="J377" s="222"/>
      <c r="K377" s="5"/>
    </row>
    <row r="378" ht="15.75" customHeight="1">
      <c r="A378" s="2"/>
      <c r="B378" s="2"/>
      <c r="C378" s="2"/>
      <c r="D378" s="2"/>
      <c r="E378" s="2"/>
      <c r="F378" s="2"/>
      <c r="G378" s="222"/>
      <c r="H378" s="222"/>
      <c r="I378" s="222"/>
      <c r="J378" s="222"/>
      <c r="K378" s="5"/>
    </row>
    <row r="379" ht="15.75" customHeight="1">
      <c r="A379" s="2"/>
      <c r="B379" s="2"/>
      <c r="C379" s="2"/>
      <c r="D379" s="2"/>
      <c r="E379" s="2"/>
      <c r="F379" s="2"/>
      <c r="G379" s="222"/>
      <c r="H379" s="222"/>
      <c r="I379" s="222"/>
      <c r="J379" s="222"/>
      <c r="K379" s="5"/>
    </row>
    <row r="380" ht="15.75" customHeight="1">
      <c r="A380" s="2"/>
      <c r="B380" s="2"/>
      <c r="C380" s="2"/>
      <c r="D380" s="2"/>
      <c r="E380" s="2"/>
      <c r="F380" s="2"/>
      <c r="G380" s="222"/>
      <c r="H380" s="222"/>
      <c r="I380" s="222"/>
      <c r="J380" s="222"/>
      <c r="K380" s="5"/>
    </row>
    <row r="381" ht="15.75" customHeight="1">
      <c r="A381" s="2"/>
      <c r="B381" s="2"/>
      <c r="C381" s="2"/>
      <c r="D381" s="2"/>
      <c r="E381" s="2"/>
      <c r="F381" s="2"/>
      <c r="G381" s="222"/>
      <c r="H381" s="222"/>
      <c r="I381" s="222"/>
      <c r="J381" s="222"/>
      <c r="K381" s="5"/>
    </row>
    <row r="382" ht="15.75" customHeight="1">
      <c r="A382" s="2"/>
      <c r="B382" s="2"/>
      <c r="C382" s="2"/>
      <c r="D382" s="2"/>
      <c r="E382" s="2"/>
      <c r="F382" s="2"/>
      <c r="G382" s="222"/>
      <c r="H382" s="222"/>
      <c r="I382" s="222"/>
      <c r="J382" s="222"/>
      <c r="K382" s="5"/>
    </row>
    <row r="383" ht="15.75" customHeight="1">
      <c r="A383" s="2"/>
      <c r="B383" s="2"/>
      <c r="C383" s="2"/>
      <c r="D383" s="2"/>
      <c r="E383" s="2"/>
      <c r="F383" s="2"/>
      <c r="G383" s="222"/>
      <c r="H383" s="222"/>
      <c r="I383" s="222"/>
      <c r="J383" s="222"/>
      <c r="K383" s="5"/>
    </row>
    <row r="384" ht="15.75" customHeight="1">
      <c r="A384" s="2"/>
      <c r="B384" s="2"/>
      <c r="C384" s="2"/>
      <c r="D384" s="2"/>
      <c r="E384" s="2"/>
      <c r="F384" s="2"/>
      <c r="G384" s="222"/>
      <c r="H384" s="222"/>
      <c r="I384" s="222"/>
      <c r="J384" s="222"/>
      <c r="K384" s="5"/>
    </row>
    <row r="385" ht="15.75" customHeight="1">
      <c r="A385" s="2"/>
      <c r="B385" s="2"/>
      <c r="C385" s="2"/>
      <c r="D385" s="2"/>
      <c r="E385" s="2"/>
      <c r="F385" s="2"/>
      <c r="G385" s="222"/>
      <c r="H385" s="222"/>
      <c r="I385" s="222"/>
      <c r="J385" s="222"/>
      <c r="K385" s="5"/>
    </row>
    <row r="386" ht="15.75" customHeight="1">
      <c r="A386" s="2"/>
      <c r="B386" s="2"/>
      <c r="C386" s="2"/>
      <c r="D386" s="2"/>
      <c r="E386" s="2"/>
      <c r="F386" s="2"/>
      <c r="G386" s="222"/>
      <c r="H386" s="222"/>
      <c r="I386" s="222"/>
      <c r="J386" s="222"/>
      <c r="K386" s="5"/>
    </row>
    <row r="387" ht="15.75" customHeight="1">
      <c r="A387" s="2"/>
      <c r="B387" s="2"/>
      <c r="C387" s="2"/>
      <c r="D387" s="2"/>
      <c r="E387" s="2"/>
      <c r="F387" s="2"/>
      <c r="G387" s="222"/>
      <c r="H387" s="222"/>
      <c r="I387" s="222"/>
      <c r="J387" s="222"/>
      <c r="K387" s="5"/>
    </row>
    <row r="388" ht="15.75" customHeight="1">
      <c r="A388" s="2"/>
      <c r="B388" s="2"/>
      <c r="C388" s="2"/>
      <c r="D388" s="2"/>
      <c r="E388" s="2"/>
      <c r="F388" s="2"/>
      <c r="G388" s="222"/>
      <c r="H388" s="222"/>
      <c r="I388" s="222"/>
      <c r="J388" s="222"/>
      <c r="K388" s="5"/>
    </row>
    <row r="389" ht="15.75" customHeight="1">
      <c r="A389" s="2"/>
      <c r="B389" s="2"/>
      <c r="C389" s="2"/>
      <c r="D389" s="2"/>
      <c r="E389" s="2"/>
      <c r="F389" s="2"/>
      <c r="G389" s="222"/>
      <c r="H389" s="222"/>
      <c r="I389" s="222"/>
      <c r="J389" s="222"/>
      <c r="K389" s="5"/>
    </row>
    <row r="390" ht="15.75" customHeight="1">
      <c r="A390" s="2"/>
      <c r="B390" s="2"/>
      <c r="C390" s="2"/>
      <c r="D390" s="2"/>
      <c r="E390" s="2"/>
      <c r="F390" s="2"/>
      <c r="G390" s="222"/>
      <c r="H390" s="222"/>
      <c r="I390" s="222"/>
      <c r="J390" s="222"/>
      <c r="K390" s="5"/>
    </row>
    <row r="391" ht="15.75" customHeight="1">
      <c r="A391" s="2"/>
      <c r="B391" s="2"/>
      <c r="C391" s="2"/>
      <c r="D391" s="2"/>
      <c r="E391" s="2"/>
      <c r="F391" s="2"/>
      <c r="G391" s="222"/>
      <c r="H391" s="222"/>
      <c r="I391" s="222"/>
      <c r="J391" s="222"/>
      <c r="K391" s="5"/>
    </row>
    <row r="392" ht="15.75" customHeight="1">
      <c r="A392" s="2"/>
      <c r="B392" s="2"/>
      <c r="C392" s="2"/>
      <c r="D392" s="2"/>
      <c r="E392" s="2"/>
      <c r="F392" s="2"/>
      <c r="G392" s="222"/>
      <c r="H392" s="222"/>
      <c r="I392" s="222"/>
      <c r="J392" s="222"/>
      <c r="K392" s="5"/>
    </row>
    <row r="393" ht="15.75" customHeight="1">
      <c r="A393" s="2"/>
      <c r="B393" s="2"/>
      <c r="C393" s="2"/>
      <c r="D393" s="2"/>
      <c r="E393" s="2"/>
      <c r="F393" s="2"/>
      <c r="G393" s="222"/>
      <c r="H393" s="222"/>
      <c r="I393" s="222"/>
      <c r="J393" s="222"/>
      <c r="K393" s="5"/>
    </row>
    <row r="394" ht="15.75" customHeight="1">
      <c r="A394" s="2"/>
      <c r="B394" s="2"/>
      <c r="C394" s="2"/>
      <c r="D394" s="2"/>
      <c r="E394" s="2"/>
      <c r="F394" s="2"/>
      <c r="G394" s="222"/>
      <c r="H394" s="222"/>
      <c r="I394" s="222"/>
      <c r="J394" s="222"/>
      <c r="K394" s="5"/>
    </row>
    <row r="395" ht="15.75" customHeight="1">
      <c r="A395" s="2"/>
      <c r="B395" s="2"/>
      <c r="C395" s="2"/>
      <c r="D395" s="2"/>
      <c r="E395" s="2"/>
      <c r="F395" s="2"/>
      <c r="G395" s="222"/>
      <c r="H395" s="222"/>
      <c r="I395" s="222"/>
      <c r="J395" s="222"/>
      <c r="K395" s="5"/>
    </row>
    <row r="396" ht="15.75" customHeight="1">
      <c r="A396" s="2"/>
      <c r="B396" s="2"/>
      <c r="C396" s="2"/>
      <c r="D396" s="2"/>
      <c r="E396" s="2"/>
      <c r="F396" s="2"/>
      <c r="G396" s="222"/>
      <c r="H396" s="222"/>
      <c r="I396" s="222"/>
      <c r="J396" s="222"/>
      <c r="K396" s="5"/>
    </row>
    <row r="397" ht="15.75" customHeight="1">
      <c r="A397" s="2"/>
      <c r="B397" s="2"/>
      <c r="C397" s="2"/>
      <c r="D397" s="2"/>
      <c r="E397" s="2"/>
      <c r="F397" s="2"/>
      <c r="G397" s="222"/>
      <c r="H397" s="222"/>
      <c r="I397" s="222"/>
      <c r="J397" s="222"/>
      <c r="K397" s="5"/>
    </row>
    <row r="398" ht="15.75" customHeight="1">
      <c r="A398" s="2"/>
      <c r="B398" s="2"/>
      <c r="C398" s="2"/>
      <c r="D398" s="2"/>
      <c r="E398" s="2"/>
      <c r="F398" s="2"/>
      <c r="G398" s="222"/>
      <c r="H398" s="222"/>
      <c r="I398" s="222"/>
      <c r="J398" s="222"/>
      <c r="K398" s="5"/>
    </row>
    <row r="399" ht="15.75" customHeight="1">
      <c r="A399" s="2"/>
      <c r="B399" s="2"/>
      <c r="C399" s="2"/>
      <c r="D399" s="2"/>
      <c r="E399" s="2"/>
      <c r="F399" s="2"/>
      <c r="G399" s="222"/>
      <c r="H399" s="222"/>
      <c r="I399" s="222"/>
      <c r="J399" s="222"/>
      <c r="K399" s="5"/>
    </row>
    <row r="400" ht="15.75" customHeight="1">
      <c r="A400" s="2"/>
      <c r="B400" s="2"/>
      <c r="C400" s="2"/>
      <c r="D400" s="2"/>
      <c r="E400" s="2"/>
      <c r="F400" s="2"/>
      <c r="G400" s="222"/>
      <c r="H400" s="222"/>
      <c r="I400" s="222"/>
      <c r="J400" s="222"/>
      <c r="K400" s="5"/>
    </row>
    <row r="401" ht="15.75" customHeight="1">
      <c r="A401" s="2"/>
      <c r="B401" s="2"/>
      <c r="C401" s="2"/>
      <c r="D401" s="2"/>
      <c r="E401" s="2"/>
      <c r="F401" s="2"/>
      <c r="G401" s="222"/>
      <c r="H401" s="222"/>
      <c r="I401" s="222"/>
      <c r="J401" s="222"/>
      <c r="K401" s="5"/>
    </row>
    <row r="402" ht="15.75" customHeight="1">
      <c r="A402" s="2"/>
      <c r="B402" s="2"/>
      <c r="C402" s="2"/>
      <c r="D402" s="2"/>
      <c r="E402" s="2"/>
      <c r="F402" s="2"/>
      <c r="G402" s="222"/>
      <c r="H402" s="222"/>
      <c r="I402" s="222"/>
      <c r="J402" s="222"/>
      <c r="K402" s="5"/>
    </row>
    <row r="403" ht="15.75" customHeight="1">
      <c r="A403" s="2"/>
      <c r="B403" s="2"/>
      <c r="C403" s="2"/>
      <c r="D403" s="2"/>
      <c r="E403" s="2"/>
      <c r="F403" s="2"/>
      <c r="G403" s="222"/>
      <c r="H403" s="222"/>
      <c r="I403" s="222"/>
      <c r="J403" s="222"/>
      <c r="K403" s="5"/>
    </row>
    <row r="404" ht="15.75" customHeight="1">
      <c r="A404" s="2"/>
      <c r="B404" s="2"/>
      <c r="C404" s="2"/>
      <c r="D404" s="2"/>
      <c r="E404" s="2"/>
      <c r="F404" s="2"/>
      <c r="G404" s="222"/>
      <c r="H404" s="222"/>
      <c r="I404" s="222"/>
      <c r="J404" s="222"/>
      <c r="K404" s="5"/>
    </row>
    <row r="405" ht="15.75" customHeight="1">
      <c r="A405" s="2"/>
      <c r="B405" s="2"/>
      <c r="C405" s="2"/>
      <c r="D405" s="2"/>
      <c r="E405" s="2"/>
      <c r="F405" s="2"/>
      <c r="G405" s="222"/>
      <c r="H405" s="222"/>
      <c r="I405" s="222"/>
      <c r="J405" s="222"/>
      <c r="K405" s="5"/>
    </row>
    <row r="406" ht="15.75" customHeight="1">
      <c r="A406" s="2"/>
      <c r="B406" s="2"/>
      <c r="C406" s="2"/>
      <c r="D406" s="2"/>
      <c r="E406" s="2"/>
      <c r="F406" s="2"/>
      <c r="G406" s="222"/>
      <c r="H406" s="222"/>
      <c r="I406" s="222"/>
      <c r="J406" s="222"/>
      <c r="K406" s="5"/>
    </row>
    <row r="407" ht="15.75" customHeight="1">
      <c r="A407" s="2"/>
      <c r="B407" s="2"/>
      <c r="C407" s="2"/>
      <c r="D407" s="2"/>
      <c r="E407" s="2"/>
      <c r="F407" s="2"/>
      <c r="G407" s="222"/>
      <c r="H407" s="222"/>
      <c r="I407" s="222"/>
      <c r="J407" s="222"/>
      <c r="K407" s="5"/>
    </row>
    <row r="408" ht="15.75" customHeight="1">
      <c r="A408" s="2"/>
      <c r="B408" s="2"/>
      <c r="C408" s="2"/>
      <c r="D408" s="2"/>
      <c r="E408" s="2"/>
      <c r="F408" s="2"/>
      <c r="G408" s="222"/>
      <c r="H408" s="222"/>
      <c r="I408" s="222"/>
      <c r="J408" s="222"/>
      <c r="K408" s="5"/>
    </row>
    <row r="409" ht="15.75" customHeight="1">
      <c r="A409" s="2"/>
      <c r="B409" s="2"/>
      <c r="C409" s="2"/>
      <c r="D409" s="2"/>
      <c r="E409" s="2"/>
      <c r="F409" s="2"/>
      <c r="G409" s="222"/>
      <c r="H409" s="222"/>
      <c r="I409" s="222"/>
      <c r="J409" s="222"/>
      <c r="K409" s="5"/>
    </row>
    <row r="410" ht="15.75" customHeight="1">
      <c r="A410" s="2"/>
      <c r="B410" s="2"/>
      <c r="C410" s="2"/>
      <c r="D410" s="2"/>
      <c r="E410" s="2"/>
      <c r="F410" s="2"/>
      <c r="G410" s="222"/>
      <c r="H410" s="222"/>
      <c r="I410" s="222"/>
      <c r="J410" s="222"/>
      <c r="K410" s="5"/>
    </row>
    <row r="411" ht="15.75" customHeight="1">
      <c r="A411" s="2"/>
      <c r="B411" s="2"/>
      <c r="C411" s="2"/>
      <c r="D411" s="2"/>
      <c r="E411" s="2"/>
      <c r="F411" s="2"/>
      <c r="G411" s="222"/>
      <c r="H411" s="222"/>
      <c r="I411" s="222"/>
      <c r="J411" s="222"/>
      <c r="K411" s="5"/>
    </row>
    <row r="412" ht="15.75" customHeight="1">
      <c r="A412" s="2"/>
      <c r="B412" s="2"/>
      <c r="C412" s="2"/>
      <c r="D412" s="2"/>
      <c r="E412" s="2"/>
      <c r="F412" s="2"/>
      <c r="G412" s="222"/>
      <c r="H412" s="222"/>
      <c r="I412" s="222"/>
      <c r="J412" s="222"/>
      <c r="K412" s="5"/>
    </row>
    <row r="413" ht="15.75" customHeight="1">
      <c r="A413" s="2"/>
      <c r="B413" s="2"/>
      <c r="C413" s="2"/>
      <c r="D413" s="2"/>
      <c r="E413" s="2"/>
      <c r="F413" s="2"/>
      <c r="G413" s="222"/>
      <c r="H413" s="222"/>
      <c r="I413" s="222"/>
      <c r="J413" s="222"/>
      <c r="K413" s="5"/>
    </row>
    <row r="414" ht="15.75" customHeight="1">
      <c r="A414" s="2"/>
      <c r="B414" s="2"/>
      <c r="C414" s="2"/>
      <c r="D414" s="2"/>
      <c r="E414" s="2"/>
      <c r="F414" s="2"/>
      <c r="G414" s="222"/>
      <c r="H414" s="222"/>
      <c r="I414" s="222"/>
      <c r="J414" s="222"/>
      <c r="K414" s="5"/>
    </row>
    <row r="415" ht="15.75" customHeight="1">
      <c r="A415" s="2"/>
      <c r="B415" s="2"/>
      <c r="C415" s="2"/>
      <c r="D415" s="2"/>
      <c r="E415" s="2"/>
      <c r="F415" s="2"/>
      <c r="G415" s="222"/>
      <c r="H415" s="222"/>
      <c r="I415" s="222"/>
      <c r="J415" s="222"/>
      <c r="K415" s="5"/>
    </row>
    <row r="416" ht="15.75" customHeight="1">
      <c r="A416" s="2"/>
      <c r="B416" s="2"/>
      <c r="C416" s="2"/>
      <c r="D416" s="2"/>
      <c r="E416" s="2"/>
      <c r="F416" s="2"/>
      <c r="G416" s="222"/>
      <c r="H416" s="222"/>
      <c r="I416" s="222"/>
      <c r="J416" s="222"/>
      <c r="K416" s="5"/>
    </row>
    <row r="417" ht="15.75" customHeight="1">
      <c r="A417" s="2"/>
      <c r="B417" s="2"/>
      <c r="C417" s="2"/>
      <c r="D417" s="2"/>
      <c r="E417" s="2"/>
      <c r="F417" s="2"/>
      <c r="G417" s="222"/>
      <c r="H417" s="222"/>
      <c r="I417" s="222"/>
      <c r="J417" s="222"/>
      <c r="K417" s="5"/>
    </row>
    <row r="418" ht="15.75" customHeight="1">
      <c r="A418" s="2"/>
      <c r="B418" s="2"/>
      <c r="C418" s="2"/>
      <c r="D418" s="2"/>
      <c r="E418" s="2"/>
      <c r="F418" s="2"/>
      <c r="G418" s="222"/>
      <c r="H418" s="222"/>
      <c r="I418" s="222"/>
      <c r="J418" s="222"/>
      <c r="K418" s="5"/>
    </row>
    <row r="419" ht="15.75" customHeight="1">
      <c r="A419" s="2"/>
      <c r="B419" s="2"/>
      <c r="C419" s="2"/>
      <c r="D419" s="2"/>
      <c r="E419" s="2"/>
      <c r="F419" s="2"/>
      <c r="G419" s="222"/>
      <c r="H419" s="222"/>
      <c r="I419" s="222"/>
      <c r="J419" s="222"/>
      <c r="K419" s="5"/>
    </row>
    <row r="420" ht="15.75" customHeight="1">
      <c r="A420" s="2"/>
      <c r="B420" s="2"/>
      <c r="C420" s="2"/>
      <c r="D420" s="2"/>
      <c r="E420" s="2"/>
      <c r="F420" s="2"/>
      <c r="G420" s="222"/>
      <c r="H420" s="222"/>
      <c r="I420" s="222"/>
      <c r="J420" s="222"/>
      <c r="K420" s="5"/>
    </row>
    <row r="421" ht="15.75" customHeight="1">
      <c r="A421" s="2"/>
      <c r="B421" s="2"/>
      <c r="C421" s="2"/>
      <c r="D421" s="2"/>
      <c r="E421" s="2"/>
      <c r="F421" s="2"/>
      <c r="G421" s="222"/>
      <c r="H421" s="222"/>
      <c r="I421" s="222"/>
      <c r="J421" s="222"/>
      <c r="K421" s="5"/>
    </row>
    <row r="422" ht="15.75" customHeight="1">
      <c r="A422" s="2"/>
      <c r="B422" s="2"/>
      <c r="C422" s="2"/>
      <c r="D422" s="2"/>
      <c r="E422" s="2"/>
      <c r="F422" s="2"/>
      <c r="G422" s="222"/>
      <c r="H422" s="222"/>
      <c r="I422" s="222"/>
      <c r="J422" s="222"/>
      <c r="K422" s="5"/>
    </row>
    <row r="423" ht="15.75" customHeight="1">
      <c r="A423" s="2"/>
      <c r="B423" s="2"/>
      <c r="C423" s="2"/>
      <c r="D423" s="2"/>
      <c r="E423" s="2"/>
      <c r="F423" s="2"/>
      <c r="G423" s="222"/>
      <c r="H423" s="222"/>
      <c r="I423" s="222"/>
      <c r="J423" s="222"/>
      <c r="K423" s="5"/>
    </row>
    <row r="424" ht="15.75" customHeight="1">
      <c r="A424" s="2"/>
      <c r="B424" s="2"/>
      <c r="C424" s="2"/>
      <c r="D424" s="2"/>
      <c r="E424" s="2"/>
      <c r="F424" s="2"/>
      <c r="G424" s="222"/>
      <c r="H424" s="222"/>
      <c r="I424" s="222"/>
      <c r="J424" s="222"/>
      <c r="K424" s="5"/>
    </row>
    <row r="425" ht="15.75" customHeight="1">
      <c r="A425" s="2"/>
      <c r="B425" s="2"/>
      <c r="C425" s="2"/>
      <c r="D425" s="2"/>
      <c r="E425" s="2"/>
      <c r="F425" s="2"/>
      <c r="G425" s="222"/>
      <c r="H425" s="222"/>
      <c r="I425" s="222"/>
      <c r="J425" s="222"/>
      <c r="K425" s="5"/>
    </row>
    <row r="426" ht="15.75" customHeight="1">
      <c r="A426" s="2"/>
      <c r="B426" s="2"/>
      <c r="C426" s="2"/>
      <c r="D426" s="2"/>
      <c r="E426" s="2"/>
      <c r="F426" s="2"/>
      <c r="G426" s="222"/>
      <c r="H426" s="222"/>
      <c r="I426" s="222"/>
      <c r="J426" s="222"/>
      <c r="K426" s="5"/>
    </row>
    <row r="427" ht="15.75" customHeight="1">
      <c r="A427" s="2"/>
      <c r="B427" s="2"/>
      <c r="C427" s="2"/>
      <c r="D427" s="2"/>
      <c r="E427" s="2"/>
      <c r="F427" s="2"/>
      <c r="G427" s="222"/>
      <c r="H427" s="222"/>
      <c r="I427" s="222"/>
      <c r="J427" s="222"/>
      <c r="K427" s="5"/>
    </row>
    <row r="428" ht="15.75" customHeight="1">
      <c r="A428" s="2"/>
      <c r="B428" s="2"/>
      <c r="C428" s="2"/>
      <c r="D428" s="2"/>
      <c r="E428" s="2"/>
      <c r="F428" s="2"/>
      <c r="G428" s="222"/>
      <c r="H428" s="222"/>
      <c r="I428" s="222"/>
      <c r="J428" s="222"/>
      <c r="K428" s="5"/>
    </row>
    <row r="429" ht="15.75" customHeight="1">
      <c r="A429" s="2"/>
      <c r="B429" s="2"/>
      <c r="C429" s="2"/>
      <c r="D429" s="2"/>
      <c r="E429" s="2"/>
      <c r="F429" s="2"/>
      <c r="G429" s="222"/>
      <c r="H429" s="222"/>
      <c r="I429" s="222"/>
      <c r="J429" s="222"/>
      <c r="K429" s="5"/>
    </row>
    <row r="430" ht="15.75" customHeight="1">
      <c r="A430" s="2"/>
      <c r="B430" s="2"/>
      <c r="C430" s="2"/>
      <c r="D430" s="2"/>
      <c r="E430" s="2"/>
      <c r="F430" s="2"/>
      <c r="G430" s="222"/>
      <c r="H430" s="222"/>
      <c r="I430" s="222"/>
      <c r="J430" s="222"/>
      <c r="K430" s="5"/>
    </row>
    <row r="431" ht="15.75" customHeight="1">
      <c r="A431" s="2"/>
      <c r="B431" s="2"/>
      <c r="C431" s="2"/>
      <c r="D431" s="2"/>
      <c r="E431" s="2"/>
      <c r="F431" s="2"/>
      <c r="G431" s="222"/>
      <c r="H431" s="222"/>
      <c r="I431" s="222"/>
      <c r="J431" s="222"/>
      <c r="K431" s="5"/>
    </row>
    <row r="432" ht="15.75" customHeight="1">
      <c r="A432" s="2"/>
      <c r="B432" s="2"/>
      <c r="C432" s="2"/>
      <c r="D432" s="2"/>
      <c r="E432" s="2"/>
      <c r="F432" s="2"/>
      <c r="G432" s="222"/>
      <c r="H432" s="222"/>
      <c r="I432" s="222"/>
      <c r="J432" s="222"/>
      <c r="K432" s="5"/>
    </row>
    <row r="433" ht="15.75" customHeight="1">
      <c r="A433" s="2"/>
      <c r="B433" s="2"/>
      <c r="C433" s="2"/>
      <c r="D433" s="2"/>
      <c r="E433" s="2"/>
      <c r="F433" s="2"/>
      <c r="G433" s="222"/>
      <c r="H433" s="222"/>
      <c r="I433" s="222"/>
      <c r="J433" s="222"/>
      <c r="K433" s="5"/>
    </row>
    <row r="434" ht="15.75" customHeight="1">
      <c r="A434" s="2"/>
      <c r="B434" s="2"/>
      <c r="C434" s="2"/>
      <c r="D434" s="2"/>
      <c r="E434" s="2"/>
      <c r="F434" s="2"/>
      <c r="G434" s="222"/>
      <c r="H434" s="222"/>
      <c r="I434" s="222"/>
      <c r="J434" s="222"/>
      <c r="K434" s="5"/>
    </row>
    <row r="435" ht="15.75" customHeight="1">
      <c r="A435" s="2"/>
      <c r="B435" s="2"/>
      <c r="C435" s="2"/>
      <c r="D435" s="2"/>
      <c r="E435" s="2"/>
      <c r="F435" s="2"/>
      <c r="G435" s="222"/>
      <c r="H435" s="222"/>
      <c r="I435" s="222"/>
      <c r="J435" s="222"/>
      <c r="K435" s="5"/>
    </row>
    <row r="436" ht="15.75" customHeight="1">
      <c r="A436" s="2"/>
      <c r="B436" s="2"/>
      <c r="C436" s="2"/>
      <c r="D436" s="2"/>
      <c r="E436" s="2"/>
      <c r="F436" s="2"/>
      <c r="G436" s="222"/>
      <c r="H436" s="222"/>
      <c r="I436" s="222"/>
      <c r="J436" s="222"/>
      <c r="K436" s="5"/>
    </row>
    <row r="437" ht="15.75" customHeight="1">
      <c r="A437" s="2"/>
      <c r="B437" s="2"/>
      <c r="C437" s="2"/>
      <c r="D437" s="2"/>
      <c r="E437" s="2"/>
      <c r="F437" s="2"/>
      <c r="G437" s="222"/>
      <c r="H437" s="222"/>
      <c r="I437" s="222"/>
      <c r="J437" s="222"/>
      <c r="K437" s="5"/>
    </row>
    <row r="438" ht="15.75" customHeight="1">
      <c r="A438" s="2"/>
      <c r="B438" s="2"/>
      <c r="C438" s="2"/>
      <c r="D438" s="2"/>
      <c r="E438" s="2"/>
      <c r="F438" s="2"/>
      <c r="G438" s="222"/>
      <c r="H438" s="222"/>
      <c r="I438" s="222"/>
      <c r="J438" s="222"/>
      <c r="K438" s="5"/>
    </row>
    <row r="439" ht="15.75" customHeight="1">
      <c r="A439" s="2"/>
      <c r="B439" s="2"/>
      <c r="C439" s="2"/>
      <c r="D439" s="2"/>
      <c r="E439" s="2"/>
      <c r="F439" s="2"/>
      <c r="G439" s="222"/>
      <c r="H439" s="222"/>
      <c r="I439" s="222"/>
      <c r="J439" s="222"/>
      <c r="K439" s="5"/>
    </row>
    <row r="440" ht="15.75" customHeight="1">
      <c r="A440" s="2"/>
      <c r="B440" s="2"/>
      <c r="C440" s="2"/>
      <c r="D440" s="2"/>
      <c r="E440" s="2"/>
      <c r="F440" s="2"/>
      <c r="G440" s="222"/>
      <c r="H440" s="222"/>
      <c r="I440" s="222"/>
      <c r="J440" s="222"/>
      <c r="K440" s="5"/>
    </row>
    <row r="441" ht="15.75" customHeight="1">
      <c r="A441" s="2"/>
      <c r="B441" s="2"/>
      <c r="C441" s="2"/>
      <c r="D441" s="2"/>
      <c r="E441" s="2"/>
      <c r="F441" s="2"/>
      <c r="G441" s="222"/>
      <c r="H441" s="222"/>
      <c r="I441" s="222"/>
      <c r="J441" s="222"/>
      <c r="K441" s="5"/>
    </row>
    <row r="442" ht="15.75" customHeight="1">
      <c r="A442" s="2"/>
      <c r="B442" s="2"/>
      <c r="C442" s="2"/>
      <c r="D442" s="2"/>
      <c r="E442" s="2"/>
      <c r="F442" s="2"/>
      <c r="G442" s="222"/>
      <c r="H442" s="222"/>
      <c r="I442" s="222"/>
      <c r="J442" s="222"/>
      <c r="K442" s="5"/>
    </row>
    <row r="443" ht="15.75" customHeight="1">
      <c r="A443" s="2"/>
      <c r="B443" s="2"/>
      <c r="C443" s="2"/>
      <c r="D443" s="2"/>
      <c r="E443" s="2"/>
      <c r="F443" s="2"/>
      <c r="G443" s="222"/>
      <c r="H443" s="222"/>
      <c r="I443" s="222"/>
      <c r="J443" s="222"/>
      <c r="K443" s="5"/>
    </row>
    <row r="444" ht="15.75" customHeight="1">
      <c r="A444" s="2"/>
      <c r="B444" s="2"/>
      <c r="C444" s="2"/>
      <c r="D444" s="2"/>
      <c r="E444" s="2"/>
      <c r="F444" s="2"/>
      <c r="G444" s="222"/>
      <c r="H444" s="222"/>
      <c r="I444" s="222"/>
      <c r="J444" s="222"/>
      <c r="K444" s="5"/>
    </row>
    <row r="445" ht="15.75" customHeight="1">
      <c r="A445" s="2"/>
      <c r="B445" s="2"/>
      <c r="C445" s="2"/>
      <c r="D445" s="2"/>
      <c r="E445" s="2"/>
      <c r="F445" s="2"/>
      <c r="G445" s="222"/>
      <c r="H445" s="222"/>
      <c r="I445" s="222"/>
      <c r="J445" s="222"/>
      <c r="K445" s="5"/>
    </row>
    <row r="446" ht="15.75" customHeight="1">
      <c r="A446" s="2"/>
      <c r="B446" s="2"/>
      <c r="C446" s="2"/>
      <c r="D446" s="2"/>
      <c r="E446" s="2"/>
      <c r="F446" s="2"/>
      <c r="G446" s="222"/>
      <c r="H446" s="222"/>
      <c r="I446" s="222"/>
      <c r="J446" s="222"/>
      <c r="K446" s="5"/>
    </row>
    <row r="447" ht="15.75" customHeight="1">
      <c r="A447" s="2"/>
      <c r="B447" s="2"/>
      <c r="C447" s="2"/>
      <c r="D447" s="2"/>
      <c r="E447" s="2"/>
      <c r="F447" s="2"/>
      <c r="G447" s="222"/>
      <c r="H447" s="222"/>
      <c r="I447" s="222"/>
      <c r="J447" s="222"/>
      <c r="K447" s="5"/>
    </row>
    <row r="448" ht="15.75" customHeight="1">
      <c r="A448" s="2"/>
      <c r="B448" s="2"/>
      <c r="C448" s="2"/>
      <c r="D448" s="2"/>
      <c r="E448" s="2"/>
      <c r="F448" s="2"/>
      <c r="G448" s="222"/>
      <c r="H448" s="222"/>
      <c r="I448" s="222"/>
      <c r="J448" s="222"/>
      <c r="K448" s="5"/>
    </row>
    <row r="449" ht="15.75" customHeight="1">
      <c r="A449" s="2"/>
      <c r="B449" s="2"/>
      <c r="C449" s="2"/>
      <c r="D449" s="2"/>
      <c r="E449" s="2"/>
      <c r="F449" s="2"/>
      <c r="G449" s="222"/>
      <c r="H449" s="222"/>
      <c r="I449" s="222"/>
      <c r="J449" s="222"/>
      <c r="K449" s="5"/>
    </row>
    <row r="450" ht="15.75" customHeight="1">
      <c r="A450" s="2"/>
      <c r="B450" s="2"/>
      <c r="C450" s="2"/>
      <c r="D450" s="2"/>
      <c r="E450" s="2"/>
      <c r="F450" s="2"/>
      <c r="G450" s="222"/>
      <c r="H450" s="222"/>
      <c r="I450" s="222"/>
      <c r="J450" s="222"/>
      <c r="K450" s="5"/>
    </row>
    <row r="451" ht="15.75" customHeight="1">
      <c r="A451" s="2"/>
      <c r="B451" s="2"/>
      <c r="C451" s="2"/>
      <c r="D451" s="2"/>
      <c r="E451" s="2"/>
      <c r="F451" s="2"/>
      <c r="G451" s="222"/>
      <c r="H451" s="222"/>
      <c r="I451" s="222"/>
      <c r="J451" s="222"/>
      <c r="K451" s="5"/>
    </row>
    <row r="452" ht="15.75" customHeight="1">
      <c r="A452" s="2"/>
      <c r="B452" s="2"/>
      <c r="C452" s="2"/>
      <c r="D452" s="2"/>
      <c r="E452" s="2"/>
      <c r="F452" s="2"/>
      <c r="G452" s="222"/>
      <c r="H452" s="222"/>
      <c r="I452" s="222"/>
      <c r="J452" s="222"/>
      <c r="K452" s="5"/>
    </row>
    <row r="453" ht="15.75" customHeight="1">
      <c r="A453" s="2"/>
      <c r="B453" s="2"/>
      <c r="C453" s="2"/>
      <c r="D453" s="2"/>
      <c r="E453" s="2"/>
      <c r="F453" s="2"/>
      <c r="G453" s="222"/>
      <c r="H453" s="222"/>
      <c r="I453" s="222"/>
      <c r="J453" s="222"/>
      <c r="K453" s="5"/>
    </row>
    <row r="454" ht="15.75" customHeight="1">
      <c r="A454" s="2"/>
      <c r="B454" s="2"/>
      <c r="C454" s="2"/>
      <c r="D454" s="2"/>
      <c r="E454" s="2"/>
      <c r="F454" s="2"/>
      <c r="G454" s="222"/>
      <c r="H454" s="222"/>
      <c r="I454" s="222"/>
      <c r="J454" s="222"/>
      <c r="K454" s="5"/>
    </row>
    <row r="455" ht="15.75" customHeight="1">
      <c r="A455" s="2"/>
      <c r="B455" s="2"/>
      <c r="C455" s="2"/>
      <c r="D455" s="2"/>
      <c r="E455" s="2"/>
      <c r="F455" s="2"/>
      <c r="G455" s="222"/>
      <c r="H455" s="222"/>
      <c r="I455" s="222"/>
      <c r="J455" s="222"/>
      <c r="K455" s="5"/>
    </row>
    <row r="456" ht="15.75" customHeight="1">
      <c r="A456" s="2"/>
      <c r="B456" s="2"/>
      <c r="C456" s="2"/>
      <c r="D456" s="2"/>
      <c r="E456" s="2"/>
      <c r="F456" s="2"/>
      <c r="G456" s="222"/>
      <c r="H456" s="222"/>
      <c r="I456" s="222"/>
      <c r="J456" s="222"/>
      <c r="K456" s="5"/>
    </row>
    <row r="457" ht="15.75" customHeight="1">
      <c r="A457" s="2"/>
      <c r="B457" s="2"/>
      <c r="C457" s="2"/>
      <c r="D457" s="2"/>
      <c r="E457" s="2"/>
      <c r="F457" s="2"/>
      <c r="G457" s="222"/>
      <c r="H457" s="222"/>
      <c r="I457" s="222"/>
      <c r="J457" s="222"/>
      <c r="K457" s="5"/>
    </row>
    <row r="458" ht="15.75" customHeight="1">
      <c r="A458" s="2"/>
      <c r="B458" s="2"/>
      <c r="C458" s="2"/>
      <c r="D458" s="2"/>
      <c r="E458" s="2"/>
      <c r="F458" s="2"/>
      <c r="G458" s="222"/>
      <c r="H458" s="222"/>
      <c r="I458" s="222"/>
      <c r="J458" s="222"/>
      <c r="K458" s="5"/>
    </row>
    <row r="459" ht="15.75" customHeight="1">
      <c r="A459" s="2"/>
      <c r="B459" s="2"/>
      <c r="C459" s="2"/>
      <c r="D459" s="2"/>
      <c r="E459" s="2"/>
      <c r="F459" s="2"/>
      <c r="G459" s="222"/>
      <c r="H459" s="222"/>
      <c r="I459" s="222"/>
      <c r="J459" s="222"/>
      <c r="K459" s="5"/>
    </row>
    <row r="460" ht="15.75" customHeight="1">
      <c r="A460" s="2"/>
      <c r="B460" s="2"/>
      <c r="C460" s="2"/>
      <c r="D460" s="2"/>
      <c r="E460" s="2"/>
      <c r="F460" s="2"/>
      <c r="G460" s="222"/>
      <c r="H460" s="222"/>
      <c r="I460" s="222"/>
      <c r="J460" s="222"/>
      <c r="K460" s="5"/>
    </row>
    <row r="461" ht="15.75" customHeight="1">
      <c r="A461" s="2"/>
      <c r="B461" s="2"/>
      <c r="C461" s="2"/>
      <c r="D461" s="2"/>
      <c r="E461" s="2"/>
      <c r="F461" s="2"/>
      <c r="G461" s="222"/>
      <c r="H461" s="222"/>
      <c r="I461" s="222"/>
      <c r="J461" s="222"/>
      <c r="K461" s="5"/>
    </row>
    <row r="462" ht="15.75" customHeight="1">
      <c r="A462" s="2"/>
      <c r="B462" s="2"/>
      <c r="C462" s="2"/>
      <c r="D462" s="2"/>
      <c r="E462" s="2"/>
      <c r="F462" s="2"/>
      <c r="G462" s="222"/>
      <c r="H462" s="222"/>
      <c r="I462" s="222"/>
      <c r="J462" s="222"/>
      <c r="K462" s="5"/>
    </row>
    <row r="463" ht="15.75" customHeight="1">
      <c r="A463" s="2"/>
      <c r="B463" s="2"/>
      <c r="C463" s="2"/>
      <c r="D463" s="2"/>
      <c r="E463" s="2"/>
      <c r="F463" s="2"/>
      <c r="G463" s="222"/>
      <c r="H463" s="222"/>
      <c r="I463" s="222"/>
      <c r="J463" s="222"/>
      <c r="K463" s="5"/>
    </row>
    <row r="464" ht="15.75" customHeight="1">
      <c r="A464" s="2"/>
      <c r="B464" s="2"/>
      <c r="C464" s="2"/>
      <c r="D464" s="2"/>
      <c r="E464" s="2"/>
      <c r="F464" s="2"/>
      <c r="G464" s="222"/>
      <c r="H464" s="222"/>
      <c r="I464" s="222"/>
      <c r="J464" s="222"/>
      <c r="K464" s="5"/>
    </row>
    <row r="465" ht="15.75" customHeight="1">
      <c r="A465" s="2"/>
      <c r="B465" s="2"/>
      <c r="C465" s="2"/>
      <c r="D465" s="2"/>
      <c r="E465" s="2"/>
      <c r="F465" s="2"/>
      <c r="G465" s="222"/>
      <c r="H465" s="222"/>
      <c r="I465" s="222"/>
      <c r="J465" s="222"/>
      <c r="K465" s="5"/>
    </row>
    <row r="466" ht="15.75" customHeight="1">
      <c r="A466" s="2"/>
      <c r="B466" s="2"/>
      <c r="C466" s="2"/>
      <c r="D466" s="2"/>
      <c r="E466" s="2"/>
      <c r="F466" s="2"/>
      <c r="G466" s="222"/>
      <c r="H466" s="222"/>
      <c r="I466" s="222"/>
      <c r="J466" s="222"/>
      <c r="K466" s="5"/>
    </row>
    <row r="467" ht="15.75" customHeight="1">
      <c r="A467" s="2"/>
      <c r="B467" s="2"/>
      <c r="C467" s="2"/>
      <c r="D467" s="2"/>
      <c r="E467" s="2"/>
      <c r="F467" s="2"/>
      <c r="G467" s="222"/>
      <c r="H467" s="222"/>
      <c r="I467" s="222"/>
      <c r="J467" s="222"/>
      <c r="K467" s="5"/>
    </row>
    <row r="468" ht="15.75" customHeight="1">
      <c r="A468" s="2"/>
      <c r="B468" s="2"/>
      <c r="C468" s="2"/>
      <c r="D468" s="2"/>
      <c r="E468" s="2"/>
      <c r="F468" s="2"/>
      <c r="G468" s="222"/>
      <c r="H468" s="222"/>
      <c r="I468" s="222"/>
      <c r="J468" s="222"/>
      <c r="K468" s="5"/>
    </row>
    <row r="469" ht="15.75" customHeight="1">
      <c r="A469" s="2"/>
      <c r="B469" s="2"/>
      <c r="C469" s="2"/>
      <c r="D469" s="2"/>
      <c r="E469" s="2"/>
      <c r="F469" s="2"/>
      <c r="G469" s="222"/>
      <c r="H469" s="222"/>
      <c r="I469" s="222"/>
      <c r="J469" s="222"/>
      <c r="K469" s="5"/>
    </row>
    <row r="470" ht="15.75" customHeight="1">
      <c r="A470" s="2"/>
      <c r="B470" s="2"/>
      <c r="C470" s="2"/>
      <c r="D470" s="2"/>
      <c r="E470" s="2"/>
      <c r="F470" s="2"/>
      <c r="G470" s="222"/>
      <c r="H470" s="222"/>
      <c r="I470" s="222"/>
      <c r="J470" s="222"/>
      <c r="K470" s="5"/>
    </row>
    <row r="471" ht="15.75" customHeight="1">
      <c r="A471" s="2"/>
      <c r="B471" s="2"/>
      <c r="C471" s="2"/>
      <c r="D471" s="2"/>
      <c r="E471" s="2"/>
      <c r="F471" s="2"/>
      <c r="G471" s="222"/>
      <c r="H471" s="222"/>
      <c r="I471" s="222"/>
      <c r="J471" s="222"/>
      <c r="K471" s="5"/>
    </row>
    <row r="472" ht="15.75" customHeight="1">
      <c r="A472" s="2"/>
      <c r="B472" s="2"/>
      <c r="C472" s="2"/>
      <c r="D472" s="2"/>
      <c r="E472" s="2"/>
      <c r="F472" s="2"/>
      <c r="G472" s="222"/>
      <c r="H472" s="222"/>
      <c r="I472" s="222"/>
      <c r="J472" s="222"/>
      <c r="K472" s="5"/>
    </row>
    <row r="473" ht="15.75" customHeight="1">
      <c r="A473" s="2"/>
      <c r="B473" s="2"/>
      <c r="C473" s="2"/>
      <c r="D473" s="2"/>
      <c r="E473" s="2"/>
      <c r="F473" s="2"/>
      <c r="G473" s="222"/>
      <c r="H473" s="222"/>
      <c r="I473" s="222"/>
      <c r="J473" s="222"/>
      <c r="K473" s="5"/>
    </row>
    <row r="474" ht="15.75" customHeight="1">
      <c r="A474" s="2"/>
      <c r="B474" s="2"/>
      <c r="C474" s="2"/>
      <c r="D474" s="2"/>
      <c r="E474" s="2"/>
      <c r="F474" s="2"/>
      <c r="G474" s="222"/>
      <c r="H474" s="222"/>
      <c r="I474" s="222"/>
      <c r="J474" s="222"/>
      <c r="K474" s="5"/>
    </row>
    <row r="475" ht="15.75" customHeight="1">
      <c r="A475" s="2"/>
      <c r="B475" s="2"/>
      <c r="C475" s="2"/>
      <c r="D475" s="2"/>
      <c r="E475" s="2"/>
      <c r="F475" s="2"/>
      <c r="G475" s="222"/>
      <c r="H475" s="222"/>
      <c r="I475" s="222"/>
      <c r="J475" s="222"/>
      <c r="K475" s="5"/>
    </row>
    <row r="476" ht="15.75" customHeight="1">
      <c r="A476" s="2"/>
      <c r="B476" s="2"/>
      <c r="C476" s="2"/>
      <c r="D476" s="2"/>
      <c r="E476" s="2"/>
      <c r="F476" s="2"/>
      <c r="G476" s="222"/>
      <c r="H476" s="222"/>
      <c r="I476" s="222"/>
      <c r="J476" s="222"/>
      <c r="K476" s="5"/>
    </row>
    <row r="477" ht="15.75" customHeight="1">
      <c r="A477" s="2"/>
      <c r="B477" s="2"/>
      <c r="C477" s="2"/>
      <c r="D477" s="2"/>
      <c r="E477" s="2"/>
      <c r="F477" s="2"/>
      <c r="G477" s="222"/>
      <c r="H477" s="222"/>
      <c r="I477" s="222"/>
      <c r="J477" s="222"/>
      <c r="K477" s="5"/>
    </row>
    <row r="478" ht="15.75" customHeight="1">
      <c r="A478" s="2"/>
      <c r="B478" s="2"/>
      <c r="C478" s="2"/>
      <c r="D478" s="2"/>
      <c r="E478" s="2"/>
      <c r="F478" s="2"/>
      <c r="G478" s="222"/>
      <c r="H478" s="222"/>
      <c r="I478" s="222"/>
      <c r="J478" s="222"/>
      <c r="K478" s="5"/>
    </row>
    <row r="479" ht="15.75" customHeight="1">
      <c r="A479" s="2"/>
      <c r="B479" s="2"/>
      <c r="C479" s="2"/>
      <c r="D479" s="2"/>
      <c r="E479" s="2"/>
      <c r="F479" s="2"/>
      <c r="G479" s="222"/>
      <c r="H479" s="222"/>
      <c r="I479" s="222"/>
      <c r="J479" s="222"/>
      <c r="K479" s="5"/>
    </row>
    <row r="480" ht="15.75" customHeight="1">
      <c r="A480" s="2"/>
      <c r="B480" s="2"/>
      <c r="C480" s="2"/>
      <c r="D480" s="2"/>
      <c r="E480" s="2"/>
      <c r="F480" s="2"/>
      <c r="G480" s="222"/>
      <c r="H480" s="222"/>
      <c r="I480" s="222"/>
      <c r="J480" s="222"/>
      <c r="K480" s="5"/>
    </row>
    <row r="481" ht="15.75" customHeight="1">
      <c r="A481" s="2"/>
      <c r="B481" s="2"/>
      <c r="C481" s="2"/>
      <c r="D481" s="2"/>
      <c r="E481" s="2"/>
      <c r="F481" s="2"/>
      <c r="G481" s="222"/>
      <c r="H481" s="222"/>
      <c r="I481" s="222"/>
      <c r="J481" s="222"/>
      <c r="K481" s="5"/>
    </row>
    <row r="482" ht="15.75" customHeight="1">
      <c r="A482" s="2"/>
      <c r="B482" s="2"/>
      <c r="C482" s="2"/>
      <c r="D482" s="2"/>
      <c r="E482" s="2"/>
      <c r="F482" s="2"/>
      <c r="G482" s="222"/>
      <c r="H482" s="222"/>
      <c r="I482" s="222"/>
      <c r="J482" s="222"/>
      <c r="K482" s="5"/>
    </row>
    <row r="483" ht="15.75" customHeight="1">
      <c r="A483" s="2"/>
      <c r="B483" s="2"/>
      <c r="C483" s="2"/>
      <c r="D483" s="2"/>
      <c r="E483" s="2"/>
      <c r="F483" s="2"/>
      <c r="G483" s="222"/>
      <c r="H483" s="222"/>
      <c r="I483" s="222"/>
      <c r="J483" s="222"/>
      <c r="K483" s="5"/>
    </row>
    <row r="484" ht="15.75" customHeight="1">
      <c r="A484" s="2"/>
      <c r="B484" s="2"/>
      <c r="C484" s="2"/>
      <c r="D484" s="2"/>
      <c r="E484" s="2"/>
      <c r="F484" s="2"/>
      <c r="G484" s="222"/>
      <c r="H484" s="222"/>
      <c r="I484" s="222"/>
      <c r="J484" s="222"/>
      <c r="K484" s="5"/>
    </row>
    <row r="485" ht="15.75" customHeight="1">
      <c r="A485" s="2"/>
      <c r="B485" s="2"/>
      <c r="C485" s="2"/>
      <c r="D485" s="2"/>
      <c r="E485" s="2"/>
      <c r="F485" s="2"/>
      <c r="G485" s="222"/>
      <c r="H485" s="222"/>
      <c r="I485" s="222"/>
      <c r="J485" s="222"/>
      <c r="K485" s="5"/>
    </row>
    <row r="486" ht="15.75" customHeight="1">
      <c r="A486" s="2"/>
      <c r="B486" s="2"/>
      <c r="C486" s="2"/>
      <c r="D486" s="2"/>
      <c r="E486" s="2"/>
      <c r="F486" s="2"/>
      <c r="G486" s="222"/>
      <c r="H486" s="222"/>
      <c r="I486" s="222"/>
      <c r="J486" s="222"/>
      <c r="K486" s="5"/>
    </row>
    <row r="487" ht="15.75" customHeight="1">
      <c r="A487" s="2"/>
      <c r="B487" s="2"/>
      <c r="C487" s="2"/>
      <c r="D487" s="2"/>
      <c r="E487" s="2"/>
      <c r="F487" s="2"/>
      <c r="G487" s="222"/>
      <c r="H487" s="222"/>
      <c r="I487" s="222"/>
      <c r="J487" s="222"/>
      <c r="K487" s="5"/>
    </row>
    <row r="488" ht="15.75" customHeight="1">
      <c r="A488" s="2"/>
      <c r="B488" s="2"/>
      <c r="C488" s="2"/>
      <c r="D488" s="2"/>
      <c r="E488" s="2"/>
      <c r="F488" s="2"/>
      <c r="G488" s="222"/>
      <c r="H488" s="222"/>
      <c r="I488" s="222"/>
      <c r="J488" s="222"/>
      <c r="K488" s="5"/>
    </row>
    <row r="489" ht="15.75" customHeight="1">
      <c r="A489" s="2"/>
      <c r="B489" s="2"/>
      <c r="C489" s="2"/>
      <c r="D489" s="2"/>
      <c r="E489" s="2"/>
      <c r="F489" s="2"/>
      <c r="G489" s="222"/>
      <c r="H489" s="222"/>
      <c r="I489" s="222"/>
      <c r="J489" s="222"/>
      <c r="K489" s="5"/>
    </row>
    <row r="490" ht="15.75" customHeight="1">
      <c r="A490" s="2"/>
      <c r="B490" s="2"/>
      <c r="C490" s="2"/>
      <c r="D490" s="2"/>
      <c r="E490" s="2"/>
      <c r="F490" s="2"/>
      <c r="G490" s="222"/>
      <c r="H490" s="222"/>
      <c r="I490" s="222"/>
      <c r="J490" s="222"/>
      <c r="K490" s="5"/>
    </row>
    <row r="491" ht="15.75" customHeight="1">
      <c r="A491" s="2"/>
      <c r="B491" s="2"/>
      <c r="C491" s="2"/>
      <c r="D491" s="2"/>
      <c r="E491" s="2"/>
      <c r="F491" s="2"/>
      <c r="G491" s="222"/>
      <c r="H491" s="222"/>
      <c r="I491" s="222"/>
      <c r="J491" s="222"/>
      <c r="K491" s="5"/>
    </row>
    <row r="492" ht="15.75" customHeight="1">
      <c r="A492" s="2"/>
      <c r="B492" s="2"/>
      <c r="C492" s="2"/>
      <c r="D492" s="2"/>
      <c r="E492" s="2"/>
      <c r="F492" s="2"/>
      <c r="G492" s="222"/>
      <c r="H492" s="222"/>
      <c r="I492" s="222"/>
      <c r="J492" s="222"/>
      <c r="K492" s="5"/>
    </row>
    <row r="493" ht="15.75" customHeight="1">
      <c r="A493" s="2"/>
      <c r="B493" s="2"/>
      <c r="C493" s="2"/>
      <c r="D493" s="2"/>
      <c r="E493" s="2"/>
      <c r="F493" s="2"/>
      <c r="G493" s="222"/>
      <c r="H493" s="222"/>
      <c r="I493" s="222"/>
      <c r="J493" s="222"/>
      <c r="K493" s="5"/>
    </row>
    <row r="494" ht="15.75" customHeight="1">
      <c r="A494" s="2"/>
      <c r="B494" s="2"/>
      <c r="C494" s="2"/>
      <c r="D494" s="2"/>
      <c r="E494" s="2"/>
      <c r="F494" s="2"/>
      <c r="G494" s="222"/>
      <c r="H494" s="222"/>
      <c r="I494" s="222"/>
      <c r="J494" s="222"/>
      <c r="K494" s="5"/>
    </row>
    <row r="495" ht="15.75" customHeight="1">
      <c r="A495" s="2"/>
      <c r="B495" s="2"/>
      <c r="C495" s="2"/>
      <c r="D495" s="2"/>
      <c r="E495" s="2"/>
      <c r="F495" s="2"/>
      <c r="G495" s="222"/>
      <c r="H495" s="222"/>
      <c r="I495" s="222"/>
      <c r="J495" s="222"/>
      <c r="K495" s="5"/>
    </row>
    <row r="496" ht="15.75" customHeight="1">
      <c r="A496" s="2"/>
      <c r="B496" s="2"/>
      <c r="C496" s="2"/>
      <c r="D496" s="2"/>
      <c r="E496" s="2"/>
      <c r="F496" s="2"/>
      <c r="G496" s="222"/>
      <c r="H496" s="222"/>
      <c r="I496" s="222"/>
      <c r="J496" s="222"/>
      <c r="K496" s="5"/>
    </row>
    <row r="497" ht="15.75" customHeight="1">
      <c r="A497" s="2"/>
      <c r="B497" s="2"/>
      <c r="C497" s="2"/>
      <c r="D497" s="2"/>
      <c r="E497" s="2"/>
      <c r="F497" s="2"/>
      <c r="G497" s="222"/>
      <c r="H497" s="222"/>
      <c r="I497" s="222"/>
      <c r="J497" s="222"/>
      <c r="K497" s="5"/>
    </row>
    <row r="498" ht="15.75" customHeight="1">
      <c r="A498" s="2"/>
      <c r="B498" s="2"/>
      <c r="C498" s="2"/>
      <c r="D498" s="2"/>
      <c r="E498" s="2"/>
      <c r="F498" s="2"/>
      <c r="G498" s="222"/>
      <c r="H498" s="222"/>
      <c r="I498" s="222"/>
      <c r="J498" s="222"/>
      <c r="K498" s="5"/>
    </row>
    <row r="499" ht="15.75" customHeight="1">
      <c r="A499" s="2"/>
      <c r="B499" s="2"/>
      <c r="C499" s="2"/>
      <c r="D499" s="2"/>
      <c r="E499" s="2"/>
      <c r="F499" s="2"/>
      <c r="G499" s="222"/>
      <c r="H499" s="222"/>
      <c r="I499" s="222"/>
      <c r="J499" s="222"/>
      <c r="K499" s="5"/>
    </row>
    <row r="500" ht="15.75" customHeight="1">
      <c r="A500" s="2"/>
      <c r="B500" s="2"/>
      <c r="C500" s="2"/>
      <c r="D500" s="2"/>
      <c r="E500" s="2"/>
      <c r="F500" s="2"/>
      <c r="G500" s="222"/>
      <c r="H500" s="222"/>
      <c r="I500" s="222"/>
      <c r="J500" s="222"/>
      <c r="K500" s="5"/>
    </row>
    <row r="501" ht="15.75" customHeight="1">
      <c r="A501" s="2"/>
      <c r="B501" s="2"/>
      <c r="C501" s="2"/>
      <c r="D501" s="2"/>
      <c r="E501" s="2"/>
      <c r="F501" s="2"/>
      <c r="G501" s="222"/>
      <c r="H501" s="222"/>
      <c r="I501" s="222"/>
      <c r="J501" s="222"/>
      <c r="K501" s="5"/>
    </row>
    <row r="502" ht="15.75" customHeight="1">
      <c r="A502" s="2"/>
      <c r="B502" s="2"/>
      <c r="C502" s="2"/>
      <c r="D502" s="2"/>
      <c r="E502" s="2"/>
      <c r="F502" s="2"/>
      <c r="G502" s="222"/>
      <c r="H502" s="222"/>
      <c r="I502" s="222"/>
      <c r="J502" s="222"/>
      <c r="K502" s="5"/>
    </row>
    <row r="503" ht="15.75" customHeight="1">
      <c r="A503" s="2"/>
      <c r="B503" s="2"/>
      <c r="C503" s="2"/>
      <c r="D503" s="2"/>
      <c r="E503" s="2"/>
      <c r="F503" s="2"/>
      <c r="G503" s="222"/>
      <c r="H503" s="222"/>
      <c r="I503" s="222"/>
      <c r="J503" s="222"/>
      <c r="K503" s="5"/>
    </row>
    <row r="504" ht="15.75" customHeight="1">
      <c r="A504" s="2"/>
      <c r="B504" s="2"/>
      <c r="C504" s="2"/>
      <c r="D504" s="2"/>
      <c r="E504" s="2"/>
      <c r="F504" s="2"/>
      <c r="G504" s="222"/>
      <c r="H504" s="222"/>
      <c r="I504" s="222"/>
      <c r="J504" s="222"/>
      <c r="K504" s="5"/>
    </row>
    <row r="505" ht="15.75" customHeight="1">
      <c r="A505" s="2"/>
      <c r="B505" s="2"/>
      <c r="C505" s="2"/>
      <c r="D505" s="2"/>
      <c r="E505" s="2"/>
      <c r="F505" s="2"/>
      <c r="G505" s="222"/>
      <c r="H505" s="222"/>
      <c r="I505" s="222"/>
      <c r="J505" s="222"/>
      <c r="K505" s="5"/>
    </row>
    <row r="506" ht="15.75" customHeight="1">
      <c r="A506" s="2"/>
      <c r="B506" s="2"/>
      <c r="C506" s="2"/>
      <c r="D506" s="2"/>
      <c r="E506" s="2"/>
      <c r="F506" s="2"/>
      <c r="G506" s="222"/>
      <c r="H506" s="222"/>
      <c r="I506" s="222"/>
      <c r="J506" s="222"/>
      <c r="K506" s="5"/>
    </row>
    <row r="507" ht="15.75" customHeight="1">
      <c r="A507" s="2"/>
      <c r="B507" s="2"/>
      <c r="C507" s="2"/>
      <c r="D507" s="2"/>
      <c r="E507" s="2"/>
      <c r="F507" s="2"/>
      <c r="G507" s="222"/>
      <c r="H507" s="222"/>
      <c r="I507" s="222"/>
      <c r="J507" s="222"/>
      <c r="K507" s="5"/>
    </row>
    <row r="508" ht="15.75" customHeight="1">
      <c r="A508" s="2"/>
      <c r="B508" s="2"/>
      <c r="C508" s="2"/>
      <c r="D508" s="2"/>
      <c r="E508" s="2"/>
      <c r="F508" s="2"/>
      <c r="G508" s="222"/>
      <c r="H508" s="222"/>
      <c r="I508" s="222"/>
      <c r="J508" s="222"/>
      <c r="K508" s="5"/>
    </row>
    <row r="509" ht="15.75" customHeight="1">
      <c r="A509" s="2"/>
      <c r="B509" s="2"/>
      <c r="C509" s="2"/>
      <c r="D509" s="2"/>
      <c r="E509" s="2"/>
      <c r="F509" s="2"/>
      <c r="G509" s="222"/>
      <c r="H509" s="222"/>
      <c r="I509" s="222"/>
      <c r="J509" s="222"/>
      <c r="K509" s="5"/>
    </row>
    <row r="510" ht="15.75" customHeight="1">
      <c r="A510" s="2"/>
      <c r="B510" s="2"/>
      <c r="C510" s="2"/>
      <c r="D510" s="2"/>
      <c r="E510" s="2"/>
      <c r="F510" s="2"/>
      <c r="G510" s="222"/>
      <c r="H510" s="222"/>
      <c r="I510" s="222"/>
      <c r="J510" s="222"/>
      <c r="K510" s="5"/>
    </row>
    <row r="511" ht="15.75" customHeight="1">
      <c r="A511" s="2"/>
      <c r="B511" s="2"/>
      <c r="C511" s="2"/>
      <c r="D511" s="2"/>
      <c r="E511" s="2"/>
      <c r="F511" s="2"/>
      <c r="G511" s="222"/>
      <c r="H511" s="222"/>
      <c r="I511" s="222"/>
      <c r="J511" s="222"/>
      <c r="K511" s="5"/>
    </row>
    <row r="512" ht="15.75" customHeight="1">
      <c r="A512" s="2"/>
      <c r="B512" s="2"/>
      <c r="C512" s="2"/>
      <c r="D512" s="2"/>
      <c r="E512" s="2"/>
      <c r="F512" s="2"/>
      <c r="G512" s="222"/>
      <c r="H512" s="222"/>
      <c r="I512" s="222"/>
      <c r="J512" s="222"/>
      <c r="K512" s="5"/>
    </row>
    <row r="513" ht="15.75" customHeight="1">
      <c r="A513" s="2"/>
      <c r="B513" s="2"/>
      <c r="C513" s="2"/>
      <c r="D513" s="2"/>
      <c r="E513" s="2"/>
      <c r="F513" s="2"/>
      <c r="G513" s="222"/>
      <c r="H513" s="222"/>
      <c r="I513" s="222"/>
      <c r="J513" s="222"/>
      <c r="K513" s="5"/>
    </row>
    <row r="514" ht="15.75" customHeight="1">
      <c r="A514" s="2"/>
      <c r="B514" s="2"/>
      <c r="C514" s="2"/>
      <c r="D514" s="2"/>
      <c r="E514" s="2"/>
      <c r="F514" s="2"/>
      <c r="G514" s="222"/>
      <c r="H514" s="222"/>
      <c r="I514" s="222"/>
      <c r="J514" s="222"/>
      <c r="K514" s="5"/>
    </row>
    <row r="515" ht="15.75" customHeight="1">
      <c r="A515" s="2"/>
      <c r="B515" s="2"/>
      <c r="C515" s="2"/>
      <c r="D515" s="2"/>
      <c r="E515" s="2"/>
      <c r="F515" s="2"/>
      <c r="G515" s="222"/>
      <c r="H515" s="222"/>
      <c r="I515" s="222"/>
      <c r="J515" s="222"/>
      <c r="K515" s="5"/>
    </row>
    <row r="516" ht="15.75" customHeight="1">
      <c r="A516" s="2"/>
      <c r="B516" s="2"/>
      <c r="C516" s="2"/>
      <c r="D516" s="2"/>
      <c r="E516" s="2"/>
      <c r="F516" s="2"/>
      <c r="G516" s="222"/>
      <c r="H516" s="222"/>
      <c r="I516" s="222"/>
      <c r="J516" s="222"/>
      <c r="K516" s="5"/>
    </row>
    <row r="517" ht="15.75" customHeight="1">
      <c r="A517" s="2"/>
      <c r="B517" s="2"/>
      <c r="C517" s="2"/>
      <c r="D517" s="2"/>
      <c r="E517" s="2"/>
      <c r="F517" s="2"/>
      <c r="G517" s="222"/>
      <c r="H517" s="222"/>
      <c r="I517" s="222"/>
      <c r="J517" s="222"/>
      <c r="K517" s="5"/>
    </row>
    <row r="518" ht="15.75" customHeight="1">
      <c r="A518" s="2"/>
      <c r="B518" s="2"/>
      <c r="C518" s="2"/>
      <c r="D518" s="2"/>
      <c r="E518" s="2"/>
      <c r="F518" s="2"/>
      <c r="G518" s="222"/>
      <c r="H518" s="222"/>
      <c r="I518" s="222"/>
      <c r="J518" s="222"/>
      <c r="K518" s="5"/>
    </row>
    <row r="519" ht="15.75" customHeight="1">
      <c r="A519" s="2"/>
      <c r="B519" s="2"/>
      <c r="C519" s="2"/>
      <c r="D519" s="2"/>
      <c r="E519" s="2"/>
      <c r="F519" s="2"/>
      <c r="G519" s="222"/>
      <c r="H519" s="222"/>
      <c r="I519" s="222"/>
      <c r="J519" s="222"/>
      <c r="K519" s="5"/>
    </row>
    <row r="520" ht="15.75" customHeight="1">
      <c r="A520" s="2"/>
      <c r="B520" s="2"/>
      <c r="C520" s="2"/>
      <c r="D520" s="2"/>
      <c r="E520" s="2"/>
      <c r="F520" s="2"/>
      <c r="G520" s="222"/>
      <c r="H520" s="222"/>
      <c r="I520" s="222"/>
      <c r="J520" s="222"/>
      <c r="K520" s="5"/>
    </row>
    <row r="521" ht="15.75" customHeight="1">
      <c r="A521" s="2"/>
      <c r="B521" s="2"/>
      <c r="C521" s="2"/>
      <c r="D521" s="2"/>
      <c r="E521" s="2"/>
      <c r="F521" s="2"/>
      <c r="G521" s="222"/>
      <c r="H521" s="222"/>
      <c r="I521" s="222"/>
      <c r="J521" s="222"/>
      <c r="K521" s="5"/>
    </row>
    <row r="522" ht="15.75" customHeight="1">
      <c r="A522" s="2"/>
      <c r="B522" s="2"/>
      <c r="C522" s="2"/>
      <c r="D522" s="2"/>
      <c r="E522" s="2"/>
      <c r="F522" s="2"/>
      <c r="G522" s="222"/>
      <c r="H522" s="222"/>
      <c r="I522" s="222"/>
      <c r="J522" s="222"/>
      <c r="K522" s="5"/>
    </row>
    <row r="523" ht="15.75" customHeight="1">
      <c r="A523" s="2"/>
      <c r="B523" s="2"/>
      <c r="C523" s="2"/>
      <c r="D523" s="2"/>
      <c r="E523" s="2"/>
      <c r="F523" s="2"/>
      <c r="G523" s="222"/>
      <c r="H523" s="222"/>
      <c r="I523" s="222"/>
      <c r="J523" s="222"/>
      <c r="K523" s="5"/>
    </row>
    <row r="524" ht="15.75" customHeight="1">
      <c r="A524" s="2"/>
      <c r="B524" s="2"/>
      <c r="C524" s="2"/>
      <c r="D524" s="2"/>
      <c r="E524" s="2"/>
      <c r="F524" s="2"/>
      <c r="G524" s="222"/>
      <c r="H524" s="222"/>
      <c r="I524" s="222"/>
      <c r="J524" s="222"/>
      <c r="K524" s="5"/>
    </row>
    <row r="525" ht="15.75" customHeight="1">
      <c r="A525" s="2"/>
      <c r="B525" s="2"/>
      <c r="C525" s="2"/>
      <c r="D525" s="2"/>
      <c r="E525" s="2"/>
      <c r="F525" s="2"/>
      <c r="G525" s="222"/>
      <c r="H525" s="222"/>
      <c r="I525" s="222"/>
      <c r="J525" s="222"/>
      <c r="K525" s="5"/>
    </row>
    <row r="526" ht="15.75" customHeight="1">
      <c r="A526" s="2"/>
      <c r="B526" s="2"/>
      <c r="C526" s="2"/>
      <c r="D526" s="2"/>
      <c r="E526" s="2"/>
      <c r="F526" s="2"/>
      <c r="G526" s="222"/>
      <c r="H526" s="222"/>
      <c r="I526" s="222"/>
      <c r="J526" s="222"/>
      <c r="K526" s="5"/>
    </row>
    <row r="527" ht="15.75" customHeight="1">
      <c r="A527" s="2"/>
      <c r="B527" s="2"/>
      <c r="C527" s="2"/>
      <c r="D527" s="2"/>
      <c r="E527" s="2"/>
      <c r="F527" s="2"/>
      <c r="G527" s="222"/>
      <c r="H527" s="222"/>
      <c r="I527" s="222"/>
      <c r="J527" s="222"/>
      <c r="K527" s="5"/>
    </row>
    <row r="528" ht="15.75" customHeight="1">
      <c r="A528" s="2"/>
      <c r="B528" s="2"/>
      <c r="C528" s="2"/>
      <c r="D528" s="2"/>
      <c r="E528" s="2"/>
      <c r="F528" s="2"/>
      <c r="G528" s="222"/>
      <c r="H528" s="222"/>
      <c r="I528" s="222"/>
      <c r="J528" s="222"/>
      <c r="K528" s="5"/>
    </row>
    <row r="529" ht="15.75" customHeight="1">
      <c r="A529" s="2"/>
      <c r="B529" s="2"/>
      <c r="C529" s="2"/>
      <c r="D529" s="2"/>
      <c r="E529" s="2"/>
      <c r="F529" s="2"/>
      <c r="G529" s="222"/>
      <c r="H529" s="222"/>
      <c r="I529" s="222"/>
      <c r="J529" s="222"/>
      <c r="K529" s="5"/>
    </row>
    <row r="530" ht="15.75" customHeight="1">
      <c r="A530" s="2"/>
      <c r="B530" s="2"/>
      <c r="C530" s="2"/>
      <c r="D530" s="2"/>
      <c r="E530" s="2"/>
      <c r="F530" s="2"/>
      <c r="G530" s="222"/>
      <c r="H530" s="222"/>
      <c r="I530" s="222"/>
      <c r="J530" s="222"/>
      <c r="K530" s="5"/>
    </row>
    <row r="531" ht="15.75" customHeight="1">
      <c r="A531" s="2"/>
      <c r="B531" s="2"/>
      <c r="C531" s="2"/>
      <c r="D531" s="2"/>
      <c r="E531" s="2"/>
      <c r="F531" s="2"/>
      <c r="G531" s="222"/>
      <c r="H531" s="222"/>
      <c r="I531" s="222"/>
      <c r="J531" s="222"/>
      <c r="K531" s="5"/>
    </row>
    <row r="532" ht="15.75" customHeight="1">
      <c r="A532" s="2"/>
      <c r="B532" s="2"/>
      <c r="C532" s="2"/>
      <c r="D532" s="2"/>
      <c r="E532" s="2"/>
      <c r="F532" s="2"/>
      <c r="G532" s="222"/>
      <c r="H532" s="222"/>
      <c r="I532" s="222"/>
      <c r="J532" s="222"/>
      <c r="K532" s="5"/>
    </row>
    <row r="533" ht="15.75" customHeight="1">
      <c r="A533" s="2"/>
      <c r="B533" s="2"/>
      <c r="C533" s="2"/>
      <c r="D533" s="2"/>
      <c r="E533" s="2"/>
      <c r="F533" s="2"/>
      <c r="G533" s="222"/>
      <c r="H533" s="222"/>
      <c r="I533" s="222"/>
      <c r="J533" s="222"/>
      <c r="K533" s="5"/>
    </row>
    <row r="534" ht="15.75" customHeight="1">
      <c r="A534" s="2"/>
      <c r="B534" s="2"/>
      <c r="C534" s="2"/>
      <c r="D534" s="2"/>
      <c r="E534" s="2"/>
      <c r="F534" s="2"/>
      <c r="G534" s="222"/>
      <c r="H534" s="222"/>
      <c r="I534" s="222"/>
      <c r="J534" s="222"/>
      <c r="K534" s="5"/>
    </row>
    <row r="535" ht="15.75" customHeight="1">
      <c r="A535" s="2"/>
      <c r="B535" s="2"/>
      <c r="C535" s="2"/>
      <c r="D535" s="2"/>
      <c r="E535" s="2"/>
      <c r="F535" s="2"/>
      <c r="G535" s="222"/>
      <c r="H535" s="222"/>
      <c r="I535" s="222"/>
      <c r="J535" s="222"/>
      <c r="K535" s="5"/>
    </row>
    <row r="536" ht="15.75" customHeight="1">
      <c r="A536" s="2"/>
      <c r="B536" s="2"/>
      <c r="C536" s="2"/>
      <c r="D536" s="2"/>
      <c r="E536" s="2"/>
      <c r="F536" s="2"/>
      <c r="G536" s="222"/>
      <c r="H536" s="222"/>
      <c r="I536" s="222"/>
      <c r="J536" s="222"/>
      <c r="K536" s="5"/>
    </row>
    <row r="537" ht="15.75" customHeight="1">
      <c r="A537" s="2"/>
      <c r="B537" s="2"/>
      <c r="C537" s="2"/>
      <c r="D537" s="2"/>
      <c r="E537" s="2"/>
      <c r="F537" s="2"/>
      <c r="G537" s="222"/>
      <c r="H537" s="222"/>
      <c r="I537" s="222"/>
      <c r="J537" s="222"/>
      <c r="K537" s="5"/>
    </row>
    <row r="538" ht="15.75" customHeight="1">
      <c r="A538" s="2"/>
      <c r="B538" s="2"/>
      <c r="C538" s="2"/>
      <c r="D538" s="2"/>
      <c r="E538" s="2"/>
      <c r="F538" s="2"/>
      <c r="G538" s="222"/>
      <c r="H538" s="222"/>
      <c r="I538" s="222"/>
      <c r="J538" s="222"/>
      <c r="K538" s="5"/>
    </row>
    <row r="539" ht="15.75" customHeight="1">
      <c r="A539" s="2"/>
      <c r="B539" s="2"/>
      <c r="C539" s="2"/>
      <c r="D539" s="2"/>
      <c r="E539" s="2"/>
      <c r="F539" s="2"/>
      <c r="G539" s="222"/>
      <c r="H539" s="222"/>
      <c r="I539" s="222"/>
      <c r="J539" s="222"/>
      <c r="K539" s="5"/>
    </row>
    <row r="540" ht="15.75" customHeight="1">
      <c r="A540" s="2"/>
      <c r="B540" s="2"/>
      <c r="C540" s="2"/>
      <c r="D540" s="2"/>
      <c r="E540" s="2"/>
      <c r="F540" s="2"/>
      <c r="G540" s="222"/>
      <c r="H540" s="222"/>
      <c r="I540" s="222"/>
      <c r="J540" s="222"/>
      <c r="K540" s="5"/>
    </row>
    <row r="541" ht="15.75" customHeight="1">
      <c r="A541" s="2"/>
      <c r="B541" s="2"/>
      <c r="C541" s="2"/>
      <c r="D541" s="2"/>
      <c r="E541" s="2"/>
      <c r="F541" s="2"/>
      <c r="G541" s="222"/>
      <c r="H541" s="222"/>
      <c r="I541" s="222"/>
      <c r="J541" s="222"/>
      <c r="K541" s="5"/>
    </row>
    <row r="542" ht="15.75" customHeight="1">
      <c r="A542" s="2"/>
      <c r="B542" s="2"/>
      <c r="C542" s="2"/>
      <c r="D542" s="2"/>
      <c r="E542" s="2"/>
      <c r="F542" s="2"/>
      <c r="G542" s="222"/>
      <c r="H542" s="222"/>
      <c r="I542" s="222"/>
      <c r="J542" s="222"/>
      <c r="K542" s="5"/>
    </row>
    <row r="543" ht="15.75" customHeight="1">
      <c r="A543" s="2"/>
      <c r="B543" s="2"/>
      <c r="C543" s="2"/>
      <c r="D543" s="2"/>
      <c r="E543" s="2"/>
      <c r="F543" s="2"/>
      <c r="G543" s="222"/>
      <c r="H543" s="222"/>
      <c r="I543" s="222"/>
      <c r="J543" s="222"/>
      <c r="K543" s="5"/>
    </row>
    <row r="544" ht="15.75" customHeight="1">
      <c r="A544" s="2"/>
      <c r="B544" s="2"/>
      <c r="C544" s="2"/>
      <c r="D544" s="2"/>
      <c r="E544" s="2"/>
      <c r="F544" s="2"/>
      <c r="G544" s="222"/>
      <c r="H544" s="222"/>
      <c r="I544" s="222"/>
      <c r="J544" s="222"/>
      <c r="K544" s="5"/>
    </row>
    <row r="545" ht="15.75" customHeight="1">
      <c r="A545" s="2"/>
      <c r="B545" s="2"/>
      <c r="C545" s="2"/>
      <c r="D545" s="2"/>
      <c r="E545" s="2"/>
      <c r="F545" s="2"/>
      <c r="G545" s="222"/>
      <c r="H545" s="222"/>
      <c r="I545" s="222"/>
      <c r="J545" s="222"/>
      <c r="K545" s="5"/>
    </row>
    <row r="546" ht="15.75" customHeight="1">
      <c r="A546" s="2"/>
      <c r="B546" s="2"/>
      <c r="C546" s="2"/>
      <c r="D546" s="2"/>
      <c r="E546" s="2"/>
      <c r="F546" s="2"/>
      <c r="G546" s="222"/>
      <c r="H546" s="222"/>
      <c r="I546" s="222"/>
      <c r="J546" s="222"/>
      <c r="K546" s="5"/>
    </row>
    <row r="547" ht="15.75" customHeight="1">
      <c r="A547" s="2"/>
      <c r="B547" s="2"/>
      <c r="C547" s="2"/>
      <c r="D547" s="2"/>
      <c r="E547" s="2"/>
      <c r="F547" s="2"/>
      <c r="G547" s="222"/>
      <c r="H547" s="222"/>
      <c r="I547" s="222"/>
      <c r="J547" s="222"/>
      <c r="K547" s="5"/>
    </row>
    <row r="548" ht="15.75" customHeight="1">
      <c r="A548" s="2"/>
      <c r="B548" s="2"/>
      <c r="C548" s="2"/>
      <c r="D548" s="2"/>
      <c r="E548" s="2"/>
      <c r="F548" s="2"/>
      <c r="G548" s="222"/>
      <c r="H548" s="222"/>
      <c r="I548" s="222"/>
      <c r="J548" s="222"/>
      <c r="K548" s="5"/>
    </row>
    <row r="549" ht="15.75" customHeight="1">
      <c r="A549" s="2"/>
      <c r="B549" s="2"/>
      <c r="C549" s="2"/>
      <c r="D549" s="2"/>
      <c r="E549" s="2"/>
      <c r="F549" s="2"/>
      <c r="G549" s="222"/>
      <c r="H549" s="222"/>
      <c r="I549" s="222"/>
      <c r="J549" s="222"/>
      <c r="K549" s="5"/>
    </row>
    <row r="550" ht="15.75" customHeight="1">
      <c r="A550" s="2"/>
      <c r="B550" s="2"/>
      <c r="C550" s="2"/>
      <c r="D550" s="2"/>
      <c r="E550" s="2"/>
      <c r="F550" s="2"/>
      <c r="G550" s="222"/>
      <c r="H550" s="222"/>
      <c r="I550" s="222"/>
      <c r="J550" s="222"/>
      <c r="K550" s="5"/>
    </row>
    <row r="551" ht="15.75" customHeight="1">
      <c r="A551" s="2"/>
      <c r="B551" s="2"/>
      <c r="C551" s="2"/>
      <c r="D551" s="2"/>
      <c r="E551" s="2"/>
      <c r="F551" s="2"/>
      <c r="G551" s="222"/>
      <c r="H551" s="222"/>
      <c r="I551" s="222"/>
      <c r="J551" s="222"/>
      <c r="K551" s="5"/>
    </row>
    <row r="552" ht="15.75" customHeight="1">
      <c r="A552" s="2"/>
      <c r="B552" s="2"/>
      <c r="C552" s="2"/>
      <c r="D552" s="2"/>
      <c r="E552" s="2"/>
      <c r="F552" s="2"/>
      <c r="G552" s="222"/>
      <c r="H552" s="222"/>
      <c r="I552" s="222"/>
      <c r="J552" s="222"/>
      <c r="K552" s="5"/>
    </row>
    <row r="553" ht="15.75" customHeight="1">
      <c r="A553" s="2"/>
      <c r="B553" s="2"/>
      <c r="C553" s="2"/>
      <c r="D553" s="2"/>
      <c r="E553" s="2"/>
      <c r="F553" s="2"/>
      <c r="G553" s="222"/>
      <c r="H553" s="222"/>
      <c r="I553" s="222"/>
      <c r="J553" s="222"/>
      <c r="K553" s="5"/>
    </row>
    <row r="554" ht="15.75" customHeight="1">
      <c r="A554" s="2"/>
      <c r="B554" s="2"/>
      <c r="C554" s="2"/>
      <c r="D554" s="2"/>
      <c r="E554" s="2"/>
      <c r="F554" s="2"/>
      <c r="G554" s="222"/>
      <c r="H554" s="222"/>
      <c r="I554" s="222"/>
      <c r="J554" s="222"/>
      <c r="K554" s="5"/>
    </row>
    <row r="555" ht="15.75" customHeight="1">
      <c r="A555" s="2"/>
      <c r="B555" s="2"/>
      <c r="C555" s="2"/>
      <c r="D555" s="2"/>
      <c r="E555" s="2"/>
      <c r="F555" s="2"/>
      <c r="G555" s="222"/>
      <c r="H555" s="222"/>
      <c r="I555" s="222"/>
      <c r="J555" s="222"/>
      <c r="K555" s="5"/>
    </row>
    <row r="556" ht="15.75" customHeight="1">
      <c r="A556" s="2"/>
      <c r="B556" s="2"/>
      <c r="C556" s="2"/>
      <c r="D556" s="2"/>
      <c r="E556" s="2"/>
      <c r="F556" s="2"/>
      <c r="G556" s="222"/>
      <c r="H556" s="222"/>
      <c r="I556" s="222"/>
      <c r="J556" s="222"/>
      <c r="K556" s="5"/>
    </row>
    <row r="557" ht="15.75" customHeight="1">
      <c r="A557" s="2"/>
      <c r="B557" s="2"/>
      <c r="C557" s="2"/>
      <c r="D557" s="2"/>
      <c r="E557" s="2"/>
      <c r="F557" s="2"/>
      <c r="G557" s="222"/>
      <c r="H557" s="222"/>
      <c r="I557" s="222"/>
      <c r="J557" s="222"/>
      <c r="K557" s="5"/>
    </row>
    <row r="558" ht="15.75" customHeight="1">
      <c r="A558" s="2"/>
      <c r="B558" s="2"/>
      <c r="C558" s="2"/>
      <c r="D558" s="2"/>
      <c r="E558" s="2"/>
      <c r="F558" s="2"/>
      <c r="G558" s="222"/>
      <c r="H558" s="222"/>
      <c r="I558" s="222"/>
      <c r="J558" s="222"/>
      <c r="K558" s="5"/>
    </row>
    <row r="559" ht="15.75" customHeight="1">
      <c r="A559" s="2"/>
      <c r="B559" s="2"/>
      <c r="C559" s="2"/>
      <c r="D559" s="2"/>
      <c r="E559" s="2"/>
      <c r="F559" s="2"/>
      <c r="G559" s="222"/>
      <c r="H559" s="222"/>
      <c r="I559" s="222"/>
      <c r="J559" s="222"/>
      <c r="K559" s="5"/>
    </row>
    <row r="560" ht="15.75" customHeight="1">
      <c r="A560" s="2"/>
      <c r="B560" s="2"/>
      <c r="C560" s="2"/>
      <c r="D560" s="2"/>
      <c r="E560" s="2"/>
      <c r="F560" s="2"/>
      <c r="G560" s="222"/>
      <c r="H560" s="222"/>
      <c r="I560" s="222"/>
      <c r="J560" s="222"/>
      <c r="K560" s="5"/>
    </row>
    <row r="561" ht="15.75" customHeight="1">
      <c r="A561" s="2"/>
      <c r="B561" s="2"/>
      <c r="C561" s="2"/>
      <c r="D561" s="2"/>
      <c r="E561" s="2"/>
      <c r="F561" s="2"/>
      <c r="G561" s="222"/>
      <c r="H561" s="222"/>
      <c r="I561" s="222"/>
      <c r="J561" s="222"/>
      <c r="K561" s="5"/>
    </row>
    <row r="562" ht="15.75" customHeight="1">
      <c r="A562" s="2"/>
      <c r="B562" s="2"/>
      <c r="C562" s="2"/>
      <c r="D562" s="2"/>
      <c r="E562" s="2"/>
      <c r="F562" s="2"/>
      <c r="G562" s="222"/>
      <c r="H562" s="222"/>
      <c r="I562" s="222"/>
      <c r="J562" s="222"/>
      <c r="K562" s="5"/>
    </row>
    <row r="563" ht="15.75" customHeight="1">
      <c r="A563" s="2"/>
      <c r="B563" s="2"/>
      <c r="C563" s="2"/>
      <c r="D563" s="2"/>
      <c r="E563" s="2"/>
      <c r="F563" s="2"/>
      <c r="G563" s="222"/>
      <c r="H563" s="222"/>
      <c r="I563" s="222"/>
      <c r="J563" s="222"/>
      <c r="K563" s="5"/>
    </row>
    <row r="564" ht="15.75" customHeight="1">
      <c r="A564" s="2"/>
      <c r="B564" s="2"/>
      <c r="C564" s="2"/>
      <c r="D564" s="2"/>
      <c r="E564" s="2"/>
      <c r="F564" s="2"/>
      <c r="G564" s="222"/>
      <c r="H564" s="222"/>
      <c r="I564" s="222"/>
      <c r="J564" s="222"/>
      <c r="K564" s="5"/>
    </row>
    <row r="565" ht="15.75" customHeight="1">
      <c r="A565" s="2"/>
      <c r="B565" s="2"/>
      <c r="C565" s="2"/>
      <c r="D565" s="2"/>
      <c r="E565" s="2"/>
      <c r="F565" s="2"/>
      <c r="G565" s="222"/>
      <c r="H565" s="222"/>
      <c r="I565" s="222"/>
      <c r="J565" s="222"/>
      <c r="K565" s="5"/>
    </row>
    <row r="566" ht="15.75" customHeight="1">
      <c r="A566" s="2"/>
      <c r="B566" s="2"/>
      <c r="C566" s="2"/>
      <c r="D566" s="2"/>
      <c r="E566" s="2"/>
      <c r="F566" s="2"/>
      <c r="G566" s="222"/>
      <c r="H566" s="222"/>
      <c r="I566" s="222"/>
      <c r="J566" s="222"/>
      <c r="K566" s="5"/>
    </row>
    <row r="567" ht="15.75" customHeight="1">
      <c r="A567" s="2"/>
      <c r="B567" s="2"/>
      <c r="C567" s="2"/>
      <c r="D567" s="2"/>
      <c r="E567" s="2"/>
      <c r="F567" s="2"/>
      <c r="G567" s="222"/>
      <c r="H567" s="222"/>
      <c r="I567" s="222"/>
      <c r="J567" s="222"/>
      <c r="K567" s="5"/>
    </row>
    <row r="568" ht="15.75" customHeight="1">
      <c r="A568" s="2"/>
      <c r="B568" s="2"/>
      <c r="C568" s="2"/>
      <c r="D568" s="2"/>
      <c r="E568" s="2"/>
      <c r="F568" s="2"/>
      <c r="G568" s="222"/>
      <c r="H568" s="222"/>
      <c r="I568" s="222"/>
      <c r="J568" s="222"/>
      <c r="K568" s="5"/>
    </row>
    <row r="569" ht="15.75" customHeight="1">
      <c r="A569" s="2"/>
      <c r="B569" s="2"/>
      <c r="C569" s="2"/>
      <c r="D569" s="2"/>
      <c r="E569" s="2"/>
      <c r="F569" s="2"/>
      <c r="G569" s="222"/>
      <c r="H569" s="222"/>
      <c r="I569" s="222"/>
      <c r="J569" s="222"/>
      <c r="K569" s="5"/>
    </row>
    <row r="570" ht="15.75" customHeight="1">
      <c r="A570" s="2"/>
      <c r="B570" s="2"/>
      <c r="C570" s="2"/>
      <c r="D570" s="2"/>
      <c r="E570" s="2"/>
      <c r="F570" s="2"/>
      <c r="G570" s="222"/>
      <c r="H570" s="222"/>
      <c r="I570" s="222"/>
      <c r="J570" s="222"/>
      <c r="K570" s="5"/>
    </row>
    <row r="571" ht="15.75" customHeight="1">
      <c r="A571" s="2"/>
      <c r="B571" s="2"/>
      <c r="C571" s="2"/>
      <c r="D571" s="2"/>
      <c r="E571" s="2"/>
      <c r="F571" s="2"/>
      <c r="G571" s="222"/>
      <c r="H571" s="222"/>
      <c r="I571" s="222"/>
      <c r="J571" s="222"/>
      <c r="K571" s="5"/>
    </row>
    <row r="572" ht="15.75" customHeight="1">
      <c r="A572" s="2"/>
      <c r="B572" s="2"/>
      <c r="C572" s="2"/>
      <c r="D572" s="2"/>
      <c r="E572" s="2"/>
      <c r="F572" s="2"/>
      <c r="G572" s="222"/>
      <c r="H572" s="222"/>
      <c r="I572" s="222"/>
      <c r="J572" s="222"/>
      <c r="K572" s="5"/>
    </row>
    <row r="573" ht="15.75" customHeight="1">
      <c r="A573" s="2"/>
      <c r="B573" s="2"/>
      <c r="C573" s="2"/>
      <c r="D573" s="2"/>
      <c r="E573" s="2"/>
      <c r="F573" s="2"/>
      <c r="G573" s="222"/>
      <c r="H573" s="222"/>
      <c r="I573" s="222"/>
      <c r="J573" s="222"/>
      <c r="K573" s="5"/>
    </row>
    <row r="574" ht="15.75" customHeight="1">
      <c r="A574" s="2"/>
      <c r="B574" s="2"/>
      <c r="C574" s="2"/>
      <c r="D574" s="2"/>
      <c r="E574" s="2"/>
      <c r="F574" s="2"/>
      <c r="G574" s="222"/>
      <c r="H574" s="222"/>
      <c r="I574" s="222"/>
      <c r="J574" s="222"/>
      <c r="K574" s="5"/>
    </row>
    <row r="575" ht="15.75" customHeight="1">
      <c r="A575" s="2"/>
      <c r="B575" s="2"/>
      <c r="C575" s="2"/>
      <c r="D575" s="2"/>
      <c r="E575" s="2"/>
      <c r="F575" s="2"/>
      <c r="G575" s="222"/>
      <c r="H575" s="222"/>
      <c r="I575" s="222"/>
      <c r="J575" s="222"/>
      <c r="K575" s="5"/>
    </row>
    <row r="576" ht="15.75" customHeight="1">
      <c r="A576" s="2"/>
      <c r="B576" s="2"/>
      <c r="C576" s="2"/>
      <c r="D576" s="2"/>
      <c r="E576" s="2"/>
      <c r="F576" s="2"/>
      <c r="G576" s="222"/>
      <c r="H576" s="222"/>
      <c r="I576" s="222"/>
      <c r="J576" s="222"/>
      <c r="K576" s="5"/>
    </row>
    <row r="577" ht="15.75" customHeight="1">
      <c r="A577" s="2"/>
      <c r="B577" s="2"/>
      <c r="C577" s="2"/>
      <c r="D577" s="2"/>
      <c r="E577" s="2"/>
      <c r="F577" s="2"/>
      <c r="G577" s="222"/>
      <c r="H577" s="222"/>
      <c r="I577" s="222"/>
      <c r="J577" s="222"/>
      <c r="K577" s="5"/>
    </row>
    <row r="578" ht="15.75" customHeight="1">
      <c r="A578" s="2"/>
      <c r="B578" s="2"/>
      <c r="C578" s="2"/>
      <c r="D578" s="2"/>
      <c r="E578" s="2"/>
      <c r="F578" s="2"/>
      <c r="G578" s="222"/>
      <c r="H578" s="222"/>
      <c r="I578" s="222"/>
      <c r="J578" s="222"/>
      <c r="K578" s="5"/>
    </row>
    <row r="579" ht="15.75" customHeight="1">
      <c r="A579" s="2"/>
      <c r="B579" s="2"/>
      <c r="C579" s="2"/>
      <c r="D579" s="2"/>
      <c r="E579" s="2"/>
      <c r="F579" s="2"/>
      <c r="G579" s="222"/>
      <c r="H579" s="222"/>
      <c r="I579" s="222"/>
      <c r="J579" s="222"/>
      <c r="K579" s="5"/>
    </row>
    <row r="580" ht="15.75" customHeight="1">
      <c r="A580" s="2"/>
      <c r="B580" s="2"/>
      <c r="C580" s="2"/>
      <c r="D580" s="2"/>
      <c r="E580" s="2"/>
      <c r="F580" s="2"/>
      <c r="G580" s="222"/>
      <c r="H580" s="222"/>
      <c r="I580" s="222"/>
      <c r="J580" s="222"/>
      <c r="K580" s="5"/>
    </row>
    <row r="581" ht="15.75" customHeight="1">
      <c r="A581" s="2"/>
      <c r="B581" s="2"/>
      <c r="C581" s="2"/>
      <c r="D581" s="2"/>
      <c r="E581" s="2"/>
      <c r="F581" s="2"/>
      <c r="G581" s="222"/>
      <c r="H581" s="222"/>
      <c r="I581" s="222"/>
      <c r="J581" s="222"/>
      <c r="K581" s="5"/>
    </row>
    <row r="582" ht="15.75" customHeight="1">
      <c r="A582" s="2"/>
      <c r="B582" s="2"/>
      <c r="C582" s="2"/>
      <c r="D582" s="2"/>
      <c r="E582" s="2"/>
      <c r="F582" s="2"/>
      <c r="G582" s="222"/>
      <c r="H582" s="222"/>
      <c r="I582" s="222"/>
      <c r="J582" s="222"/>
      <c r="K582" s="5"/>
    </row>
    <row r="583" ht="15.75" customHeight="1">
      <c r="A583" s="2"/>
      <c r="B583" s="2"/>
      <c r="C583" s="2"/>
      <c r="D583" s="2"/>
      <c r="E583" s="2"/>
      <c r="F583" s="2"/>
      <c r="G583" s="222"/>
      <c r="H583" s="222"/>
      <c r="I583" s="222"/>
      <c r="J583" s="222"/>
      <c r="K583" s="5"/>
    </row>
    <row r="584" ht="15.75" customHeight="1">
      <c r="A584" s="2"/>
      <c r="B584" s="2"/>
      <c r="C584" s="2"/>
      <c r="D584" s="2"/>
      <c r="E584" s="2"/>
      <c r="F584" s="2"/>
      <c r="G584" s="222"/>
      <c r="H584" s="222"/>
      <c r="I584" s="222"/>
      <c r="J584" s="222"/>
      <c r="K584" s="5"/>
    </row>
    <row r="585" ht="15.75" customHeight="1">
      <c r="A585" s="2"/>
      <c r="B585" s="2"/>
      <c r="C585" s="2"/>
      <c r="D585" s="2"/>
      <c r="E585" s="2"/>
      <c r="F585" s="2"/>
      <c r="G585" s="222"/>
      <c r="H585" s="222"/>
      <c r="I585" s="222"/>
      <c r="J585" s="222"/>
      <c r="K585" s="5"/>
    </row>
    <row r="586" ht="15.75" customHeight="1">
      <c r="A586" s="2"/>
      <c r="B586" s="2"/>
      <c r="C586" s="2"/>
      <c r="D586" s="2"/>
      <c r="E586" s="2"/>
      <c r="F586" s="2"/>
      <c r="G586" s="222"/>
      <c r="H586" s="222"/>
      <c r="I586" s="222"/>
      <c r="J586" s="222"/>
      <c r="K586" s="5"/>
    </row>
    <row r="587" ht="15.75" customHeight="1">
      <c r="A587" s="2"/>
      <c r="B587" s="2"/>
      <c r="C587" s="2"/>
      <c r="D587" s="2"/>
      <c r="E587" s="2"/>
      <c r="F587" s="2"/>
      <c r="G587" s="222"/>
      <c r="H587" s="222"/>
      <c r="I587" s="222"/>
      <c r="J587" s="222"/>
      <c r="K587" s="5"/>
    </row>
    <row r="588" ht="15.75" customHeight="1">
      <c r="A588" s="2"/>
      <c r="B588" s="2"/>
      <c r="C588" s="2"/>
      <c r="D588" s="2"/>
      <c r="E588" s="2"/>
      <c r="F588" s="2"/>
      <c r="G588" s="222"/>
      <c r="H588" s="222"/>
      <c r="I588" s="222"/>
      <c r="J588" s="222"/>
      <c r="K588" s="5"/>
    </row>
    <row r="589" ht="15.75" customHeight="1">
      <c r="A589" s="2"/>
      <c r="B589" s="2"/>
      <c r="C589" s="2"/>
      <c r="D589" s="2"/>
      <c r="E589" s="2"/>
      <c r="F589" s="2"/>
      <c r="G589" s="222"/>
      <c r="H589" s="222"/>
      <c r="I589" s="222"/>
      <c r="J589" s="222"/>
      <c r="K589" s="5"/>
    </row>
    <row r="590" ht="15.75" customHeight="1">
      <c r="A590" s="2"/>
      <c r="B590" s="2"/>
      <c r="C590" s="2"/>
      <c r="D590" s="2"/>
      <c r="E590" s="2"/>
      <c r="F590" s="2"/>
      <c r="G590" s="222"/>
      <c r="H590" s="222"/>
      <c r="I590" s="222"/>
      <c r="J590" s="222"/>
      <c r="K590" s="5"/>
    </row>
    <row r="591" ht="15.75" customHeight="1">
      <c r="A591" s="2"/>
      <c r="B591" s="2"/>
      <c r="C591" s="2"/>
      <c r="D591" s="2"/>
      <c r="E591" s="2"/>
      <c r="F591" s="2"/>
      <c r="G591" s="222"/>
      <c r="H591" s="222"/>
      <c r="I591" s="222"/>
      <c r="J591" s="222"/>
      <c r="K591" s="5"/>
    </row>
    <row r="592" ht="15.75" customHeight="1">
      <c r="A592" s="2"/>
      <c r="B592" s="2"/>
      <c r="C592" s="2"/>
      <c r="D592" s="2"/>
      <c r="E592" s="2"/>
      <c r="F592" s="2"/>
      <c r="G592" s="222"/>
      <c r="H592" s="222"/>
      <c r="I592" s="222"/>
      <c r="J592" s="222"/>
      <c r="K592" s="5"/>
    </row>
    <row r="593" ht="15.75" customHeight="1">
      <c r="A593" s="2"/>
      <c r="B593" s="2"/>
      <c r="C593" s="2"/>
      <c r="D593" s="2"/>
      <c r="E593" s="2"/>
      <c r="F593" s="2"/>
      <c r="G593" s="222"/>
      <c r="H593" s="222"/>
      <c r="I593" s="222"/>
      <c r="J593" s="222"/>
      <c r="K593" s="5"/>
    </row>
    <row r="594" ht="15.75" customHeight="1">
      <c r="A594" s="2"/>
      <c r="B594" s="2"/>
      <c r="C594" s="2"/>
      <c r="D594" s="2"/>
      <c r="E594" s="2"/>
      <c r="F594" s="2"/>
      <c r="G594" s="222"/>
      <c r="H594" s="222"/>
      <c r="I594" s="222"/>
      <c r="J594" s="222"/>
      <c r="K594" s="5"/>
    </row>
    <row r="595" ht="15.75" customHeight="1">
      <c r="A595" s="2"/>
      <c r="B595" s="2"/>
      <c r="C595" s="2"/>
      <c r="D595" s="2"/>
      <c r="E595" s="2"/>
      <c r="F595" s="2"/>
      <c r="G595" s="222"/>
      <c r="H595" s="222"/>
      <c r="I595" s="222"/>
      <c r="J595" s="222"/>
      <c r="K595" s="5"/>
    </row>
    <row r="596" ht="15.75" customHeight="1">
      <c r="A596" s="2"/>
      <c r="B596" s="2"/>
      <c r="C596" s="2"/>
      <c r="D596" s="2"/>
      <c r="E596" s="2"/>
      <c r="F596" s="2"/>
      <c r="G596" s="222"/>
      <c r="H596" s="222"/>
      <c r="I596" s="222"/>
      <c r="J596" s="222"/>
      <c r="K596" s="5"/>
    </row>
    <row r="597" ht="15.75" customHeight="1">
      <c r="A597" s="2"/>
      <c r="B597" s="2"/>
      <c r="C597" s="2"/>
      <c r="D597" s="2"/>
      <c r="E597" s="2"/>
      <c r="F597" s="2"/>
      <c r="G597" s="222"/>
      <c r="H597" s="222"/>
      <c r="I597" s="222"/>
      <c r="J597" s="222"/>
      <c r="K597" s="5"/>
    </row>
    <row r="598" ht="15.75" customHeight="1">
      <c r="A598" s="2"/>
      <c r="B598" s="2"/>
      <c r="C598" s="2"/>
      <c r="D598" s="2"/>
      <c r="E598" s="2"/>
      <c r="F598" s="2"/>
      <c r="G598" s="222"/>
      <c r="H598" s="222"/>
      <c r="I598" s="222"/>
      <c r="J598" s="222"/>
      <c r="K598" s="5"/>
    </row>
    <row r="599" ht="15.75" customHeight="1">
      <c r="A599" s="2"/>
      <c r="B599" s="2"/>
      <c r="C599" s="2"/>
      <c r="D599" s="2"/>
      <c r="E599" s="2"/>
      <c r="F599" s="2"/>
      <c r="G599" s="222"/>
      <c r="H599" s="222"/>
      <c r="I599" s="222"/>
      <c r="J599" s="222"/>
      <c r="K599" s="5"/>
    </row>
    <row r="600" ht="15.75" customHeight="1">
      <c r="A600" s="2"/>
      <c r="B600" s="2"/>
      <c r="C600" s="2"/>
      <c r="D600" s="2"/>
      <c r="E600" s="2"/>
      <c r="F600" s="2"/>
      <c r="G600" s="222"/>
      <c r="H600" s="222"/>
      <c r="I600" s="222"/>
      <c r="J600" s="222"/>
      <c r="K600" s="5"/>
    </row>
    <row r="601" ht="15.75" customHeight="1">
      <c r="A601" s="2"/>
      <c r="B601" s="2"/>
      <c r="C601" s="2"/>
      <c r="D601" s="2"/>
      <c r="E601" s="2"/>
      <c r="F601" s="2"/>
      <c r="G601" s="222"/>
      <c r="H601" s="222"/>
      <c r="I601" s="222"/>
      <c r="J601" s="222"/>
      <c r="K601" s="5"/>
    </row>
    <row r="602" ht="15.75" customHeight="1">
      <c r="A602" s="2"/>
      <c r="B602" s="2"/>
      <c r="C602" s="2"/>
      <c r="D602" s="2"/>
      <c r="E602" s="2"/>
      <c r="F602" s="2"/>
      <c r="G602" s="222"/>
      <c r="H602" s="222"/>
      <c r="I602" s="222"/>
      <c r="J602" s="222"/>
      <c r="K602" s="5"/>
    </row>
    <row r="603" ht="15.75" customHeight="1">
      <c r="A603" s="2"/>
      <c r="B603" s="2"/>
      <c r="C603" s="2"/>
      <c r="D603" s="2"/>
      <c r="E603" s="2"/>
      <c r="F603" s="2"/>
      <c r="G603" s="222"/>
      <c r="H603" s="222"/>
      <c r="I603" s="222"/>
      <c r="J603" s="222"/>
      <c r="K603" s="5"/>
    </row>
    <row r="604" ht="15.75" customHeight="1">
      <c r="A604" s="2"/>
      <c r="B604" s="2"/>
      <c r="C604" s="2"/>
      <c r="D604" s="2"/>
      <c r="E604" s="2"/>
      <c r="F604" s="2"/>
      <c r="G604" s="222"/>
      <c r="H604" s="222"/>
      <c r="I604" s="222"/>
      <c r="J604" s="222"/>
      <c r="K604" s="5"/>
    </row>
    <row r="605" ht="15.75" customHeight="1">
      <c r="A605" s="2"/>
      <c r="B605" s="2"/>
      <c r="C605" s="2"/>
      <c r="D605" s="2"/>
      <c r="E605" s="2"/>
      <c r="F605" s="2"/>
      <c r="G605" s="222"/>
      <c r="H605" s="222"/>
      <c r="I605" s="222"/>
      <c r="J605" s="222"/>
      <c r="K605" s="5"/>
    </row>
    <row r="606" ht="15.75" customHeight="1">
      <c r="A606" s="2"/>
      <c r="B606" s="2"/>
      <c r="C606" s="2"/>
      <c r="D606" s="2"/>
      <c r="E606" s="2"/>
      <c r="F606" s="2"/>
      <c r="G606" s="222"/>
      <c r="H606" s="222"/>
      <c r="I606" s="222"/>
      <c r="J606" s="222"/>
      <c r="K606" s="5"/>
    </row>
    <row r="607" ht="15.75" customHeight="1">
      <c r="A607" s="2"/>
      <c r="B607" s="2"/>
      <c r="C607" s="2"/>
      <c r="D607" s="2"/>
      <c r="E607" s="2"/>
      <c r="F607" s="2"/>
      <c r="G607" s="222"/>
      <c r="H607" s="222"/>
      <c r="I607" s="222"/>
      <c r="J607" s="222"/>
      <c r="K607" s="5"/>
    </row>
    <row r="608" ht="15.75" customHeight="1">
      <c r="A608" s="2"/>
      <c r="B608" s="2"/>
      <c r="C608" s="2"/>
      <c r="D608" s="2"/>
      <c r="E608" s="2"/>
      <c r="F608" s="2"/>
      <c r="G608" s="222"/>
      <c r="H608" s="222"/>
      <c r="I608" s="222"/>
      <c r="J608" s="222"/>
      <c r="K608" s="5"/>
    </row>
    <row r="609" ht="15.75" customHeight="1">
      <c r="A609" s="2"/>
      <c r="B609" s="2"/>
      <c r="C609" s="2"/>
      <c r="D609" s="2"/>
      <c r="E609" s="2"/>
      <c r="F609" s="2"/>
      <c r="G609" s="222"/>
      <c r="H609" s="222"/>
      <c r="I609" s="222"/>
      <c r="J609" s="222"/>
      <c r="K609" s="5"/>
    </row>
    <row r="610" ht="15.75" customHeight="1">
      <c r="A610" s="2"/>
      <c r="B610" s="2"/>
      <c r="C610" s="2"/>
      <c r="D610" s="2"/>
      <c r="E610" s="2"/>
      <c r="F610" s="2"/>
      <c r="G610" s="222"/>
      <c r="H610" s="222"/>
      <c r="I610" s="222"/>
      <c r="J610" s="222"/>
      <c r="K610" s="5"/>
    </row>
    <row r="611" ht="15.75" customHeight="1">
      <c r="A611" s="2"/>
      <c r="B611" s="2"/>
      <c r="C611" s="2"/>
      <c r="D611" s="2"/>
      <c r="E611" s="2"/>
      <c r="F611" s="2"/>
      <c r="G611" s="222"/>
      <c r="H611" s="222"/>
      <c r="I611" s="222"/>
      <c r="J611" s="222"/>
      <c r="K611" s="5"/>
    </row>
    <row r="612" ht="15.75" customHeight="1">
      <c r="A612" s="2"/>
      <c r="B612" s="2"/>
      <c r="C612" s="2"/>
      <c r="D612" s="2"/>
      <c r="E612" s="2"/>
      <c r="F612" s="2"/>
      <c r="G612" s="222"/>
      <c r="H612" s="222"/>
      <c r="I612" s="222"/>
      <c r="J612" s="222"/>
      <c r="K612" s="5"/>
    </row>
    <row r="613" ht="15.75" customHeight="1">
      <c r="A613" s="2"/>
      <c r="B613" s="2"/>
      <c r="C613" s="2"/>
      <c r="D613" s="2"/>
      <c r="E613" s="2"/>
      <c r="F613" s="2"/>
      <c r="G613" s="222"/>
      <c r="H613" s="222"/>
      <c r="I613" s="222"/>
      <c r="J613" s="222"/>
      <c r="K613" s="5"/>
    </row>
    <row r="614" ht="15.75" customHeight="1">
      <c r="A614" s="2"/>
      <c r="B614" s="2"/>
      <c r="C614" s="2"/>
      <c r="D614" s="2"/>
      <c r="E614" s="2"/>
      <c r="F614" s="2"/>
      <c r="G614" s="222"/>
      <c r="H614" s="222"/>
      <c r="I614" s="222"/>
      <c r="J614" s="222"/>
      <c r="K614" s="5"/>
    </row>
    <row r="615" ht="15.75" customHeight="1">
      <c r="A615" s="2"/>
      <c r="B615" s="2"/>
      <c r="C615" s="2"/>
      <c r="D615" s="2"/>
      <c r="E615" s="2"/>
      <c r="F615" s="2"/>
      <c r="G615" s="222"/>
      <c r="H615" s="222"/>
      <c r="I615" s="222"/>
      <c r="J615" s="222"/>
      <c r="K615" s="5"/>
    </row>
    <row r="616" ht="15.75" customHeight="1">
      <c r="A616" s="2"/>
      <c r="B616" s="2"/>
      <c r="C616" s="2"/>
      <c r="D616" s="2"/>
      <c r="E616" s="2"/>
      <c r="F616" s="2"/>
      <c r="G616" s="222"/>
      <c r="H616" s="222"/>
      <c r="I616" s="222"/>
      <c r="J616" s="222"/>
      <c r="K616" s="5"/>
    </row>
    <row r="617" ht="15.75" customHeight="1">
      <c r="A617" s="2"/>
      <c r="B617" s="2"/>
      <c r="C617" s="2"/>
      <c r="D617" s="2"/>
      <c r="E617" s="2"/>
      <c r="F617" s="2"/>
      <c r="G617" s="222"/>
      <c r="H617" s="222"/>
      <c r="I617" s="222"/>
      <c r="J617" s="222"/>
      <c r="K617" s="5"/>
    </row>
    <row r="618" ht="15.75" customHeight="1">
      <c r="A618" s="2"/>
      <c r="B618" s="2"/>
      <c r="C618" s="2"/>
      <c r="D618" s="2"/>
      <c r="E618" s="2"/>
      <c r="F618" s="2"/>
      <c r="G618" s="222"/>
      <c r="H618" s="222"/>
      <c r="I618" s="222"/>
      <c r="J618" s="222"/>
      <c r="K618" s="5"/>
    </row>
    <row r="619" ht="15.75" customHeight="1">
      <c r="A619" s="2"/>
      <c r="B619" s="2"/>
      <c r="C619" s="2"/>
      <c r="D619" s="2"/>
      <c r="E619" s="2"/>
      <c r="F619" s="2"/>
      <c r="G619" s="222"/>
      <c r="H619" s="222"/>
      <c r="I619" s="222"/>
      <c r="J619" s="222"/>
      <c r="K619" s="5"/>
    </row>
    <row r="620" ht="15.75" customHeight="1">
      <c r="A620" s="2"/>
      <c r="B620" s="2"/>
      <c r="C620" s="2"/>
      <c r="D620" s="2"/>
      <c r="E620" s="2"/>
      <c r="F620" s="2"/>
      <c r="G620" s="222"/>
      <c r="H620" s="222"/>
      <c r="I620" s="222"/>
      <c r="J620" s="222"/>
      <c r="K620" s="5"/>
    </row>
    <row r="621" ht="15.75" customHeight="1">
      <c r="A621" s="2"/>
      <c r="B621" s="2"/>
      <c r="C621" s="2"/>
      <c r="D621" s="2"/>
      <c r="E621" s="2"/>
      <c r="F621" s="2"/>
      <c r="G621" s="222"/>
      <c r="H621" s="222"/>
      <c r="I621" s="222"/>
      <c r="J621" s="222"/>
      <c r="K621" s="5"/>
    </row>
    <row r="622" ht="15.75" customHeight="1">
      <c r="A622" s="2"/>
      <c r="B622" s="2"/>
      <c r="C622" s="2"/>
      <c r="D622" s="2"/>
      <c r="E622" s="2"/>
      <c r="F622" s="2"/>
      <c r="G622" s="222"/>
      <c r="H622" s="222"/>
      <c r="I622" s="222"/>
      <c r="J622" s="222"/>
      <c r="K622" s="5"/>
    </row>
    <row r="623" ht="15.75" customHeight="1">
      <c r="A623" s="2"/>
      <c r="B623" s="2"/>
      <c r="C623" s="2"/>
      <c r="D623" s="2"/>
      <c r="E623" s="2"/>
      <c r="F623" s="2"/>
      <c r="G623" s="222"/>
      <c r="H623" s="222"/>
      <c r="I623" s="222"/>
      <c r="J623" s="222"/>
      <c r="K623" s="5"/>
    </row>
    <row r="624" ht="15.75" customHeight="1">
      <c r="A624" s="2"/>
      <c r="B624" s="2"/>
      <c r="C624" s="2"/>
      <c r="D624" s="2"/>
      <c r="E624" s="2"/>
      <c r="F624" s="2"/>
      <c r="G624" s="222"/>
      <c r="H624" s="222"/>
      <c r="I624" s="222"/>
      <c r="J624" s="222"/>
      <c r="K624" s="5"/>
    </row>
    <row r="625" ht="15.75" customHeight="1">
      <c r="A625" s="2"/>
      <c r="B625" s="2"/>
      <c r="C625" s="2"/>
      <c r="D625" s="2"/>
      <c r="E625" s="2"/>
      <c r="F625" s="2"/>
      <c r="G625" s="222"/>
      <c r="H625" s="222"/>
      <c r="I625" s="222"/>
      <c r="J625" s="222"/>
      <c r="K625" s="5"/>
    </row>
    <row r="626" ht="15.75" customHeight="1">
      <c r="A626" s="2"/>
      <c r="B626" s="2"/>
      <c r="C626" s="2"/>
      <c r="D626" s="2"/>
      <c r="E626" s="2"/>
      <c r="F626" s="2"/>
      <c r="G626" s="222"/>
      <c r="H626" s="222"/>
      <c r="I626" s="222"/>
      <c r="J626" s="222"/>
      <c r="K626" s="5"/>
    </row>
    <row r="627" ht="15.75" customHeight="1">
      <c r="A627" s="2"/>
      <c r="B627" s="2"/>
      <c r="C627" s="2"/>
      <c r="D627" s="2"/>
      <c r="E627" s="2"/>
      <c r="F627" s="2"/>
      <c r="G627" s="222"/>
      <c r="H627" s="222"/>
      <c r="I627" s="222"/>
      <c r="J627" s="222"/>
      <c r="K627" s="5"/>
    </row>
    <row r="628" ht="15.75" customHeight="1">
      <c r="A628" s="2"/>
      <c r="B628" s="2"/>
      <c r="C628" s="2"/>
      <c r="D628" s="2"/>
      <c r="E628" s="2"/>
      <c r="F628" s="2"/>
      <c r="G628" s="222"/>
      <c r="H628" s="222"/>
      <c r="I628" s="222"/>
      <c r="J628" s="222"/>
      <c r="K628" s="5"/>
    </row>
    <row r="629" ht="15.75" customHeight="1">
      <c r="A629" s="2"/>
      <c r="B629" s="2"/>
      <c r="C629" s="2"/>
      <c r="D629" s="2"/>
      <c r="E629" s="2"/>
      <c r="F629" s="2"/>
      <c r="G629" s="222"/>
      <c r="H629" s="222"/>
      <c r="I629" s="222"/>
      <c r="J629" s="222"/>
      <c r="K629" s="5"/>
    </row>
    <row r="630" ht="15.75" customHeight="1">
      <c r="A630" s="2"/>
      <c r="B630" s="2"/>
      <c r="C630" s="2"/>
      <c r="D630" s="2"/>
      <c r="E630" s="2"/>
      <c r="F630" s="2"/>
      <c r="G630" s="222"/>
      <c r="H630" s="222"/>
      <c r="I630" s="222"/>
      <c r="J630" s="222"/>
      <c r="K630" s="5"/>
    </row>
    <row r="631" ht="15.75" customHeight="1">
      <c r="A631" s="2"/>
      <c r="B631" s="2"/>
      <c r="C631" s="2"/>
      <c r="D631" s="2"/>
      <c r="E631" s="2"/>
      <c r="F631" s="2"/>
      <c r="G631" s="222"/>
      <c r="H631" s="222"/>
      <c r="I631" s="222"/>
      <c r="J631" s="222"/>
      <c r="K631" s="5"/>
    </row>
    <row r="632" ht="15.75" customHeight="1">
      <c r="A632" s="2"/>
      <c r="B632" s="2"/>
      <c r="C632" s="2"/>
      <c r="D632" s="2"/>
      <c r="E632" s="2"/>
      <c r="F632" s="2"/>
      <c r="G632" s="222"/>
      <c r="H632" s="222"/>
      <c r="I632" s="222"/>
      <c r="J632" s="222"/>
      <c r="K632" s="5"/>
    </row>
    <row r="633" ht="15.75" customHeight="1">
      <c r="A633" s="2"/>
      <c r="B633" s="2"/>
      <c r="C633" s="2"/>
      <c r="D633" s="2"/>
      <c r="E633" s="2"/>
      <c r="F633" s="2"/>
      <c r="G633" s="222"/>
      <c r="H633" s="222"/>
      <c r="I633" s="222"/>
      <c r="J633" s="222"/>
      <c r="K633" s="5"/>
    </row>
    <row r="634" ht="15.75" customHeight="1">
      <c r="A634" s="2"/>
      <c r="B634" s="2"/>
      <c r="C634" s="2"/>
      <c r="D634" s="2"/>
      <c r="E634" s="2"/>
      <c r="F634" s="2"/>
      <c r="G634" s="222"/>
      <c r="H634" s="222"/>
      <c r="I634" s="222"/>
      <c r="J634" s="222"/>
      <c r="K634" s="5"/>
    </row>
    <row r="635" ht="15.75" customHeight="1">
      <c r="A635" s="2"/>
      <c r="B635" s="2"/>
      <c r="C635" s="2"/>
      <c r="D635" s="2"/>
      <c r="E635" s="2"/>
      <c r="F635" s="2"/>
      <c r="G635" s="222"/>
      <c r="H635" s="222"/>
      <c r="I635" s="222"/>
      <c r="J635" s="222"/>
      <c r="K635" s="5"/>
    </row>
    <row r="636" ht="15.75" customHeight="1">
      <c r="A636" s="2"/>
      <c r="B636" s="2"/>
      <c r="C636" s="2"/>
      <c r="D636" s="2"/>
      <c r="E636" s="2"/>
      <c r="F636" s="2"/>
      <c r="G636" s="222"/>
      <c r="H636" s="222"/>
      <c r="I636" s="222"/>
      <c r="J636" s="222"/>
      <c r="K636" s="5"/>
    </row>
    <row r="637" ht="15.75" customHeight="1">
      <c r="A637" s="2"/>
      <c r="B637" s="2"/>
      <c r="C637" s="2"/>
      <c r="D637" s="2"/>
      <c r="E637" s="2"/>
      <c r="F637" s="2"/>
      <c r="G637" s="222"/>
      <c r="H637" s="222"/>
      <c r="I637" s="222"/>
      <c r="J637" s="222"/>
      <c r="K637" s="5"/>
    </row>
    <row r="638" ht="15.75" customHeight="1">
      <c r="A638" s="2"/>
      <c r="B638" s="2"/>
      <c r="C638" s="2"/>
      <c r="D638" s="2"/>
      <c r="E638" s="2"/>
      <c r="F638" s="2"/>
      <c r="G638" s="222"/>
      <c r="H638" s="222"/>
      <c r="I638" s="222"/>
      <c r="J638" s="222"/>
      <c r="K638" s="5"/>
    </row>
    <row r="639" ht="15.75" customHeight="1">
      <c r="A639" s="2"/>
      <c r="B639" s="2"/>
      <c r="C639" s="2"/>
      <c r="D639" s="2"/>
      <c r="E639" s="2"/>
      <c r="F639" s="2"/>
      <c r="G639" s="222"/>
      <c r="H639" s="222"/>
      <c r="I639" s="222"/>
      <c r="J639" s="222"/>
      <c r="K639" s="5"/>
    </row>
    <row r="640" ht="15.75" customHeight="1">
      <c r="A640" s="2"/>
      <c r="B640" s="2"/>
      <c r="C640" s="2"/>
      <c r="D640" s="2"/>
      <c r="E640" s="2"/>
      <c r="F640" s="2"/>
      <c r="G640" s="222"/>
      <c r="H640" s="222"/>
      <c r="I640" s="222"/>
      <c r="J640" s="222"/>
      <c r="K640" s="5"/>
    </row>
    <row r="641" ht="15.75" customHeight="1">
      <c r="A641" s="2"/>
      <c r="B641" s="2"/>
      <c r="C641" s="2"/>
      <c r="D641" s="2"/>
      <c r="E641" s="2"/>
      <c r="F641" s="2"/>
      <c r="G641" s="222"/>
      <c r="H641" s="222"/>
      <c r="I641" s="222"/>
      <c r="J641" s="222"/>
      <c r="K641" s="5"/>
    </row>
    <row r="642" ht="15.75" customHeight="1">
      <c r="A642" s="2"/>
      <c r="B642" s="2"/>
      <c r="C642" s="2"/>
      <c r="D642" s="2"/>
      <c r="E642" s="2"/>
      <c r="F642" s="2"/>
      <c r="G642" s="222"/>
      <c r="H642" s="222"/>
      <c r="I642" s="222"/>
      <c r="J642" s="222"/>
      <c r="K642" s="5"/>
    </row>
    <row r="643" ht="15.75" customHeight="1">
      <c r="A643" s="2"/>
      <c r="B643" s="2"/>
      <c r="C643" s="2"/>
      <c r="D643" s="2"/>
      <c r="E643" s="2"/>
      <c r="F643" s="2"/>
      <c r="G643" s="222"/>
      <c r="H643" s="222"/>
      <c r="I643" s="222"/>
      <c r="J643" s="222"/>
      <c r="K643" s="5"/>
    </row>
    <row r="644" ht="15.75" customHeight="1">
      <c r="A644" s="2"/>
      <c r="B644" s="2"/>
      <c r="C644" s="2"/>
      <c r="D644" s="2"/>
      <c r="E644" s="2"/>
      <c r="F644" s="2"/>
      <c r="G644" s="222"/>
      <c r="H644" s="222"/>
      <c r="I644" s="222"/>
      <c r="J644" s="222"/>
      <c r="K644" s="5"/>
    </row>
    <row r="645" ht="15.75" customHeight="1">
      <c r="A645" s="2"/>
      <c r="B645" s="2"/>
      <c r="C645" s="2"/>
      <c r="D645" s="2"/>
      <c r="E645" s="2"/>
      <c r="F645" s="2"/>
      <c r="G645" s="222"/>
      <c r="H645" s="222"/>
      <c r="I645" s="222"/>
      <c r="J645" s="222"/>
      <c r="K645" s="5"/>
    </row>
    <row r="646" ht="15.75" customHeight="1">
      <c r="A646" s="2"/>
      <c r="B646" s="2"/>
      <c r="C646" s="2"/>
      <c r="D646" s="2"/>
      <c r="E646" s="2"/>
      <c r="F646" s="2"/>
      <c r="G646" s="222"/>
      <c r="H646" s="222"/>
      <c r="I646" s="222"/>
      <c r="J646" s="222"/>
      <c r="K646" s="5"/>
    </row>
    <row r="647" ht="15.75" customHeight="1">
      <c r="A647" s="2"/>
      <c r="B647" s="2"/>
      <c r="C647" s="2"/>
      <c r="D647" s="2"/>
      <c r="E647" s="2"/>
      <c r="F647" s="2"/>
      <c r="G647" s="222"/>
      <c r="H647" s="222"/>
      <c r="I647" s="222"/>
      <c r="J647" s="222"/>
      <c r="K647" s="5"/>
    </row>
    <row r="648" ht="15.75" customHeight="1">
      <c r="A648" s="2"/>
      <c r="B648" s="2"/>
      <c r="C648" s="2"/>
      <c r="D648" s="2"/>
      <c r="E648" s="2"/>
      <c r="F648" s="2"/>
      <c r="G648" s="222"/>
      <c r="H648" s="222"/>
      <c r="I648" s="222"/>
      <c r="J648" s="222"/>
      <c r="K648" s="5"/>
    </row>
    <row r="649" ht="15.75" customHeight="1">
      <c r="A649" s="2"/>
      <c r="B649" s="2"/>
      <c r="C649" s="2"/>
      <c r="D649" s="2"/>
      <c r="E649" s="2"/>
      <c r="F649" s="2"/>
      <c r="G649" s="222"/>
      <c r="H649" s="222"/>
      <c r="I649" s="222"/>
      <c r="J649" s="222"/>
      <c r="K649" s="5"/>
    </row>
    <row r="650" ht="15.75" customHeight="1">
      <c r="A650" s="2"/>
      <c r="B650" s="2"/>
      <c r="C650" s="2"/>
      <c r="D650" s="2"/>
      <c r="E650" s="2"/>
      <c r="F650" s="2"/>
      <c r="G650" s="222"/>
      <c r="H650" s="222"/>
      <c r="I650" s="222"/>
      <c r="J650" s="222"/>
      <c r="K650" s="5"/>
    </row>
    <row r="651" ht="15.75" customHeight="1">
      <c r="A651" s="2"/>
      <c r="B651" s="2"/>
      <c r="C651" s="2"/>
      <c r="D651" s="2"/>
      <c r="E651" s="2"/>
      <c r="F651" s="2"/>
      <c r="G651" s="222"/>
      <c r="H651" s="222"/>
      <c r="I651" s="222"/>
      <c r="J651" s="222"/>
      <c r="K651" s="5"/>
    </row>
    <row r="652" ht="15.75" customHeight="1">
      <c r="A652" s="2"/>
      <c r="B652" s="2"/>
      <c r="C652" s="2"/>
      <c r="D652" s="2"/>
      <c r="E652" s="2"/>
      <c r="F652" s="2"/>
      <c r="G652" s="222"/>
      <c r="H652" s="222"/>
      <c r="I652" s="222"/>
      <c r="J652" s="222"/>
      <c r="K652" s="5"/>
    </row>
    <row r="653" ht="15.75" customHeight="1">
      <c r="A653" s="2"/>
      <c r="B653" s="2"/>
      <c r="C653" s="2"/>
      <c r="D653" s="2"/>
      <c r="E653" s="2"/>
      <c r="F653" s="2"/>
      <c r="G653" s="222"/>
      <c r="H653" s="222"/>
      <c r="I653" s="222"/>
      <c r="J653" s="222"/>
      <c r="K653" s="5"/>
    </row>
    <row r="654" ht="15.75" customHeight="1">
      <c r="A654" s="2"/>
      <c r="B654" s="2"/>
      <c r="C654" s="2"/>
      <c r="D654" s="2"/>
      <c r="E654" s="2"/>
      <c r="F654" s="2"/>
      <c r="G654" s="222"/>
      <c r="H654" s="222"/>
      <c r="I654" s="222"/>
      <c r="J654" s="222"/>
      <c r="K654" s="5"/>
    </row>
    <row r="655" ht="15.75" customHeight="1">
      <c r="A655" s="2"/>
      <c r="B655" s="2"/>
      <c r="C655" s="2"/>
      <c r="D655" s="2"/>
      <c r="E655" s="2"/>
      <c r="F655" s="2"/>
      <c r="G655" s="222"/>
      <c r="H655" s="222"/>
      <c r="I655" s="222"/>
      <c r="J655" s="222"/>
      <c r="K655" s="5"/>
    </row>
    <row r="656" ht="15.75" customHeight="1">
      <c r="A656" s="2"/>
      <c r="B656" s="2"/>
      <c r="C656" s="2"/>
      <c r="D656" s="2"/>
      <c r="E656" s="2"/>
      <c r="F656" s="2"/>
      <c r="G656" s="222"/>
      <c r="H656" s="222"/>
      <c r="I656" s="222"/>
      <c r="J656" s="222"/>
      <c r="K656" s="5"/>
    </row>
    <row r="657" ht="15.75" customHeight="1">
      <c r="A657" s="2"/>
      <c r="B657" s="2"/>
      <c r="C657" s="2"/>
      <c r="D657" s="2"/>
      <c r="E657" s="2"/>
      <c r="F657" s="2"/>
      <c r="G657" s="222"/>
      <c r="H657" s="222"/>
      <c r="I657" s="222"/>
      <c r="J657" s="222"/>
      <c r="K657" s="5"/>
    </row>
    <row r="658" ht="15.75" customHeight="1">
      <c r="A658" s="2"/>
      <c r="B658" s="2"/>
      <c r="C658" s="2"/>
      <c r="D658" s="2"/>
      <c r="E658" s="2"/>
      <c r="F658" s="2"/>
      <c r="G658" s="222"/>
      <c r="H658" s="222"/>
      <c r="I658" s="222"/>
      <c r="J658" s="222"/>
      <c r="K658" s="5"/>
    </row>
    <row r="659" ht="15.75" customHeight="1">
      <c r="A659" s="2"/>
      <c r="B659" s="2"/>
      <c r="C659" s="2"/>
      <c r="D659" s="2"/>
      <c r="E659" s="2"/>
      <c r="F659" s="2"/>
      <c r="G659" s="222"/>
      <c r="H659" s="222"/>
      <c r="I659" s="222"/>
      <c r="J659" s="222"/>
      <c r="K659" s="5"/>
    </row>
    <row r="660" ht="15.75" customHeight="1">
      <c r="A660" s="2"/>
      <c r="B660" s="2"/>
      <c r="C660" s="2"/>
      <c r="D660" s="2"/>
      <c r="E660" s="2"/>
      <c r="F660" s="2"/>
      <c r="G660" s="222"/>
      <c r="H660" s="222"/>
      <c r="I660" s="222"/>
      <c r="J660" s="222"/>
      <c r="K660" s="5"/>
    </row>
    <row r="661" ht="15.75" customHeight="1">
      <c r="A661" s="2"/>
      <c r="B661" s="2"/>
      <c r="C661" s="2"/>
      <c r="D661" s="2"/>
      <c r="E661" s="2"/>
      <c r="F661" s="2"/>
      <c r="G661" s="222"/>
      <c r="H661" s="222"/>
      <c r="I661" s="222"/>
      <c r="J661" s="222"/>
      <c r="K661" s="5"/>
    </row>
    <row r="662" ht="15.75" customHeight="1">
      <c r="A662" s="2"/>
      <c r="B662" s="2"/>
      <c r="C662" s="2"/>
      <c r="D662" s="2"/>
      <c r="E662" s="2"/>
      <c r="F662" s="2"/>
      <c r="G662" s="222"/>
      <c r="H662" s="222"/>
      <c r="I662" s="222"/>
      <c r="J662" s="222"/>
      <c r="K662" s="5"/>
    </row>
    <row r="663" ht="15.75" customHeight="1">
      <c r="A663" s="2"/>
      <c r="B663" s="2"/>
      <c r="C663" s="2"/>
      <c r="D663" s="2"/>
      <c r="E663" s="2"/>
      <c r="F663" s="2"/>
      <c r="G663" s="222"/>
      <c r="H663" s="222"/>
      <c r="I663" s="222"/>
      <c r="J663" s="222"/>
      <c r="K663" s="5"/>
    </row>
    <row r="664" ht="15.75" customHeight="1">
      <c r="A664" s="2"/>
      <c r="B664" s="2"/>
      <c r="C664" s="2"/>
      <c r="D664" s="2"/>
      <c r="E664" s="2"/>
      <c r="F664" s="2"/>
      <c r="G664" s="222"/>
      <c r="H664" s="222"/>
      <c r="I664" s="222"/>
      <c r="J664" s="222"/>
      <c r="K664" s="5"/>
    </row>
    <row r="665" ht="15.75" customHeight="1">
      <c r="A665" s="2"/>
      <c r="B665" s="2"/>
      <c r="C665" s="2"/>
      <c r="D665" s="2"/>
      <c r="E665" s="2"/>
      <c r="F665" s="2"/>
      <c r="G665" s="222"/>
      <c r="H665" s="222"/>
      <c r="I665" s="222"/>
      <c r="J665" s="222"/>
      <c r="K665" s="5"/>
    </row>
    <row r="666" ht="15.75" customHeight="1">
      <c r="A666" s="2"/>
      <c r="B666" s="2"/>
      <c r="C666" s="2"/>
      <c r="D666" s="2"/>
      <c r="E666" s="2"/>
      <c r="F666" s="2"/>
      <c r="G666" s="222"/>
      <c r="H666" s="222"/>
      <c r="I666" s="222"/>
      <c r="J666" s="222"/>
      <c r="K666" s="5"/>
    </row>
    <row r="667" ht="15.75" customHeight="1">
      <c r="A667" s="2"/>
      <c r="B667" s="2"/>
      <c r="C667" s="2"/>
      <c r="D667" s="2"/>
      <c r="E667" s="2"/>
      <c r="F667" s="2"/>
      <c r="G667" s="222"/>
      <c r="H667" s="222"/>
      <c r="I667" s="222"/>
      <c r="J667" s="222"/>
      <c r="K667" s="5"/>
    </row>
    <row r="668" ht="15.75" customHeight="1">
      <c r="A668" s="2"/>
      <c r="B668" s="2"/>
      <c r="C668" s="2"/>
      <c r="D668" s="2"/>
      <c r="E668" s="2"/>
      <c r="F668" s="2"/>
      <c r="G668" s="222"/>
      <c r="H668" s="222"/>
      <c r="I668" s="222"/>
      <c r="J668" s="222"/>
      <c r="K668" s="5"/>
    </row>
    <row r="669" ht="15.75" customHeight="1">
      <c r="A669" s="2"/>
      <c r="B669" s="2"/>
      <c r="C669" s="2"/>
      <c r="D669" s="2"/>
      <c r="E669" s="2"/>
      <c r="F669" s="2"/>
      <c r="G669" s="222"/>
      <c r="H669" s="222"/>
      <c r="I669" s="222"/>
      <c r="J669" s="222"/>
      <c r="K669" s="5"/>
    </row>
    <row r="670" ht="15.75" customHeight="1">
      <c r="A670" s="2"/>
      <c r="B670" s="2"/>
      <c r="C670" s="2"/>
      <c r="D670" s="2"/>
      <c r="E670" s="2"/>
      <c r="F670" s="2"/>
      <c r="G670" s="222"/>
      <c r="H670" s="222"/>
      <c r="I670" s="222"/>
      <c r="J670" s="222"/>
      <c r="K670" s="5"/>
    </row>
    <row r="671" ht="15.75" customHeight="1">
      <c r="A671" s="2"/>
      <c r="B671" s="2"/>
      <c r="C671" s="2"/>
      <c r="D671" s="2"/>
      <c r="E671" s="2"/>
      <c r="F671" s="2"/>
      <c r="G671" s="222"/>
      <c r="H671" s="222"/>
      <c r="I671" s="222"/>
      <c r="J671" s="222"/>
      <c r="K671" s="5"/>
    </row>
    <row r="672" ht="15.75" customHeight="1">
      <c r="A672" s="2"/>
      <c r="B672" s="2"/>
      <c r="C672" s="2"/>
      <c r="D672" s="2"/>
      <c r="E672" s="2"/>
      <c r="F672" s="2"/>
      <c r="G672" s="222"/>
      <c r="H672" s="222"/>
      <c r="I672" s="222"/>
      <c r="J672" s="222"/>
      <c r="K672" s="5"/>
    </row>
    <row r="673" ht="15.75" customHeight="1">
      <c r="A673" s="2"/>
      <c r="B673" s="2"/>
      <c r="C673" s="2"/>
      <c r="D673" s="2"/>
      <c r="E673" s="2"/>
      <c r="F673" s="2"/>
      <c r="G673" s="222"/>
      <c r="H673" s="222"/>
      <c r="I673" s="222"/>
      <c r="J673" s="222"/>
      <c r="K673" s="5"/>
    </row>
    <row r="674" ht="15.75" customHeight="1">
      <c r="A674" s="2"/>
      <c r="B674" s="2"/>
      <c r="C674" s="2"/>
      <c r="D674" s="2"/>
      <c r="E674" s="2"/>
      <c r="F674" s="2"/>
      <c r="G674" s="222"/>
      <c r="H674" s="222"/>
      <c r="I674" s="222"/>
      <c r="J674" s="222"/>
      <c r="K674" s="5"/>
    </row>
    <row r="675" ht="15.75" customHeight="1">
      <c r="A675" s="2"/>
      <c r="B675" s="2"/>
      <c r="C675" s="2"/>
      <c r="D675" s="2"/>
      <c r="E675" s="2"/>
      <c r="F675" s="2"/>
      <c r="G675" s="222"/>
      <c r="H675" s="222"/>
      <c r="I675" s="222"/>
      <c r="J675" s="222"/>
      <c r="K675" s="5"/>
    </row>
    <row r="676" ht="15.75" customHeight="1">
      <c r="A676" s="2"/>
      <c r="B676" s="2"/>
      <c r="C676" s="2"/>
      <c r="D676" s="2"/>
      <c r="E676" s="2"/>
      <c r="F676" s="2"/>
      <c r="G676" s="222"/>
      <c r="H676" s="222"/>
      <c r="I676" s="222"/>
      <c r="J676" s="222"/>
      <c r="K676" s="5"/>
    </row>
    <row r="677" ht="15.75" customHeight="1">
      <c r="A677" s="2"/>
      <c r="B677" s="2"/>
      <c r="C677" s="2"/>
      <c r="D677" s="2"/>
      <c r="E677" s="2"/>
      <c r="F677" s="2"/>
      <c r="G677" s="222"/>
      <c r="H677" s="222"/>
      <c r="I677" s="222"/>
      <c r="J677" s="222"/>
      <c r="K677" s="5"/>
    </row>
    <row r="678" ht="15.75" customHeight="1">
      <c r="A678" s="2"/>
      <c r="B678" s="2"/>
      <c r="C678" s="2"/>
      <c r="D678" s="2"/>
      <c r="E678" s="2"/>
      <c r="F678" s="2"/>
      <c r="G678" s="222"/>
      <c r="H678" s="222"/>
      <c r="I678" s="222"/>
      <c r="J678" s="222"/>
      <c r="K678" s="5"/>
    </row>
    <row r="679" ht="15.75" customHeight="1">
      <c r="A679" s="2"/>
      <c r="B679" s="2"/>
      <c r="C679" s="2"/>
      <c r="D679" s="2"/>
      <c r="E679" s="2"/>
      <c r="F679" s="2"/>
      <c r="G679" s="222"/>
      <c r="H679" s="222"/>
      <c r="I679" s="222"/>
      <c r="J679" s="222"/>
      <c r="K679" s="5"/>
    </row>
    <row r="680" ht="15.75" customHeight="1">
      <c r="A680" s="2"/>
      <c r="B680" s="2"/>
      <c r="C680" s="2"/>
      <c r="D680" s="2"/>
      <c r="E680" s="2"/>
      <c r="F680" s="2"/>
      <c r="G680" s="222"/>
      <c r="H680" s="222"/>
      <c r="I680" s="222"/>
      <c r="J680" s="222"/>
      <c r="K680" s="5"/>
    </row>
    <row r="681" ht="15.75" customHeight="1">
      <c r="A681" s="2"/>
      <c r="B681" s="2"/>
      <c r="C681" s="2"/>
      <c r="D681" s="2"/>
      <c r="E681" s="2"/>
      <c r="F681" s="2"/>
      <c r="G681" s="222"/>
      <c r="H681" s="222"/>
      <c r="I681" s="222"/>
      <c r="J681" s="222"/>
      <c r="K681" s="5"/>
    </row>
    <row r="682" ht="15.75" customHeight="1">
      <c r="A682" s="2"/>
      <c r="B682" s="2"/>
      <c r="C682" s="2"/>
      <c r="D682" s="2"/>
      <c r="E682" s="2"/>
      <c r="F682" s="2"/>
      <c r="G682" s="222"/>
      <c r="H682" s="222"/>
      <c r="I682" s="222"/>
      <c r="J682" s="222"/>
      <c r="K682" s="5"/>
    </row>
    <row r="683" ht="15.75" customHeight="1">
      <c r="A683" s="2"/>
      <c r="B683" s="2"/>
      <c r="C683" s="2"/>
      <c r="D683" s="2"/>
      <c r="E683" s="2"/>
      <c r="F683" s="2"/>
      <c r="G683" s="222"/>
      <c r="H683" s="222"/>
      <c r="I683" s="222"/>
      <c r="J683" s="222"/>
      <c r="K683" s="5"/>
    </row>
    <row r="684" ht="15.75" customHeight="1">
      <c r="A684" s="2"/>
      <c r="B684" s="2"/>
      <c r="C684" s="2"/>
      <c r="D684" s="2"/>
      <c r="E684" s="2"/>
      <c r="F684" s="2"/>
      <c r="G684" s="222"/>
      <c r="H684" s="222"/>
      <c r="I684" s="222"/>
      <c r="J684" s="222"/>
      <c r="K684" s="5"/>
    </row>
    <row r="685" ht="15.75" customHeight="1">
      <c r="A685" s="2"/>
      <c r="B685" s="2"/>
      <c r="C685" s="2"/>
      <c r="D685" s="2"/>
      <c r="E685" s="2"/>
      <c r="F685" s="2"/>
      <c r="G685" s="222"/>
      <c r="H685" s="222"/>
      <c r="I685" s="222"/>
      <c r="J685" s="222"/>
      <c r="K685" s="5"/>
    </row>
    <row r="686" ht="15.75" customHeight="1">
      <c r="A686" s="2"/>
      <c r="B686" s="2"/>
      <c r="C686" s="2"/>
      <c r="D686" s="2"/>
      <c r="E686" s="2"/>
      <c r="F686" s="2"/>
      <c r="G686" s="222"/>
      <c r="H686" s="222"/>
      <c r="I686" s="222"/>
      <c r="J686" s="222"/>
      <c r="K686" s="5"/>
    </row>
    <row r="687" ht="15.75" customHeight="1">
      <c r="A687" s="2"/>
      <c r="B687" s="2"/>
      <c r="C687" s="2"/>
      <c r="D687" s="2"/>
      <c r="E687" s="2"/>
      <c r="F687" s="2"/>
      <c r="G687" s="222"/>
      <c r="H687" s="222"/>
      <c r="I687" s="222"/>
      <c r="J687" s="222"/>
      <c r="K687" s="5"/>
    </row>
    <row r="688" ht="15.75" customHeight="1">
      <c r="A688" s="2"/>
      <c r="B688" s="2"/>
      <c r="C688" s="2"/>
      <c r="D688" s="2"/>
      <c r="E688" s="2"/>
      <c r="F688" s="2"/>
      <c r="G688" s="222"/>
      <c r="H688" s="222"/>
      <c r="I688" s="222"/>
      <c r="J688" s="222"/>
      <c r="K688" s="5"/>
    </row>
    <row r="689" ht="15.75" customHeight="1">
      <c r="A689" s="2"/>
      <c r="B689" s="2"/>
      <c r="C689" s="2"/>
      <c r="D689" s="2"/>
      <c r="E689" s="2"/>
      <c r="F689" s="2"/>
      <c r="G689" s="222"/>
      <c r="H689" s="222"/>
      <c r="I689" s="222"/>
      <c r="J689" s="222"/>
      <c r="K689" s="5"/>
    </row>
    <row r="690" ht="15.75" customHeight="1">
      <c r="A690" s="2"/>
      <c r="B690" s="2"/>
      <c r="C690" s="2"/>
      <c r="D690" s="2"/>
      <c r="E690" s="2"/>
      <c r="F690" s="2"/>
      <c r="G690" s="222"/>
      <c r="H690" s="222"/>
      <c r="I690" s="222"/>
      <c r="J690" s="222"/>
      <c r="K690" s="5"/>
    </row>
    <row r="691" ht="15.75" customHeight="1">
      <c r="A691" s="2"/>
      <c r="B691" s="2"/>
      <c r="C691" s="2"/>
      <c r="D691" s="2"/>
      <c r="E691" s="2"/>
      <c r="F691" s="2"/>
      <c r="G691" s="222"/>
      <c r="H691" s="222"/>
      <c r="I691" s="222"/>
      <c r="J691" s="222"/>
      <c r="K691" s="5"/>
    </row>
    <row r="692" ht="15.75" customHeight="1">
      <c r="A692" s="2"/>
      <c r="B692" s="2"/>
      <c r="C692" s="2"/>
      <c r="D692" s="2"/>
      <c r="E692" s="2"/>
      <c r="F692" s="2"/>
      <c r="G692" s="222"/>
      <c r="H692" s="222"/>
      <c r="I692" s="222"/>
      <c r="J692" s="222"/>
      <c r="K692" s="5"/>
    </row>
    <row r="693" ht="15.75" customHeight="1">
      <c r="A693" s="2"/>
      <c r="B693" s="2"/>
      <c r="C693" s="2"/>
      <c r="D693" s="2"/>
      <c r="E693" s="2"/>
      <c r="F693" s="2"/>
      <c r="G693" s="222"/>
      <c r="H693" s="222"/>
      <c r="I693" s="222"/>
      <c r="J693" s="222"/>
      <c r="K693" s="5"/>
    </row>
    <row r="694" ht="15.75" customHeight="1">
      <c r="A694" s="2"/>
      <c r="B694" s="2"/>
      <c r="C694" s="2"/>
      <c r="D694" s="2"/>
      <c r="E694" s="2"/>
      <c r="F694" s="2"/>
      <c r="G694" s="222"/>
      <c r="H694" s="222"/>
      <c r="I694" s="222"/>
      <c r="J694" s="222"/>
      <c r="K694" s="5"/>
    </row>
    <row r="695" ht="15.75" customHeight="1">
      <c r="A695" s="2"/>
      <c r="B695" s="2"/>
      <c r="C695" s="2"/>
      <c r="D695" s="2"/>
      <c r="E695" s="2"/>
      <c r="F695" s="2"/>
      <c r="G695" s="222"/>
      <c r="H695" s="222"/>
      <c r="I695" s="222"/>
      <c r="J695" s="222"/>
      <c r="K695" s="5"/>
    </row>
    <row r="696" ht="15.75" customHeight="1">
      <c r="A696" s="2"/>
      <c r="B696" s="2"/>
      <c r="C696" s="2"/>
      <c r="D696" s="2"/>
      <c r="E696" s="2"/>
      <c r="F696" s="2"/>
      <c r="G696" s="222"/>
      <c r="H696" s="222"/>
      <c r="I696" s="222"/>
      <c r="J696" s="222"/>
      <c r="K696" s="5"/>
    </row>
    <row r="697" ht="15.75" customHeight="1">
      <c r="A697" s="2"/>
      <c r="B697" s="2"/>
      <c r="C697" s="2"/>
      <c r="D697" s="2"/>
      <c r="E697" s="2"/>
      <c r="F697" s="2"/>
      <c r="G697" s="222"/>
      <c r="H697" s="222"/>
      <c r="I697" s="222"/>
      <c r="J697" s="222"/>
      <c r="K697" s="5"/>
    </row>
    <row r="698" ht="15.75" customHeight="1">
      <c r="A698" s="2"/>
      <c r="B698" s="2"/>
      <c r="C698" s="2"/>
      <c r="D698" s="2"/>
      <c r="E698" s="2"/>
      <c r="F698" s="2"/>
      <c r="G698" s="222"/>
      <c r="H698" s="222"/>
      <c r="I698" s="222"/>
      <c r="J698" s="222"/>
      <c r="K698" s="5"/>
    </row>
    <row r="699" ht="15.75" customHeight="1">
      <c r="A699" s="2"/>
      <c r="B699" s="2"/>
      <c r="C699" s="2"/>
      <c r="D699" s="2"/>
      <c r="E699" s="2"/>
      <c r="F699" s="2"/>
      <c r="G699" s="222"/>
      <c r="H699" s="222"/>
      <c r="I699" s="222"/>
      <c r="J699" s="222"/>
      <c r="K699" s="5"/>
    </row>
    <row r="700" ht="15.75" customHeight="1">
      <c r="A700" s="2"/>
      <c r="B700" s="2"/>
      <c r="C700" s="2"/>
      <c r="D700" s="2"/>
      <c r="E700" s="2"/>
      <c r="F700" s="2"/>
      <c r="G700" s="222"/>
      <c r="H700" s="222"/>
      <c r="I700" s="222"/>
      <c r="J700" s="222"/>
      <c r="K700" s="5"/>
    </row>
    <row r="701" ht="15.75" customHeight="1">
      <c r="A701" s="2"/>
      <c r="B701" s="2"/>
      <c r="C701" s="2"/>
      <c r="D701" s="2"/>
      <c r="E701" s="2"/>
      <c r="F701" s="2"/>
      <c r="G701" s="222"/>
      <c r="H701" s="222"/>
      <c r="I701" s="222"/>
      <c r="J701" s="222"/>
      <c r="K701" s="5"/>
    </row>
    <row r="702" ht="15.75" customHeight="1">
      <c r="A702" s="2"/>
      <c r="B702" s="2"/>
      <c r="C702" s="2"/>
      <c r="D702" s="2"/>
      <c r="E702" s="2"/>
      <c r="F702" s="2"/>
      <c r="G702" s="222"/>
      <c r="H702" s="222"/>
      <c r="I702" s="222"/>
      <c r="J702" s="222"/>
      <c r="K702" s="5"/>
    </row>
    <row r="703" ht="15.75" customHeight="1">
      <c r="A703" s="2"/>
      <c r="B703" s="2"/>
      <c r="C703" s="2"/>
      <c r="D703" s="2"/>
      <c r="E703" s="2"/>
      <c r="F703" s="2"/>
      <c r="G703" s="222"/>
      <c r="H703" s="222"/>
      <c r="I703" s="222"/>
      <c r="J703" s="222"/>
      <c r="K703" s="5"/>
    </row>
    <row r="704" ht="15.75" customHeight="1">
      <c r="A704" s="2"/>
      <c r="B704" s="2"/>
      <c r="C704" s="2"/>
      <c r="D704" s="2"/>
      <c r="E704" s="2"/>
      <c r="F704" s="2"/>
      <c r="G704" s="222"/>
      <c r="H704" s="222"/>
      <c r="I704" s="222"/>
      <c r="J704" s="222"/>
      <c r="K704" s="5"/>
    </row>
    <row r="705" ht="15.75" customHeight="1">
      <c r="A705" s="2"/>
      <c r="B705" s="2"/>
      <c r="C705" s="2"/>
      <c r="D705" s="2"/>
      <c r="E705" s="2"/>
      <c r="F705" s="2"/>
      <c r="G705" s="222"/>
      <c r="H705" s="222"/>
      <c r="I705" s="222"/>
      <c r="J705" s="222"/>
      <c r="K705" s="5"/>
    </row>
    <row r="706" ht="15.75" customHeight="1">
      <c r="A706" s="2"/>
      <c r="B706" s="2"/>
      <c r="C706" s="2"/>
      <c r="D706" s="2"/>
      <c r="E706" s="2"/>
      <c r="F706" s="2"/>
      <c r="G706" s="222"/>
      <c r="H706" s="222"/>
      <c r="I706" s="222"/>
      <c r="J706" s="222"/>
      <c r="K706" s="5"/>
    </row>
    <row r="707" ht="15.75" customHeight="1">
      <c r="A707" s="2"/>
      <c r="B707" s="2"/>
      <c r="C707" s="2"/>
      <c r="D707" s="2"/>
      <c r="E707" s="2"/>
      <c r="F707" s="2"/>
      <c r="G707" s="222"/>
      <c r="H707" s="222"/>
      <c r="I707" s="222"/>
      <c r="J707" s="222"/>
      <c r="K707" s="5"/>
    </row>
    <row r="708" ht="15.75" customHeight="1">
      <c r="A708" s="2"/>
      <c r="B708" s="2"/>
      <c r="C708" s="2"/>
      <c r="D708" s="2"/>
      <c r="E708" s="2"/>
      <c r="F708" s="2"/>
      <c r="G708" s="222"/>
      <c r="H708" s="222"/>
      <c r="I708" s="222"/>
      <c r="J708" s="222"/>
      <c r="K708" s="5"/>
    </row>
    <row r="709" ht="15.75" customHeight="1">
      <c r="A709" s="2"/>
      <c r="B709" s="2"/>
      <c r="C709" s="2"/>
      <c r="D709" s="2"/>
      <c r="E709" s="2"/>
      <c r="F709" s="2"/>
      <c r="G709" s="222"/>
      <c r="H709" s="222"/>
      <c r="I709" s="222"/>
      <c r="J709" s="222"/>
      <c r="K709" s="5"/>
    </row>
    <row r="710" ht="15.75" customHeight="1">
      <c r="A710" s="2"/>
      <c r="B710" s="2"/>
      <c r="C710" s="2"/>
      <c r="D710" s="2"/>
      <c r="E710" s="2"/>
      <c r="F710" s="2"/>
      <c r="G710" s="222"/>
      <c r="H710" s="222"/>
      <c r="I710" s="222"/>
      <c r="J710" s="222"/>
      <c r="K710" s="5"/>
    </row>
    <row r="711" ht="15.75" customHeight="1">
      <c r="A711" s="2"/>
      <c r="B711" s="2"/>
      <c r="C711" s="2"/>
      <c r="D711" s="2"/>
      <c r="E711" s="2"/>
      <c r="F711" s="2"/>
      <c r="G711" s="222"/>
      <c r="H711" s="222"/>
      <c r="I711" s="222"/>
      <c r="J711" s="222"/>
      <c r="K711" s="5"/>
    </row>
    <row r="712" ht="15.75" customHeight="1">
      <c r="A712" s="2"/>
      <c r="B712" s="2"/>
      <c r="C712" s="2"/>
      <c r="D712" s="2"/>
      <c r="E712" s="2"/>
      <c r="F712" s="2"/>
      <c r="G712" s="222"/>
      <c r="H712" s="222"/>
      <c r="I712" s="222"/>
      <c r="J712" s="222"/>
      <c r="K712" s="5"/>
    </row>
    <row r="713" ht="15.75" customHeight="1">
      <c r="A713" s="2"/>
      <c r="B713" s="2"/>
      <c r="C713" s="2"/>
      <c r="D713" s="2"/>
      <c r="E713" s="2"/>
      <c r="F713" s="2"/>
      <c r="G713" s="222"/>
      <c r="H713" s="222"/>
      <c r="I713" s="222"/>
      <c r="J713" s="222"/>
      <c r="K713" s="5"/>
    </row>
    <row r="714" ht="15.75" customHeight="1">
      <c r="A714" s="2"/>
      <c r="B714" s="2"/>
      <c r="C714" s="2"/>
      <c r="D714" s="2"/>
      <c r="E714" s="2"/>
      <c r="F714" s="2"/>
      <c r="G714" s="222"/>
      <c r="H714" s="222"/>
      <c r="I714" s="222"/>
      <c r="J714" s="222"/>
      <c r="K714" s="5"/>
    </row>
    <row r="715" ht="15.75" customHeight="1">
      <c r="A715" s="2"/>
      <c r="B715" s="2"/>
      <c r="C715" s="2"/>
      <c r="D715" s="2"/>
      <c r="E715" s="2"/>
      <c r="F715" s="2"/>
      <c r="G715" s="222"/>
      <c r="H715" s="222"/>
      <c r="I715" s="222"/>
      <c r="J715" s="222"/>
      <c r="K715" s="5"/>
    </row>
    <row r="716" ht="15.75" customHeight="1">
      <c r="A716" s="2"/>
      <c r="B716" s="2"/>
      <c r="C716" s="2"/>
      <c r="D716" s="2"/>
      <c r="E716" s="2"/>
      <c r="F716" s="2"/>
      <c r="G716" s="222"/>
      <c r="H716" s="222"/>
      <c r="I716" s="222"/>
      <c r="J716" s="222"/>
      <c r="K716" s="5"/>
    </row>
    <row r="717" ht="15.75" customHeight="1">
      <c r="A717" s="2"/>
      <c r="B717" s="2"/>
      <c r="C717" s="2"/>
      <c r="D717" s="2"/>
      <c r="E717" s="2"/>
      <c r="F717" s="2"/>
      <c r="G717" s="222"/>
      <c r="H717" s="222"/>
      <c r="I717" s="222"/>
      <c r="J717" s="222"/>
      <c r="K717" s="5"/>
    </row>
    <row r="718" ht="15.75" customHeight="1">
      <c r="A718" s="2"/>
      <c r="B718" s="2"/>
      <c r="C718" s="2"/>
      <c r="D718" s="2"/>
      <c r="E718" s="2"/>
      <c r="F718" s="2"/>
      <c r="G718" s="222"/>
      <c r="H718" s="222"/>
      <c r="I718" s="222"/>
      <c r="J718" s="222"/>
      <c r="K718" s="5"/>
    </row>
    <row r="719" ht="15.75" customHeight="1">
      <c r="A719" s="2"/>
      <c r="B719" s="2"/>
      <c r="C719" s="2"/>
      <c r="D719" s="2"/>
      <c r="E719" s="2"/>
      <c r="F719" s="2"/>
      <c r="G719" s="222"/>
      <c r="H719" s="222"/>
      <c r="I719" s="222"/>
      <c r="J719" s="222"/>
      <c r="K719" s="5"/>
    </row>
    <row r="720" ht="15.75" customHeight="1">
      <c r="A720" s="2"/>
      <c r="B720" s="2"/>
      <c r="C720" s="2"/>
      <c r="D720" s="2"/>
      <c r="E720" s="2"/>
      <c r="F720" s="2"/>
      <c r="G720" s="222"/>
      <c r="H720" s="222"/>
      <c r="I720" s="222"/>
      <c r="J720" s="222"/>
      <c r="K720" s="5"/>
    </row>
    <row r="721" ht="15.75" customHeight="1">
      <c r="A721" s="2"/>
      <c r="B721" s="2"/>
      <c r="C721" s="2"/>
      <c r="D721" s="2"/>
      <c r="E721" s="2"/>
      <c r="F721" s="2"/>
      <c r="G721" s="222"/>
      <c r="H721" s="222"/>
      <c r="I721" s="222"/>
      <c r="J721" s="222"/>
      <c r="K721" s="5"/>
    </row>
    <row r="722" ht="15.75" customHeight="1">
      <c r="A722" s="2"/>
      <c r="B722" s="2"/>
      <c r="C722" s="2"/>
      <c r="D722" s="2"/>
      <c r="E722" s="2"/>
      <c r="F722" s="2"/>
      <c r="G722" s="222"/>
      <c r="H722" s="222"/>
      <c r="I722" s="222"/>
      <c r="J722" s="222"/>
      <c r="K722" s="5"/>
    </row>
    <row r="723" ht="15.75" customHeight="1">
      <c r="A723" s="2"/>
      <c r="B723" s="2"/>
      <c r="C723" s="2"/>
      <c r="D723" s="2"/>
      <c r="E723" s="2"/>
      <c r="F723" s="2"/>
      <c r="G723" s="222"/>
      <c r="H723" s="222"/>
      <c r="I723" s="222"/>
      <c r="J723" s="222"/>
      <c r="K723" s="5"/>
    </row>
    <row r="724" ht="15.75" customHeight="1">
      <c r="A724" s="2"/>
      <c r="B724" s="2"/>
      <c r="C724" s="2"/>
      <c r="D724" s="2"/>
      <c r="E724" s="2"/>
      <c r="F724" s="2"/>
      <c r="G724" s="222"/>
      <c r="H724" s="222"/>
      <c r="I724" s="222"/>
      <c r="J724" s="222"/>
      <c r="K724" s="5"/>
    </row>
    <row r="725" ht="15.75" customHeight="1">
      <c r="A725" s="2"/>
      <c r="B725" s="2"/>
      <c r="C725" s="2"/>
      <c r="D725" s="2"/>
      <c r="E725" s="2"/>
      <c r="F725" s="2"/>
      <c r="G725" s="222"/>
      <c r="H725" s="222"/>
      <c r="I725" s="222"/>
      <c r="J725" s="222"/>
      <c r="K725" s="5"/>
    </row>
    <row r="726" ht="15.75" customHeight="1">
      <c r="A726" s="2"/>
      <c r="B726" s="2"/>
      <c r="C726" s="2"/>
      <c r="D726" s="2"/>
      <c r="E726" s="2"/>
      <c r="F726" s="2"/>
      <c r="G726" s="222"/>
      <c r="H726" s="222"/>
      <c r="I726" s="222"/>
      <c r="J726" s="222"/>
      <c r="K726" s="5"/>
    </row>
    <row r="727" ht="15.75" customHeight="1">
      <c r="A727" s="2"/>
      <c r="B727" s="2"/>
      <c r="C727" s="2"/>
      <c r="D727" s="2"/>
      <c r="E727" s="2"/>
      <c r="F727" s="2"/>
      <c r="G727" s="222"/>
      <c r="H727" s="222"/>
      <c r="I727" s="222"/>
      <c r="J727" s="222"/>
      <c r="K727" s="5"/>
    </row>
    <row r="728" ht="15.75" customHeight="1">
      <c r="A728" s="2"/>
      <c r="B728" s="2"/>
      <c r="C728" s="2"/>
      <c r="D728" s="2"/>
      <c r="E728" s="2"/>
      <c r="F728" s="2"/>
      <c r="G728" s="222"/>
      <c r="H728" s="222"/>
      <c r="I728" s="222"/>
      <c r="J728" s="222"/>
      <c r="K728" s="5"/>
    </row>
    <row r="729" ht="15.75" customHeight="1">
      <c r="A729" s="2"/>
      <c r="B729" s="2"/>
      <c r="C729" s="2"/>
      <c r="D729" s="2"/>
      <c r="E729" s="2"/>
      <c r="F729" s="2"/>
      <c r="G729" s="222"/>
      <c r="H729" s="222"/>
      <c r="I729" s="222"/>
      <c r="J729" s="222"/>
      <c r="K729" s="5"/>
    </row>
    <row r="730" ht="15.75" customHeight="1">
      <c r="A730" s="2"/>
      <c r="B730" s="2"/>
      <c r="C730" s="2"/>
      <c r="D730" s="2"/>
      <c r="E730" s="2"/>
      <c r="F730" s="2"/>
      <c r="G730" s="222"/>
      <c r="H730" s="222"/>
      <c r="I730" s="222"/>
      <c r="J730" s="222"/>
      <c r="K730" s="5"/>
    </row>
    <row r="731" ht="15.75" customHeight="1">
      <c r="A731" s="2"/>
      <c r="B731" s="2"/>
      <c r="C731" s="2"/>
      <c r="D731" s="2"/>
      <c r="E731" s="2"/>
      <c r="F731" s="2"/>
      <c r="G731" s="222"/>
      <c r="H731" s="222"/>
      <c r="I731" s="222"/>
      <c r="J731" s="222"/>
      <c r="K731" s="5"/>
    </row>
    <row r="732" ht="15.75" customHeight="1">
      <c r="A732" s="2"/>
      <c r="B732" s="2"/>
      <c r="C732" s="2"/>
      <c r="D732" s="2"/>
      <c r="E732" s="2"/>
      <c r="F732" s="2"/>
      <c r="G732" s="222"/>
      <c r="H732" s="222"/>
      <c r="I732" s="222"/>
      <c r="J732" s="222"/>
      <c r="K732" s="5"/>
    </row>
    <row r="733" ht="15.75" customHeight="1">
      <c r="A733" s="2"/>
      <c r="B733" s="2"/>
      <c r="C733" s="2"/>
      <c r="D733" s="2"/>
      <c r="E733" s="2"/>
      <c r="F733" s="2"/>
      <c r="G733" s="222"/>
      <c r="H733" s="222"/>
      <c r="I733" s="222"/>
      <c r="J733" s="222"/>
      <c r="K733" s="5"/>
    </row>
    <row r="734" ht="15.75" customHeight="1">
      <c r="A734" s="2"/>
      <c r="B734" s="2"/>
      <c r="C734" s="2"/>
      <c r="D734" s="2"/>
      <c r="E734" s="2"/>
      <c r="F734" s="2"/>
      <c r="G734" s="222"/>
      <c r="H734" s="222"/>
      <c r="I734" s="222"/>
      <c r="J734" s="222"/>
      <c r="K734" s="5"/>
    </row>
    <row r="735" ht="15.75" customHeight="1">
      <c r="A735" s="2"/>
      <c r="B735" s="2"/>
      <c r="C735" s="2"/>
      <c r="D735" s="2"/>
      <c r="E735" s="2"/>
      <c r="F735" s="2"/>
      <c r="G735" s="222"/>
      <c r="H735" s="222"/>
      <c r="I735" s="222"/>
      <c r="J735" s="222"/>
      <c r="K735" s="5"/>
    </row>
    <row r="736" ht="15.75" customHeight="1">
      <c r="A736" s="2"/>
      <c r="B736" s="2"/>
      <c r="C736" s="2"/>
      <c r="D736" s="2"/>
      <c r="E736" s="2"/>
      <c r="F736" s="2"/>
      <c r="G736" s="222"/>
      <c r="H736" s="222"/>
      <c r="I736" s="222"/>
      <c r="J736" s="222"/>
      <c r="K736" s="5"/>
    </row>
    <row r="737" ht="15.75" customHeight="1">
      <c r="A737" s="2"/>
      <c r="B737" s="2"/>
      <c r="C737" s="2"/>
      <c r="D737" s="2"/>
      <c r="E737" s="2"/>
      <c r="F737" s="2"/>
      <c r="G737" s="222"/>
      <c r="H737" s="222"/>
      <c r="I737" s="222"/>
      <c r="J737" s="222"/>
      <c r="K737" s="5"/>
    </row>
    <row r="738" ht="15.75" customHeight="1">
      <c r="A738" s="2"/>
      <c r="B738" s="2"/>
      <c r="C738" s="2"/>
      <c r="D738" s="2"/>
      <c r="E738" s="2"/>
      <c r="F738" s="2"/>
      <c r="G738" s="222"/>
      <c r="H738" s="222"/>
      <c r="I738" s="222"/>
      <c r="J738" s="222"/>
      <c r="K738" s="5"/>
    </row>
    <row r="739" ht="15.75" customHeight="1">
      <c r="A739" s="2"/>
      <c r="B739" s="2"/>
      <c r="C739" s="2"/>
      <c r="D739" s="2"/>
      <c r="E739" s="2"/>
      <c r="F739" s="2"/>
      <c r="G739" s="222"/>
      <c r="H739" s="222"/>
      <c r="I739" s="222"/>
      <c r="J739" s="222"/>
      <c r="K739" s="5"/>
    </row>
    <row r="740" ht="15.75" customHeight="1">
      <c r="A740" s="2"/>
      <c r="B740" s="2"/>
      <c r="C740" s="2"/>
      <c r="D740" s="2"/>
      <c r="E740" s="2"/>
      <c r="F740" s="2"/>
      <c r="G740" s="222"/>
      <c r="H740" s="222"/>
      <c r="I740" s="222"/>
      <c r="J740" s="222"/>
      <c r="K740" s="5"/>
    </row>
    <row r="741" ht="15.75" customHeight="1">
      <c r="A741" s="2"/>
      <c r="B741" s="2"/>
      <c r="C741" s="2"/>
      <c r="D741" s="2"/>
      <c r="E741" s="2"/>
      <c r="F741" s="2"/>
      <c r="G741" s="222"/>
      <c r="H741" s="222"/>
      <c r="I741" s="222"/>
      <c r="J741" s="222"/>
      <c r="K741" s="5"/>
    </row>
    <row r="742" ht="15.75" customHeight="1">
      <c r="A742" s="2"/>
      <c r="B742" s="2"/>
      <c r="C742" s="2"/>
      <c r="D742" s="2"/>
      <c r="E742" s="2"/>
      <c r="F742" s="2"/>
      <c r="G742" s="222"/>
      <c r="H742" s="222"/>
      <c r="I742" s="222"/>
      <c r="J742" s="222"/>
      <c r="K742" s="5"/>
    </row>
    <row r="743" ht="15.75" customHeight="1">
      <c r="A743" s="2"/>
      <c r="B743" s="2"/>
      <c r="C743" s="2"/>
      <c r="D743" s="2"/>
      <c r="E743" s="2"/>
      <c r="F743" s="2"/>
      <c r="G743" s="222"/>
      <c r="H743" s="222"/>
      <c r="I743" s="222"/>
      <c r="J743" s="222"/>
      <c r="K743" s="5"/>
    </row>
    <row r="744" ht="15.75" customHeight="1">
      <c r="A744" s="2"/>
      <c r="B744" s="2"/>
      <c r="C744" s="2"/>
      <c r="D744" s="2"/>
      <c r="E744" s="2"/>
      <c r="F744" s="2"/>
      <c r="G744" s="222"/>
      <c r="H744" s="222"/>
      <c r="I744" s="222"/>
      <c r="J744" s="222"/>
      <c r="K744" s="5"/>
    </row>
    <row r="745" ht="15.75" customHeight="1">
      <c r="A745" s="2"/>
      <c r="B745" s="2"/>
      <c r="C745" s="2"/>
      <c r="D745" s="2"/>
      <c r="E745" s="2"/>
      <c r="F745" s="2"/>
      <c r="G745" s="222"/>
      <c r="H745" s="222"/>
      <c r="I745" s="222"/>
      <c r="J745" s="222"/>
      <c r="K745" s="5"/>
    </row>
    <row r="746" ht="15.75" customHeight="1">
      <c r="A746" s="2"/>
      <c r="B746" s="2"/>
      <c r="C746" s="2"/>
      <c r="D746" s="2"/>
      <c r="E746" s="2"/>
      <c r="F746" s="2"/>
      <c r="G746" s="222"/>
      <c r="H746" s="222"/>
      <c r="I746" s="222"/>
      <c r="J746" s="222"/>
      <c r="K746" s="5"/>
    </row>
    <row r="747" ht="15.75" customHeight="1">
      <c r="A747" s="2"/>
      <c r="B747" s="2"/>
      <c r="C747" s="2"/>
      <c r="D747" s="2"/>
      <c r="E747" s="2"/>
      <c r="F747" s="2"/>
      <c r="G747" s="222"/>
      <c r="H747" s="222"/>
      <c r="I747" s="222"/>
      <c r="J747" s="222"/>
      <c r="K747" s="5"/>
    </row>
    <row r="748" ht="15.75" customHeight="1">
      <c r="A748" s="2"/>
      <c r="B748" s="2"/>
      <c r="C748" s="2"/>
      <c r="D748" s="2"/>
      <c r="E748" s="2"/>
      <c r="F748" s="2"/>
      <c r="G748" s="222"/>
      <c r="H748" s="222"/>
      <c r="I748" s="222"/>
      <c r="J748" s="222"/>
      <c r="K748" s="5"/>
    </row>
    <row r="749" ht="15.75" customHeight="1">
      <c r="A749" s="2"/>
      <c r="B749" s="2"/>
      <c r="C749" s="2"/>
      <c r="D749" s="2"/>
      <c r="E749" s="2"/>
      <c r="F749" s="2"/>
      <c r="G749" s="222"/>
      <c r="H749" s="222"/>
      <c r="I749" s="222"/>
      <c r="J749" s="222"/>
      <c r="K749" s="5"/>
    </row>
    <row r="750" ht="15.75" customHeight="1">
      <c r="A750" s="2"/>
      <c r="B750" s="2"/>
      <c r="C750" s="2"/>
      <c r="D750" s="2"/>
      <c r="E750" s="2"/>
      <c r="F750" s="2"/>
      <c r="G750" s="222"/>
      <c r="H750" s="222"/>
      <c r="I750" s="222"/>
      <c r="J750" s="222"/>
      <c r="K750" s="5"/>
    </row>
    <row r="751" ht="15.75" customHeight="1">
      <c r="A751" s="2"/>
      <c r="B751" s="2"/>
      <c r="C751" s="2"/>
      <c r="D751" s="2"/>
      <c r="E751" s="2"/>
      <c r="F751" s="2"/>
      <c r="G751" s="222"/>
      <c r="H751" s="222"/>
      <c r="I751" s="222"/>
      <c r="J751" s="222"/>
      <c r="K751" s="5"/>
    </row>
    <row r="752" ht="15.75" customHeight="1">
      <c r="A752" s="2"/>
      <c r="B752" s="2"/>
      <c r="C752" s="2"/>
      <c r="D752" s="2"/>
      <c r="E752" s="2"/>
      <c r="F752" s="2"/>
      <c r="G752" s="222"/>
      <c r="H752" s="222"/>
      <c r="I752" s="222"/>
      <c r="J752" s="222"/>
      <c r="K752" s="5"/>
    </row>
    <row r="753" ht="15.75" customHeight="1">
      <c r="A753" s="2"/>
      <c r="B753" s="2"/>
      <c r="C753" s="2"/>
      <c r="D753" s="2"/>
      <c r="E753" s="2"/>
      <c r="F753" s="2"/>
      <c r="G753" s="222"/>
      <c r="H753" s="222"/>
      <c r="I753" s="222"/>
      <c r="J753" s="222"/>
      <c r="K753" s="5"/>
    </row>
    <row r="754" ht="15.75" customHeight="1">
      <c r="A754" s="2"/>
      <c r="B754" s="2"/>
      <c r="C754" s="2"/>
      <c r="D754" s="2"/>
      <c r="E754" s="2"/>
      <c r="F754" s="2"/>
      <c r="G754" s="222"/>
      <c r="H754" s="222"/>
      <c r="I754" s="222"/>
      <c r="J754" s="222"/>
      <c r="K754" s="5"/>
    </row>
    <row r="755" ht="15.75" customHeight="1">
      <c r="A755" s="2"/>
      <c r="B755" s="2"/>
      <c r="C755" s="2"/>
      <c r="D755" s="2"/>
      <c r="E755" s="2"/>
      <c r="F755" s="2"/>
      <c r="G755" s="222"/>
      <c r="H755" s="222"/>
      <c r="I755" s="222"/>
      <c r="J755" s="222"/>
      <c r="K755" s="5"/>
    </row>
    <row r="756" ht="15.75" customHeight="1">
      <c r="A756" s="2"/>
      <c r="B756" s="2"/>
      <c r="C756" s="2"/>
      <c r="D756" s="2"/>
      <c r="E756" s="2"/>
      <c r="F756" s="2"/>
      <c r="G756" s="222"/>
      <c r="H756" s="222"/>
      <c r="I756" s="222"/>
      <c r="J756" s="222"/>
      <c r="K756" s="5"/>
    </row>
    <row r="757" ht="15.75" customHeight="1">
      <c r="A757" s="2"/>
      <c r="B757" s="2"/>
      <c r="C757" s="2"/>
      <c r="D757" s="2"/>
      <c r="E757" s="2"/>
      <c r="F757" s="2"/>
      <c r="G757" s="222"/>
      <c r="H757" s="222"/>
      <c r="I757" s="222"/>
      <c r="J757" s="222"/>
      <c r="K757" s="5"/>
    </row>
    <row r="758" ht="15.75" customHeight="1">
      <c r="A758" s="2"/>
      <c r="B758" s="2"/>
      <c r="C758" s="2"/>
      <c r="D758" s="2"/>
      <c r="E758" s="2"/>
      <c r="F758" s="2"/>
      <c r="G758" s="222"/>
      <c r="H758" s="222"/>
      <c r="I758" s="222"/>
      <c r="J758" s="222"/>
      <c r="K758" s="5"/>
    </row>
    <row r="759" ht="15.75" customHeight="1">
      <c r="A759" s="2"/>
      <c r="B759" s="2"/>
      <c r="C759" s="2"/>
      <c r="D759" s="2"/>
      <c r="E759" s="2"/>
      <c r="F759" s="2"/>
      <c r="G759" s="222"/>
      <c r="H759" s="222"/>
      <c r="I759" s="222"/>
      <c r="J759" s="222"/>
      <c r="K759" s="5"/>
    </row>
    <row r="760" ht="15.75" customHeight="1">
      <c r="A760" s="2"/>
      <c r="B760" s="2"/>
      <c r="C760" s="2"/>
      <c r="D760" s="2"/>
      <c r="E760" s="2"/>
      <c r="F760" s="2"/>
      <c r="G760" s="222"/>
      <c r="H760" s="222"/>
      <c r="I760" s="222"/>
      <c r="J760" s="222"/>
      <c r="K760" s="5"/>
    </row>
    <row r="761" ht="15.75" customHeight="1">
      <c r="A761" s="2"/>
      <c r="B761" s="2"/>
      <c r="C761" s="2"/>
      <c r="D761" s="2"/>
      <c r="E761" s="2"/>
      <c r="F761" s="2"/>
      <c r="G761" s="222"/>
      <c r="H761" s="222"/>
      <c r="I761" s="222"/>
      <c r="J761" s="222"/>
      <c r="K761" s="5"/>
    </row>
    <row r="762" ht="15.75" customHeight="1">
      <c r="A762" s="2"/>
      <c r="B762" s="2"/>
      <c r="C762" s="2"/>
      <c r="D762" s="2"/>
      <c r="E762" s="2"/>
      <c r="F762" s="2"/>
      <c r="G762" s="222"/>
      <c r="H762" s="222"/>
      <c r="I762" s="222"/>
      <c r="J762" s="222"/>
      <c r="K762" s="5"/>
    </row>
    <row r="763" ht="15.75" customHeight="1">
      <c r="A763" s="2"/>
      <c r="B763" s="2"/>
      <c r="C763" s="2"/>
      <c r="D763" s="2"/>
      <c r="E763" s="2"/>
      <c r="F763" s="2"/>
      <c r="G763" s="222"/>
      <c r="H763" s="222"/>
      <c r="I763" s="222"/>
      <c r="J763" s="222"/>
      <c r="K763" s="5"/>
    </row>
    <row r="764" ht="15.75" customHeight="1">
      <c r="A764" s="2"/>
      <c r="B764" s="2"/>
      <c r="C764" s="2"/>
      <c r="D764" s="2"/>
      <c r="E764" s="2"/>
      <c r="F764" s="2"/>
      <c r="G764" s="222"/>
      <c r="H764" s="222"/>
      <c r="I764" s="222"/>
      <c r="J764" s="222"/>
      <c r="K764" s="5"/>
    </row>
    <row r="765" ht="15.75" customHeight="1">
      <c r="A765" s="2"/>
      <c r="B765" s="2"/>
      <c r="C765" s="2"/>
      <c r="D765" s="2"/>
      <c r="E765" s="2"/>
      <c r="F765" s="2"/>
      <c r="G765" s="222"/>
      <c r="H765" s="222"/>
      <c r="I765" s="222"/>
      <c r="J765" s="222"/>
      <c r="K765" s="5"/>
    </row>
    <row r="766" ht="15.75" customHeight="1">
      <c r="A766" s="2"/>
      <c r="B766" s="2"/>
      <c r="C766" s="2"/>
      <c r="D766" s="2"/>
      <c r="E766" s="2"/>
      <c r="F766" s="2"/>
      <c r="G766" s="222"/>
      <c r="H766" s="222"/>
      <c r="I766" s="222"/>
      <c r="J766" s="222"/>
      <c r="K766" s="5"/>
    </row>
    <row r="767" ht="15.75" customHeight="1">
      <c r="A767" s="2"/>
      <c r="B767" s="2"/>
      <c r="C767" s="2"/>
      <c r="D767" s="2"/>
      <c r="E767" s="2"/>
      <c r="F767" s="2"/>
      <c r="G767" s="222"/>
      <c r="H767" s="222"/>
      <c r="I767" s="222"/>
      <c r="J767" s="222"/>
      <c r="K767" s="5"/>
    </row>
    <row r="768" ht="15.75" customHeight="1">
      <c r="A768" s="2"/>
      <c r="B768" s="2"/>
      <c r="C768" s="2"/>
      <c r="D768" s="2"/>
      <c r="E768" s="2"/>
      <c r="F768" s="2"/>
      <c r="G768" s="222"/>
      <c r="H768" s="222"/>
      <c r="I768" s="222"/>
      <c r="J768" s="222"/>
      <c r="K768" s="5"/>
    </row>
    <row r="769" ht="15.75" customHeight="1">
      <c r="A769" s="2"/>
      <c r="B769" s="2"/>
      <c r="C769" s="2"/>
      <c r="D769" s="2"/>
      <c r="E769" s="2"/>
      <c r="F769" s="2"/>
      <c r="G769" s="222"/>
      <c r="H769" s="222"/>
      <c r="I769" s="222"/>
      <c r="J769" s="222"/>
      <c r="K769" s="5"/>
    </row>
    <row r="770" ht="15.75" customHeight="1">
      <c r="A770" s="2"/>
      <c r="B770" s="2"/>
      <c r="C770" s="2"/>
      <c r="D770" s="2"/>
      <c r="E770" s="2"/>
      <c r="F770" s="2"/>
      <c r="G770" s="222"/>
      <c r="H770" s="222"/>
      <c r="I770" s="222"/>
      <c r="J770" s="222"/>
      <c r="K770" s="5"/>
    </row>
    <row r="771" ht="15.75" customHeight="1">
      <c r="A771" s="2"/>
      <c r="B771" s="2"/>
      <c r="C771" s="2"/>
      <c r="D771" s="2"/>
      <c r="E771" s="2"/>
      <c r="F771" s="2"/>
      <c r="G771" s="222"/>
      <c r="H771" s="222"/>
      <c r="I771" s="222"/>
      <c r="J771" s="222"/>
      <c r="K771" s="5"/>
    </row>
    <row r="772" ht="15.75" customHeight="1">
      <c r="A772" s="2"/>
      <c r="B772" s="2"/>
      <c r="C772" s="2"/>
      <c r="D772" s="2"/>
      <c r="E772" s="2"/>
      <c r="F772" s="2"/>
      <c r="G772" s="222"/>
      <c r="H772" s="222"/>
      <c r="I772" s="222"/>
      <c r="J772" s="222"/>
      <c r="K772" s="5"/>
    </row>
    <row r="773" ht="15.75" customHeight="1">
      <c r="A773" s="2"/>
      <c r="B773" s="2"/>
      <c r="C773" s="2"/>
      <c r="D773" s="2"/>
      <c r="E773" s="2"/>
      <c r="F773" s="2"/>
      <c r="G773" s="222"/>
      <c r="H773" s="222"/>
      <c r="I773" s="222"/>
      <c r="J773" s="222"/>
      <c r="K773" s="5"/>
    </row>
    <row r="774" ht="15.75" customHeight="1">
      <c r="A774" s="2"/>
      <c r="B774" s="2"/>
      <c r="C774" s="2"/>
      <c r="D774" s="2"/>
      <c r="E774" s="2"/>
      <c r="F774" s="2"/>
      <c r="G774" s="222"/>
      <c r="H774" s="222"/>
      <c r="I774" s="222"/>
      <c r="J774" s="222"/>
      <c r="K774" s="5"/>
    </row>
    <row r="775" ht="15.75" customHeight="1">
      <c r="A775" s="2"/>
      <c r="B775" s="2"/>
      <c r="C775" s="2"/>
      <c r="D775" s="2"/>
      <c r="E775" s="2"/>
      <c r="F775" s="2"/>
      <c r="G775" s="222"/>
      <c r="H775" s="222"/>
      <c r="I775" s="222"/>
      <c r="J775" s="222"/>
      <c r="K775" s="5"/>
    </row>
    <row r="776" ht="15.75" customHeight="1">
      <c r="A776" s="2"/>
      <c r="B776" s="2"/>
      <c r="C776" s="2"/>
      <c r="D776" s="2"/>
      <c r="E776" s="2"/>
      <c r="F776" s="2"/>
      <c r="G776" s="222"/>
      <c r="H776" s="222"/>
      <c r="I776" s="222"/>
      <c r="J776" s="222"/>
      <c r="K776" s="5"/>
    </row>
    <row r="777" ht="15.75" customHeight="1">
      <c r="A777" s="2"/>
      <c r="B777" s="2"/>
      <c r="C777" s="2"/>
      <c r="D777" s="2"/>
      <c r="E777" s="2"/>
      <c r="F777" s="2"/>
      <c r="G777" s="222"/>
      <c r="H777" s="222"/>
      <c r="I777" s="222"/>
      <c r="J777" s="222"/>
      <c r="K777" s="5"/>
    </row>
    <row r="778" ht="15.75" customHeight="1">
      <c r="A778" s="2"/>
      <c r="B778" s="2"/>
      <c r="C778" s="2"/>
      <c r="D778" s="2"/>
      <c r="E778" s="2"/>
      <c r="F778" s="2"/>
      <c r="G778" s="222"/>
      <c r="H778" s="222"/>
      <c r="I778" s="222"/>
      <c r="J778" s="222"/>
      <c r="K778" s="5"/>
    </row>
    <row r="779" ht="15.75" customHeight="1">
      <c r="A779" s="2"/>
      <c r="B779" s="2"/>
      <c r="C779" s="2"/>
      <c r="D779" s="2"/>
      <c r="E779" s="2"/>
      <c r="F779" s="2"/>
      <c r="G779" s="222"/>
      <c r="H779" s="222"/>
      <c r="I779" s="222"/>
      <c r="J779" s="222"/>
      <c r="K779" s="5"/>
    </row>
    <row r="780" ht="15.75" customHeight="1">
      <c r="A780" s="2"/>
      <c r="B780" s="2"/>
      <c r="C780" s="2"/>
      <c r="D780" s="2"/>
      <c r="E780" s="2"/>
      <c r="F780" s="2"/>
      <c r="G780" s="222"/>
      <c r="H780" s="222"/>
      <c r="I780" s="222"/>
      <c r="J780" s="222"/>
      <c r="K780" s="5"/>
    </row>
    <row r="781" ht="15.75" customHeight="1">
      <c r="A781" s="2"/>
      <c r="B781" s="2"/>
      <c r="C781" s="2"/>
      <c r="D781" s="2"/>
      <c r="E781" s="2"/>
      <c r="F781" s="2"/>
      <c r="G781" s="222"/>
      <c r="H781" s="222"/>
      <c r="I781" s="222"/>
      <c r="J781" s="222"/>
      <c r="K781" s="5"/>
    </row>
    <row r="782" ht="15.75" customHeight="1">
      <c r="A782" s="2"/>
      <c r="B782" s="2"/>
      <c r="C782" s="2"/>
      <c r="D782" s="2"/>
      <c r="E782" s="2"/>
      <c r="F782" s="2"/>
      <c r="G782" s="222"/>
      <c r="H782" s="222"/>
      <c r="I782" s="222"/>
      <c r="J782" s="222"/>
      <c r="K782" s="5"/>
    </row>
    <row r="783" ht="15.75" customHeight="1">
      <c r="A783" s="2"/>
      <c r="B783" s="2"/>
      <c r="C783" s="2"/>
      <c r="D783" s="2"/>
      <c r="E783" s="2"/>
      <c r="F783" s="2"/>
      <c r="G783" s="222"/>
      <c r="H783" s="222"/>
      <c r="I783" s="222"/>
      <c r="J783" s="222"/>
      <c r="K783" s="5"/>
    </row>
    <row r="784" ht="15.75" customHeight="1">
      <c r="A784" s="2"/>
      <c r="B784" s="2"/>
      <c r="C784" s="2"/>
      <c r="D784" s="2"/>
      <c r="E784" s="2"/>
      <c r="F784" s="2"/>
      <c r="G784" s="222"/>
      <c r="H784" s="222"/>
      <c r="I784" s="222"/>
      <c r="J784" s="222"/>
      <c r="K784" s="5"/>
    </row>
    <row r="785" ht="15.75" customHeight="1">
      <c r="A785" s="2"/>
      <c r="B785" s="2"/>
      <c r="C785" s="2"/>
      <c r="D785" s="2"/>
      <c r="E785" s="2"/>
      <c r="F785" s="2"/>
      <c r="G785" s="222"/>
      <c r="H785" s="222"/>
      <c r="I785" s="222"/>
      <c r="J785" s="222"/>
      <c r="K785" s="5"/>
    </row>
    <row r="786" ht="15.75" customHeight="1">
      <c r="A786" s="2"/>
      <c r="B786" s="2"/>
      <c r="C786" s="2"/>
      <c r="D786" s="2"/>
      <c r="E786" s="2"/>
      <c r="F786" s="2"/>
      <c r="G786" s="222"/>
      <c r="H786" s="222"/>
      <c r="I786" s="222"/>
      <c r="J786" s="222"/>
      <c r="K786" s="5"/>
    </row>
    <row r="787" ht="15.75" customHeight="1">
      <c r="A787" s="2"/>
      <c r="B787" s="2"/>
      <c r="C787" s="2"/>
      <c r="D787" s="2"/>
      <c r="E787" s="2"/>
      <c r="F787" s="2"/>
      <c r="G787" s="222"/>
      <c r="H787" s="222"/>
      <c r="I787" s="222"/>
      <c r="J787" s="222"/>
      <c r="K787" s="5"/>
    </row>
    <row r="788" ht="15.75" customHeight="1">
      <c r="A788" s="2"/>
      <c r="B788" s="2"/>
      <c r="C788" s="2"/>
      <c r="D788" s="2"/>
      <c r="E788" s="2"/>
      <c r="F788" s="2"/>
      <c r="G788" s="222"/>
      <c r="H788" s="222"/>
      <c r="I788" s="222"/>
      <c r="J788" s="222"/>
      <c r="K788" s="5"/>
    </row>
    <row r="789" ht="15.75" customHeight="1">
      <c r="A789" s="2"/>
      <c r="B789" s="2"/>
      <c r="C789" s="2"/>
      <c r="D789" s="2"/>
      <c r="E789" s="2"/>
      <c r="F789" s="2"/>
      <c r="G789" s="222"/>
      <c r="H789" s="222"/>
      <c r="I789" s="222"/>
      <c r="J789" s="222"/>
      <c r="K789" s="5"/>
    </row>
    <row r="790" ht="15.75" customHeight="1">
      <c r="A790" s="2"/>
      <c r="B790" s="2"/>
      <c r="C790" s="2"/>
      <c r="D790" s="2"/>
      <c r="E790" s="2"/>
      <c r="F790" s="2"/>
      <c r="G790" s="222"/>
      <c r="H790" s="222"/>
      <c r="I790" s="222"/>
      <c r="J790" s="222"/>
      <c r="K790" s="5"/>
    </row>
    <row r="791" ht="15.75" customHeight="1">
      <c r="A791" s="2"/>
      <c r="B791" s="2"/>
      <c r="C791" s="2"/>
      <c r="D791" s="2"/>
      <c r="E791" s="2"/>
      <c r="F791" s="2"/>
      <c r="G791" s="222"/>
      <c r="H791" s="222"/>
      <c r="I791" s="222"/>
      <c r="J791" s="222"/>
      <c r="K791" s="5"/>
    </row>
    <row r="792" ht="15.75" customHeight="1">
      <c r="A792" s="2"/>
      <c r="B792" s="2"/>
      <c r="C792" s="2"/>
      <c r="D792" s="2"/>
      <c r="E792" s="2"/>
      <c r="F792" s="2"/>
      <c r="G792" s="222"/>
      <c r="H792" s="222"/>
      <c r="I792" s="222"/>
      <c r="J792" s="222"/>
      <c r="K792" s="5"/>
    </row>
    <row r="793" ht="15.75" customHeight="1">
      <c r="A793" s="2"/>
      <c r="B793" s="2"/>
      <c r="C793" s="2"/>
      <c r="D793" s="2"/>
      <c r="E793" s="2"/>
      <c r="F793" s="2"/>
      <c r="G793" s="222"/>
      <c r="H793" s="222"/>
      <c r="I793" s="222"/>
      <c r="J793" s="222"/>
      <c r="K793" s="5"/>
    </row>
    <row r="794" ht="15.75" customHeight="1">
      <c r="A794" s="2"/>
      <c r="B794" s="2"/>
      <c r="C794" s="2"/>
      <c r="D794" s="2"/>
      <c r="E794" s="2"/>
      <c r="F794" s="2"/>
      <c r="G794" s="222"/>
      <c r="H794" s="222"/>
      <c r="I794" s="222"/>
      <c r="J794" s="222"/>
      <c r="K794" s="5"/>
    </row>
    <row r="795" ht="15.75" customHeight="1">
      <c r="A795" s="2"/>
      <c r="B795" s="2"/>
      <c r="C795" s="2"/>
      <c r="D795" s="2"/>
      <c r="E795" s="2"/>
      <c r="F795" s="2"/>
      <c r="G795" s="222"/>
      <c r="H795" s="222"/>
      <c r="I795" s="222"/>
      <c r="J795" s="222"/>
      <c r="K795" s="5"/>
    </row>
    <row r="796" ht="15.75" customHeight="1">
      <c r="A796" s="2"/>
      <c r="B796" s="2"/>
      <c r="C796" s="2"/>
      <c r="D796" s="2"/>
      <c r="E796" s="2"/>
      <c r="F796" s="2"/>
      <c r="G796" s="222"/>
      <c r="H796" s="222"/>
      <c r="I796" s="222"/>
      <c r="J796" s="222"/>
      <c r="K796" s="5"/>
    </row>
    <row r="797" ht="15.75" customHeight="1">
      <c r="A797" s="2"/>
      <c r="B797" s="2"/>
      <c r="C797" s="2"/>
      <c r="D797" s="2"/>
      <c r="E797" s="2"/>
      <c r="F797" s="2"/>
      <c r="G797" s="222"/>
      <c r="H797" s="222"/>
      <c r="I797" s="222"/>
      <c r="J797" s="222"/>
      <c r="K797" s="5"/>
    </row>
    <row r="798" ht="15.75" customHeight="1">
      <c r="A798" s="2"/>
      <c r="B798" s="2"/>
      <c r="C798" s="2"/>
      <c r="D798" s="2"/>
      <c r="E798" s="2"/>
      <c r="F798" s="2"/>
      <c r="G798" s="222"/>
      <c r="H798" s="222"/>
      <c r="I798" s="222"/>
      <c r="J798" s="222"/>
      <c r="K798" s="5"/>
    </row>
    <row r="799" ht="15.75" customHeight="1">
      <c r="A799" s="2"/>
      <c r="B799" s="2"/>
      <c r="C799" s="2"/>
      <c r="D799" s="2"/>
      <c r="E799" s="2"/>
      <c r="F799" s="2"/>
      <c r="G799" s="222"/>
      <c r="H799" s="222"/>
      <c r="I799" s="222"/>
      <c r="J799" s="222"/>
      <c r="K799" s="5"/>
    </row>
    <row r="800" ht="15.75" customHeight="1">
      <c r="A800" s="2"/>
      <c r="B800" s="2"/>
      <c r="C800" s="2"/>
      <c r="D800" s="2"/>
      <c r="E800" s="2"/>
      <c r="F800" s="2"/>
      <c r="G800" s="222"/>
      <c r="H800" s="222"/>
      <c r="I800" s="222"/>
      <c r="J800" s="222"/>
      <c r="K800" s="5"/>
    </row>
    <row r="801" ht="15.75" customHeight="1">
      <c r="A801" s="2"/>
      <c r="B801" s="2"/>
      <c r="C801" s="2"/>
      <c r="D801" s="2"/>
      <c r="E801" s="2"/>
      <c r="F801" s="2"/>
      <c r="G801" s="222"/>
      <c r="H801" s="222"/>
      <c r="I801" s="222"/>
      <c r="J801" s="222"/>
      <c r="K801" s="5"/>
    </row>
    <row r="802" ht="15.75" customHeight="1">
      <c r="A802" s="2"/>
      <c r="B802" s="2"/>
      <c r="C802" s="2"/>
      <c r="D802" s="2"/>
      <c r="E802" s="2"/>
      <c r="F802" s="2"/>
      <c r="G802" s="222"/>
      <c r="H802" s="222"/>
      <c r="I802" s="222"/>
      <c r="J802" s="222"/>
      <c r="K802" s="5"/>
    </row>
    <row r="803" ht="15.75" customHeight="1">
      <c r="A803" s="2"/>
      <c r="B803" s="2"/>
      <c r="C803" s="2"/>
      <c r="D803" s="2"/>
      <c r="E803" s="2"/>
      <c r="F803" s="2"/>
      <c r="G803" s="222"/>
      <c r="H803" s="222"/>
      <c r="I803" s="222"/>
      <c r="J803" s="222"/>
      <c r="K803" s="5"/>
    </row>
    <row r="804" ht="15.75" customHeight="1">
      <c r="A804" s="2"/>
      <c r="B804" s="2"/>
      <c r="C804" s="2"/>
      <c r="D804" s="2"/>
      <c r="E804" s="2"/>
      <c r="F804" s="2"/>
      <c r="G804" s="222"/>
      <c r="H804" s="222"/>
      <c r="I804" s="222"/>
      <c r="J804" s="222"/>
      <c r="K804" s="5"/>
    </row>
    <row r="805" ht="15.75" customHeight="1">
      <c r="A805" s="2"/>
      <c r="B805" s="2"/>
      <c r="C805" s="2"/>
      <c r="D805" s="2"/>
      <c r="E805" s="2"/>
      <c r="F805" s="2"/>
      <c r="G805" s="222"/>
      <c r="H805" s="222"/>
      <c r="I805" s="222"/>
      <c r="J805" s="222"/>
      <c r="K805" s="5"/>
    </row>
    <row r="806" ht="15.75" customHeight="1">
      <c r="A806" s="2"/>
      <c r="B806" s="2"/>
      <c r="C806" s="2"/>
      <c r="D806" s="2"/>
      <c r="E806" s="2"/>
      <c r="F806" s="2"/>
      <c r="G806" s="222"/>
      <c r="H806" s="222"/>
      <c r="I806" s="222"/>
      <c r="J806" s="222"/>
      <c r="K806" s="5"/>
    </row>
    <row r="807" ht="15.75" customHeight="1">
      <c r="A807" s="2"/>
      <c r="B807" s="2"/>
      <c r="C807" s="2"/>
      <c r="D807" s="2"/>
      <c r="E807" s="2"/>
      <c r="F807" s="2"/>
      <c r="G807" s="222"/>
      <c r="H807" s="222"/>
      <c r="I807" s="222"/>
      <c r="J807" s="222"/>
      <c r="K807" s="5"/>
    </row>
    <row r="808" ht="15.75" customHeight="1">
      <c r="A808" s="2"/>
      <c r="B808" s="2"/>
      <c r="C808" s="2"/>
      <c r="D808" s="2"/>
      <c r="E808" s="2"/>
      <c r="F808" s="2"/>
      <c r="G808" s="222"/>
      <c r="H808" s="222"/>
      <c r="I808" s="222"/>
      <c r="J808" s="222"/>
      <c r="K808" s="5"/>
    </row>
    <row r="809" ht="15.75" customHeight="1">
      <c r="A809" s="2"/>
      <c r="B809" s="2"/>
      <c r="C809" s="2"/>
      <c r="D809" s="2"/>
      <c r="E809" s="2"/>
      <c r="F809" s="2"/>
      <c r="G809" s="222"/>
      <c r="H809" s="222"/>
      <c r="I809" s="222"/>
      <c r="J809" s="222"/>
      <c r="K809" s="5"/>
    </row>
    <row r="810" ht="15.75" customHeight="1">
      <c r="A810" s="2"/>
      <c r="B810" s="2"/>
      <c r="C810" s="2"/>
      <c r="D810" s="2"/>
      <c r="E810" s="2"/>
      <c r="F810" s="2"/>
      <c r="G810" s="222"/>
      <c r="H810" s="222"/>
      <c r="I810" s="222"/>
      <c r="J810" s="222"/>
      <c r="K810" s="5"/>
    </row>
    <row r="811" ht="15.75" customHeight="1">
      <c r="A811" s="2"/>
      <c r="B811" s="2"/>
      <c r="C811" s="2"/>
      <c r="D811" s="2"/>
      <c r="E811" s="2"/>
      <c r="F811" s="2"/>
      <c r="G811" s="222"/>
      <c r="H811" s="222"/>
      <c r="I811" s="222"/>
      <c r="J811" s="222"/>
      <c r="K811" s="5"/>
    </row>
    <row r="812" ht="15.75" customHeight="1">
      <c r="A812" s="2"/>
      <c r="B812" s="2"/>
      <c r="C812" s="2"/>
      <c r="D812" s="2"/>
      <c r="E812" s="2"/>
      <c r="F812" s="2"/>
      <c r="G812" s="222"/>
      <c r="H812" s="222"/>
      <c r="I812" s="222"/>
      <c r="J812" s="222"/>
      <c r="K812" s="5"/>
    </row>
    <row r="813" ht="15.75" customHeight="1">
      <c r="A813" s="2"/>
      <c r="B813" s="2"/>
      <c r="C813" s="2"/>
      <c r="D813" s="2"/>
      <c r="E813" s="2"/>
      <c r="F813" s="2"/>
      <c r="G813" s="222"/>
      <c r="H813" s="222"/>
      <c r="I813" s="222"/>
      <c r="J813" s="222"/>
      <c r="K813" s="5"/>
    </row>
    <row r="814" ht="15.75" customHeight="1">
      <c r="A814" s="2"/>
      <c r="B814" s="2"/>
      <c r="C814" s="2"/>
      <c r="D814" s="2"/>
      <c r="E814" s="2"/>
      <c r="F814" s="2"/>
      <c r="G814" s="222"/>
      <c r="H814" s="222"/>
      <c r="I814" s="222"/>
      <c r="J814" s="222"/>
      <c r="K814" s="5"/>
    </row>
    <row r="815" ht="15.75" customHeight="1">
      <c r="A815" s="2"/>
      <c r="B815" s="2"/>
      <c r="C815" s="2"/>
      <c r="D815" s="2"/>
      <c r="E815" s="2"/>
      <c r="F815" s="2"/>
      <c r="G815" s="222"/>
      <c r="H815" s="222"/>
      <c r="I815" s="222"/>
      <c r="J815" s="222"/>
      <c r="K815" s="5"/>
    </row>
    <row r="816" ht="15.75" customHeight="1">
      <c r="A816" s="2"/>
      <c r="B816" s="2"/>
      <c r="C816" s="2"/>
      <c r="D816" s="2"/>
      <c r="E816" s="2"/>
      <c r="F816" s="2"/>
      <c r="G816" s="222"/>
      <c r="H816" s="222"/>
      <c r="I816" s="222"/>
      <c r="J816" s="222"/>
      <c r="K816" s="5"/>
    </row>
    <row r="817" ht="15.75" customHeight="1">
      <c r="A817" s="2"/>
      <c r="B817" s="2"/>
      <c r="C817" s="2"/>
      <c r="D817" s="2"/>
      <c r="E817" s="2"/>
      <c r="F817" s="2"/>
      <c r="G817" s="222"/>
      <c r="H817" s="222"/>
      <c r="I817" s="222"/>
      <c r="J817" s="222"/>
      <c r="K817" s="5"/>
    </row>
    <row r="818" ht="15.75" customHeight="1">
      <c r="A818" s="2"/>
      <c r="B818" s="2"/>
      <c r="C818" s="2"/>
      <c r="D818" s="2"/>
      <c r="E818" s="2"/>
      <c r="F818" s="2"/>
      <c r="G818" s="222"/>
      <c r="H818" s="222"/>
      <c r="I818" s="222"/>
      <c r="J818" s="222"/>
      <c r="K818" s="5"/>
    </row>
    <row r="819" ht="15.75" customHeight="1">
      <c r="A819" s="2"/>
      <c r="B819" s="2"/>
      <c r="C819" s="2"/>
      <c r="D819" s="2"/>
      <c r="E819" s="2"/>
      <c r="F819" s="2"/>
      <c r="G819" s="222"/>
      <c r="H819" s="222"/>
      <c r="I819" s="222"/>
      <c r="J819" s="222"/>
      <c r="K819" s="5"/>
    </row>
    <row r="820" ht="15.75" customHeight="1">
      <c r="A820" s="2"/>
      <c r="B820" s="2"/>
      <c r="C820" s="2"/>
      <c r="D820" s="2"/>
      <c r="E820" s="2"/>
      <c r="F820" s="2"/>
      <c r="G820" s="222"/>
      <c r="H820" s="222"/>
      <c r="I820" s="222"/>
      <c r="J820" s="222"/>
      <c r="K820" s="5"/>
    </row>
    <row r="821" ht="15.75" customHeight="1">
      <c r="A821" s="2"/>
      <c r="B821" s="2"/>
      <c r="C821" s="2"/>
      <c r="D821" s="2"/>
      <c r="E821" s="2"/>
      <c r="F821" s="2"/>
      <c r="G821" s="222"/>
      <c r="H821" s="222"/>
      <c r="I821" s="222"/>
      <c r="J821" s="222"/>
      <c r="K821" s="5"/>
    </row>
    <row r="822" ht="15.75" customHeight="1">
      <c r="A822" s="2"/>
      <c r="B822" s="2"/>
      <c r="C822" s="2"/>
      <c r="D822" s="2"/>
      <c r="E822" s="2"/>
      <c r="F822" s="2"/>
      <c r="G822" s="222"/>
      <c r="H822" s="222"/>
      <c r="I822" s="222"/>
      <c r="J822" s="222"/>
      <c r="K822" s="5"/>
    </row>
    <row r="823" ht="15.75" customHeight="1">
      <c r="A823" s="2"/>
      <c r="B823" s="2"/>
      <c r="C823" s="2"/>
      <c r="D823" s="2"/>
      <c r="E823" s="2"/>
      <c r="F823" s="2"/>
      <c r="G823" s="222"/>
      <c r="H823" s="222"/>
      <c r="I823" s="222"/>
      <c r="J823" s="222"/>
      <c r="K823" s="5"/>
    </row>
    <row r="824" ht="15.75" customHeight="1">
      <c r="A824" s="2"/>
      <c r="B824" s="2"/>
      <c r="C824" s="2"/>
      <c r="D824" s="2"/>
      <c r="E824" s="2"/>
      <c r="F824" s="2"/>
      <c r="G824" s="222"/>
      <c r="H824" s="222"/>
      <c r="I824" s="222"/>
      <c r="J824" s="222"/>
      <c r="K824" s="5"/>
    </row>
    <row r="825" ht="15.75" customHeight="1">
      <c r="A825" s="2"/>
      <c r="B825" s="2"/>
      <c r="C825" s="2"/>
      <c r="D825" s="2"/>
      <c r="E825" s="2"/>
      <c r="F825" s="2"/>
      <c r="G825" s="222"/>
      <c r="H825" s="222"/>
      <c r="I825" s="222"/>
      <c r="J825" s="222"/>
      <c r="K825" s="5"/>
    </row>
    <row r="826" ht="15.75" customHeight="1">
      <c r="A826" s="2"/>
      <c r="B826" s="2"/>
      <c r="C826" s="2"/>
      <c r="D826" s="2"/>
      <c r="E826" s="2"/>
      <c r="F826" s="2"/>
      <c r="G826" s="222"/>
      <c r="H826" s="222"/>
      <c r="I826" s="222"/>
      <c r="J826" s="222"/>
      <c r="K826" s="5"/>
    </row>
    <row r="827" ht="15.75" customHeight="1">
      <c r="A827" s="2"/>
      <c r="B827" s="2"/>
      <c r="C827" s="2"/>
      <c r="D827" s="2"/>
      <c r="E827" s="2"/>
      <c r="F827" s="2"/>
      <c r="G827" s="222"/>
      <c r="H827" s="222"/>
      <c r="I827" s="222"/>
      <c r="J827" s="222"/>
      <c r="K827" s="5"/>
    </row>
    <row r="828" ht="15.75" customHeight="1">
      <c r="A828" s="2"/>
      <c r="B828" s="2"/>
      <c r="C828" s="2"/>
      <c r="D828" s="2"/>
      <c r="E828" s="2"/>
      <c r="F828" s="2"/>
      <c r="G828" s="222"/>
      <c r="H828" s="222"/>
      <c r="I828" s="222"/>
      <c r="J828" s="222"/>
      <c r="K828" s="5"/>
    </row>
    <row r="829" ht="15.75" customHeight="1">
      <c r="A829" s="2"/>
      <c r="B829" s="2"/>
      <c r="C829" s="2"/>
      <c r="D829" s="2"/>
      <c r="E829" s="2"/>
      <c r="F829" s="2"/>
      <c r="G829" s="222"/>
      <c r="H829" s="222"/>
      <c r="I829" s="222"/>
      <c r="J829" s="222"/>
      <c r="K829" s="5"/>
    </row>
    <row r="830" ht="15.75" customHeight="1">
      <c r="A830" s="2"/>
      <c r="B830" s="2"/>
      <c r="C830" s="2"/>
      <c r="D830" s="2"/>
      <c r="E830" s="2"/>
      <c r="F830" s="2"/>
      <c r="G830" s="222"/>
      <c r="H830" s="222"/>
      <c r="I830" s="222"/>
      <c r="J830" s="222"/>
      <c r="K830" s="5"/>
    </row>
    <row r="831" ht="15.75" customHeight="1">
      <c r="A831" s="2"/>
      <c r="B831" s="2"/>
      <c r="C831" s="2"/>
      <c r="D831" s="2"/>
      <c r="E831" s="2"/>
      <c r="F831" s="2"/>
      <c r="G831" s="222"/>
      <c r="H831" s="222"/>
      <c r="I831" s="222"/>
      <c r="J831" s="222"/>
      <c r="K831" s="5"/>
    </row>
    <row r="832" ht="15.75" customHeight="1">
      <c r="A832" s="2"/>
      <c r="B832" s="2"/>
      <c r="C832" s="2"/>
      <c r="D832" s="2"/>
      <c r="E832" s="2"/>
      <c r="F832" s="2"/>
      <c r="G832" s="222"/>
      <c r="H832" s="222"/>
      <c r="I832" s="222"/>
      <c r="J832" s="222"/>
      <c r="K832" s="5"/>
    </row>
    <row r="833" ht="15.75" customHeight="1">
      <c r="A833" s="2"/>
      <c r="B833" s="2"/>
      <c r="C833" s="2"/>
      <c r="D833" s="2"/>
      <c r="E833" s="2"/>
      <c r="F833" s="2"/>
      <c r="G833" s="222"/>
      <c r="H833" s="222"/>
      <c r="I833" s="222"/>
      <c r="J833" s="222"/>
      <c r="K833" s="5"/>
    </row>
    <row r="834" ht="15.75" customHeight="1">
      <c r="A834" s="2"/>
      <c r="B834" s="2"/>
      <c r="C834" s="2"/>
      <c r="D834" s="2"/>
      <c r="E834" s="2"/>
      <c r="F834" s="2"/>
      <c r="G834" s="222"/>
      <c r="H834" s="222"/>
      <c r="I834" s="222"/>
      <c r="J834" s="222"/>
      <c r="K834" s="5"/>
    </row>
    <row r="835" ht="15.75" customHeight="1">
      <c r="A835" s="2"/>
      <c r="B835" s="2"/>
      <c r="C835" s="2"/>
      <c r="D835" s="2"/>
      <c r="E835" s="2"/>
      <c r="F835" s="2"/>
      <c r="G835" s="222"/>
      <c r="H835" s="222"/>
      <c r="I835" s="222"/>
      <c r="J835" s="222"/>
      <c r="K835" s="5"/>
    </row>
    <row r="836" ht="15.75" customHeight="1">
      <c r="A836" s="2"/>
      <c r="B836" s="2"/>
      <c r="C836" s="2"/>
      <c r="D836" s="2"/>
      <c r="E836" s="2"/>
      <c r="F836" s="2"/>
      <c r="G836" s="222"/>
      <c r="H836" s="222"/>
      <c r="I836" s="222"/>
      <c r="J836" s="222"/>
      <c r="K836" s="5"/>
    </row>
    <row r="837" ht="15.75" customHeight="1">
      <c r="A837" s="2"/>
      <c r="B837" s="2"/>
      <c r="C837" s="2"/>
      <c r="D837" s="2"/>
      <c r="E837" s="2"/>
      <c r="F837" s="2"/>
      <c r="G837" s="222"/>
      <c r="H837" s="222"/>
      <c r="I837" s="222"/>
      <c r="J837" s="222"/>
      <c r="K837" s="5"/>
    </row>
    <row r="838" ht="15.75" customHeight="1">
      <c r="A838" s="2"/>
      <c r="B838" s="2"/>
      <c r="C838" s="2"/>
      <c r="D838" s="2"/>
      <c r="E838" s="2"/>
      <c r="F838" s="2"/>
      <c r="G838" s="222"/>
      <c r="H838" s="222"/>
      <c r="I838" s="222"/>
      <c r="J838" s="222"/>
      <c r="K838" s="5"/>
    </row>
    <row r="839" ht="15.75" customHeight="1">
      <c r="A839" s="2"/>
      <c r="B839" s="2"/>
      <c r="C839" s="2"/>
      <c r="D839" s="2"/>
      <c r="E839" s="2"/>
      <c r="F839" s="2"/>
      <c r="G839" s="222"/>
      <c r="H839" s="222"/>
      <c r="I839" s="222"/>
      <c r="J839" s="222"/>
      <c r="K839" s="5"/>
    </row>
    <row r="840" ht="15.75" customHeight="1">
      <c r="A840" s="2"/>
      <c r="B840" s="2"/>
      <c r="C840" s="2"/>
      <c r="D840" s="2"/>
      <c r="E840" s="2"/>
      <c r="F840" s="2"/>
      <c r="G840" s="222"/>
      <c r="H840" s="222"/>
      <c r="I840" s="222"/>
      <c r="J840" s="222"/>
      <c r="K840" s="5"/>
    </row>
    <row r="841" ht="15.75" customHeight="1">
      <c r="A841" s="2"/>
      <c r="B841" s="2"/>
      <c r="C841" s="2"/>
      <c r="D841" s="2"/>
      <c r="E841" s="2"/>
      <c r="F841" s="2"/>
      <c r="G841" s="222"/>
      <c r="H841" s="222"/>
      <c r="I841" s="222"/>
      <c r="J841" s="222"/>
      <c r="K841" s="5"/>
    </row>
    <row r="842" ht="15.75" customHeight="1">
      <c r="A842" s="2"/>
      <c r="B842" s="2"/>
      <c r="C842" s="2"/>
      <c r="D842" s="2"/>
      <c r="E842" s="2"/>
      <c r="F842" s="2"/>
      <c r="G842" s="222"/>
      <c r="H842" s="222"/>
      <c r="I842" s="222"/>
      <c r="J842" s="222"/>
      <c r="K842" s="5"/>
    </row>
    <row r="843" ht="15.75" customHeight="1">
      <c r="A843" s="2"/>
      <c r="B843" s="2"/>
      <c r="C843" s="2"/>
      <c r="D843" s="2"/>
      <c r="E843" s="2"/>
      <c r="F843" s="2"/>
      <c r="G843" s="222"/>
      <c r="H843" s="222"/>
      <c r="I843" s="222"/>
      <c r="J843" s="222"/>
      <c r="K843" s="5"/>
    </row>
    <row r="844" ht="15.75" customHeight="1">
      <c r="A844" s="2"/>
      <c r="B844" s="2"/>
      <c r="C844" s="2"/>
      <c r="D844" s="2"/>
      <c r="E844" s="2"/>
      <c r="F844" s="2"/>
      <c r="G844" s="222"/>
      <c r="H844" s="222"/>
      <c r="I844" s="222"/>
      <c r="J844" s="222"/>
      <c r="K844" s="5"/>
    </row>
    <row r="845" ht="15.75" customHeight="1">
      <c r="A845" s="2"/>
      <c r="B845" s="2"/>
      <c r="C845" s="2"/>
      <c r="D845" s="2"/>
      <c r="E845" s="2"/>
      <c r="F845" s="2"/>
      <c r="G845" s="222"/>
      <c r="H845" s="222"/>
      <c r="I845" s="222"/>
      <c r="J845" s="222"/>
      <c r="K845" s="5"/>
    </row>
    <row r="846" ht="15.75" customHeight="1">
      <c r="A846" s="2"/>
      <c r="B846" s="2"/>
      <c r="C846" s="2"/>
      <c r="D846" s="2"/>
      <c r="E846" s="2"/>
      <c r="F846" s="2"/>
      <c r="G846" s="222"/>
      <c r="H846" s="222"/>
      <c r="I846" s="222"/>
      <c r="J846" s="222"/>
      <c r="K846" s="5"/>
    </row>
    <row r="847" ht="15.75" customHeight="1">
      <c r="A847" s="2"/>
      <c r="B847" s="2"/>
      <c r="C847" s="2"/>
      <c r="D847" s="2"/>
      <c r="E847" s="2"/>
      <c r="F847" s="2"/>
      <c r="G847" s="222"/>
      <c r="H847" s="222"/>
      <c r="I847" s="222"/>
      <c r="J847" s="222"/>
      <c r="K847" s="5"/>
    </row>
    <row r="848" ht="15.75" customHeight="1">
      <c r="A848" s="2"/>
      <c r="B848" s="2"/>
      <c r="C848" s="2"/>
      <c r="D848" s="2"/>
      <c r="E848" s="2"/>
      <c r="F848" s="2"/>
      <c r="G848" s="222"/>
      <c r="H848" s="222"/>
      <c r="I848" s="222"/>
      <c r="J848" s="222"/>
      <c r="K848" s="5"/>
    </row>
    <row r="849" ht="15.75" customHeight="1">
      <c r="A849" s="2"/>
      <c r="B849" s="2"/>
      <c r="C849" s="2"/>
      <c r="D849" s="2"/>
      <c r="E849" s="2"/>
      <c r="F849" s="2"/>
      <c r="G849" s="222"/>
      <c r="H849" s="222"/>
      <c r="I849" s="222"/>
      <c r="J849" s="222"/>
      <c r="K849" s="5"/>
    </row>
    <row r="850" ht="15.75" customHeight="1">
      <c r="A850" s="2"/>
      <c r="B850" s="2"/>
      <c r="C850" s="2"/>
      <c r="D850" s="2"/>
      <c r="E850" s="2"/>
      <c r="F850" s="2"/>
      <c r="G850" s="222"/>
      <c r="H850" s="222"/>
      <c r="I850" s="222"/>
      <c r="J850" s="222"/>
      <c r="K850" s="5"/>
    </row>
    <row r="851" ht="15.75" customHeight="1">
      <c r="A851" s="2"/>
      <c r="B851" s="2"/>
      <c r="C851" s="2"/>
      <c r="D851" s="2"/>
      <c r="E851" s="2"/>
      <c r="F851" s="2"/>
      <c r="G851" s="222"/>
      <c r="H851" s="222"/>
      <c r="I851" s="222"/>
      <c r="J851" s="222"/>
      <c r="K851" s="5"/>
    </row>
    <row r="852" ht="15.75" customHeight="1">
      <c r="A852" s="2"/>
      <c r="B852" s="2"/>
      <c r="C852" s="2"/>
      <c r="D852" s="2"/>
      <c r="E852" s="2"/>
      <c r="F852" s="2"/>
      <c r="G852" s="222"/>
      <c r="H852" s="222"/>
      <c r="I852" s="222"/>
      <c r="J852" s="222"/>
      <c r="K852" s="5"/>
    </row>
    <row r="853" ht="15.75" customHeight="1">
      <c r="A853" s="2"/>
      <c r="B853" s="2"/>
      <c r="C853" s="2"/>
      <c r="D853" s="2"/>
      <c r="E853" s="2"/>
      <c r="F853" s="2"/>
      <c r="G853" s="222"/>
      <c r="H853" s="222"/>
      <c r="I853" s="222"/>
      <c r="J853" s="222"/>
      <c r="K853" s="5"/>
    </row>
    <row r="854" ht="15.75" customHeight="1">
      <c r="A854" s="2"/>
      <c r="B854" s="2"/>
      <c r="C854" s="2"/>
      <c r="D854" s="2"/>
      <c r="E854" s="2"/>
      <c r="F854" s="2"/>
      <c r="G854" s="222"/>
      <c r="H854" s="222"/>
      <c r="I854" s="222"/>
      <c r="J854" s="222"/>
      <c r="K854" s="5"/>
    </row>
    <row r="855" ht="15.75" customHeight="1">
      <c r="A855" s="2"/>
      <c r="B855" s="2"/>
      <c r="C855" s="2"/>
      <c r="D855" s="2"/>
      <c r="E855" s="2"/>
      <c r="F855" s="2"/>
      <c r="G855" s="222"/>
      <c r="H855" s="222"/>
      <c r="I855" s="222"/>
      <c r="J855" s="222"/>
      <c r="K855" s="5"/>
    </row>
    <row r="856" ht="15.75" customHeight="1">
      <c r="A856" s="2"/>
      <c r="B856" s="2"/>
      <c r="C856" s="2"/>
      <c r="D856" s="2"/>
      <c r="E856" s="2"/>
      <c r="F856" s="2"/>
      <c r="G856" s="222"/>
      <c r="H856" s="222"/>
      <c r="I856" s="222"/>
      <c r="J856" s="222"/>
      <c r="K856" s="5"/>
    </row>
    <row r="857" ht="15.75" customHeight="1">
      <c r="A857" s="2"/>
      <c r="B857" s="2"/>
      <c r="C857" s="2"/>
      <c r="D857" s="2"/>
      <c r="E857" s="2"/>
      <c r="F857" s="2"/>
      <c r="G857" s="222"/>
      <c r="H857" s="222"/>
      <c r="I857" s="222"/>
      <c r="J857" s="222"/>
      <c r="K857" s="5"/>
    </row>
    <row r="858" ht="15.75" customHeight="1">
      <c r="A858" s="2"/>
      <c r="B858" s="2"/>
      <c r="C858" s="2"/>
      <c r="D858" s="2"/>
      <c r="E858" s="2"/>
      <c r="F858" s="2"/>
      <c r="G858" s="222"/>
      <c r="H858" s="222"/>
      <c r="I858" s="222"/>
      <c r="J858" s="222"/>
      <c r="K858" s="5"/>
    </row>
    <row r="859" ht="15.75" customHeight="1">
      <c r="A859" s="2"/>
      <c r="B859" s="2"/>
      <c r="C859" s="2"/>
      <c r="D859" s="2"/>
      <c r="E859" s="2"/>
      <c r="F859" s="2"/>
      <c r="G859" s="222"/>
      <c r="H859" s="222"/>
      <c r="I859" s="222"/>
      <c r="J859" s="222"/>
      <c r="K859" s="5"/>
    </row>
    <row r="860" ht="15.75" customHeight="1">
      <c r="A860" s="2"/>
      <c r="B860" s="2"/>
      <c r="C860" s="2"/>
      <c r="D860" s="2"/>
      <c r="E860" s="2"/>
      <c r="F860" s="2"/>
      <c r="G860" s="222"/>
      <c r="H860" s="222"/>
      <c r="I860" s="222"/>
      <c r="J860" s="222"/>
      <c r="K860" s="5"/>
    </row>
    <row r="861" ht="15.75" customHeight="1">
      <c r="A861" s="2"/>
      <c r="B861" s="2"/>
      <c r="C861" s="2"/>
      <c r="D861" s="2"/>
      <c r="E861" s="2"/>
      <c r="F861" s="2"/>
      <c r="G861" s="222"/>
      <c r="H861" s="222"/>
      <c r="I861" s="222"/>
      <c r="J861" s="222"/>
      <c r="K861" s="5"/>
    </row>
    <row r="862" ht="15.75" customHeight="1">
      <c r="A862" s="2"/>
      <c r="B862" s="2"/>
      <c r="C862" s="2"/>
      <c r="D862" s="2"/>
      <c r="E862" s="2"/>
      <c r="F862" s="2"/>
      <c r="G862" s="222"/>
      <c r="H862" s="222"/>
      <c r="I862" s="222"/>
      <c r="J862" s="222"/>
      <c r="K862" s="5"/>
    </row>
    <row r="863" ht="15.75" customHeight="1">
      <c r="A863" s="2"/>
      <c r="B863" s="2"/>
      <c r="C863" s="2"/>
      <c r="D863" s="2"/>
      <c r="E863" s="2"/>
      <c r="F863" s="2"/>
      <c r="G863" s="222"/>
      <c r="H863" s="222"/>
      <c r="I863" s="222"/>
      <c r="J863" s="222"/>
      <c r="K863" s="5"/>
    </row>
    <row r="864" ht="15.75" customHeight="1">
      <c r="A864" s="2"/>
      <c r="B864" s="2"/>
      <c r="C864" s="2"/>
      <c r="D864" s="2"/>
      <c r="E864" s="2"/>
      <c r="F864" s="2"/>
      <c r="G864" s="222"/>
      <c r="H864" s="222"/>
      <c r="I864" s="222"/>
      <c r="J864" s="222"/>
      <c r="K864" s="5"/>
    </row>
    <row r="865" ht="15.75" customHeight="1">
      <c r="A865" s="2"/>
      <c r="B865" s="2"/>
      <c r="C865" s="2"/>
      <c r="D865" s="2"/>
      <c r="E865" s="2"/>
      <c r="F865" s="2"/>
      <c r="G865" s="222"/>
      <c r="H865" s="222"/>
      <c r="I865" s="222"/>
      <c r="J865" s="222"/>
      <c r="K865" s="5"/>
    </row>
    <row r="866" ht="15.75" customHeight="1">
      <c r="A866" s="2"/>
      <c r="B866" s="2"/>
      <c r="C866" s="2"/>
      <c r="D866" s="2"/>
      <c r="E866" s="2"/>
      <c r="F866" s="2"/>
      <c r="G866" s="222"/>
      <c r="H866" s="222"/>
      <c r="I866" s="222"/>
      <c r="J866" s="222"/>
      <c r="K866" s="5"/>
    </row>
    <row r="867" ht="15.75" customHeight="1">
      <c r="A867" s="2"/>
      <c r="B867" s="2"/>
      <c r="C867" s="2"/>
      <c r="D867" s="2"/>
      <c r="E867" s="2"/>
      <c r="F867" s="2"/>
      <c r="G867" s="222"/>
      <c r="H867" s="222"/>
      <c r="I867" s="222"/>
      <c r="J867" s="222"/>
      <c r="K867" s="5"/>
    </row>
    <row r="868" ht="15.75" customHeight="1">
      <c r="A868" s="2"/>
      <c r="B868" s="2"/>
      <c r="C868" s="2"/>
      <c r="D868" s="2"/>
      <c r="E868" s="2"/>
      <c r="F868" s="2"/>
      <c r="G868" s="222"/>
      <c r="H868" s="222"/>
      <c r="I868" s="222"/>
      <c r="J868" s="222"/>
      <c r="K868" s="5"/>
    </row>
    <row r="869" ht="15.75" customHeight="1">
      <c r="A869" s="2"/>
      <c r="B869" s="2"/>
      <c r="C869" s="2"/>
      <c r="D869" s="2"/>
      <c r="E869" s="2"/>
      <c r="F869" s="2"/>
      <c r="G869" s="222"/>
      <c r="H869" s="222"/>
      <c r="I869" s="222"/>
      <c r="J869" s="222"/>
      <c r="K869" s="5"/>
    </row>
    <row r="870" ht="15.75" customHeight="1">
      <c r="A870" s="2"/>
      <c r="B870" s="2"/>
      <c r="C870" s="2"/>
      <c r="D870" s="2"/>
      <c r="E870" s="2"/>
      <c r="F870" s="2"/>
      <c r="G870" s="222"/>
      <c r="H870" s="222"/>
      <c r="I870" s="222"/>
      <c r="J870" s="222"/>
      <c r="K870" s="5"/>
    </row>
    <row r="871" ht="15.75" customHeight="1">
      <c r="A871" s="2"/>
      <c r="B871" s="2"/>
      <c r="C871" s="2"/>
      <c r="D871" s="2"/>
      <c r="E871" s="2"/>
      <c r="F871" s="2"/>
      <c r="G871" s="222"/>
      <c r="H871" s="222"/>
      <c r="I871" s="222"/>
      <c r="J871" s="222"/>
      <c r="K871" s="5"/>
    </row>
    <row r="872" ht="15.75" customHeight="1">
      <c r="A872" s="2"/>
      <c r="B872" s="2"/>
      <c r="C872" s="2"/>
      <c r="D872" s="2"/>
      <c r="E872" s="2"/>
      <c r="F872" s="2"/>
      <c r="G872" s="222"/>
      <c r="H872" s="222"/>
      <c r="I872" s="222"/>
      <c r="J872" s="222"/>
      <c r="K872" s="5"/>
    </row>
    <row r="873" ht="15.75" customHeight="1">
      <c r="A873" s="2"/>
      <c r="B873" s="2"/>
      <c r="C873" s="2"/>
      <c r="D873" s="2"/>
      <c r="E873" s="2"/>
      <c r="F873" s="2"/>
      <c r="G873" s="222"/>
      <c r="H873" s="222"/>
      <c r="I873" s="222"/>
      <c r="J873" s="222"/>
      <c r="K873" s="5"/>
    </row>
    <row r="874" ht="15.75" customHeight="1">
      <c r="A874" s="2"/>
      <c r="B874" s="2"/>
      <c r="C874" s="2"/>
      <c r="D874" s="2"/>
      <c r="E874" s="2"/>
      <c r="F874" s="2"/>
      <c r="G874" s="222"/>
      <c r="H874" s="222"/>
      <c r="I874" s="222"/>
      <c r="J874" s="222"/>
      <c r="K874" s="5"/>
    </row>
    <row r="875" ht="15.75" customHeight="1">
      <c r="A875" s="2"/>
      <c r="B875" s="2"/>
      <c r="C875" s="2"/>
      <c r="D875" s="2"/>
      <c r="E875" s="2"/>
      <c r="F875" s="2"/>
      <c r="G875" s="222"/>
      <c r="H875" s="222"/>
      <c r="I875" s="222"/>
      <c r="J875" s="222"/>
      <c r="K875" s="5"/>
    </row>
    <row r="876" ht="15.75" customHeight="1">
      <c r="A876" s="2"/>
      <c r="B876" s="2"/>
      <c r="C876" s="2"/>
      <c r="D876" s="2"/>
      <c r="E876" s="2"/>
      <c r="F876" s="2"/>
      <c r="G876" s="222"/>
      <c r="H876" s="222"/>
      <c r="I876" s="222"/>
      <c r="J876" s="222"/>
      <c r="K876" s="5"/>
    </row>
    <row r="877" ht="15.75" customHeight="1">
      <c r="A877" s="2"/>
      <c r="B877" s="2"/>
      <c r="C877" s="2"/>
      <c r="D877" s="2"/>
      <c r="E877" s="2"/>
      <c r="F877" s="2"/>
      <c r="G877" s="222"/>
      <c r="H877" s="222"/>
      <c r="I877" s="222"/>
      <c r="J877" s="222"/>
      <c r="K877" s="5"/>
    </row>
    <row r="878" ht="15.75" customHeight="1">
      <c r="A878" s="2"/>
      <c r="B878" s="2"/>
      <c r="C878" s="2"/>
      <c r="D878" s="2"/>
      <c r="E878" s="2"/>
      <c r="F878" s="2"/>
      <c r="G878" s="222"/>
      <c r="H878" s="222"/>
      <c r="I878" s="222"/>
      <c r="J878" s="222"/>
      <c r="K878" s="5"/>
    </row>
    <row r="879" ht="15.75" customHeight="1">
      <c r="A879" s="2"/>
      <c r="B879" s="2"/>
      <c r="C879" s="2"/>
      <c r="D879" s="2"/>
      <c r="E879" s="2"/>
      <c r="F879" s="2"/>
      <c r="G879" s="222"/>
      <c r="H879" s="222"/>
      <c r="I879" s="222"/>
      <c r="J879" s="222"/>
      <c r="K879" s="5"/>
    </row>
    <row r="880" ht="15.75" customHeight="1">
      <c r="A880" s="2"/>
      <c r="B880" s="2"/>
      <c r="C880" s="2"/>
      <c r="D880" s="2"/>
      <c r="E880" s="2"/>
      <c r="F880" s="2"/>
      <c r="G880" s="222"/>
      <c r="H880" s="222"/>
      <c r="I880" s="222"/>
      <c r="J880" s="222"/>
      <c r="K880" s="5"/>
    </row>
    <row r="881" ht="15.75" customHeight="1">
      <c r="A881" s="2"/>
      <c r="B881" s="2"/>
      <c r="C881" s="2"/>
      <c r="D881" s="2"/>
      <c r="E881" s="2"/>
      <c r="F881" s="2"/>
      <c r="G881" s="222"/>
      <c r="H881" s="222"/>
      <c r="I881" s="222"/>
      <c r="J881" s="222"/>
      <c r="K881" s="5"/>
    </row>
    <row r="882" ht="15.75" customHeight="1">
      <c r="A882" s="2"/>
      <c r="B882" s="2"/>
      <c r="C882" s="2"/>
      <c r="D882" s="2"/>
      <c r="E882" s="2"/>
      <c r="F882" s="2"/>
      <c r="G882" s="222"/>
      <c r="H882" s="222"/>
      <c r="I882" s="222"/>
      <c r="J882" s="222"/>
      <c r="K882" s="5"/>
    </row>
    <row r="883" ht="15.75" customHeight="1">
      <c r="A883" s="2"/>
      <c r="B883" s="2"/>
      <c r="C883" s="2"/>
      <c r="D883" s="2"/>
      <c r="E883" s="2"/>
      <c r="F883" s="2"/>
      <c r="G883" s="222"/>
      <c r="H883" s="222"/>
      <c r="I883" s="222"/>
      <c r="J883" s="222"/>
      <c r="K883" s="5"/>
    </row>
    <row r="884" ht="15.75" customHeight="1">
      <c r="A884" s="2"/>
      <c r="B884" s="2"/>
      <c r="C884" s="2"/>
      <c r="D884" s="2"/>
      <c r="E884" s="2"/>
      <c r="F884" s="2"/>
      <c r="G884" s="222"/>
      <c r="H884" s="222"/>
      <c r="I884" s="222"/>
      <c r="J884" s="222"/>
      <c r="K884" s="5"/>
    </row>
    <row r="885" ht="15.75" customHeight="1">
      <c r="A885" s="2"/>
      <c r="B885" s="2"/>
      <c r="C885" s="2"/>
      <c r="D885" s="2"/>
      <c r="E885" s="2"/>
      <c r="F885" s="2"/>
      <c r="G885" s="222"/>
      <c r="H885" s="222"/>
      <c r="I885" s="222"/>
      <c r="J885" s="222"/>
      <c r="K885" s="5"/>
    </row>
    <row r="886" ht="15.75" customHeight="1">
      <c r="A886" s="2"/>
      <c r="B886" s="2"/>
      <c r="C886" s="2"/>
      <c r="D886" s="2"/>
      <c r="E886" s="2"/>
      <c r="F886" s="2"/>
      <c r="G886" s="222"/>
      <c r="H886" s="222"/>
      <c r="I886" s="222"/>
      <c r="J886" s="222"/>
      <c r="K886" s="5"/>
    </row>
    <row r="887" ht="15.75" customHeight="1">
      <c r="A887" s="2"/>
      <c r="B887" s="2"/>
      <c r="C887" s="2"/>
      <c r="D887" s="2"/>
      <c r="E887" s="2"/>
      <c r="F887" s="2"/>
      <c r="G887" s="222"/>
      <c r="H887" s="222"/>
      <c r="I887" s="222"/>
      <c r="J887" s="222"/>
      <c r="K887" s="5"/>
    </row>
    <row r="888" ht="15.75" customHeight="1">
      <c r="A888" s="2"/>
      <c r="B888" s="2"/>
      <c r="C888" s="2"/>
      <c r="D888" s="2"/>
      <c r="E888" s="2"/>
      <c r="F888" s="2"/>
      <c r="G888" s="222"/>
      <c r="H888" s="222"/>
      <c r="I888" s="222"/>
      <c r="J888" s="222"/>
      <c r="K888" s="5"/>
    </row>
    <row r="889" ht="15.75" customHeight="1">
      <c r="A889" s="2"/>
      <c r="B889" s="2"/>
      <c r="C889" s="2"/>
      <c r="D889" s="2"/>
      <c r="E889" s="2"/>
      <c r="F889" s="2"/>
      <c r="G889" s="222"/>
      <c r="H889" s="222"/>
      <c r="I889" s="222"/>
      <c r="J889" s="222"/>
      <c r="K889" s="5"/>
    </row>
    <row r="890" ht="15.75" customHeight="1">
      <c r="A890" s="2"/>
      <c r="B890" s="2"/>
      <c r="C890" s="2"/>
      <c r="D890" s="2"/>
      <c r="E890" s="2"/>
      <c r="F890" s="2"/>
      <c r="G890" s="222"/>
      <c r="H890" s="222"/>
      <c r="I890" s="222"/>
      <c r="J890" s="222"/>
      <c r="K890" s="5"/>
    </row>
    <row r="891" ht="15.75" customHeight="1">
      <c r="A891" s="2"/>
      <c r="B891" s="2"/>
      <c r="C891" s="2"/>
      <c r="D891" s="2"/>
      <c r="E891" s="2"/>
      <c r="F891" s="2"/>
      <c r="G891" s="222"/>
      <c r="H891" s="222"/>
      <c r="I891" s="222"/>
      <c r="J891" s="222"/>
      <c r="K891" s="5"/>
    </row>
    <row r="892" ht="15.75" customHeight="1">
      <c r="A892" s="2"/>
      <c r="B892" s="2"/>
      <c r="C892" s="2"/>
      <c r="D892" s="2"/>
      <c r="E892" s="2"/>
      <c r="F892" s="2"/>
      <c r="G892" s="222"/>
      <c r="H892" s="222"/>
      <c r="I892" s="222"/>
      <c r="J892" s="222"/>
      <c r="K892" s="5"/>
    </row>
    <row r="893" ht="15.75" customHeight="1">
      <c r="A893" s="2"/>
      <c r="B893" s="2"/>
      <c r="C893" s="2"/>
      <c r="D893" s="2"/>
      <c r="E893" s="2"/>
      <c r="F893" s="2"/>
      <c r="G893" s="222"/>
      <c r="H893" s="222"/>
      <c r="I893" s="222"/>
      <c r="J893" s="222"/>
      <c r="K893" s="5"/>
    </row>
    <row r="894" ht="15.75" customHeight="1">
      <c r="A894" s="2"/>
      <c r="B894" s="2"/>
      <c r="C894" s="2"/>
      <c r="D894" s="2"/>
      <c r="E894" s="2"/>
      <c r="F894" s="2"/>
      <c r="G894" s="222"/>
      <c r="H894" s="222"/>
      <c r="I894" s="222"/>
      <c r="J894" s="222"/>
      <c r="K894" s="5"/>
    </row>
    <row r="895" ht="15.75" customHeight="1">
      <c r="A895" s="2"/>
      <c r="B895" s="2"/>
      <c r="C895" s="2"/>
      <c r="D895" s="2"/>
      <c r="E895" s="2"/>
      <c r="F895" s="2"/>
      <c r="G895" s="222"/>
      <c r="H895" s="222"/>
      <c r="I895" s="222"/>
      <c r="J895" s="222"/>
      <c r="K895" s="5"/>
    </row>
    <row r="896" ht="15.75" customHeight="1">
      <c r="A896" s="2"/>
      <c r="B896" s="2"/>
      <c r="C896" s="2"/>
      <c r="D896" s="2"/>
      <c r="E896" s="2"/>
      <c r="F896" s="2"/>
      <c r="G896" s="222"/>
      <c r="H896" s="222"/>
      <c r="I896" s="222"/>
      <c r="J896" s="222"/>
      <c r="K896" s="5"/>
    </row>
    <row r="897" ht="15.75" customHeight="1">
      <c r="A897" s="2"/>
      <c r="B897" s="2"/>
      <c r="C897" s="2"/>
      <c r="D897" s="2"/>
      <c r="E897" s="2"/>
      <c r="F897" s="2"/>
      <c r="G897" s="222"/>
      <c r="H897" s="222"/>
      <c r="I897" s="222"/>
      <c r="J897" s="222"/>
      <c r="K897" s="5"/>
    </row>
    <row r="898" ht="15.75" customHeight="1">
      <c r="A898" s="2"/>
      <c r="B898" s="2"/>
      <c r="C898" s="2"/>
      <c r="D898" s="2"/>
      <c r="E898" s="2"/>
      <c r="F898" s="2"/>
      <c r="G898" s="222"/>
      <c r="H898" s="222"/>
      <c r="I898" s="222"/>
      <c r="J898" s="222"/>
      <c r="K898" s="5"/>
    </row>
    <row r="899" ht="15.75" customHeight="1">
      <c r="A899" s="2"/>
      <c r="B899" s="2"/>
      <c r="C899" s="2"/>
      <c r="D899" s="2"/>
      <c r="E899" s="2"/>
      <c r="F899" s="2"/>
      <c r="G899" s="222"/>
      <c r="H899" s="222"/>
      <c r="I899" s="222"/>
      <c r="J899" s="222"/>
      <c r="K899" s="5"/>
    </row>
    <row r="900" ht="15.75" customHeight="1">
      <c r="A900" s="2"/>
      <c r="B900" s="2"/>
      <c r="C900" s="2"/>
      <c r="D900" s="2"/>
      <c r="E900" s="2"/>
      <c r="F900" s="2"/>
      <c r="G900" s="222"/>
      <c r="H900" s="222"/>
      <c r="I900" s="222"/>
      <c r="J900" s="222"/>
      <c r="K900" s="5"/>
    </row>
    <row r="901" ht="15.75" customHeight="1">
      <c r="A901" s="2"/>
      <c r="B901" s="2"/>
      <c r="C901" s="2"/>
      <c r="D901" s="2"/>
      <c r="E901" s="2"/>
      <c r="F901" s="2"/>
      <c r="G901" s="222"/>
      <c r="H901" s="222"/>
      <c r="I901" s="222"/>
      <c r="J901" s="222"/>
      <c r="K901" s="5"/>
    </row>
    <row r="902" ht="15.75" customHeight="1">
      <c r="A902" s="2"/>
      <c r="B902" s="2"/>
      <c r="C902" s="2"/>
      <c r="D902" s="2"/>
      <c r="E902" s="2"/>
      <c r="F902" s="2"/>
      <c r="G902" s="222"/>
      <c r="H902" s="222"/>
      <c r="I902" s="222"/>
      <c r="J902" s="222"/>
      <c r="K902" s="5"/>
    </row>
    <row r="903" ht="15.75" customHeight="1">
      <c r="A903" s="2"/>
      <c r="B903" s="2"/>
      <c r="C903" s="2"/>
      <c r="D903" s="2"/>
      <c r="E903" s="2"/>
      <c r="F903" s="2"/>
      <c r="G903" s="222"/>
      <c r="H903" s="222"/>
      <c r="I903" s="222"/>
      <c r="J903" s="222"/>
      <c r="K903" s="5"/>
    </row>
    <row r="904" ht="15.75" customHeight="1">
      <c r="A904" s="2"/>
      <c r="B904" s="2"/>
      <c r="C904" s="2"/>
      <c r="D904" s="2"/>
      <c r="E904" s="2"/>
      <c r="F904" s="2"/>
      <c r="G904" s="222"/>
      <c r="H904" s="222"/>
      <c r="I904" s="222"/>
      <c r="J904" s="222"/>
      <c r="K904" s="5"/>
    </row>
    <row r="905" ht="15.75" customHeight="1">
      <c r="A905" s="2"/>
      <c r="B905" s="2"/>
      <c r="C905" s="2"/>
      <c r="D905" s="2"/>
      <c r="E905" s="2"/>
      <c r="F905" s="2"/>
      <c r="G905" s="222"/>
      <c r="H905" s="222"/>
      <c r="I905" s="222"/>
      <c r="J905" s="222"/>
      <c r="K905" s="5"/>
    </row>
    <row r="906" ht="15.75" customHeight="1">
      <c r="A906" s="2"/>
      <c r="B906" s="2"/>
      <c r="C906" s="2"/>
      <c r="D906" s="2"/>
      <c r="E906" s="2"/>
      <c r="F906" s="2"/>
      <c r="G906" s="222"/>
      <c r="H906" s="222"/>
      <c r="I906" s="222"/>
      <c r="J906" s="222"/>
      <c r="K906" s="5"/>
    </row>
    <row r="907" ht="15.75" customHeight="1">
      <c r="A907" s="2"/>
      <c r="B907" s="2"/>
      <c r="C907" s="2"/>
      <c r="D907" s="2"/>
      <c r="E907" s="2"/>
      <c r="F907" s="2"/>
      <c r="G907" s="222"/>
      <c r="H907" s="222"/>
      <c r="I907" s="222"/>
      <c r="J907" s="222"/>
      <c r="K907" s="5"/>
    </row>
    <row r="908" ht="15.75" customHeight="1">
      <c r="A908" s="2"/>
      <c r="B908" s="2"/>
      <c r="C908" s="2"/>
      <c r="D908" s="2"/>
      <c r="E908" s="2"/>
      <c r="F908" s="2"/>
      <c r="G908" s="222"/>
      <c r="H908" s="222"/>
      <c r="I908" s="222"/>
      <c r="J908" s="222"/>
      <c r="K908" s="5"/>
    </row>
    <row r="909" ht="15.75" customHeight="1">
      <c r="A909" s="2"/>
      <c r="B909" s="2"/>
      <c r="C909" s="2"/>
      <c r="D909" s="2"/>
      <c r="E909" s="2"/>
      <c r="F909" s="2"/>
      <c r="G909" s="222"/>
      <c r="H909" s="222"/>
      <c r="I909" s="222"/>
      <c r="J909" s="222"/>
      <c r="K909" s="5"/>
    </row>
    <row r="910" ht="15.75" customHeight="1">
      <c r="A910" s="2"/>
      <c r="B910" s="2"/>
      <c r="C910" s="2"/>
      <c r="D910" s="2"/>
      <c r="E910" s="2"/>
      <c r="F910" s="2"/>
      <c r="G910" s="222"/>
      <c r="H910" s="222"/>
      <c r="I910" s="222"/>
      <c r="J910" s="222"/>
      <c r="K910" s="5"/>
    </row>
    <row r="911" ht="15.75" customHeight="1">
      <c r="A911" s="2"/>
      <c r="B911" s="2"/>
      <c r="C911" s="2"/>
      <c r="D911" s="2"/>
      <c r="E911" s="2"/>
      <c r="F911" s="2"/>
      <c r="G911" s="222"/>
      <c r="H911" s="222"/>
      <c r="I911" s="222"/>
      <c r="J911" s="222"/>
      <c r="K911" s="5"/>
    </row>
    <row r="912" ht="15.75" customHeight="1">
      <c r="A912" s="2"/>
      <c r="B912" s="2"/>
      <c r="C912" s="2"/>
      <c r="D912" s="2"/>
      <c r="E912" s="2"/>
      <c r="F912" s="2"/>
      <c r="G912" s="222"/>
      <c r="H912" s="222"/>
      <c r="I912" s="222"/>
      <c r="J912" s="222"/>
      <c r="K912" s="5"/>
    </row>
    <row r="913" ht="15.75" customHeight="1">
      <c r="A913" s="2"/>
      <c r="B913" s="2"/>
      <c r="C913" s="2"/>
      <c r="D913" s="2"/>
      <c r="E913" s="2"/>
      <c r="F913" s="2"/>
      <c r="G913" s="222"/>
      <c r="H913" s="222"/>
      <c r="I913" s="222"/>
      <c r="J913" s="222"/>
      <c r="K913" s="5"/>
    </row>
    <row r="914" ht="15.75" customHeight="1">
      <c r="A914" s="2"/>
      <c r="B914" s="2"/>
      <c r="C914" s="2"/>
      <c r="D914" s="2"/>
      <c r="E914" s="2"/>
      <c r="F914" s="2"/>
      <c r="G914" s="222"/>
      <c r="H914" s="222"/>
      <c r="I914" s="222"/>
      <c r="J914" s="222"/>
      <c r="K914" s="5"/>
    </row>
    <row r="915" ht="15.75" customHeight="1">
      <c r="A915" s="2"/>
      <c r="B915" s="2"/>
      <c r="C915" s="2"/>
      <c r="D915" s="2"/>
      <c r="E915" s="2"/>
      <c r="F915" s="2"/>
      <c r="G915" s="222"/>
      <c r="H915" s="222"/>
      <c r="I915" s="222"/>
      <c r="J915" s="222"/>
      <c r="K915" s="5"/>
    </row>
    <row r="916" ht="15.75" customHeight="1">
      <c r="A916" s="2"/>
      <c r="B916" s="2"/>
      <c r="C916" s="2"/>
      <c r="D916" s="2"/>
      <c r="E916" s="2"/>
      <c r="F916" s="2"/>
      <c r="G916" s="222"/>
      <c r="H916" s="222"/>
      <c r="I916" s="222"/>
      <c r="J916" s="222"/>
      <c r="K916" s="5"/>
    </row>
    <row r="917" ht="15.75" customHeight="1">
      <c r="A917" s="2"/>
      <c r="B917" s="2"/>
      <c r="C917" s="2"/>
      <c r="D917" s="2"/>
      <c r="E917" s="2"/>
      <c r="F917" s="2"/>
      <c r="G917" s="222"/>
      <c r="H917" s="222"/>
      <c r="I917" s="222"/>
      <c r="J917" s="222"/>
      <c r="K917" s="5"/>
    </row>
    <row r="918" ht="15.75" customHeight="1">
      <c r="A918" s="2"/>
      <c r="B918" s="2"/>
      <c r="C918" s="2"/>
      <c r="D918" s="2"/>
      <c r="E918" s="2"/>
      <c r="F918" s="2"/>
      <c r="G918" s="222"/>
      <c r="H918" s="222"/>
      <c r="I918" s="222"/>
      <c r="J918" s="222"/>
      <c r="K918" s="5"/>
    </row>
    <row r="919" ht="15.75" customHeight="1">
      <c r="A919" s="2"/>
      <c r="B919" s="2"/>
      <c r="C919" s="2"/>
      <c r="D919" s="2"/>
      <c r="E919" s="2"/>
      <c r="F919" s="2"/>
      <c r="G919" s="222"/>
      <c r="H919" s="222"/>
      <c r="I919" s="222"/>
      <c r="J919" s="222"/>
      <c r="K919" s="5"/>
    </row>
    <row r="920" ht="15.75" customHeight="1">
      <c r="A920" s="2"/>
      <c r="B920" s="2"/>
      <c r="C920" s="2"/>
      <c r="D920" s="2"/>
      <c r="E920" s="2"/>
      <c r="F920" s="2"/>
      <c r="G920" s="222"/>
      <c r="H920" s="222"/>
      <c r="I920" s="222"/>
      <c r="J920" s="222"/>
      <c r="K920" s="5"/>
    </row>
    <row r="921" ht="15.75" customHeight="1">
      <c r="A921" s="2"/>
      <c r="B921" s="2"/>
      <c r="C921" s="2"/>
      <c r="D921" s="2"/>
      <c r="E921" s="2"/>
      <c r="F921" s="2"/>
      <c r="G921" s="222"/>
      <c r="H921" s="222"/>
      <c r="I921" s="222"/>
      <c r="J921" s="222"/>
      <c r="K921" s="5"/>
    </row>
    <row r="922" ht="15.75" customHeight="1">
      <c r="A922" s="2"/>
      <c r="B922" s="2"/>
      <c r="C922" s="2"/>
      <c r="D922" s="2"/>
      <c r="E922" s="2"/>
      <c r="F922" s="2"/>
      <c r="G922" s="222"/>
      <c r="H922" s="222"/>
      <c r="I922" s="222"/>
      <c r="J922" s="222"/>
      <c r="K922" s="5"/>
    </row>
    <row r="923" ht="15.75" customHeight="1">
      <c r="A923" s="2"/>
      <c r="B923" s="2"/>
      <c r="C923" s="2"/>
      <c r="D923" s="2"/>
      <c r="E923" s="2"/>
      <c r="F923" s="2"/>
      <c r="G923" s="222"/>
      <c r="H923" s="222"/>
      <c r="I923" s="222"/>
      <c r="J923" s="222"/>
      <c r="K923" s="5"/>
    </row>
    <row r="924" ht="15.75" customHeight="1">
      <c r="A924" s="2"/>
      <c r="B924" s="2"/>
      <c r="C924" s="2"/>
      <c r="D924" s="2"/>
      <c r="E924" s="2"/>
      <c r="F924" s="2"/>
      <c r="G924" s="222"/>
      <c r="H924" s="222"/>
      <c r="I924" s="222"/>
      <c r="J924" s="222"/>
      <c r="K924" s="5"/>
    </row>
    <row r="925" ht="15.75" customHeight="1">
      <c r="A925" s="2"/>
      <c r="B925" s="2"/>
      <c r="C925" s="2"/>
      <c r="D925" s="2"/>
      <c r="E925" s="2"/>
      <c r="F925" s="2"/>
      <c r="G925" s="222"/>
      <c r="H925" s="222"/>
      <c r="I925" s="222"/>
      <c r="J925" s="222"/>
      <c r="K925" s="5"/>
    </row>
    <row r="926" ht="15.75" customHeight="1">
      <c r="A926" s="2"/>
      <c r="B926" s="2"/>
      <c r="C926" s="2"/>
      <c r="D926" s="2"/>
      <c r="E926" s="2"/>
      <c r="F926" s="2"/>
      <c r="G926" s="222"/>
      <c r="H926" s="222"/>
      <c r="I926" s="222"/>
      <c r="J926" s="222"/>
      <c r="K926" s="5"/>
    </row>
    <row r="927" ht="15.75" customHeight="1">
      <c r="A927" s="2"/>
      <c r="B927" s="2"/>
      <c r="C927" s="2"/>
      <c r="D927" s="2"/>
      <c r="E927" s="2"/>
      <c r="F927" s="2"/>
      <c r="G927" s="222"/>
      <c r="H927" s="222"/>
      <c r="I927" s="222"/>
      <c r="J927" s="222"/>
      <c r="K927" s="5"/>
    </row>
    <row r="928" ht="15.75" customHeight="1">
      <c r="A928" s="2"/>
      <c r="B928" s="2"/>
      <c r="C928" s="2"/>
      <c r="D928" s="2"/>
      <c r="E928" s="2"/>
      <c r="F928" s="2"/>
      <c r="G928" s="222"/>
      <c r="H928" s="222"/>
      <c r="I928" s="222"/>
      <c r="J928" s="222"/>
      <c r="K928" s="5"/>
    </row>
    <row r="929" ht="15.75" customHeight="1">
      <c r="A929" s="2"/>
      <c r="B929" s="2"/>
      <c r="C929" s="2"/>
      <c r="D929" s="2"/>
      <c r="E929" s="2"/>
      <c r="F929" s="2"/>
      <c r="G929" s="222"/>
      <c r="H929" s="222"/>
      <c r="I929" s="222"/>
      <c r="J929" s="222"/>
      <c r="K929" s="5"/>
    </row>
    <row r="930" ht="15.75" customHeight="1">
      <c r="A930" s="2"/>
      <c r="B930" s="2"/>
      <c r="C930" s="2"/>
      <c r="D930" s="2"/>
      <c r="E930" s="2"/>
      <c r="F930" s="2"/>
      <c r="G930" s="222"/>
      <c r="H930" s="222"/>
      <c r="I930" s="222"/>
      <c r="J930" s="222"/>
      <c r="K930" s="5"/>
    </row>
    <row r="931" ht="15.75" customHeight="1">
      <c r="A931" s="2"/>
      <c r="B931" s="2"/>
      <c r="C931" s="2"/>
      <c r="D931" s="2"/>
      <c r="E931" s="2"/>
      <c r="F931" s="2"/>
      <c r="G931" s="222"/>
      <c r="H931" s="222"/>
      <c r="I931" s="222"/>
      <c r="J931" s="222"/>
      <c r="K931" s="5"/>
    </row>
    <row r="932" ht="15.75" customHeight="1">
      <c r="A932" s="2"/>
      <c r="B932" s="2"/>
      <c r="C932" s="2"/>
      <c r="D932" s="2"/>
      <c r="E932" s="2"/>
      <c r="F932" s="2"/>
      <c r="G932" s="222"/>
      <c r="H932" s="222"/>
      <c r="I932" s="222"/>
      <c r="J932" s="222"/>
      <c r="K932" s="5"/>
    </row>
    <row r="933" ht="15.75" customHeight="1">
      <c r="A933" s="2"/>
      <c r="B933" s="2"/>
      <c r="C933" s="2"/>
      <c r="D933" s="2"/>
      <c r="E933" s="2"/>
      <c r="F933" s="2"/>
      <c r="G933" s="222"/>
      <c r="H933" s="222"/>
      <c r="I933" s="222"/>
      <c r="J933" s="222"/>
      <c r="K933" s="5"/>
    </row>
    <row r="934" ht="15.75" customHeight="1">
      <c r="A934" s="2"/>
      <c r="B934" s="2"/>
      <c r="C934" s="2"/>
      <c r="D934" s="2"/>
      <c r="E934" s="2"/>
      <c r="F934" s="2"/>
      <c r="G934" s="222"/>
      <c r="H934" s="222"/>
      <c r="I934" s="222"/>
      <c r="J934" s="222"/>
      <c r="K934" s="5"/>
    </row>
    <row r="935" ht="15.75" customHeight="1">
      <c r="A935" s="2"/>
      <c r="B935" s="2"/>
      <c r="C935" s="2"/>
      <c r="D935" s="2"/>
      <c r="E935" s="2"/>
      <c r="F935" s="2"/>
      <c r="G935" s="222"/>
      <c r="H935" s="222"/>
      <c r="I935" s="222"/>
      <c r="J935" s="222"/>
      <c r="K935" s="5"/>
    </row>
    <row r="936" ht="15.75" customHeight="1">
      <c r="A936" s="2"/>
      <c r="B936" s="2"/>
      <c r="C936" s="2"/>
      <c r="D936" s="2"/>
      <c r="E936" s="2"/>
      <c r="F936" s="2"/>
      <c r="G936" s="222"/>
      <c r="H936" s="222"/>
      <c r="I936" s="222"/>
      <c r="J936" s="222"/>
      <c r="K936" s="5"/>
    </row>
    <row r="937" ht="15.75" customHeight="1">
      <c r="A937" s="2"/>
      <c r="B937" s="2"/>
      <c r="C937" s="2"/>
      <c r="D937" s="2"/>
      <c r="E937" s="2"/>
      <c r="F937" s="2"/>
      <c r="G937" s="222"/>
      <c r="H937" s="222"/>
      <c r="I937" s="222"/>
      <c r="J937" s="222"/>
      <c r="K937" s="5"/>
    </row>
    <row r="938" ht="15.75" customHeight="1">
      <c r="A938" s="2"/>
      <c r="B938" s="2"/>
      <c r="C938" s="2"/>
      <c r="D938" s="2"/>
      <c r="E938" s="2"/>
      <c r="F938" s="2"/>
      <c r="G938" s="222"/>
      <c r="H938" s="222"/>
      <c r="I938" s="222"/>
      <c r="J938" s="222"/>
      <c r="K938" s="5"/>
    </row>
    <row r="939" ht="15.75" customHeight="1">
      <c r="A939" s="2"/>
      <c r="B939" s="2"/>
      <c r="C939" s="2"/>
      <c r="D939" s="2"/>
      <c r="E939" s="2"/>
      <c r="F939" s="2"/>
      <c r="G939" s="222"/>
      <c r="H939" s="222"/>
      <c r="I939" s="222"/>
      <c r="J939" s="222"/>
      <c r="K939" s="5"/>
    </row>
    <row r="940" ht="15.75" customHeight="1">
      <c r="A940" s="2"/>
      <c r="B940" s="2"/>
      <c r="C940" s="2"/>
      <c r="D940" s="2"/>
      <c r="E940" s="2"/>
      <c r="F940" s="2"/>
      <c r="G940" s="222"/>
      <c r="H940" s="222"/>
      <c r="I940" s="222"/>
      <c r="J940" s="222"/>
      <c r="K940" s="5"/>
    </row>
    <row r="941" ht="15.75" customHeight="1">
      <c r="A941" s="2"/>
      <c r="B941" s="2"/>
      <c r="C941" s="2"/>
      <c r="D941" s="2"/>
      <c r="E941" s="2"/>
      <c r="F941" s="2"/>
      <c r="G941" s="222"/>
      <c r="H941" s="222"/>
      <c r="I941" s="222"/>
      <c r="J941" s="222"/>
      <c r="K941" s="5"/>
    </row>
    <row r="942" ht="15.75" customHeight="1">
      <c r="A942" s="2"/>
      <c r="B942" s="2"/>
      <c r="C942" s="2"/>
      <c r="D942" s="2"/>
      <c r="E942" s="2"/>
      <c r="F942" s="2"/>
      <c r="G942" s="222"/>
      <c r="H942" s="222"/>
      <c r="I942" s="222"/>
      <c r="J942" s="222"/>
      <c r="K942" s="5"/>
    </row>
    <row r="943" ht="15.75" customHeight="1">
      <c r="A943" s="2"/>
      <c r="B943" s="2"/>
      <c r="C943" s="2"/>
      <c r="D943" s="2"/>
      <c r="E943" s="2"/>
      <c r="F943" s="2"/>
      <c r="G943" s="222"/>
      <c r="H943" s="222"/>
      <c r="I943" s="222"/>
      <c r="J943" s="222"/>
      <c r="K943" s="5"/>
    </row>
    <row r="944" ht="15.75" customHeight="1">
      <c r="A944" s="2"/>
      <c r="B944" s="2"/>
      <c r="C944" s="2"/>
      <c r="D944" s="2"/>
      <c r="E944" s="2"/>
      <c r="F944" s="2"/>
      <c r="G944" s="222"/>
      <c r="H944" s="222"/>
      <c r="I944" s="222"/>
      <c r="J944" s="222"/>
      <c r="K944" s="5"/>
    </row>
    <row r="945" ht="15.75" customHeight="1">
      <c r="A945" s="2"/>
      <c r="B945" s="2"/>
      <c r="C945" s="2"/>
      <c r="D945" s="2"/>
      <c r="E945" s="2"/>
      <c r="F945" s="2"/>
      <c r="G945" s="222"/>
      <c r="H945" s="222"/>
      <c r="I945" s="222"/>
      <c r="J945" s="222"/>
      <c r="K945" s="5"/>
    </row>
    <row r="946" ht="15.75" customHeight="1">
      <c r="A946" s="2"/>
      <c r="B946" s="2"/>
      <c r="C946" s="2"/>
      <c r="D946" s="2"/>
      <c r="E946" s="2"/>
      <c r="F946" s="2"/>
      <c r="G946" s="222"/>
      <c r="H946" s="222"/>
      <c r="I946" s="222"/>
      <c r="J946" s="222"/>
      <c r="K946" s="5"/>
    </row>
    <row r="947" ht="15.75" customHeight="1">
      <c r="A947" s="2"/>
      <c r="B947" s="2"/>
      <c r="C947" s="2"/>
      <c r="D947" s="2"/>
      <c r="E947" s="2"/>
      <c r="F947" s="2"/>
      <c r="G947" s="222"/>
      <c r="H947" s="222"/>
      <c r="I947" s="222"/>
      <c r="J947" s="222"/>
      <c r="K947" s="5"/>
    </row>
    <row r="948" ht="15.75" customHeight="1">
      <c r="A948" s="2"/>
      <c r="B948" s="2"/>
      <c r="C948" s="2"/>
      <c r="D948" s="2"/>
      <c r="E948" s="2"/>
      <c r="F948" s="2"/>
      <c r="G948" s="222"/>
      <c r="H948" s="222"/>
      <c r="I948" s="222"/>
      <c r="J948" s="222"/>
      <c r="K948" s="5"/>
    </row>
    <row r="949" ht="15.75" customHeight="1">
      <c r="A949" s="2"/>
      <c r="B949" s="2"/>
      <c r="C949" s="2"/>
      <c r="D949" s="2"/>
      <c r="E949" s="2"/>
      <c r="F949" s="2"/>
      <c r="G949" s="222"/>
      <c r="H949" s="222"/>
      <c r="I949" s="222"/>
      <c r="J949" s="222"/>
      <c r="K949" s="5"/>
    </row>
    <row r="950" ht="15.75" customHeight="1">
      <c r="A950" s="2"/>
      <c r="B950" s="2"/>
      <c r="C950" s="2"/>
      <c r="D950" s="2"/>
      <c r="E950" s="2"/>
      <c r="F950" s="2"/>
      <c r="G950" s="222"/>
      <c r="H950" s="222"/>
      <c r="I950" s="222"/>
      <c r="J950" s="222"/>
      <c r="K950" s="5"/>
    </row>
    <row r="951" ht="15.75" customHeight="1">
      <c r="A951" s="2"/>
      <c r="B951" s="2"/>
      <c r="C951" s="2"/>
      <c r="D951" s="2"/>
      <c r="E951" s="2"/>
      <c r="F951" s="2"/>
      <c r="G951" s="222"/>
      <c r="H951" s="222"/>
      <c r="I951" s="222"/>
      <c r="J951" s="222"/>
      <c r="K951" s="5"/>
    </row>
    <row r="952" ht="15.75" customHeight="1">
      <c r="A952" s="2"/>
      <c r="B952" s="2"/>
      <c r="C952" s="2"/>
      <c r="D952" s="2"/>
      <c r="E952" s="2"/>
      <c r="F952" s="2"/>
      <c r="G952" s="222"/>
      <c r="H952" s="222"/>
      <c r="I952" s="222"/>
      <c r="J952" s="222"/>
      <c r="K952" s="5"/>
    </row>
    <row r="953" ht="15.75" customHeight="1">
      <c r="A953" s="2"/>
      <c r="B953" s="2"/>
      <c r="C953" s="2"/>
      <c r="D953" s="2"/>
      <c r="E953" s="2"/>
      <c r="F953" s="2"/>
      <c r="G953" s="222"/>
      <c r="H953" s="222"/>
      <c r="I953" s="222"/>
      <c r="J953" s="222"/>
      <c r="K953" s="5"/>
    </row>
    <row r="954" ht="15.75" customHeight="1">
      <c r="A954" s="2"/>
      <c r="B954" s="2"/>
      <c r="C954" s="2"/>
      <c r="D954" s="2"/>
      <c r="E954" s="2"/>
      <c r="F954" s="2"/>
      <c r="G954" s="222"/>
      <c r="H954" s="222"/>
      <c r="I954" s="222"/>
      <c r="J954" s="222"/>
      <c r="K954" s="5"/>
    </row>
    <row r="955" ht="15.75" customHeight="1">
      <c r="A955" s="2"/>
      <c r="B955" s="2"/>
      <c r="C955" s="2"/>
      <c r="D955" s="2"/>
      <c r="E955" s="2"/>
      <c r="F955" s="2"/>
      <c r="G955" s="222"/>
      <c r="H955" s="222"/>
      <c r="I955" s="222"/>
      <c r="J955" s="222"/>
      <c r="K955" s="5"/>
    </row>
    <row r="956" ht="15.75" customHeight="1">
      <c r="A956" s="2"/>
      <c r="B956" s="2"/>
      <c r="C956" s="2"/>
      <c r="D956" s="2"/>
      <c r="E956" s="2"/>
      <c r="F956" s="2"/>
      <c r="G956" s="222"/>
      <c r="H956" s="222"/>
      <c r="I956" s="222"/>
      <c r="J956" s="222"/>
      <c r="K956" s="5"/>
    </row>
    <row r="957" ht="15.75" customHeight="1">
      <c r="A957" s="2"/>
      <c r="B957" s="2"/>
      <c r="C957" s="2"/>
      <c r="D957" s="2"/>
      <c r="E957" s="2"/>
      <c r="F957" s="2"/>
      <c r="G957" s="222"/>
      <c r="H957" s="222"/>
      <c r="I957" s="222"/>
      <c r="J957" s="222"/>
      <c r="K957" s="5"/>
    </row>
    <row r="958" ht="15.75" customHeight="1">
      <c r="A958" s="2"/>
      <c r="B958" s="2"/>
      <c r="C958" s="2"/>
      <c r="D958" s="2"/>
      <c r="E958" s="2"/>
      <c r="F958" s="2"/>
      <c r="G958" s="222"/>
      <c r="H958" s="222"/>
      <c r="I958" s="222"/>
      <c r="J958" s="222"/>
      <c r="K958" s="5"/>
    </row>
    <row r="959" ht="15.75" customHeight="1">
      <c r="A959" s="2"/>
      <c r="B959" s="2"/>
      <c r="C959" s="2"/>
      <c r="D959" s="2"/>
      <c r="E959" s="2"/>
      <c r="F959" s="2"/>
      <c r="G959" s="222"/>
      <c r="H959" s="222"/>
      <c r="I959" s="222"/>
      <c r="J959" s="222"/>
      <c r="K959" s="5"/>
    </row>
    <row r="960" ht="15.75" customHeight="1">
      <c r="A960" s="2"/>
      <c r="B960" s="2"/>
      <c r="C960" s="2"/>
      <c r="D960" s="2"/>
      <c r="E960" s="2"/>
      <c r="F960" s="2"/>
      <c r="G960" s="222"/>
      <c r="H960" s="222"/>
      <c r="I960" s="222"/>
      <c r="J960" s="222"/>
      <c r="K960" s="5"/>
    </row>
    <row r="961" ht="15.75" customHeight="1">
      <c r="A961" s="2"/>
      <c r="B961" s="2"/>
      <c r="C961" s="2"/>
      <c r="D961" s="2"/>
      <c r="E961" s="2"/>
      <c r="F961" s="2"/>
      <c r="G961" s="222"/>
      <c r="H961" s="222"/>
      <c r="I961" s="222"/>
      <c r="J961" s="222"/>
      <c r="K961" s="5"/>
    </row>
    <row r="962" ht="15.75" customHeight="1">
      <c r="A962" s="2"/>
      <c r="B962" s="2"/>
      <c r="C962" s="2"/>
      <c r="D962" s="2"/>
      <c r="E962" s="2"/>
      <c r="F962" s="2"/>
      <c r="G962" s="222"/>
      <c r="H962" s="222"/>
      <c r="I962" s="222"/>
      <c r="J962" s="222"/>
      <c r="K962" s="5"/>
    </row>
    <row r="963" ht="15.75" customHeight="1">
      <c r="A963" s="2"/>
      <c r="B963" s="2"/>
      <c r="C963" s="2"/>
      <c r="D963" s="2"/>
      <c r="E963" s="2"/>
      <c r="F963" s="2"/>
      <c r="G963" s="222"/>
      <c r="H963" s="222"/>
      <c r="I963" s="222"/>
      <c r="J963" s="222"/>
      <c r="K963" s="5"/>
    </row>
    <row r="964" ht="15.75" customHeight="1">
      <c r="A964" s="2"/>
      <c r="B964" s="2"/>
      <c r="C964" s="2"/>
      <c r="D964" s="2"/>
      <c r="E964" s="2"/>
      <c r="F964" s="2"/>
      <c r="G964" s="222"/>
      <c r="H964" s="222"/>
      <c r="I964" s="222"/>
      <c r="J964" s="222"/>
      <c r="K964" s="5"/>
    </row>
    <row r="965" ht="15.75" customHeight="1">
      <c r="A965" s="2"/>
      <c r="B965" s="2"/>
      <c r="C965" s="2"/>
      <c r="D965" s="2"/>
      <c r="E965" s="2"/>
      <c r="F965" s="2"/>
      <c r="G965" s="222"/>
      <c r="H965" s="222"/>
      <c r="I965" s="222"/>
      <c r="J965" s="222"/>
      <c r="K965" s="5"/>
    </row>
    <row r="966" ht="15.75" customHeight="1">
      <c r="A966" s="2"/>
      <c r="B966" s="2"/>
      <c r="C966" s="2"/>
      <c r="D966" s="2"/>
      <c r="E966" s="2"/>
      <c r="F966" s="2"/>
      <c r="G966" s="222"/>
      <c r="H966" s="222"/>
      <c r="I966" s="222"/>
      <c r="J966" s="222"/>
      <c r="K966" s="5"/>
    </row>
    <row r="967" ht="15.75" customHeight="1">
      <c r="A967" s="2"/>
      <c r="B967" s="2"/>
      <c r="C967" s="2"/>
      <c r="D967" s="2"/>
      <c r="E967" s="2"/>
      <c r="F967" s="2"/>
      <c r="G967" s="222"/>
      <c r="H967" s="222"/>
      <c r="I967" s="222"/>
      <c r="J967" s="222"/>
      <c r="K967" s="5"/>
    </row>
    <row r="968" ht="15.75" customHeight="1">
      <c r="A968" s="2"/>
      <c r="B968" s="2"/>
      <c r="C968" s="2"/>
      <c r="D968" s="2"/>
      <c r="E968" s="2"/>
      <c r="F968" s="2"/>
      <c r="G968" s="222"/>
      <c r="H968" s="222"/>
      <c r="I968" s="222"/>
      <c r="J968" s="222"/>
      <c r="K968" s="5"/>
    </row>
    <row r="969" ht="15.75" customHeight="1">
      <c r="A969" s="2"/>
      <c r="B969" s="2"/>
      <c r="C969" s="2"/>
      <c r="D969" s="2"/>
      <c r="E969" s="2"/>
      <c r="F969" s="2"/>
      <c r="G969" s="222"/>
      <c r="H969" s="222"/>
      <c r="I969" s="222"/>
      <c r="J969" s="222"/>
      <c r="K969" s="5"/>
    </row>
    <row r="970" ht="15.75" customHeight="1">
      <c r="A970" s="2"/>
      <c r="B970" s="2"/>
      <c r="C970" s="2"/>
      <c r="D970" s="2"/>
      <c r="E970" s="2"/>
      <c r="F970" s="2"/>
      <c r="G970" s="222"/>
      <c r="H970" s="222"/>
      <c r="I970" s="222"/>
      <c r="J970" s="222"/>
      <c r="K970" s="5"/>
    </row>
    <row r="971" ht="15.75" customHeight="1">
      <c r="A971" s="2"/>
      <c r="B971" s="2"/>
      <c r="C971" s="2"/>
      <c r="D971" s="2"/>
      <c r="E971" s="2"/>
      <c r="F971" s="2"/>
      <c r="G971" s="222"/>
      <c r="H971" s="222"/>
      <c r="I971" s="222"/>
      <c r="J971" s="222"/>
      <c r="K971" s="5"/>
    </row>
    <row r="972" ht="15.75" customHeight="1">
      <c r="A972" s="2"/>
      <c r="B972" s="2"/>
      <c r="C972" s="2"/>
      <c r="D972" s="2"/>
      <c r="E972" s="2"/>
      <c r="F972" s="2"/>
      <c r="G972" s="222"/>
      <c r="H972" s="222"/>
      <c r="I972" s="222"/>
      <c r="J972" s="222"/>
      <c r="K972" s="5"/>
    </row>
    <row r="973" ht="15.75" customHeight="1">
      <c r="A973" s="2"/>
      <c r="B973" s="2"/>
      <c r="C973" s="2"/>
      <c r="D973" s="2"/>
      <c r="E973" s="2"/>
      <c r="F973" s="2"/>
      <c r="G973" s="222"/>
      <c r="H973" s="222"/>
      <c r="I973" s="222"/>
      <c r="J973" s="222"/>
      <c r="K973" s="5"/>
    </row>
    <row r="974" ht="15.75" customHeight="1">
      <c r="A974" s="2"/>
      <c r="B974" s="2"/>
      <c r="C974" s="2"/>
      <c r="D974" s="2"/>
      <c r="E974" s="2"/>
      <c r="F974" s="2"/>
      <c r="G974" s="222"/>
      <c r="H974" s="222"/>
      <c r="I974" s="222"/>
      <c r="J974" s="222"/>
      <c r="K974" s="5"/>
    </row>
    <row r="975" ht="15.75" customHeight="1">
      <c r="A975" s="2"/>
      <c r="B975" s="2"/>
      <c r="C975" s="2"/>
      <c r="D975" s="2"/>
      <c r="E975" s="2"/>
      <c r="F975" s="2"/>
      <c r="G975" s="222"/>
      <c r="H975" s="222"/>
      <c r="I975" s="222"/>
      <c r="J975" s="222"/>
      <c r="K975" s="5"/>
    </row>
    <row r="976" ht="15.75" customHeight="1">
      <c r="A976" s="2"/>
      <c r="B976" s="2"/>
      <c r="C976" s="2"/>
      <c r="D976" s="2"/>
      <c r="E976" s="2"/>
      <c r="F976" s="2"/>
      <c r="G976" s="222"/>
      <c r="H976" s="222"/>
      <c r="I976" s="222"/>
      <c r="J976" s="222"/>
      <c r="K976" s="5"/>
    </row>
    <row r="977" ht="15.75" customHeight="1">
      <c r="A977" s="2"/>
      <c r="B977" s="2"/>
      <c r="C977" s="2"/>
      <c r="D977" s="2"/>
      <c r="E977" s="2"/>
      <c r="F977" s="2"/>
      <c r="G977" s="222"/>
      <c r="H977" s="222"/>
      <c r="I977" s="222"/>
      <c r="J977" s="222"/>
      <c r="K977" s="5"/>
    </row>
    <row r="978" ht="15.75" customHeight="1">
      <c r="A978" s="2"/>
      <c r="B978" s="2"/>
      <c r="C978" s="2"/>
      <c r="D978" s="2"/>
      <c r="E978" s="2"/>
      <c r="F978" s="2"/>
      <c r="G978" s="222"/>
      <c r="H978" s="222"/>
      <c r="I978" s="222"/>
      <c r="J978" s="222"/>
      <c r="K978" s="5"/>
    </row>
    <row r="979" ht="15.75" customHeight="1">
      <c r="A979" s="2"/>
      <c r="B979" s="2"/>
      <c r="C979" s="2"/>
      <c r="D979" s="2"/>
      <c r="E979" s="2"/>
      <c r="F979" s="2"/>
      <c r="G979" s="222"/>
      <c r="H979" s="222"/>
      <c r="I979" s="222"/>
      <c r="J979" s="222"/>
      <c r="K979" s="5"/>
    </row>
    <row r="980" ht="15.75" customHeight="1">
      <c r="A980" s="2"/>
      <c r="B980" s="2"/>
      <c r="C980" s="2"/>
      <c r="D980" s="2"/>
      <c r="E980" s="2"/>
      <c r="F980" s="2"/>
      <c r="G980" s="222"/>
      <c r="H980" s="222"/>
      <c r="I980" s="222"/>
      <c r="J980" s="222"/>
      <c r="K980" s="5"/>
    </row>
    <row r="981" ht="15.75" customHeight="1">
      <c r="A981" s="2"/>
      <c r="B981" s="2"/>
      <c r="C981" s="2"/>
      <c r="D981" s="2"/>
      <c r="E981" s="2"/>
      <c r="F981" s="2"/>
      <c r="G981" s="222"/>
      <c r="H981" s="222"/>
      <c r="I981" s="222"/>
      <c r="J981" s="222"/>
      <c r="K981" s="5"/>
    </row>
    <row r="982" ht="15.75" customHeight="1">
      <c r="A982" s="2"/>
      <c r="B982" s="2"/>
      <c r="C982" s="2"/>
      <c r="D982" s="2"/>
      <c r="E982" s="2"/>
      <c r="F982" s="2"/>
      <c r="G982" s="222"/>
      <c r="H982" s="222"/>
      <c r="I982" s="222"/>
      <c r="J982" s="222"/>
      <c r="K982" s="5"/>
    </row>
    <row r="983" ht="15.75" customHeight="1">
      <c r="A983" s="2"/>
      <c r="B983" s="2"/>
      <c r="C983" s="2"/>
      <c r="D983" s="2"/>
      <c r="E983" s="2"/>
      <c r="F983" s="2"/>
      <c r="G983" s="222"/>
      <c r="H983" s="222"/>
      <c r="I983" s="222"/>
      <c r="J983" s="222"/>
      <c r="K983" s="5"/>
    </row>
    <row r="984" ht="15.75" customHeight="1">
      <c r="A984" s="2"/>
      <c r="B984" s="2"/>
      <c r="C984" s="2"/>
      <c r="D984" s="2"/>
      <c r="E984" s="2"/>
      <c r="F984" s="2"/>
      <c r="G984" s="222"/>
      <c r="H984" s="222"/>
      <c r="I984" s="222"/>
      <c r="J984" s="222"/>
      <c r="K984" s="5"/>
    </row>
    <row r="985" ht="15.75" customHeight="1">
      <c r="A985" s="2"/>
      <c r="B985" s="2"/>
      <c r="C985" s="2"/>
      <c r="D985" s="2"/>
      <c r="E985" s="2"/>
      <c r="F985" s="2"/>
      <c r="G985" s="222"/>
      <c r="H985" s="222"/>
      <c r="I985" s="222"/>
      <c r="J985" s="222"/>
      <c r="K985" s="5"/>
    </row>
    <row r="986" ht="15.75" customHeight="1">
      <c r="A986" s="2"/>
      <c r="B986" s="2"/>
      <c r="C986" s="2"/>
      <c r="D986" s="2"/>
      <c r="E986" s="2"/>
      <c r="F986" s="2"/>
      <c r="G986" s="222"/>
      <c r="H986" s="222"/>
      <c r="I986" s="222"/>
      <c r="J986" s="222"/>
      <c r="K986" s="5"/>
    </row>
    <row r="987" ht="15.75" customHeight="1">
      <c r="A987" s="2"/>
      <c r="B987" s="2"/>
      <c r="C987" s="2"/>
      <c r="D987" s="2"/>
      <c r="E987" s="2"/>
      <c r="F987" s="2"/>
      <c r="G987" s="222"/>
      <c r="H987" s="222"/>
      <c r="I987" s="222"/>
      <c r="J987" s="222"/>
      <c r="K987" s="5"/>
    </row>
    <row r="988" ht="15.75" customHeight="1">
      <c r="A988" s="2"/>
      <c r="B988" s="2"/>
      <c r="C988" s="2"/>
      <c r="D988" s="2"/>
      <c r="E988" s="2"/>
      <c r="F988" s="2"/>
      <c r="G988" s="222"/>
      <c r="H988" s="222"/>
      <c r="I988" s="222"/>
      <c r="J988" s="222"/>
      <c r="K988" s="5"/>
    </row>
    <row r="989" ht="15.75" customHeight="1">
      <c r="A989" s="2"/>
      <c r="B989" s="2"/>
      <c r="C989" s="2"/>
      <c r="D989" s="2"/>
      <c r="E989" s="2"/>
      <c r="F989" s="2"/>
      <c r="G989" s="222"/>
      <c r="H989" s="222"/>
      <c r="I989" s="222"/>
      <c r="J989" s="222"/>
      <c r="K989" s="5"/>
    </row>
    <row r="990" ht="15.75" customHeight="1">
      <c r="A990" s="2"/>
      <c r="B990" s="2"/>
      <c r="C990" s="2"/>
      <c r="D990" s="2"/>
      <c r="E990" s="2"/>
      <c r="F990" s="2"/>
      <c r="G990" s="222"/>
      <c r="H990" s="222"/>
      <c r="I990" s="222"/>
      <c r="J990" s="222"/>
      <c r="K990" s="5"/>
    </row>
    <row r="991" ht="15.75" customHeight="1">
      <c r="A991" s="2"/>
      <c r="B991" s="2"/>
      <c r="C991" s="2"/>
      <c r="D991" s="2"/>
      <c r="E991" s="2"/>
      <c r="F991" s="2"/>
      <c r="G991" s="222"/>
      <c r="H991" s="222"/>
      <c r="I991" s="222"/>
      <c r="J991" s="222"/>
      <c r="K991" s="5"/>
    </row>
    <row r="992" ht="15.75" customHeight="1">
      <c r="A992" s="2"/>
      <c r="B992" s="2"/>
      <c r="C992" s="2"/>
      <c r="D992" s="2"/>
      <c r="E992" s="2"/>
      <c r="F992" s="2"/>
      <c r="G992" s="222"/>
      <c r="H992" s="222"/>
      <c r="I992" s="222"/>
      <c r="J992" s="222"/>
      <c r="K992" s="5"/>
    </row>
    <row r="993" ht="15.75" customHeight="1">
      <c r="A993" s="2"/>
      <c r="B993" s="2"/>
      <c r="C993" s="2"/>
      <c r="D993" s="2"/>
      <c r="E993" s="2"/>
      <c r="F993" s="2"/>
      <c r="G993" s="222"/>
      <c r="H993" s="222"/>
      <c r="I993" s="222"/>
      <c r="J993" s="222"/>
      <c r="K993" s="5"/>
    </row>
    <row r="994" ht="15.75" customHeight="1">
      <c r="A994" s="2"/>
      <c r="B994" s="2"/>
      <c r="C994" s="2"/>
      <c r="D994" s="2"/>
      <c r="E994" s="2"/>
      <c r="F994" s="2"/>
      <c r="G994" s="222"/>
      <c r="H994" s="222"/>
      <c r="I994" s="222"/>
      <c r="J994" s="222"/>
      <c r="K994" s="5"/>
    </row>
    <row r="995" ht="15.75" customHeight="1">
      <c r="A995" s="2"/>
      <c r="B995" s="2"/>
      <c r="C995" s="2"/>
      <c r="D995" s="2"/>
      <c r="E995" s="2"/>
      <c r="F995" s="2"/>
      <c r="G995" s="222"/>
      <c r="H995" s="222"/>
      <c r="I995" s="222"/>
      <c r="J995" s="222"/>
      <c r="K995" s="5"/>
    </row>
    <row r="996" ht="15.75" customHeight="1">
      <c r="A996" s="2"/>
      <c r="B996" s="2"/>
      <c r="C996" s="2"/>
      <c r="D996" s="2"/>
      <c r="E996" s="2"/>
      <c r="F996" s="2"/>
      <c r="G996" s="222"/>
      <c r="H996" s="222"/>
      <c r="I996" s="222"/>
      <c r="J996" s="222"/>
      <c r="K996" s="5"/>
    </row>
    <row r="997" ht="15.75" customHeight="1">
      <c r="A997" s="2"/>
      <c r="B997" s="2"/>
      <c r="C997" s="2"/>
      <c r="D997" s="2"/>
      <c r="E997" s="2"/>
      <c r="F997" s="2"/>
      <c r="G997" s="222"/>
      <c r="H997" s="222"/>
      <c r="I997" s="222"/>
      <c r="J997" s="222"/>
      <c r="K997" s="5"/>
    </row>
    <row r="998" ht="15.75" customHeight="1">
      <c r="A998" s="2"/>
      <c r="B998" s="2"/>
      <c r="C998" s="2"/>
      <c r="D998" s="2"/>
      <c r="E998" s="2"/>
      <c r="F998" s="2"/>
      <c r="G998" s="222"/>
      <c r="H998" s="222"/>
      <c r="I998" s="222"/>
      <c r="J998" s="222"/>
      <c r="K998" s="5"/>
    </row>
    <row r="999" ht="15.75" customHeight="1">
      <c r="A999" s="2"/>
      <c r="B999" s="2"/>
      <c r="C999" s="2"/>
      <c r="D999" s="2"/>
      <c r="E999" s="2"/>
      <c r="F999" s="2"/>
      <c r="G999" s="222"/>
      <c r="H999" s="222"/>
      <c r="I999" s="222"/>
      <c r="J999" s="222"/>
      <c r="K999" s="5"/>
    </row>
    <row r="1000" ht="15.75" customHeight="1">
      <c r="A1000" s="2"/>
      <c r="B1000" s="2"/>
      <c r="C1000" s="2"/>
      <c r="D1000" s="2"/>
      <c r="E1000" s="2"/>
      <c r="F1000" s="2"/>
      <c r="G1000" s="222"/>
      <c r="H1000" s="222"/>
      <c r="I1000" s="222"/>
      <c r="J1000" s="222"/>
      <c r="K1000" s="5"/>
    </row>
    <row r="1001" ht="15.75" customHeight="1">
      <c r="A1001" s="2"/>
      <c r="B1001" s="2"/>
      <c r="C1001" s="2"/>
      <c r="D1001" s="2"/>
      <c r="E1001" s="2"/>
      <c r="F1001" s="2"/>
      <c r="G1001" s="222"/>
      <c r="H1001" s="222"/>
      <c r="I1001" s="222"/>
      <c r="J1001" s="222"/>
      <c r="K1001" s="5"/>
    </row>
    <row r="1002" ht="15.75" customHeight="1">
      <c r="A1002" s="2"/>
      <c r="B1002" s="2"/>
      <c r="C1002" s="2"/>
      <c r="D1002" s="2"/>
      <c r="E1002" s="2"/>
      <c r="F1002" s="2"/>
      <c r="G1002" s="222"/>
      <c r="H1002" s="222"/>
      <c r="I1002" s="222"/>
      <c r="J1002" s="222"/>
      <c r="K1002" s="5"/>
    </row>
    <row r="1003" ht="15.75" customHeight="1">
      <c r="A1003" s="2"/>
      <c r="B1003" s="2"/>
      <c r="C1003" s="2"/>
      <c r="D1003" s="2"/>
      <c r="E1003" s="2"/>
      <c r="F1003" s="2"/>
      <c r="G1003" s="222"/>
      <c r="H1003" s="222"/>
      <c r="I1003" s="222"/>
      <c r="J1003" s="222"/>
      <c r="K1003" s="5"/>
    </row>
    <row r="1004" ht="15.75" customHeight="1">
      <c r="A1004" s="2"/>
      <c r="B1004" s="2"/>
      <c r="C1004" s="2"/>
      <c r="D1004" s="2"/>
      <c r="E1004" s="2"/>
      <c r="F1004" s="2"/>
      <c r="G1004" s="222"/>
      <c r="H1004" s="222"/>
      <c r="I1004" s="222"/>
      <c r="J1004" s="222"/>
      <c r="K1004" s="5"/>
    </row>
    <row r="1005" ht="15.75" customHeight="1">
      <c r="A1005" s="2"/>
      <c r="B1005" s="2"/>
      <c r="C1005" s="2"/>
      <c r="D1005" s="2"/>
      <c r="E1005" s="2"/>
      <c r="F1005" s="2"/>
      <c r="G1005" s="222"/>
      <c r="H1005" s="222"/>
      <c r="I1005" s="222"/>
      <c r="J1005" s="222"/>
      <c r="K1005" s="5"/>
    </row>
    <row r="1006" ht="15.75" customHeight="1">
      <c r="A1006" s="2"/>
      <c r="B1006" s="2"/>
      <c r="C1006" s="2"/>
      <c r="D1006" s="2"/>
      <c r="E1006" s="2"/>
      <c r="F1006" s="2"/>
      <c r="G1006" s="222"/>
      <c r="H1006" s="222"/>
      <c r="I1006" s="222"/>
      <c r="J1006" s="222"/>
      <c r="K1006" s="5"/>
    </row>
    <row r="1007" ht="15.75" customHeight="1">
      <c r="A1007" s="2"/>
      <c r="B1007" s="2"/>
      <c r="C1007" s="2"/>
      <c r="D1007" s="2"/>
      <c r="E1007" s="2"/>
      <c r="F1007" s="2"/>
      <c r="G1007" s="222"/>
      <c r="H1007" s="222"/>
      <c r="I1007" s="222"/>
      <c r="J1007" s="222"/>
      <c r="K1007" s="5"/>
    </row>
    <row r="1008" ht="15.75" customHeight="1">
      <c r="A1008" s="2"/>
      <c r="B1008" s="2"/>
      <c r="C1008" s="2"/>
      <c r="D1008" s="2"/>
      <c r="E1008" s="2"/>
      <c r="F1008" s="2"/>
      <c r="G1008" s="222"/>
      <c r="H1008" s="222"/>
      <c r="I1008" s="222"/>
      <c r="J1008" s="222"/>
      <c r="K1008" s="5"/>
    </row>
    <row r="1009" ht="15.75" customHeight="1">
      <c r="A1009" s="2"/>
      <c r="B1009" s="2"/>
      <c r="C1009" s="2"/>
      <c r="D1009" s="2"/>
      <c r="E1009" s="2"/>
      <c r="F1009" s="2"/>
      <c r="G1009" s="222"/>
      <c r="H1009" s="222"/>
      <c r="I1009" s="222"/>
      <c r="J1009" s="222"/>
      <c r="K1009" s="5"/>
    </row>
    <row r="1010" ht="15.75" customHeight="1">
      <c r="A1010" s="2"/>
      <c r="B1010" s="2"/>
      <c r="C1010" s="2"/>
      <c r="D1010" s="2"/>
      <c r="E1010" s="2"/>
      <c r="F1010" s="2"/>
      <c r="G1010" s="222"/>
      <c r="H1010" s="222"/>
      <c r="I1010" s="222"/>
      <c r="J1010" s="222"/>
      <c r="K1010" s="5"/>
    </row>
    <row r="1011" ht="15.75" customHeight="1">
      <c r="A1011" s="2"/>
      <c r="B1011" s="2"/>
      <c r="C1011" s="2"/>
      <c r="D1011" s="2"/>
      <c r="E1011" s="2"/>
      <c r="F1011" s="2"/>
      <c r="G1011" s="222"/>
      <c r="H1011" s="222"/>
      <c r="I1011" s="222"/>
      <c r="J1011" s="222"/>
      <c r="K1011" s="5"/>
    </row>
    <row r="1012" ht="15.75" customHeight="1">
      <c r="A1012" s="2"/>
      <c r="B1012" s="2"/>
      <c r="C1012" s="2"/>
      <c r="D1012" s="2"/>
      <c r="E1012" s="2"/>
      <c r="F1012" s="2"/>
      <c r="G1012" s="222"/>
      <c r="H1012" s="222"/>
      <c r="I1012" s="222"/>
      <c r="J1012" s="222"/>
      <c r="K1012" s="5"/>
    </row>
    <row r="1013" ht="15.75" customHeight="1">
      <c r="A1013" s="2"/>
      <c r="B1013" s="2"/>
      <c r="C1013" s="2"/>
      <c r="D1013" s="2"/>
      <c r="E1013" s="2"/>
      <c r="F1013" s="2"/>
      <c r="G1013" s="222"/>
      <c r="H1013" s="222"/>
      <c r="I1013" s="222"/>
      <c r="J1013" s="222"/>
      <c r="K1013" s="5"/>
    </row>
    <row r="1014" ht="15.75" customHeight="1">
      <c r="A1014" s="2"/>
      <c r="B1014" s="2"/>
      <c r="C1014" s="2"/>
      <c r="D1014" s="2"/>
      <c r="E1014" s="2"/>
      <c r="F1014" s="2"/>
      <c r="G1014" s="222"/>
      <c r="H1014" s="222"/>
      <c r="I1014" s="222"/>
      <c r="J1014" s="222"/>
      <c r="K1014" s="5"/>
    </row>
    <row r="1015" ht="15.75" customHeight="1">
      <c r="A1015" s="2"/>
      <c r="B1015" s="2"/>
      <c r="C1015" s="2"/>
      <c r="D1015" s="2"/>
      <c r="E1015" s="2"/>
      <c r="F1015" s="2"/>
      <c r="G1015" s="222"/>
      <c r="H1015" s="222"/>
      <c r="I1015" s="222"/>
      <c r="J1015" s="222"/>
      <c r="K1015" s="5"/>
    </row>
    <row r="1016" ht="15.75" customHeight="1">
      <c r="A1016" s="2"/>
      <c r="B1016" s="2"/>
      <c r="C1016" s="2"/>
      <c r="D1016" s="2"/>
      <c r="E1016" s="2"/>
      <c r="F1016" s="2"/>
      <c r="G1016" s="222"/>
      <c r="H1016" s="222"/>
      <c r="I1016" s="222"/>
      <c r="J1016" s="222"/>
      <c r="K1016" s="5"/>
    </row>
    <row r="1017" ht="15.75" customHeight="1">
      <c r="A1017" s="2"/>
      <c r="B1017" s="2"/>
      <c r="C1017" s="2"/>
      <c r="D1017" s="2"/>
      <c r="E1017" s="2"/>
      <c r="F1017" s="2"/>
      <c r="G1017" s="222"/>
      <c r="H1017" s="222"/>
      <c r="I1017" s="222"/>
      <c r="J1017" s="222"/>
      <c r="K1017" s="5"/>
    </row>
    <row r="1018" ht="15.75" customHeight="1">
      <c r="A1018" s="2"/>
      <c r="B1018" s="2"/>
      <c r="C1018" s="2"/>
      <c r="D1018" s="2"/>
      <c r="E1018" s="2"/>
      <c r="F1018" s="2"/>
      <c r="G1018" s="222"/>
      <c r="H1018" s="222"/>
      <c r="I1018" s="222"/>
      <c r="J1018" s="222"/>
      <c r="K1018" s="5"/>
    </row>
    <row r="1019" ht="15.75" customHeight="1">
      <c r="A1019" s="2"/>
      <c r="B1019" s="2"/>
      <c r="C1019" s="2"/>
      <c r="D1019" s="2"/>
      <c r="E1019" s="2"/>
      <c r="F1019" s="2"/>
      <c r="G1019" s="222"/>
      <c r="H1019" s="222"/>
      <c r="I1019" s="222"/>
      <c r="J1019" s="222"/>
      <c r="K1019" s="5"/>
    </row>
    <row r="1020" ht="15.75" customHeight="1">
      <c r="A1020" s="2"/>
      <c r="B1020" s="2"/>
      <c r="C1020" s="2"/>
      <c r="D1020" s="2"/>
      <c r="E1020" s="2"/>
      <c r="F1020" s="2"/>
      <c r="G1020" s="222"/>
      <c r="H1020" s="222"/>
      <c r="I1020" s="222"/>
      <c r="J1020" s="222"/>
      <c r="K1020" s="5"/>
    </row>
    <row r="1021" ht="15.75" customHeight="1">
      <c r="A1021" s="2"/>
      <c r="B1021" s="2"/>
      <c r="C1021" s="2"/>
      <c r="D1021" s="2"/>
      <c r="E1021" s="2"/>
      <c r="F1021" s="2"/>
      <c r="G1021" s="222"/>
      <c r="H1021" s="222"/>
      <c r="I1021" s="222"/>
      <c r="J1021" s="222"/>
      <c r="K1021" s="5"/>
    </row>
    <row r="1022" ht="15.75" customHeight="1">
      <c r="A1022" s="2"/>
      <c r="B1022" s="2"/>
      <c r="C1022" s="2"/>
      <c r="D1022" s="2"/>
      <c r="E1022" s="2"/>
      <c r="F1022" s="2"/>
      <c r="G1022" s="222"/>
      <c r="H1022" s="222"/>
      <c r="I1022" s="222"/>
      <c r="J1022" s="222"/>
      <c r="K1022" s="5"/>
    </row>
    <row r="1023" ht="15.75" customHeight="1">
      <c r="A1023" s="2"/>
      <c r="B1023" s="2"/>
      <c r="C1023" s="2"/>
      <c r="D1023" s="2"/>
      <c r="E1023" s="2"/>
      <c r="F1023" s="2"/>
      <c r="G1023" s="222"/>
      <c r="H1023" s="222"/>
      <c r="I1023" s="222"/>
      <c r="J1023" s="222"/>
      <c r="K1023" s="5"/>
    </row>
    <row r="1024" ht="15.75" customHeight="1">
      <c r="A1024" s="2"/>
      <c r="B1024" s="2"/>
      <c r="C1024" s="2"/>
      <c r="D1024" s="2"/>
      <c r="E1024" s="2"/>
      <c r="F1024" s="2"/>
      <c r="G1024" s="222"/>
      <c r="H1024" s="222"/>
      <c r="I1024" s="222"/>
      <c r="J1024" s="222"/>
      <c r="K1024" s="5"/>
    </row>
    <row r="1025" ht="15.75" customHeight="1">
      <c r="A1025" s="2"/>
      <c r="B1025" s="2"/>
      <c r="C1025" s="2"/>
      <c r="D1025" s="2"/>
      <c r="E1025" s="2"/>
      <c r="F1025" s="2"/>
      <c r="G1025" s="222"/>
      <c r="H1025" s="222"/>
      <c r="I1025" s="222"/>
      <c r="J1025" s="222"/>
      <c r="K1025" s="5"/>
    </row>
    <row r="1026" ht="15.75" customHeight="1">
      <c r="A1026" s="2"/>
      <c r="B1026" s="2"/>
      <c r="C1026" s="2"/>
      <c r="D1026" s="2"/>
      <c r="E1026" s="2"/>
      <c r="F1026" s="2"/>
      <c r="G1026" s="222"/>
      <c r="H1026" s="222"/>
      <c r="I1026" s="222"/>
      <c r="J1026" s="222"/>
      <c r="K1026" s="5"/>
    </row>
    <row r="1027" ht="15.75" customHeight="1">
      <c r="A1027" s="2"/>
      <c r="B1027" s="2"/>
      <c r="C1027" s="2"/>
      <c r="D1027" s="2"/>
      <c r="E1027" s="2"/>
      <c r="F1027" s="2"/>
      <c r="G1027" s="222"/>
      <c r="H1027" s="222"/>
      <c r="I1027" s="222"/>
      <c r="J1027" s="222"/>
      <c r="K1027" s="5"/>
    </row>
    <row r="1028" ht="15.75" customHeight="1">
      <c r="A1028" s="2"/>
      <c r="B1028" s="2"/>
      <c r="C1028" s="2"/>
      <c r="D1028" s="2"/>
      <c r="E1028" s="2"/>
      <c r="F1028" s="2"/>
      <c r="G1028" s="222"/>
      <c r="H1028" s="222"/>
      <c r="I1028" s="222"/>
      <c r="J1028" s="222"/>
      <c r="K1028" s="5"/>
    </row>
    <row r="1029" ht="15.75" customHeight="1">
      <c r="A1029" s="2"/>
      <c r="B1029" s="2"/>
      <c r="C1029" s="2"/>
      <c r="D1029" s="2"/>
      <c r="E1029" s="2"/>
      <c r="F1029" s="2"/>
      <c r="G1029" s="222"/>
      <c r="H1029" s="222"/>
      <c r="I1029" s="222"/>
      <c r="J1029" s="222"/>
      <c r="K1029" s="5"/>
    </row>
    <row r="1030" ht="15.75" customHeight="1">
      <c r="A1030" s="2"/>
      <c r="B1030" s="2"/>
      <c r="C1030" s="2"/>
      <c r="D1030" s="2"/>
      <c r="E1030" s="2"/>
      <c r="F1030" s="2"/>
      <c r="G1030" s="222"/>
      <c r="H1030" s="222"/>
      <c r="I1030" s="222"/>
      <c r="J1030" s="222"/>
      <c r="K1030" s="5"/>
    </row>
    <row r="1031" ht="15.75" customHeight="1">
      <c r="A1031" s="2"/>
      <c r="B1031" s="2"/>
      <c r="C1031" s="2"/>
      <c r="D1031" s="2"/>
      <c r="E1031" s="2"/>
      <c r="F1031" s="2"/>
      <c r="G1031" s="222"/>
      <c r="H1031" s="222"/>
      <c r="I1031" s="222"/>
      <c r="J1031" s="222"/>
      <c r="K1031" s="5"/>
    </row>
    <row r="1032" ht="15.75" customHeight="1">
      <c r="A1032" s="2"/>
      <c r="B1032" s="2"/>
      <c r="C1032" s="2"/>
      <c r="D1032" s="2"/>
      <c r="E1032" s="2"/>
      <c r="F1032" s="2"/>
      <c r="G1032" s="222"/>
      <c r="H1032" s="222"/>
      <c r="I1032" s="222"/>
      <c r="J1032" s="222"/>
      <c r="K1032" s="5"/>
    </row>
    <row r="1033" ht="15.75" customHeight="1">
      <c r="A1033" s="2"/>
      <c r="B1033" s="2"/>
      <c r="C1033" s="2"/>
      <c r="D1033" s="2"/>
      <c r="E1033" s="2"/>
      <c r="F1033" s="2"/>
      <c r="G1033" s="222"/>
      <c r="H1033" s="222"/>
      <c r="I1033" s="222"/>
      <c r="J1033" s="222"/>
      <c r="K1033" s="5"/>
    </row>
    <row r="1034" ht="15.75" customHeight="1">
      <c r="A1034" s="2"/>
      <c r="B1034" s="2"/>
      <c r="C1034" s="2"/>
      <c r="D1034" s="2"/>
      <c r="E1034" s="2"/>
      <c r="F1034" s="2"/>
      <c r="G1034" s="222"/>
      <c r="H1034" s="222"/>
      <c r="I1034" s="222"/>
      <c r="J1034" s="222"/>
      <c r="K1034" s="5"/>
    </row>
    <row r="1035" ht="15.75" customHeight="1">
      <c r="A1035" s="2"/>
      <c r="B1035" s="2"/>
      <c r="C1035" s="2"/>
      <c r="D1035" s="2"/>
      <c r="E1035" s="2"/>
      <c r="F1035" s="2"/>
      <c r="G1035" s="222"/>
      <c r="H1035" s="222"/>
      <c r="I1035" s="222"/>
      <c r="J1035" s="222"/>
      <c r="K1035" s="5"/>
    </row>
    <row r="1036" ht="15.75" customHeight="1">
      <c r="A1036" s="2"/>
      <c r="B1036" s="2"/>
      <c r="C1036" s="2"/>
      <c r="D1036" s="2"/>
      <c r="E1036" s="2"/>
      <c r="F1036" s="2"/>
      <c r="G1036" s="222"/>
      <c r="H1036" s="222"/>
      <c r="I1036" s="222"/>
      <c r="J1036" s="222"/>
      <c r="K1036" s="5"/>
    </row>
    <row r="1037" ht="15.75" customHeight="1">
      <c r="A1037" s="2"/>
      <c r="B1037" s="2"/>
      <c r="C1037" s="2"/>
      <c r="D1037" s="2"/>
      <c r="E1037" s="2"/>
      <c r="F1037" s="2"/>
      <c r="G1037" s="222"/>
      <c r="H1037" s="222"/>
      <c r="I1037" s="222"/>
      <c r="J1037" s="222"/>
      <c r="K1037" s="5"/>
    </row>
    <row r="1038" ht="15.75" customHeight="1">
      <c r="A1038" s="2"/>
      <c r="B1038" s="2"/>
      <c r="C1038" s="2"/>
      <c r="D1038" s="2"/>
      <c r="E1038" s="2"/>
      <c r="F1038" s="2"/>
      <c r="G1038" s="222"/>
      <c r="H1038" s="222"/>
      <c r="I1038" s="222"/>
      <c r="J1038" s="222"/>
      <c r="K1038" s="5"/>
    </row>
    <row r="1039" ht="15.75" customHeight="1">
      <c r="A1039" s="2"/>
      <c r="B1039" s="2"/>
      <c r="C1039" s="2"/>
      <c r="D1039" s="2"/>
      <c r="E1039" s="2"/>
      <c r="F1039" s="2"/>
      <c r="G1039" s="222"/>
      <c r="H1039" s="222"/>
      <c r="I1039" s="222"/>
      <c r="J1039" s="222"/>
      <c r="K1039" s="5"/>
    </row>
  </sheetData>
  <mergeCells count="106"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65:F65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  <mergeCell ref="H122:J122"/>
    <mergeCell ref="H123:J123"/>
    <mergeCell ref="H115:J115"/>
    <mergeCell ref="H116:J116"/>
    <mergeCell ref="H117:J117"/>
    <mergeCell ref="H118:J118"/>
    <mergeCell ref="H119:J119"/>
    <mergeCell ref="H120:J120"/>
    <mergeCell ref="H121:J121"/>
    <mergeCell ref="H61:J61"/>
    <mergeCell ref="H62:J62"/>
    <mergeCell ref="H63:J63"/>
    <mergeCell ref="H64:J64"/>
    <mergeCell ref="H65:J65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E91:J91"/>
    <mergeCell ref="E92:J92"/>
    <mergeCell ref="E93:J93"/>
    <mergeCell ref="E94:J94"/>
    <mergeCell ref="E95:J95"/>
    <mergeCell ref="E96:J96"/>
    <mergeCell ref="E97:J97"/>
    <mergeCell ref="E98:J98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H111:J111"/>
    <mergeCell ref="H112:J112"/>
    <mergeCell ref="H113:J113"/>
    <mergeCell ref="H114:J114"/>
  </mergeCells>
  <dataValidations>
    <dataValidation type="list" allowBlank="1" showErrorMessage="1" sqref="A8:A17">
      <formula1>'품목마스터(제품)'!$C$2:$C1003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2:A26">
      <formula1>'품목마스터(라벨)'!$C$2:$C1006</formula1>
    </dataValidation>
    <dataValidation type="list" allowBlank="1" showErrorMessage="1" sqref="A47">
      <formula1>'품목마스터(제품)'!$C$2:$C1047</formula1>
    </dataValidation>
    <dataValidation type="list" allowBlank="1" showErrorMessage="1" sqref="H31:H35">
      <formula1>"BT-2,실험실,BT-1,BT-3,BT-6"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45:A46">
      <formula1>'품목마스터(제품)'!$C$2:$C1046</formula1>
    </dataValidation>
    <dataValidation type="list" allowBlank="1" showErrorMessage="1" sqref="A40:A44">
      <formula1>'품목마스터(제품)'!$C$2:$C1038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46276.0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/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194</v>
      </c>
      <c r="B8" s="42" t="str">
        <f>IFERROR(__xludf.DUMMYFUNCTION("IFERROR(REGEXEXTRACT(A8,""\| (.+)$""),"""")
"),"1L")</f>
        <v>1L</v>
      </c>
      <c r="C8" s="43">
        <v>720.0</v>
      </c>
      <c r="D8" s="44">
        <v>60.0</v>
      </c>
      <c r="E8" s="45">
        <v>3.0</v>
      </c>
      <c r="F8" s="46">
        <v>2.0</v>
      </c>
      <c r="G8" s="47">
        <f t="shared" ref="G8:G17" si="1">IF(OR(E8="",F8=""),"",E8*F8)</f>
        <v>6</v>
      </c>
      <c r="H8" s="48" t="s">
        <v>183</v>
      </c>
      <c r="I8" s="49">
        <v>260910.0</v>
      </c>
      <c r="J8" s="50" t="s">
        <v>41</v>
      </c>
      <c r="K8" s="51">
        <f t="shared" ref="K8:K17" si="2">IF(OR(E8="",F8=""),"",(E8*F8)/7.5)</f>
        <v>0.8</v>
      </c>
      <c r="L8" s="52"/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/>
      <c r="Q8" s="57"/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191</v>
      </c>
      <c r="B9" s="42" t="str">
        <f>IFERROR(__xludf.DUMMYFUNCTION("IFERROR(REGEXEXTRACT(A9,""\| (.+)$""),"""")
"),"1L")</f>
        <v>1L</v>
      </c>
      <c r="C9" s="43">
        <v>2004.0</v>
      </c>
      <c r="D9" s="44">
        <v>167.0</v>
      </c>
      <c r="E9" s="45">
        <v>3.5</v>
      </c>
      <c r="F9" s="46">
        <v>4.0</v>
      </c>
      <c r="G9" s="47">
        <f t="shared" si="1"/>
        <v>14</v>
      </c>
      <c r="H9" s="48" t="s">
        <v>24</v>
      </c>
      <c r="I9" s="49">
        <v>260911.0</v>
      </c>
      <c r="J9" s="50" t="s">
        <v>25</v>
      </c>
      <c r="K9" s="51">
        <f t="shared" si="2"/>
        <v>1.866666667</v>
      </c>
      <c r="L9" s="52"/>
      <c r="M9" s="59"/>
      <c r="N9" s="59"/>
      <c r="O9" s="55" t="str">
        <f t="shared" si="3"/>
        <v/>
      </c>
      <c r="P9" s="60"/>
      <c r="Q9" s="61"/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194</v>
      </c>
      <c r="B10" s="42" t="str">
        <f>IFERROR(__xludf.DUMMYFUNCTION("IFERROR(REGEXEXTRACT(A10,""\| (.+)$""),"""")
"),"1L")</f>
        <v>1L</v>
      </c>
      <c r="C10" s="43">
        <v>204.0</v>
      </c>
      <c r="D10" s="44">
        <v>17.0</v>
      </c>
      <c r="E10" s="45">
        <v>1.0</v>
      </c>
      <c r="F10" s="46">
        <v>3.0</v>
      </c>
      <c r="G10" s="47">
        <f t="shared" si="1"/>
        <v>3</v>
      </c>
      <c r="H10" s="48" t="s">
        <v>183</v>
      </c>
      <c r="I10" s="49">
        <v>260910.0</v>
      </c>
      <c r="J10" s="50" t="s">
        <v>41</v>
      </c>
      <c r="K10" s="51">
        <f t="shared" si="2"/>
        <v>0.4</v>
      </c>
      <c r="L10" s="160"/>
      <c r="M10" s="59"/>
      <c r="N10" s="59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63"/>
      <c r="M11" s="59"/>
      <c r="N11" s="59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 t="str">
        <f>IFERROR(__xludf.DUMMYFUNCTION("IFERROR(REGEXEXTRACT(A12,""\| (.+)$""),"""")
"),"")</f>
        <v/>
      </c>
      <c r="C12" s="43"/>
      <c r="D12" s="62"/>
      <c r="E12" s="45"/>
      <c r="F12" s="46"/>
      <c r="G12" s="47" t="str">
        <f t="shared" si="1"/>
        <v/>
      </c>
      <c r="H12" s="48"/>
      <c r="I12" s="49"/>
      <c r="J12" s="50"/>
      <c r="K12" s="51" t="str">
        <f t="shared" si="2"/>
        <v/>
      </c>
      <c r="L12" s="63"/>
      <c r="M12" s="59"/>
      <c r="N12" s="59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2"/>
      <c r="E13" s="45"/>
      <c r="F13" s="46"/>
      <c r="G13" s="47" t="str">
        <f t="shared" si="1"/>
        <v/>
      </c>
      <c r="H13" s="48"/>
      <c r="I13" s="49"/>
      <c r="J13" s="50"/>
      <c r="K13" s="64" t="str">
        <f t="shared" si="2"/>
        <v/>
      </c>
      <c r="L13" s="63"/>
      <c r="M13" s="59"/>
      <c r="N13" s="59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5"/>
      <c r="B14" s="42" t="str">
        <f>IFERROR(__xludf.DUMMYFUNCTION("IFERROR(REGEXEXTRACT(A14,""\| (.+)$""),"""")
"),"")</f>
        <v/>
      </c>
      <c r="C14" s="66"/>
      <c r="D14" s="67"/>
      <c r="E14" s="68"/>
      <c r="F14" s="69"/>
      <c r="G14" s="47" t="str">
        <f t="shared" si="1"/>
        <v/>
      </c>
      <c r="H14" s="48"/>
      <c r="I14" s="70"/>
      <c r="J14" s="71"/>
      <c r="K14" s="51" t="str">
        <f t="shared" si="2"/>
        <v/>
      </c>
      <c r="L14" s="63"/>
      <c r="M14" s="59"/>
      <c r="N14" s="59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2"/>
      <c r="B15" s="42" t="str">
        <f>IFERROR(__xludf.DUMMYFUNCTION("IFERROR(REGEXEXTRACT(A15,""\| (.+)$""),"""")
"),"")</f>
        <v/>
      </c>
      <c r="C15" s="66"/>
      <c r="D15" s="67"/>
      <c r="E15" s="73"/>
      <c r="F15" s="74"/>
      <c r="G15" s="47" t="str">
        <f t="shared" si="1"/>
        <v/>
      </c>
      <c r="H15" s="48"/>
      <c r="I15" s="70"/>
      <c r="J15" s="71"/>
      <c r="K15" s="51" t="str">
        <f t="shared" si="2"/>
        <v/>
      </c>
      <c r="L15" s="63"/>
      <c r="M15" s="59"/>
      <c r="N15" s="59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5"/>
      <c r="B16" s="42" t="str">
        <f>IFERROR(__xludf.DUMMYFUNCTION("IFERROR(REGEXEXTRACT(A16,""\| (.+)$""),"""")
"),"")</f>
        <v/>
      </c>
      <c r="C16" s="76"/>
      <c r="D16" s="77"/>
      <c r="E16" s="78"/>
      <c r="F16" s="79"/>
      <c r="G16" s="47" t="str">
        <f t="shared" si="1"/>
        <v/>
      </c>
      <c r="H16" s="48"/>
      <c r="I16" s="70"/>
      <c r="J16" s="71"/>
      <c r="K16" s="51" t="str">
        <f t="shared" si="2"/>
        <v/>
      </c>
      <c r="L16" s="63"/>
      <c r="M16" s="80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5"/>
      <c r="B17" s="42" t="str">
        <f>IFERROR(__xludf.DUMMYFUNCTION("IFERROR(REGEXEXTRACT(A17,""\| (.+)$""),"""")
"),"")</f>
        <v/>
      </c>
      <c r="C17" s="76"/>
      <c r="D17" s="77"/>
      <c r="E17" s="78"/>
      <c r="F17" s="79"/>
      <c r="G17" s="47" t="str">
        <f t="shared" si="1"/>
        <v/>
      </c>
      <c r="H17" s="48"/>
      <c r="I17" s="70"/>
      <c r="J17" s="71"/>
      <c r="K17" s="51" t="str">
        <f t="shared" si="2"/>
        <v/>
      </c>
      <c r="L17" s="63"/>
      <c r="M17" s="80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1" t="s">
        <v>37</v>
      </c>
      <c r="B18" s="82"/>
      <c r="C18" s="83">
        <f t="shared" ref="C18:E18" si="4">SUM(C8:C17)</f>
        <v>2928</v>
      </c>
      <c r="D18" s="84">
        <f t="shared" si="4"/>
        <v>244</v>
      </c>
      <c r="E18" s="85">
        <f t="shared" si="4"/>
        <v>7.5</v>
      </c>
      <c r="F18" s="86">
        <f>IFERROR(G18/E18, 0)</f>
        <v>3.066666667</v>
      </c>
      <c r="G18" s="87">
        <f>SUM(G8:G17)</f>
        <v>23</v>
      </c>
      <c r="H18" s="88"/>
      <c r="I18" s="88"/>
      <c r="J18" s="89"/>
      <c r="K18" s="90">
        <f>SUM(K8:K14)</f>
        <v>3.066666667</v>
      </c>
      <c r="L18" s="63"/>
      <c r="M18" s="80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1"/>
      <c r="B19" s="91"/>
      <c r="C19" s="91"/>
      <c r="D19" s="91"/>
      <c r="E19" s="92"/>
      <c r="F19" s="92"/>
      <c r="G19" s="92"/>
      <c r="H19" s="92"/>
      <c r="I19" s="92"/>
      <c r="J19" s="63"/>
      <c r="K19" s="63"/>
      <c r="L19" s="63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38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3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3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 t="s">
        <v>42</v>
      </c>
      <c r="B22" s="42" t="str">
        <f>IFERROR(__xludf.DUMMYFUNCTION("IFERROR(REGEXEXTRACT(A22,""\| (.+)$""),"""")
"),"81*111")</f>
        <v>81*111</v>
      </c>
      <c r="C22" s="43">
        <v>1277.0</v>
      </c>
      <c r="D22" s="44"/>
      <c r="E22" s="45">
        <v>2.5</v>
      </c>
      <c r="F22" s="93">
        <v>2.0</v>
      </c>
      <c r="G22" s="94">
        <f t="shared" ref="G22:G26" si="5">IF(OR(E22="",F22=""),"",E22*F22)</f>
        <v>5</v>
      </c>
      <c r="H22" s="95" t="s">
        <v>40</v>
      </c>
      <c r="I22" s="49"/>
      <c r="J22" s="50" t="s">
        <v>41</v>
      </c>
      <c r="K22" s="96">
        <f t="shared" ref="K22:K26" si="6">IF(OR(E22="",F22=""),"",(E22*F22)/7.5)</f>
        <v>0.6666666667</v>
      </c>
      <c r="L22" s="52"/>
      <c r="M22" s="59"/>
      <c r="N22" s="59"/>
      <c r="O22" s="55" t="str">
        <f t="shared" ref="O22:O26" si="7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 t="s">
        <v>225</v>
      </c>
      <c r="B23" s="42" t="str">
        <f>IFERROR(__xludf.DUMMYFUNCTION("IFERROR(REGEXEXTRACT(A23,""\| (.+)$""),"""")
"),"77.5*142")</f>
        <v>77.5*142</v>
      </c>
      <c r="C23" s="43">
        <v>2004.0</v>
      </c>
      <c r="D23" s="44"/>
      <c r="E23" s="45">
        <v>3.5</v>
      </c>
      <c r="F23" s="97">
        <v>0.0</v>
      </c>
      <c r="G23" s="94">
        <f t="shared" si="5"/>
        <v>0</v>
      </c>
      <c r="H23" s="95" t="s">
        <v>226</v>
      </c>
      <c r="I23" s="49"/>
      <c r="J23" s="50" t="s">
        <v>41</v>
      </c>
      <c r="K23" s="96">
        <f t="shared" si="6"/>
        <v>0</v>
      </c>
      <c r="L23" s="52"/>
      <c r="M23" s="59"/>
      <c r="N23" s="59"/>
      <c r="O23" s="55" t="str">
        <f t="shared" si="7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2"/>
      <c r="E24" s="98"/>
      <c r="F24" s="97"/>
      <c r="G24" s="94" t="str">
        <f t="shared" si="5"/>
        <v/>
      </c>
      <c r="H24" s="95"/>
      <c r="I24" s="99"/>
      <c r="J24" s="50"/>
      <c r="K24" s="96" t="str">
        <f t="shared" si="6"/>
        <v/>
      </c>
      <c r="L24" s="39"/>
      <c r="M24" s="59"/>
      <c r="N24" s="59"/>
      <c r="O24" s="55" t="str">
        <f t="shared" si="7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0"/>
      <c r="B25" s="42" t="str">
        <f>IFERROR(__xludf.DUMMYFUNCTION("IFERROR(REGEXEXTRACT(A25,""\| (.+)$""),"""")
"),"")</f>
        <v/>
      </c>
      <c r="C25" s="43"/>
      <c r="D25" s="67"/>
      <c r="E25" s="98"/>
      <c r="F25" s="97"/>
      <c r="G25" s="94" t="str">
        <f t="shared" si="5"/>
        <v/>
      </c>
      <c r="H25" s="95"/>
      <c r="I25" s="99"/>
      <c r="J25" s="50"/>
      <c r="K25" s="96" t="str">
        <f t="shared" si="6"/>
        <v/>
      </c>
      <c r="L25" s="58"/>
      <c r="M25" s="59"/>
      <c r="N25" s="59"/>
      <c r="O25" s="55" t="str">
        <f t="shared" si="7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1"/>
      <c r="B26" s="42" t="str">
        <f>IFERROR(__xludf.DUMMYFUNCTION("IFERROR(REGEXEXTRACT(A26,""\| (.+)$""),"""")
"),"")</f>
        <v/>
      </c>
      <c r="C26" s="66"/>
      <c r="D26" s="67"/>
      <c r="E26" s="102"/>
      <c r="F26" s="103"/>
      <c r="G26" s="94" t="str">
        <f t="shared" si="5"/>
        <v/>
      </c>
      <c r="H26" s="95"/>
      <c r="I26" s="104"/>
      <c r="J26" s="50"/>
      <c r="K26" s="96" t="str">
        <f t="shared" si="6"/>
        <v/>
      </c>
      <c r="L26" s="39"/>
      <c r="M26" s="2"/>
      <c r="N26" s="2"/>
      <c r="O26" s="55" t="str">
        <f t="shared" si="7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5" t="s">
        <v>37</v>
      </c>
      <c r="B27" s="82"/>
      <c r="C27" s="106">
        <f t="shared" ref="C27:E27" si="8">SUM(C22:C26)</f>
        <v>3281</v>
      </c>
      <c r="D27" s="107">
        <f t="shared" si="8"/>
        <v>0</v>
      </c>
      <c r="E27" s="108">
        <f t="shared" si="8"/>
        <v>6</v>
      </c>
      <c r="F27" s="86">
        <f>IFERROR(G27/E27, 0)</f>
        <v>0.8333333333</v>
      </c>
      <c r="G27" s="109">
        <f>SUM(G22:G26)</f>
        <v>5</v>
      </c>
      <c r="H27" s="88"/>
      <c r="I27" s="88"/>
      <c r="J27" s="89"/>
      <c r="K27" s="90">
        <f>SUM(K22:K26)</f>
        <v>0.6666666667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1"/>
      <c r="B28" s="91"/>
      <c r="C28" s="91"/>
      <c r="D28" s="91"/>
      <c r="E28" s="92"/>
      <c r="F28" s="92"/>
      <c r="G28" s="92"/>
      <c r="H28" s="92"/>
      <c r="I28" s="92"/>
      <c r="J28" s="63"/>
      <c r="K28" s="63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47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48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0"/>
      <c r="B31" s="111"/>
      <c r="C31" s="112"/>
      <c r="D31" s="113"/>
      <c r="E31" s="114"/>
      <c r="F31" s="115"/>
      <c r="G31" s="116" t="str">
        <f t="shared" ref="G31:G35" si="9">IF(OR(E31="",F31=""),"",E31*F31)</f>
        <v/>
      </c>
      <c r="H31" s="95"/>
      <c r="I31" s="117"/>
      <c r="J31" s="50"/>
      <c r="K31" s="51" t="str">
        <f t="shared" ref="K31:K35" si="10">IF(OR(E31="",F31=""),"",(E31*F31)/7.5)</f>
        <v/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0"/>
      <c r="B32" s="111"/>
      <c r="C32" s="119"/>
      <c r="D32" s="113"/>
      <c r="E32" s="120"/>
      <c r="F32" s="118"/>
      <c r="G32" s="116" t="str">
        <f t="shared" si="9"/>
        <v/>
      </c>
      <c r="H32" s="95"/>
      <c r="I32" s="117"/>
      <c r="J32" s="50"/>
      <c r="K32" s="51" t="str">
        <f t="shared" si="10"/>
        <v/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0"/>
      <c r="B33" s="111"/>
      <c r="C33" s="119"/>
      <c r="D33" s="113"/>
      <c r="E33" s="120"/>
      <c r="F33" s="118"/>
      <c r="G33" s="116" t="str">
        <f t="shared" si="9"/>
        <v/>
      </c>
      <c r="H33" s="95"/>
      <c r="I33" s="117"/>
      <c r="J33" s="50"/>
      <c r="K33" s="51" t="str">
        <f t="shared" si="10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0"/>
      <c r="B34" s="111"/>
      <c r="C34" s="119"/>
      <c r="D34" s="113"/>
      <c r="E34" s="120"/>
      <c r="F34" s="118"/>
      <c r="G34" s="116" t="str">
        <f t="shared" si="9"/>
        <v/>
      </c>
      <c r="H34" s="95"/>
      <c r="I34" s="117"/>
      <c r="J34" s="50"/>
      <c r="K34" s="51" t="str">
        <f t="shared" si="10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1"/>
      <c r="B35" s="111"/>
      <c r="C35" s="119"/>
      <c r="D35" s="113"/>
      <c r="E35" s="122"/>
      <c r="F35" s="123"/>
      <c r="G35" s="116" t="str">
        <f t="shared" si="9"/>
        <v/>
      </c>
      <c r="H35" s="95"/>
      <c r="I35" s="117"/>
      <c r="J35" s="124"/>
      <c r="K35" s="51" t="str">
        <f t="shared" si="10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5" t="s">
        <v>37</v>
      </c>
      <c r="B36" s="125"/>
      <c r="C36" s="126">
        <f>SUM(C31:C35)</f>
        <v>0</v>
      </c>
      <c r="D36" s="127"/>
      <c r="E36" s="128">
        <f>SUM(E28:E35)</f>
        <v>0</v>
      </c>
      <c r="F36" s="86">
        <f>IFERROR(G36/E36, 0)</f>
        <v>0</v>
      </c>
      <c r="G36" s="87">
        <f>SUM(G26:G35)</f>
        <v>5</v>
      </c>
      <c r="H36" s="88"/>
      <c r="I36" s="88"/>
      <c r="J36" s="89"/>
      <c r="K36" s="90">
        <f>SUM(K31:K35)</f>
        <v>0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1"/>
      <c r="B37" s="91"/>
      <c r="C37" s="91"/>
      <c r="D37" s="91"/>
      <c r="E37" s="92"/>
      <c r="F37" s="92"/>
      <c r="G37" s="92"/>
      <c r="H37" s="92"/>
      <c r="I37" s="92"/>
      <c r="J37" s="63"/>
      <c r="K37" s="63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68</v>
      </c>
      <c r="B38" s="23"/>
      <c r="C38" s="23"/>
      <c r="D38" s="23"/>
      <c r="E38" s="23"/>
      <c r="F38" s="23"/>
      <c r="G38" s="24"/>
      <c r="H38" s="24"/>
      <c r="I38" s="25"/>
      <c r="J38" s="26"/>
      <c r="K38" s="63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70</v>
      </c>
      <c r="F39" s="132"/>
      <c r="G39" s="131" t="s">
        <v>71</v>
      </c>
      <c r="H39" s="131" t="s">
        <v>72</v>
      </c>
      <c r="I39" s="131" t="s">
        <v>73</v>
      </c>
      <c r="J39" s="38"/>
      <c r="K39" s="63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/>
      <c r="B40" s="42" t="str">
        <f>IFERROR(__xludf.DUMMYFUNCTION("IFERROR(REGEXEXTRACT(A40,""\| (.+)$""),"""")
"),"")</f>
        <v/>
      </c>
      <c r="C40" s="133"/>
      <c r="D40" s="134"/>
      <c r="E40" s="135"/>
      <c r="F40" s="136"/>
      <c r="G40" s="135"/>
      <c r="H40" s="137"/>
      <c r="I40" s="140"/>
      <c r="J40" s="136"/>
      <c r="K40" s="63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38"/>
      <c r="J41" s="139"/>
      <c r="K41" s="63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38"/>
      <c r="J42" s="139"/>
      <c r="K42" s="63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1"/>
      <c r="D43" s="134"/>
      <c r="E43" s="135"/>
      <c r="F43" s="136"/>
      <c r="G43" s="135"/>
      <c r="H43" s="137"/>
      <c r="I43" s="140"/>
      <c r="J43" s="136"/>
      <c r="K43" s="63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1"/>
      <c r="D44" s="134"/>
      <c r="E44" s="135"/>
      <c r="F44" s="136"/>
      <c r="G44" s="135"/>
      <c r="H44" s="137"/>
      <c r="I44" s="138"/>
      <c r="J44" s="139"/>
      <c r="K44" s="63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2"/>
      <c r="B45" s="42"/>
      <c r="C45" s="141"/>
      <c r="D45" s="134"/>
      <c r="E45" s="133"/>
      <c r="F45" s="143"/>
      <c r="G45" s="135"/>
      <c r="H45" s="137"/>
      <c r="I45" s="138"/>
      <c r="J45" s="139"/>
      <c r="K45" s="63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2"/>
      <c r="B46" s="42"/>
      <c r="C46" s="141"/>
      <c r="D46" s="134"/>
      <c r="E46" s="133"/>
      <c r="F46" s="143"/>
      <c r="G46" s="135"/>
      <c r="H46" s="137"/>
      <c r="I46" s="138"/>
      <c r="J46" s="139"/>
      <c r="K46" s="63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5"/>
      <c r="B47" s="42" t="str">
        <f>IFERROR(__xludf.DUMMYFUNCTION("IFERROR(REGEXEXTRACT(A47,""\| (.+)$""),"""")
"),"")</f>
        <v/>
      </c>
      <c r="C47" s="141"/>
      <c r="D47" s="134"/>
      <c r="E47" s="133"/>
      <c r="F47" s="143"/>
      <c r="G47" s="135"/>
      <c r="H47" s="137"/>
      <c r="I47" s="138"/>
      <c r="J47" s="139"/>
      <c r="K47" s="63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5" t="s">
        <v>37</v>
      </c>
      <c r="B48" s="82"/>
      <c r="C48" s="144">
        <f>SUM(C40:C47)</f>
        <v>0</v>
      </c>
      <c r="D48" s="125"/>
      <c r="E48" s="144"/>
      <c r="F48" s="38"/>
      <c r="G48" s="144"/>
      <c r="H48" s="145"/>
      <c r="I48" s="146"/>
      <c r="J48" s="38"/>
      <c r="K48" s="147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1"/>
      <c r="B49" s="91"/>
      <c r="C49" s="91"/>
      <c r="D49" s="91"/>
      <c r="E49" s="92"/>
      <c r="F49" s="92"/>
      <c r="G49" s="92"/>
      <c r="H49" s="92"/>
      <c r="I49" s="92"/>
      <c r="J49" s="63"/>
      <c r="K49" s="63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81</v>
      </c>
      <c r="B50" s="23"/>
      <c r="C50" s="23"/>
      <c r="D50" s="23"/>
      <c r="E50" s="23"/>
      <c r="F50" s="23"/>
      <c r="G50" s="24"/>
      <c r="H50" s="24"/>
      <c r="I50" s="25"/>
      <c r="J50" s="26"/>
      <c r="K50" s="63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70</v>
      </c>
      <c r="F51" s="132"/>
      <c r="G51" s="131" t="s">
        <v>71</v>
      </c>
      <c r="H51" s="131" t="s">
        <v>73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239</v>
      </c>
      <c r="B52" s="111" t="s">
        <v>116</v>
      </c>
      <c r="C52" s="133">
        <v>1000.0</v>
      </c>
      <c r="D52" s="134"/>
      <c r="E52" s="133" t="s">
        <v>240</v>
      </c>
      <c r="F52" s="143"/>
      <c r="G52" s="134" t="s">
        <v>5</v>
      </c>
      <c r="H52" s="135"/>
      <c r="I52" s="148"/>
      <c r="J52" s="136"/>
      <c r="K52" s="149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/>
      <c r="B53" s="111"/>
      <c r="C53" s="133"/>
      <c r="D53" s="134"/>
      <c r="E53" s="133"/>
      <c r="F53" s="143"/>
      <c r="G53" s="134"/>
      <c r="H53" s="135"/>
      <c r="I53" s="148"/>
      <c r="J53" s="136"/>
      <c r="K53" s="14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/>
      <c r="B54" s="111"/>
      <c r="C54" s="133"/>
      <c r="D54" s="134"/>
      <c r="E54" s="133"/>
      <c r="F54" s="143"/>
      <c r="G54" s="134"/>
      <c r="H54" s="135"/>
      <c r="I54" s="148"/>
      <c r="J54" s="136"/>
      <c r="K54" s="63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1"/>
      <c r="C55" s="133"/>
      <c r="D55" s="134"/>
      <c r="E55" s="133"/>
      <c r="F55" s="143"/>
      <c r="G55" s="134"/>
      <c r="H55" s="135"/>
      <c r="I55" s="148"/>
      <c r="J55" s="136"/>
      <c r="K55" s="63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34"/>
      <c r="C56" s="133"/>
      <c r="D56" s="134"/>
      <c r="E56" s="133"/>
      <c r="F56" s="143"/>
      <c r="G56" s="134"/>
      <c r="H56" s="135"/>
      <c r="I56" s="148"/>
      <c r="J56" s="136"/>
      <c r="K56" s="63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34"/>
      <c r="C57" s="133"/>
      <c r="D57" s="134"/>
      <c r="E57" s="133"/>
      <c r="F57" s="143"/>
      <c r="G57" s="134"/>
      <c r="H57" s="135"/>
      <c r="I57" s="148"/>
      <c r="J57" s="136"/>
      <c r="K57" s="63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34"/>
      <c r="C58" s="133"/>
      <c r="D58" s="134"/>
      <c r="E58" s="133"/>
      <c r="F58" s="143"/>
      <c r="G58" s="134"/>
      <c r="H58" s="135"/>
      <c r="I58" s="148"/>
      <c r="J58" s="136"/>
      <c r="K58" s="63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1"/>
      <c r="C59" s="141"/>
      <c r="D59" s="134"/>
      <c r="E59" s="133"/>
      <c r="F59" s="143"/>
      <c r="G59" s="134"/>
      <c r="H59" s="150"/>
      <c r="I59" s="151"/>
      <c r="J59" s="139"/>
      <c r="K59" s="63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34"/>
      <c r="C60" s="141"/>
      <c r="D60" s="134"/>
      <c r="E60" s="133"/>
      <c r="F60" s="143"/>
      <c r="G60" s="134"/>
      <c r="H60" s="150"/>
      <c r="I60" s="151"/>
      <c r="J60" s="139"/>
      <c r="K60" s="63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1"/>
      <c r="C61" s="141"/>
      <c r="D61" s="134"/>
      <c r="E61" s="133"/>
      <c r="F61" s="143"/>
      <c r="G61" s="134"/>
      <c r="H61" s="150"/>
      <c r="I61" s="151"/>
      <c r="J61" s="139"/>
      <c r="K61" s="63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1"/>
      <c r="C62" s="141"/>
      <c r="D62" s="134"/>
      <c r="E62" s="133"/>
      <c r="F62" s="143"/>
      <c r="G62" s="134"/>
      <c r="H62" s="150"/>
      <c r="I62" s="151"/>
      <c r="J62" s="139"/>
      <c r="K62" s="63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1"/>
      <c r="C63" s="141"/>
      <c r="D63" s="134"/>
      <c r="E63" s="133"/>
      <c r="F63" s="143"/>
      <c r="G63" s="134"/>
      <c r="H63" s="150"/>
      <c r="I63" s="151"/>
      <c r="J63" s="139"/>
      <c r="K63" s="63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2"/>
      <c r="B64" s="111"/>
      <c r="C64" s="141"/>
      <c r="D64" s="134"/>
      <c r="E64" s="153"/>
      <c r="F64" s="154"/>
      <c r="G64" s="134"/>
      <c r="H64" s="150"/>
      <c r="I64" s="151"/>
      <c r="J64" s="139"/>
      <c r="K64" s="63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5" t="s">
        <v>37</v>
      </c>
      <c r="B65" s="125"/>
      <c r="C65" s="144">
        <f>SUM(C52:C64)</f>
        <v>1000</v>
      </c>
      <c r="D65" s="125"/>
      <c r="E65" s="144"/>
      <c r="F65" s="38"/>
      <c r="G65" s="144"/>
      <c r="H65" s="155"/>
      <c r="I65" s="132"/>
      <c r="J65" s="38"/>
      <c r="K65" s="147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1"/>
      <c r="B66" s="91"/>
      <c r="C66" s="91"/>
      <c r="D66" s="91"/>
      <c r="E66" s="92"/>
      <c r="F66" s="92"/>
      <c r="G66" s="92"/>
      <c r="H66" s="92"/>
      <c r="I66" s="92"/>
      <c r="J66" s="63"/>
      <c r="K66" s="63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111</v>
      </c>
      <c r="B67" s="23"/>
      <c r="C67" s="23"/>
      <c r="D67" s="23"/>
      <c r="E67" s="23"/>
      <c r="F67" s="23"/>
      <c r="G67" s="24"/>
      <c r="H67" s="24"/>
      <c r="I67" s="25"/>
      <c r="J67" s="26"/>
      <c r="K67" s="63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112</v>
      </c>
      <c r="D68" s="130" t="s">
        <v>11</v>
      </c>
      <c r="E68" s="30" t="s">
        <v>12</v>
      </c>
      <c r="F68" s="30" t="s">
        <v>113</v>
      </c>
      <c r="G68" s="156" t="s">
        <v>114</v>
      </c>
      <c r="H68" s="131" t="s">
        <v>73</v>
      </c>
      <c r="I68" s="132"/>
      <c r="J68" s="38"/>
      <c r="K68" s="63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/>
      <c r="B69" s="111"/>
      <c r="C69" s="158"/>
      <c r="D69" s="158"/>
      <c r="E69" s="134"/>
      <c r="F69" s="140"/>
      <c r="G69" s="140"/>
      <c r="H69" s="159"/>
      <c r="I69" s="148"/>
      <c r="J69" s="143"/>
      <c r="K69" s="63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/>
      <c r="B70" s="111"/>
      <c r="C70" s="158"/>
      <c r="D70" s="158"/>
      <c r="E70" s="158"/>
      <c r="F70" s="140"/>
      <c r="G70" s="140"/>
      <c r="H70" s="159"/>
      <c r="I70" s="148"/>
      <c r="J70" s="143"/>
      <c r="K70" s="14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/>
      <c r="B71" s="111"/>
      <c r="C71" s="158"/>
      <c r="D71" s="158"/>
      <c r="E71" s="158"/>
      <c r="F71" s="140"/>
      <c r="G71" s="140"/>
      <c r="H71" s="159"/>
      <c r="I71" s="148"/>
      <c r="J71" s="143"/>
      <c r="K71" s="14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/>
      <c r="B72" s="111"/>
      <c r="C72" s="158"/>
      <c r="D72" s="158"/>
      <c r="E72" s="158"/>
      <c r="F72" s="140"/>
      <c r="G72" s="140"/>
      <c r="H72" s="159"/>
      <c r="I72" s="148"/>
      <c r="J72" s="143"/>
      <c r="K72" s="14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/>
      <c r="B73" s="111"/>
      <c r="C73" s="158"/>
      <c r="D73" s="158"/>
      <c r="E73" s="134"/>
      <c r="F73" s="140"/>
      <c r="G73" s="140"/>
      <c r="H73" s="159"/>
      <c r="I73" s="148"/>
      <c r="J73" s="143"/>
      <c r="K73" s="63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/>
      <c r="B74" s="111"/>
      <c r="C74" s="158"/>
      <c r="D74" s="158"/>
      <c r="E74" s="158"/>
      <c r="F74" s="140"/>
      <c r="G74" s="140"/>
      <c r="H74" s="159"/>
      <c r="I74" s="148"/>
      <c r="J74" s="143"/>
      <c r="K74" s="63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/>
      <c r="B75" s="111"/>
      <c r="C75" s="158"/>
      <c r="D75" s="134"/>
      <c r="E75" s="226"/>
      <c r="F75" s="140"/>
      <c r="G75" s="140"/>
      <c r="H75" s="159"/>
      <c r="I75" s="148"/>
      <c r="J75" s="143"/>
      <c r="K75" s="160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/>
      <c r="B76" s="158"/>
      <c r="C76" s="158"/>
      <c r="D76" s="158"/>
      <c r="E76" s="134"/>
      <c r="F76" s="140"/>
      <c r="G76" s="140"/>
      <c r="H76" s="159"/>
      <c r="I76" s="148"/>
      <c r="J76" s="143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1"/>
      <c r="B77" s="134"/>
      <c r="C77" s="158"/>
      <c r="D77" s="158"/>
      <c r="E77" s="134"/>
      <c r="F77" s="140"/>
      <c r="G77" s="140"/>
      <c r="H77" s="159"/>
      <c r="I77" s="148"/>
      <c r="J77" s="143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1"/>
      <c r="B78" s="134"/>
      <c r="C78" s="158"/>
      <c r="D78" s="158"/>
      <c r="E78" s="134"/>
      <c r="F78" s="140"/>
      <c r="G78" s="140"/>
      <c r="H78" s="159"/>
      <c r="I78" s="148"/>
      <c r="J78" s="143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1"/>
      <c r="B79" s="134"/>
      <c r="C79" s="158"/>
      <c r="D79" s="158"/>
      <c r="E79" s="134"/>
      <c r="F79" s="140"/>
      <c r="G79" s="140"/>
      <c r="H79" s="159"/>
      <c r="I79" s="148"/>
      <c r="J79" s="143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1"/>
      <c r="B80" s="162"/>
      <c r="C80" s="158"/>
      <c r="D80" s="134"/>
      <c r="E80" s="163"/>
      <c r="F80" s="140"/>
      <c r="G80" s="140"/>
      <c r="H80" s="159"/>
      <c r="I80" s="148"/>
      <c r="J80" s="143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1"/>
      <c r="B81" s="162"/>
      <c r="C81" s="158"/>
      <c r="D81" s="134"/>
      <c r="E81" s="164"/>
      <c r="F81" s="140"/>
      <c r="G81" s="140"/>
      <c r="H81" s="159"/>
      <c r="I81" s="148"/>
      <c r="J81" s="143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/>
      <c r="B82" s="162"/>
      <c r="C82" s="158"/>
      <c r="D82" s="134"/>
      <c r="E82" s="164"/>
      <c r="F82" s="140"/>
      <c r="G82" s="140"/>
      <c r="H82" s="159"/>
      <c r="I82" s="148"/>
      <c r="J82" s="143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1"/>
      <c r="B83" s="162"/>
      <c r="C83" s="158"/>
      <c r="D83" s="134"/>
      <c r="E83" s="164"/>
      <c r="F83" s="140"/>
      <c r="G83" s="140"/>
      <c r="H83" s="159"/>
      <c r="I83" s="148"/>
      <c r="J83" s="143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1"/>
      <c r="B84" s="162"/>
      <c r="C84" s="158"/>
      <c r="D84" s="134"/>
      <c r="E84" s="164"/>
      <c r="F84" s="140"/>
      <c r="G84" s="140"/>
      <c r="H84" s="159"/>
      <c r="I84" s="148"/>
      <c r="J84" s="143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65"/>
      <c r="B85" s="162"/>
      <c r="C85" s="158"/>
      <c r="D85" s="158"/>
      <c r="E85" s="166"/>
      <c r="F85" s="140"/>
      <c r="G85" s="140"/>
      <c r="H85" s="159"/>
      <c r="I85" s="148"/>
      <c r="J85" s="143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5"/>
      <c r="B86" s="162"/>
      <c r="C86" s="158"/>
      <c r="D86" s="158"/>
      <c r="E86" s="166"/>
      <c r="F86" s="140"/>
      <c r="G86" s="140"/>
      <c r="H86" s="159"/>
      <c r="I86" s="148"/>
      <c r="J86" s="143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5"/>
      <c r="B87" s="162"/>
      <c r="C87" s="158"/>
      <c r="D87" s="158"/>
      <c r="E87" s="166"/>
      <c r="F87" s="140"/>
      <c r="G87" s="140"/>
      <c r="H87" s="159"/>
      <c r="I87" s="148"/>
      <c r="J87" s="143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1"/>
      <c r="B88" s="162"/>
      <c r="C88" s="164"/>
      <c r="D88" s="158"/>
      <c r="E88" s="166"/>
      <c r="F88" s="140"/>
      <c r="G88" s="140"/>
      <c r="H88" s="159"/>
      <c r="I88" s="148"/>
      <c r="J88" s="143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05" t="s">
        <v>37</v>
      </c>
      <c r="B89" s="125"/>
      <c r="C89" s="106">
        <f t="shared" ref="C89:D89" si="11">SUM(C69:C80)</f>
        <v>0</v>
      </c>
      <c r="D89" s="106">
        <f t="shared" si="11"/>
        <v>0</v>
      </c>
      <c r="E89" s="167"/>
      <c r="F89" s="168"/>
      <c r="G89" s="145"/>
      <c r="H89" s="155"/>
      <c r="I89" s="132"/>
      <c r="J89" s="38"/>
      <c r="K89" s="21"/>
      <c r="L89" s="39"/>
      <c r="M89" s="8"/>
      <c r="N89" s="8"/>
      <c r="O89" s="8"/>
      <c r="P89" s="39"/>
      <c r="Q89" s="39"/>
      <c r="R89" s="39"/>
      <c r="S89" s="39"/>
      <c r="T89" s="39"/>
      <c r="U89" s="39"/>
      <c r="V89" s="39"/>
      <c r="W89" s="39"/>
      <c r="X89" s="39"/>
      <c r="Y89" s="40"/>
      <c r="Z89" s="40"/>
      <c r="AA89" s="40"/>
    </row>
    <row r="90" ht="13.5" customHeight="1">
      <c r="A90" s="91"/>
      <c r="B90" s="91"/>
      <c r="C90" s="91"/>
      <c r="D90" s="91"/>
      <c r="E90" s="92"/>
      <c r="F90" s="92"/>
      <c r="G90" s="92"/>
      <c r="H90" s="92"/>
      <c r="I90" s="92"/>
      <c r="J90" s="63"/>
      <c r="K90" s="21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5.75" customHeight="1">
      <c r="A91" s="22" t="s">
        <v>138</v>
      </c>
      <c r="B91" s="23"/>
      <c r="C91" s="169"/>
      <c r="D91" s="169"/>
      <c r="E91" s="22" t="s">
        <v>140</v>
      </c>
      <c r="F91" s="170"/>
      <c r="G91" s="170"/>
      <c r="H91" s="170"/>
      <c r="I91" s="170"/>
      <c r="J91" s="170"/>
      <c r="K91" s="17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28" t="s">
        <v>143</v>
      </c>
      <c r="B92" s="28" t="s">
        <v>144</v>
      </c>
      <c r="C92" s="28" t="s">
        <v>73</v>
      </c>
      <c r="D92" s="130"/>
      <c r="E92" s="172"/>
      <c r="F92" s="151"/>
      <c r="G92" s="151"/>
      <c r="H92" s="151"/>
      <c r="I92" s="151"/>
      <c r="J92" s="151"/>
      <c r="K92" s="21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173" t="s">
        <v>146</v>
      </c>
      <c r="B93" s="174"/>
      <c r="C93" s="134"/>
      <c r="D93" s="175"/>
      <c r="E93" s="176"/>
      <c r="F93" s="151"/>
      <c r="G93" s="151"/>
      <c r="H93" s="151"/>
      <c r="I93" s="151"/>
      <c r="J93" s="151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67" t="s">
        <v>76</v>
      </c>
      <c r="B94" s="177"/>
      <c r="C94" s="62"/>
      <c r="D94" s="178"/>
      <c r="E94" s="172"/>
      <c r="F94" s="151"/>
      <c r="G94" s="151"/>
      <c r="H94" s="151"/>
      <c r="I94" s="151"/>
      <c r="J94" s="151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67" t="s">
        <v>147</v>
      </c>
      <c r="B95" s="177"/>
      <c r="C95" s="67"/>
      <c r="D95" s="178"/>
      <c r="E95" s="172"/>
      <c r="F95" s="151"/>
      <c r="G95" s="151"/>
      <c r="H95" s="151"/>
      <c r="I95" s="151"/>
      <c r="J95" s="151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179"/>
      <c r="B96" s="180"/>
      <c r="C96" s="181"/>
      <c r="D96" s="182"/>
      <c r="E96" s="172"/>
      <c r="F96" s="151"/>
      <c r="G96" s="151"/>
      <c r="H96" s="151"/>
      <c r="I96" s="151"/>
      <c r="J96" s="151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83"/>
      <c r="B97" s="184"/>
      <c r="C97" s="185"/>
      <c r="D97" s="186"/>
      <c r="E97" s="172"/>
      <c r="F97" s="151"/>
      <c r="G97" s="151"/>
      <c r="H97" s="151"/>
      <c r="I97" s="151"/>
      <c r="J97" s="151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05" t="s">
        <v>37</v>
      </c>
      <c r="B98" s="187">
        <f>SUM(B93:B97)</f>
        <v>0</v>
      </c>
      <c r="C98" s="83"/>
      <c r="D98" s="168"/>
      <c r="E98" s="172"/>
      <c r="F98" s="151"/>
      <c r="G98" s="151"/>
      <c r="H98" s="151"/>
      <c r="I98" s="151"/>
      <c r="J98" s="151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188"/>
      <c r="B99" s="188"/>
      <c r="C99" s="188"/>
      <c r="D99" s="2"/>
      <c r="E99" s="189"/>
      <c r="F99" s="189"/>
      <c r="G99" s="189"/>
      <c r="H99" s="189"/>
      <c r="I99" s="189"/>
      <c r="J99" s="21"/>
      <c r="K99" s="21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129" t="s">
        <v>148</v>
      </c>
      <c r="B100" s="23"/>
      <c r="C100" s="23"/>
      <c r="D100" s="23"/>
      <c r="E100" s="23"/>
      <c r="F100" s="23"/>
      <c r="G100" s="24"/>
      <c r="H100" s="24"/>
      <c r="I100" s="25"/>
      <c r="J100" s="26"/>
      <c r="K100" s="160"/>
      <c r="L100" s="160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30" t="s">
        <v>149</v>
      </c>
      <c r="B101" s="30" t="s">
        <v>10</v>
      </c>
      <c r="C101" s="30" t="s">
        <v>11</v>
      </c>
      <c r="D101" s="30" t="s">
        <v>112</v>
      </c>
      <c r="E101" s="28" t="s">
        <v>13</v>
      </c>
      <c r="F101" s="30" t="s">
        <v>14</v>
      </c>
      <c r="G101" s="31" t="s">
        <v>15</v>
      </c>
      <c r="H101" s="131" t="s">
        <v>73</v>
      </c>
      <c r="I101" s="132"/>
      <c r="J101" s="38"/>
      <c r="K101" s="29" t="s">
        <v>19</v>
      </c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228" t="s">
        <v>258</v>
      </c>
      <c r="B102" s="191"/>
      <c r="C102" s="192"/>
      <c r="D102" s="192"/>
      <c r="E102" s="229">
        <v>3.0</v>
      </c>
      <c r="F102" s="230">
        <v>1.0</v>
      </c>
      <c r="G102" s="195">
        <f t="shared" ref="G102:G122" si="12">IF(OR(E102="",F102=""),"",E102*F102)</f>
        <v>3</v>
      </c>
      <c r="H102" s="196" t="s">
        <v>5</v>
      </c>
      <c r="I102" s="197"/>
      <c r="J102" s="198"/>
      <c r="K102" s="199">
        <f t="shared" ref="K102:K122" si="13">IF(OR(E102="",F102=""),"",(E102*F102)/7.5)</f>
        <v>0.4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200"/>
      <c r="B103" s="201"/>
      <c r="C103" s="202"/>
      <c r="D103" s="202"/>
      <c r="E103" s="232"/>
      <c r="F103" s="233"/>
      <c r="G103" s="205" t="str">
        <f t="shared" si="12"/>
        <v/>
      </c>
      <c r="H103" s="196"/>
      <c r="I103" s="197"/>
      <c r="J103" s="198"/>
      <c r="K103" s="206" t="str">
        <f t="shared" si="13"/>
        <v/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0"/>
      <c r="B104" s="201"/>
      <c r="C104" s="202"/>
      <c r="D104" s="202"/>
      <c r="E104" s="232"/>
      <c r="F104" s="233"/>
      <c r="G104" s="205" t="str">
        <f t="shared" si="12"/>
        <v/>
      </c>
      <c r="H104" s="196"/>
      <c r="I104" s="197"/>
      <c r="J104" s="198"/>
      <c r="K104" s="206" t="str">
        <f t="shared" si="13"/>
        <v/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0"/>
      <c r="B105" s="201"/>
      <c r="C105" s="202"/>
      <c r="D105" s="202"/>
      <c r="E105" s="232"/>
      <c r="F105" s="233"/>
      <c r="G105" s="205" t="str">
        <f t="shared" si="12"/>
        <v/>
      </c>
      <c r="H105" s="196"/>
      <c r="I105" s="197"/>
      <c r="J105" s="198"/>
      <c r="K105" s="207" t="str">
        <f t="shared" si="13"/>
        <v/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8"/>
      <c r="B106" s="209"/>
      <c r="C106" s="210"/>
      <c r="D106" s="210"/>
      <c r="E106" s="211"/>
      <c r="F106" s="212"/>
      <c r="G106" s="205" t="str">
        <f t="shared" si="12"/>
        <v/>
      </c>
      <c r="H106" s="196"/>
      <c r="I106" s="197"/>
      <c r="J106" s="198"/>
      <c r="K106" s="207" t="str">
        <f t="shared" si="13"/>
        <v/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8"/>
      <c r="B107" s="209"/>
      <c r="C107" s="210"/>
      <c r="D107" s="210"/>
      <c r="E107" s="211"/>
      <c r="F107" s="212"/>
      <c r="G107" s="205" t="str">
        <f t="shared" si="12"/>
        <v/>
      </c>
      <c r="H107" s="196"/>
      <c r="I107" s="197"/>
      <c r="J107" s="198"/>
      <c r="K107" s="207" t="str">
        <f t="shared" si="13"/>
        <v/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8"/>
      <c r="B108" s="213"/>
      <c r="C108" s="214"/>
      <c r="D108" s="214"/>
      <c r="E108" s="211"/>
      <c r="F108" s="212"/>
      <c r="G108" s="205" t="str">
        <f t="shared" si="12"/>
        <v/>
      </c>
      <c r="H108" s="196"/>
      <c r="I108" s="197"/>
      <c r="J108" s="198"/>
      <c r="K108" s="207" t="str">
        <f t="shared" si="13"/>
        <v/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8"/>
      <c r="B109" s="213"/>
      <c r="C109" s="214"/>
      <c r="D109" s="214"/>
      <c r="E109" s="211"/>
      <c r="F109" s="212"/>
      <c r="G109" s="205" t="str">
        <f t="shared" si="12"/>
        <v/>
      </c>
      <c r="H109" s="196"/>
      <c r="I109" s="197"/>
      <c r="J109" s="198"/>
      <c r="K109" s="207" t="str">
        <f t="shared" si="13"/>
        <v/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8"/>
      <c r="B110" s="213"/>
      <c r="C110" s="214"/>
      <c r="D110" s="214"/>
      <c r="E110" s="211"/>
      <c r="F110" s="212"/>
      <c r="G110" s="205" t="str">
        <f t="shared" si="12"/>
        <v/>
      </c>
      <c r="H110" s="196"/>
      <c r="I110" s="197"/>
      <c r="J110" s="198"/>
      <c r="K110" s="207" t="str">
        <f t="shared" si="13"/>
        <v/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8"/>
      <c r="B111" s="213"/>
      <c r="C111" s="214"/>
      <c r="D111" s="214"/>
      <c r="E111" s="211"/>
      <c r="F111" s="212"/>
      <c r="G111" s="205" t="str">
        <f t="shared" si="12"/>
        <v/>
      </c>
      <c r="H111" s="196"/>
      <c r="I111" s="197"/>
      <c r="J111" s="198"/>
      <c r="K111" s="207" t="str">
        <f t="shared" si="13"/>
        <v/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8"/>
      <c r="B112" s="213"/>
      <c r="C112" s="210"/>
      <c r="D112" s="210"/>
      <c r="E112" s="211"/>
      <c r="F112" s="212"/>
      <c r="G112" s="205" t="str">
        <f t="shared" si="12"/>
        <v/>
      </c>
      <c r="H112" s="196"/>
      <c r="I112" s="197"/>
      <c r="J112" s="198"/>
      <c r="K112" s="207" t="str">
        <f t="shared" si="13"/>
        <v/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8"/>
      <c r="B113" s="213"/>
      <c r="C113" s="210"/>
      <c r="D113" s="210"/>
      <c r="E113" s="211"/>
      <c r="F113" s="212"/>
      <c r="G113" s="205" t="str">
        <f t="shared" si="12"/>
        <v/>
      </c>
      <c r="H113" s="196"/>
      <c r="I113" s="197"/>
      <c r="J113" s="198"/>
      <c r="K113" s="207" t="str">
        <f t="shared" si="13"/>
        <v/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8"/>
      <c r="B114" s="213"/>
      <c r="C114" s="214"/>
      <c r="D114" s="214"/>
      <c r="E114" s="211"/>
      <c r="F114" s="212"/>
      <c r="G114" s="205" t="str">
        <f t="shared" si="12"/>
        <v/>
      </c>
      <c r="H114" s="196"/>
      <c r="I114" s="197"/>
      <c r="J114" s="198"/>
      <c r="K114" s="207" t="str">
        <f t="shared" si="13"/>
        <v/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8"/>
      <c r="B115" s="213"/>
      <c r="C115" s="214"/>
      <c r="D115" s="214"/>
      <c r="E115" s="211"/>
      <c r="F115" s="212"/>
      <c r="G115" s="205" t="str">
        <f t="shared" si="12"/>
        <v/>
      </c>
      <c r="H115" s="196"/>
      <c r="I115" s="197"/>
      <c r="J115" s="198"/>
      <c r="K115" s="207" t="str">
        <f t="shared" si="13"/>
        <v/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8"/>
      <c r="B116" s="215"/>
      <c r="C116" s="216"/>
      <c r="D116" s="216"/>
      <c r="E116" s="217"/>
      <c r="F116" s="212"/>
      <c r="G116" s="205" t="str">
        <f t="shared" si="12"/>
        <v/>
      </c>
      <c r="H116" s="196"/>
      <c r="I116" s="197"/>
      <c r="J116" s="198"/>
      <c r="K116" s="207" t="str">
        <f t="shared" si="13"/>
        <v/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8"/>
      <c r="B117" s="215"/>
      <c r="C117" s="216"/>
      <c r="D117" s="216"/>
      <c r="E117" s="217"/>
      <c r="F117" s="218"/>
      <c r="G117" s="205" t="str">
        <f t="shared" si="12"/>
        <v/>
      </c>
      <c r="H117" s="196"/>
      <c r="I117" s="197"/>
      <c r="J117" s="198"/>
      <c r="K117" s="207" t="str">
        <f t="shared" si="13"/>
        <v/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8"/>
      <c r="B118" s="215"/>
      <c r="C118" s="216"/>
      <c r="D118" s="216"/>
      <c r="E118" s="217"/>
      <c r="F118" s="218"/>
      <c r="G118" s="205" t="str">
        <f t="shared" si="12"/>
        <v/>
      </c>
      <c r="H118" s="196"/>
      <c r="I118" s="197"/>
      <c r="J118" s="198"/>
      <c r="K118" s="207" t="str">
        <f t="shared" si="13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8"/>
      <c r="B119" s="215"/>
      <c r="C119" s="216"/>
      <c r="D119" s="216"/>
      <c r="E119" s="217"/>
      <c r="F119" s="218"/>
      <c r="G119" s="205" t="str">
        <f t="shared" si="12"/>
        <v/>
      </c>
      <c r="H119" s="196"/>
      <c r="I119" s="197"/>
      <c r="J119" s="198"/>
      <c r="K119" s="207" t="str">
        <f t="shared" si="13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8"/>
      <c r="B120" s="215"/>
      <c r="C120" s="216"/>
      <c r="D120" s="216"/>
      <c r="E120" s="217"/>
      <c r="F120" s="218"/>
      <c r="G120" s="205" t="str">
        <f t="shared" si="12"/>
        <v/>
      </c>
      <c r="H120" s="196"/>
      <c r="I120" s="197"/>
      <c r="J120" s="198"/>
      <c r="K120" s="207" t="str">
        <f t="shared" si="13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8"/>
      <c r="B121" s="219"/>
      <c r="C121" s="216"/>
      <c r="D121" s="216"/>
      <c r="E121" s="217"/>
      <c r="F121" s="218"/>
      <c r="G121" s="205" t="str">
        <f t="shared" si="12"/>
        <v/>
      </c>
      <c r="H121" s="196"/>
      <c r="I121" s="197"/>
      <c r="J121" s="198"/>
      <c r="K121" s="207" t="str">
        <f t="shared" si="13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208"/>
      <c r="B122" s="219"/>
      <c r="C122" s="216"/>
      <c r="D122" s="216"/>
      <c r="E122" s="217"/>
      <c r="F122" s="218"/>
      <c r="G122" s="220" t="str">
        <f t="shared" si="12"/>
        <v/>
      </c>
      <c r="H122" s="196"/>
      <c r="I122" s="197"/>
      <c r="J122" s="198"/>
      <c r="K122" s="221" t="str">
        <f t="shared" si="13"/>
        <v/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05" t="s">
        <v>37</v>
      </c>
      <c r="B123" s="125"/>
      <c r="C123" s="106">
        <f t="shared" ref="C123:D123" si="14">SUM(C102:C105)</f>
        <v>0</v>
      </c>
      <c r="D123" s="106">
        <f t="shared" si="14"/>
        <v>0</v>
      </c>
      <c r="E123" s="108">
        <f>SUM(E102:E122)</f>
        <v>3</v>
      </c>
      <c r="F123" s="86">
        <f>IFERROR(G123/E123, 0)</f>
        <v>1</v>
      </c>
      <c r="G123" s="87">
        <f>SUM(G102:G122)</f>
        <v>3</v>
      </c>
      <c r="H123" s="155"/>
      <c r="I123" s="132"/>
      <c r="J123" s="38"/>
      <c r="K123" s="90">
        <f>SUM(K102:K122)</f>
        <v>0.4</v>
      </c>
      <c r="L123" s="39"/>
      <c r="M123" s="8"/>
      <c r="N123" s="8"/>
      <c r="O123" s="8"/>
      <c r="P123" s="39"/>
      <c r="Q123" s="39"/>
      <c r="R123" s="39"/>
      <c r="S123" s="39"/>
      <c r="T123" s="39"/>
      <c r="U123" s="39"/>
      <c r="V123" s="39"/>
      <c r="W123" s="39"/>
      <c r="X123" s="39"/>
      <c r="Y123" s="40"/>
      <c r="Z123" s="40"/>
      <c r="AA123" s="40"/>
    </row>
    <row r="124" ht="15.75" customHeight="1">
      <c r="A124" s="188"/>
      <c r="B124" s="188"/>
      <c r="C124" s="188"/>
      <c r="D124" s="2"/>
      <c r="E124" s="189"/>
      <c r="F124" s="189"/>
      <c r="G124" s="189"/>
      <c r="H124" s="189"/>
      <c r="I124" s="189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8"/>
      <c r="B125" s="188"/>
      <c r="C125" s="188"/>
      <c r="D125" s="2"/>
      <c r="E125" s="189"/>
      <c r="F125" s="189"/>
      <c r="G125" s="189"/>
      <c r="H125" s="189"/>
      <c r="I125" s="189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8"/>
      <c r="B126" s="188"/>
      <c r="C126" s="188"/>
      <c r="D126" s="2"/>
      <c r="E126" s="189"/>
      <c r="F126" s="189"/>
      <c r="G126" s="189"/>
      <c r="H126" s="189"/>
      <c r="I126" s="189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8"/>
      <c r="B127" s="188"/>
      <c r="C127" s="188"/>
      <c r="D127" s="2"/>
      <c r="E127" s="189"/>
      <c r="F127" s="189"/>
      <c r="G127" s="189"/>
      <c r="H127" s="189"/>
      <c r="I127" s="189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B128" s="188"/>
      <c r="C128" s="188"/>
      <c r="D128" s="2"/>
      <c r="E128" s="189"/>
      <c r="F128" s="189"/>
      <c r="G128" s="189"/>
      <c r="H128" s="189"/>
      <c r="I128" s="189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8"/>
      <c r="B129" s="188"/>
      <c r="C129" s="188"/>
      <c r="D129" s="2"/>
      <c r="E129" s="189"/>
      <c r="F129" s="189"/>
      <c r="G129" s="189"/>
      <c r="H129" s="189"/>
      <c r="I129" s="189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8"/>
      <c r="B130" s="188"/>
      <c r="C130" s="188"/>
      <c r="D130" s="2"/>
      <c r="E130" s="189"/>
      <c r="F130" s="189"/>
      <c r="G130" s="189"/>
      <c r="H130" s="189"/>
      <c r="I130" s="189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8"/>
      <c r="B131" s="188"/>
      <c r="C131" s="188"/>
      <c r="D131" s="2"/>
      <c r="E131" s="189"/>
      <c r="F131" s="189"/>
      <c r="G131" s="189"/>
      <c r="H131" s="189"/>
      <c r="I131" s="189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8"/>
      <c r="B132" s="188"/>
      <c r="C132" s="188"/>
      <c r="D132" s="2"/>
      <c r="E132" s="189"/>
      <c r="F132" s="189"/>
      <c r="G132" s="189"/>
      <c r="H132" s="189"/>
      <c r="I132" s="189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8"/>
      <c r="B133" s="188"/>
      <c r="C133" s="188"/>
      <c r="D133" s="2"/>
      <c r="E133" s="189"/>
      <c r="F133" s="189"/>
      <c r="G133" s="189"/>
      <c r="H133" s="189"/>
      <c r="I133" s="189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8"/>
      <c r="B134" s="188"/>
      <c r="C134" s="188"/>
      <c r="D134" s="2"/>
      <c r="E134" s="189"/>
      <c r="F134" s="189"/>
      <c r="G134" s="189"/>
      <c r="H134" s="189"/>
      <c r="I134" s="189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8"/>
      <c r="B135" s="188"/>
      <c r="C135" s="188"/>
      <c r="D135" s="2"/>
      <c r="E135" s="189"/>
      <c r="F135" s="189"/>
      <c r="G135" s="189"/>
      <c r="H135" s="189"/>
      <c r="I135" s="189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8"/>
      <c r="B136" s="188"/>
      <c r="C136" s="188"/>
      <c r="D136" s="2"/>
      <c r="E136" s="189"/>
      <c r="F136" s="189"/>
      <c r="G136" s="189"/>
      <c r="H136" s="189"/>
      <c r="I136" s="189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8"/>
      <c r="B137" s="188"/>
      <c r="C137" s="188"/>
      <c r="D137" s="2"/>
      <c r="E137" s="189"/>
      <c r="F137" s="189"/>
      <c r="G137" s="189"/>
      <c r="H137" s="189"/>
      <c r="I137" s="189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8"/>
      <c r="B138" s="188"/>
      <c r="C138" s="188"/>
      <c r="D138" s="2"/>
      <c r="E138" s="189"/>
      <c r="F138" s="189"/>
      <c r="G138" s="189"/>
      <c r="H138" s="189"/>
      <c r="I138" s="189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8"/>
      <c r="B139" s="188"/>
      <c r="C139" s="188"/>
      <c r="D139" s="2"/>
      <c r="E139" s="189"/>
      <c r="F139" s="189"/>
      <c r="G139" s="189"/>
      <c r="H139" s="189"/>
      <c r="I139" s="189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8"/>
      <c r="B140" s="188"/>
      <c r="C140" s="188"/>
      <c r="D140" s="2"/>
      <c r="E140" s="189"/>
      <c r="F140" s="189"/>
      <c r="G140" s="189"/>
      <c r="H140" s="189"/>
      <c r="I140" s="189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8"/>
      <c r="B141" s="188"/>
      <c r="C141" s="188"/>
      <c r="D141" s="2"/>
      <c r="E141" s="189"/>
      <c r="F141" s="189"/>
      <c r="G141" s="189"/>
      <c r="H141" s="189"/>
      <c r="I141" s="189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8"/>
      <c r="B142" s="188"/>
      <c r="C142" s="188"/>
      <c r="D142" s="2"/>
      <c r="E142" s="189"/>
      <c r="F142" s="189"/>
      <c r="G142" s="189"/>
      <c r="H142" s="189"/>
      <c r="I142" s="189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8"/>
      <c r="B143" s="188"/>
      <c r="C143" s="188"/>
      <c r="D143" s="2"/>
      <c r="E143" s="189"/>
      <c r="F143" s="189"/>
      <c r="G143" s="189"/>
      <c r="H143" s="189"/>
      <c r="I143" s="189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8"/>
      <c r="B144" s="188"/>
      <c r="C144" s="188"/>
      <c r="D144" s="2"/>
      <c r="E144" s="189"/>
      <c r="F144" s="189"/>
      <c r="G144" s="189"/>
      <c r="H144" s="189"/>
      <c r="I144" s="189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8"/>
      <c r="B145" s="188"/>
      <c r="C145" s="188"/>
      <c r="D145" s="2"/>
      <c r="E145" s="189"/>
      <c r="F145" s="189"/>
      <c r="G145" s="189"/>
      <c r="H145" s="189"/>
      <c r="I145" s="189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8"/>
      <c r="B146" s="188"/>
      <c r="C146" s="188"/>
      <c r="D146" s="2"/>
      <c r="E146" s="189"/>
      <c r="F146" s="189"/>
      <c r="G146" s="189"/>
      <c r="H146" s="189"/>
      <c r="I146" s="189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8"/>
      <c r="B147" s="188"/>
      <c r="C147" s="188"/>
      <c r="D147" s="2"/>
      <c r="E147" s="189"/>
      <c r="F147" s="189"/>
      <c r="G147" s="189"/>
      <c r="H147" s="189"/>
      <c r="I147" s="189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8"/>
      <c r="B148" s="188"/>
      <c r="C148" s="188"/>
      <c r="D148" s="2"/>
      <c r="E148" s="189"/>
      <c r="F148" s="189"/>
      <c r="G148" s="189"/>
      <c r="H148" s="189"/>
      <c r="I148" s="189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8"/>
      <c r="B149" s="188"/>
      <c r="C149" s="188"/>
      <c r="D149" s="2"/>
      <c r="E149" s="189"/>
      <c r="F149" s="189"/>
      <c r="G149" s="189"/>
      <c r="H149" s="189"/>
      <c r="I149" s="189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8"/>
      <c r="B150" s="188"/>
      <c r="C150" s="188"/>
      <c r="D150" s="2"/>
      <c r="E150" s="189"/>
      <c r="F150" s="189"/>
      <c r="G150" s="189"/>
      <c r="H150" s="189"/>
      <c r="I150" s="189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8"/>
      <c r="B151" s="188"/>
      <c r="C151" s="188"/>
      <c r="D151" s="2"/>
      <c r="E151" s="189"/>
      <c r="F151" s="189"/>
      <c r="G151" s="189"/>
      <c r="H151" s="189"/>
      <c r="I151" s="189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8"/>
      <c r="B152" s="188"/>
      <c r="C152" s="188"/>
      <c r="D152" s="2"/>
      <c r="E152" s="189"/>
      <c r="F152" s="189"/>
      <c r="G152" s="189"/>
      <c r="H152" s="189"/>
      <c r="I152" s="189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8"/>
      <c r="B153" s="188"/>
      <c r="C153" s="188"/>
      <c r="D153" s="2"/>
      <c r="E153" s="189"/>
      <c r="F153" s="189"/>
      <c r="G153" s="189"/>
      <c r="H153" s="189"/>
      <c r="I153" s="189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8"/>
      <c r="B154" s="188"/>
      <c r="C154" s="188"/>
      <c r="D154" s="2"/>
      <c r="E154" s="189"/>
      <c r="F154" s="189"/>
      <c r="G154" s="189"/>
      <c r="H154" s="189"/>
      <c r="I154" s="189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8"/>
      <c r="B155" s="188"/>
      <c r="C155" s="188"/>
      <c r="D155" s="2"/>
      <c r="E155" s="189"/>
      <c r="F155" s="189"/>
      <c r="G155" s="189"/>
      <c r="H155" s="189"/>
      <c r="I155" s="189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8"/>
      <c r="B156" s="188"/>
      <c r="C156" s="188"/>
      <c r="D156" s="2"/>
      <c r="E156" s="189"/>
      <c r="F156" s="189"/>
      <c r="G156" s="189"/>
      <c r="H156" s="189"/>
      <c r="I156" s="189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8"/>
      <c r="B157" s="188"/>
      <c r="C157" s="188"/>
      <c r="D157" s="2"/>
      <c r="E157" s="189"/>
      <c r="F157" s="189"/>
      <c r="G157" s="189"/>
      <c r="H157" s="189"/>
      <c r="I157" s="189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8"/>
      <c r="B158" s="188"/>
      <c r="C158" s="188"/>
      <c r="D158" s="2"/>
      <c r="E158" s="189"/>
      <c r="F158" s="189"/>
      <c r="G158" s="189"/>
      <c r="H158" s="189"/>
      <c r="I158" s="189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8"/>
      <c r="B159" s="188"/>
      <c r="C159" s="188"/>
      <c r="D159" s="2"/>
      <c r="E159" s="189"/>
      <c r="F159" s="189"/>
      <c r="G159" s="189"/>
      <c r="H159" s="189"/>
      <c r="I159" s="189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188"/>
      <c r="B160" s="188"/>
      <c r="C160" s="188"/>
      <c r="D160" s="2"/>
      <c r="E160" s="189"/>
      <c r="F160" s="189"/>
      <c r="G160" s="189"/>
      <c r="H160" s="189"/>
      <c r="I160" s="189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8"/>
      <c r="B161" s="188"/>
      <c r="C161" s="188"/>
      <c r="D161" s="2"/>
      <c r="E161" s="189"/>
      <c r="F161" s="189"/>
      <c r="G161" s="189"/>
      <c r="H161" s="189"/>
      <c r="I161" s="189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8"/>
      <c r="B162" s="188"/>
      <c r="C162" s="188"/>
      <c r="D162" s="2"/>
      <c r="E162" s="189"/>
      <c r="F162" s="189"/>
      <c r="G162" s="189"/>
      <c r="H162" s="189"/>
      <c r="I162" s="189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8"/>
      <c r="B163" s="188"/>
      <c r="C163" s="188"/>
      <c r="D163" s="2"/>
      <c r="E163" s="189"/>
      <c r="F163" s="189"/>
      <c r="G163" s="189"/>
      <c r="H163" s="189"/>
      <c r="I163" s="189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8"/>
      <c r="B164" s="188"/>
      <c r="C164" s="188"/>
      <c r="D164" s="2"/>
      <c r="E164" s="189"/>
      <c r="F164" s="189"/>
      <c r="G164" s="189"/>
      <c r="H164" s="189"/>
      <c r="I164" s="189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8"/>
      <c r="B165" s="188"/>
      <c r="C165" s="188"/>
      <c r="D165" s="2"/>
      <c r="E165" s="189"/>
      <c r="F165" s="189"/>
      <c r="G165" s="189"/>
      <c r="H165" s="189"/>
      <c r="I165" s="189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8"/>
      <c r="B166" s="188"/>
      <c r="C166" s="188"/>
      <c r="D166" s="2"/>
      <c r="E166" s="189"/>
      <c r="F166" s="189"/>
      <c r="G166" s="189"/>
      <c r="H166" s="189"/>
      <c r="I166" s="189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8"/>
      <c r="B167" s="188"/>
      <c r="C167" s="188"/>
      <c r="D167" s="2"/>
      <c r="E167" s="189"/>
      <c r="F167" s="189"/>
      <c r="G167" s="189"/>
      <c r="H167" s="189"/>
      <c r="I167" s="189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8"/>
      <c r="B168" s="188"/>
      <c r="C168" s="188"/>
      <c r="D168" s="2"/>
      <c r="E168" s="189"/>
      <c r="F168" s="189"/>
      <c r="G168" s="189"/>
      <c r="H168" s="189"/>
      <c r="I168" s="189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8"/>
      <c r="B169" s="188"/>
      <c r="C169" s="188"/>
      <c r="D169" s="2"/>
      <c r="E169" s="189"/>
      <c r="F169" s="189"/>
      <c r="G169" s="189"/>
      <c r="H169" s="189"/>
      <c r="I169" s="189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8"/>
      <c r="B170" s="188"/>
      <c r="C170" s="188"/>
      <c r="D170" s="2"/>
      <c r="E170" s="189"/>
      <c r="F170" s="189"/>
      <c r="G170" s="189"/>
      <c r="H170" s="189"/>
      <c r="I170" s="189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8"/>
      <c r="B171" s="188"/>
      <c r="C171" s="188"/>
      <c r="D171" s="2"/>
      <c r="E171" s="189"/>
      <c r="F171" s="189"/>
      <c r="G171" s="189"/>
      <c r="H171" s="189"/>
      <c r="I171" s="189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8"/>
      <c r="B172" s="188"/>
      <c r="C172" s="188"/>
      <c r="D172" s="2"/>
      <c r="E172" s="189"/>
      <c r="F172" s="189"/>
      <c r="G172" s="189"/>
      <c r="H172" s="189"/>
      <c r="I172" s="189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8"/>
      <c r="B173" s="188"/>
      <c r="C173" s="188"/>
      <c r="D173" s="2"/>
      <c r="E173" s="189"/>
      <c r="F173" s="189"/>
      <c r="G173" s="189"/>
      <c r="H173" s="189"/>
      <c r="I173" s="189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8"/>
      <c r="B174" s="188"/>
      <c r="C174" s="188"/>
      <c r="D174" s="2"/>
      <c r="E174" s="189"/>
      <c r="F174" s="189"/>
      <c r="G174" s="189"/>
      <c r="H174" s="189"/>
      <c r="I174" s="189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8"/>
      <c r="B175" s="188"/>
      <c r="C175" s="188"/>
      <c r="D175" s="2"/>
      <c r="E175" s="189"/>
      <c r="F175" s="189"/>
      <c r="G175" s="189"/>
      <c r="H175" s="189"/>
      <c r="I175" s="189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8"/>
      <c r="B176" s="188"/>
      <c r="C176" s="188"/>
      <c r="D176" s="2"/>
      <c r="E176" s="189"/>
      <c r="F176" s="189"/>
      <c r="G176" s="189"/>
      <c r="H176" s="189"/>
      <c r="I176" s="189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8"/>
      <c r="B177" s="188"/>
      <c r="C177" s="188"/>
      <c r="D177" s="2"/>
      <c r="E177" s="189"/>
      <c r="F177" s="189"/>
      <c r="G177" s="189"/>
      <c r="H177" s="189"/>
      <c r="I177" s="189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8"/>
      <c r="B178" s="188"/>
      <c r="C178" s="188"/>
      <c r="D178" s="2"/>
      <c r="E178" s="189"/>
      <c r="F178" s="189"/>
      <c r="G178" s="189"/>
      <c r="H178" s="189"/>
      <c r="I178" s="189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8"/>
      <c r="B179" s="188"/>
      <c r="C179" s="188"/>
      <c r="D179" s="2"/>
      <c r="E179" s="189"/>
      <c r="F179" s="189"/>
      <c r="G179" s="189"/>
      <c r="H179" s="189"/>
      <c r="I179" s="189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8"/>
      <c r="B180" s="188"/>
      <c r="C180" s="188"/>
      <c r="D180" s="2"/>
      <c r="E180" s="189"/>
      <c r="F180" s="189"/>
      <c r="G180" s="189"/>
      <c r="H180" s="189"/>
      <c r="I180" s="189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8"/>
      <c r="B181" s="188"/>
      <c r="C181" s="188"/>
      <c r="D181" s="2"/>
      <c r="E181" s="189"/>
      <c r="F181" s="189"/>
      <c r="G181" s="189"/>
      <c r="H181" s="189"/>
      <c r="I181" s="189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8"/>
      <c r="B182" s="188"/>
      <c r="C182" s="188"/>
      <c r="D182" s="2"/>
      <c r="E182" s="189"/>
      <c r="F182" s="189"/>
      <c r="G182" s="189"/>
      <c r="H182" s="189"/>
      <c r="I182" s="189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8"/>
      <c r="B183" s="188"/>
      <c r="C183" s="188"/>
      <c r="D183" s="2"/>
      <c r="E183" s="189"/>
      <c r="F183" s="189"/>
      <c r="G183" s="189"/>
      <c r="H183" s="189"/>
      <c r="I183" s="189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8"/>
      <c r="B184" s="188"/>
      <c r="C184" s="188"/>
      <c r="D184" s="2"/>
      <c r="E184" s="189"/>
      <c r="F184" s="189"/>
      <c r="G184" s="189"/>
      <c r="H184" s="189"/>
      <c r="I184" s="189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8"/>
      <c r="B185" s="188"/>
      <c r="C185" s="188"/>
      <c r="D185" s="2"/>
      <c r="E185" s="189"/>
      <c r="F185" s="189"/>
      <c r="G185" s="189"/>
      <c r="H185" s="189"/>
      <c r="I185" s="189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8"/>
      <c r="B186" s="188"/>
      <c r="C186" s="188"/>
      <c r="D186" s="2"/>
      <c r="E186" s="189"/>
      <c r="F186" s="189"/>
      <c r="G186" s="189"/>
      <c r="H186" s="189"/>
      <c r="I186" s="189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8"/>
      <c r="B187" s="188"/>
      <c r="C187" s="188"/>
      <c r="D187" s="2"/>
      <c r="E187" s="189"/>
      <c r="F187" s="189"/>
      <c r="G187" s="189"/>
      <c r="H187" s="189"/>
      <c r="I187" s="189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8"/>
      <c r="B188" s="188"/>
      <c r="C188" s="188"/>
      <c r="D188" s="2"/>
      <c r="E188" s="189"/>
      <c r="F188" s="189"/>
      <c r="G188" s="189"/>
      <c r="H188" s="189"/>
      <c r="I188" s="189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8"/>
      <c r="B189" s="188"/>
      <c r="C189" s="188"/>
      <c r="D189" s="2"/>
      <c r="E189" s="189"/>
      <c r="F189" s="189"/>
      <c r="G189" s="189"/>
      <c r="H189" s="189"/>
      <c r="I189" s="189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8"/>
      <c r="B190" s="188"/>
      <c r="C190" s="188"/>
      <c r="D190" s="2"/>
      <c r="E190" s="189"/>
      <c r="F190" s="189"/>
      <c r="G190" s="189"/>
      <c r="H190" s="189"/>
      <c r="I190" s="189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8"/>
      <c r="B191" s="188"/>
      <c r="C191" s="188"/>
      <c r="D191" s="2"/>
      <c r="E191" s="189"/>
      <c r="F191" s="189"/>
      <c r="G191" s="189"/>
      <c r="H191" s="189"/>
      <c r="I191" s="189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88"/>
      <c r="B192" s="188"/>
      <c r="C192" s="188"/>
      <c r="D192" s="2"/>
      <c r="E192" s="189"/>
      <c r="F192" s="189"/>
      <c r="G192" s="189"/>
      <c r="H192" s="189"/>
      <c r="I192" s="189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21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7.25" customHeight="1">
      <c r="A309" s="1"/>
      <c r="B309" s="1"/>
      <c r="C309" s="1"/>
      <c r="D309" s="2"/>
      <c r="E309" s="3"/>
      <c r="F309" s="3"/>
      <c r="G309" s="3"/>
      <c r="H309" s="3"/>
      <c r="I309" s="3"/>
      <c r="J309" s="21"/>
      <c r="K309" s="5"/>
      <c r="L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2"/>
      <c r="B310" s="2"/>
      <c r="C310" s="2"/>
      <c r="D310" s="2"/>
      <c r="E310" s="2"/>
      <c r="F310" s="2"/>
      <c r="G310" s="222"/>
      <c r="H310" s="222"/>
      <c r="I310" s="222"/>
      <c r="J310" s="222"/>
      <c r="K310" s="5"/>
    </row>
    <row r="311" ht="15.75" customHeight="1">
      <c r="A311" s="2"/>
      <c r="B311" s="2"/>
      <c r="C311" s="2"/>
      <c r="D311" s="2"/>
      <c r="E311" s="2"/>
      <c r="F311" s="2"/>
      <c r="G311" s="222"/>
      <c r="H311" s="222"/>
      <c r="I311" s="222"/>
      <c r="J311" s="222"/>
      <c r="K311" s="5"/>
    </row>
    <row r="312" ht="15.75" customHeight="1">
      <c r="A312" s="2"/>
      <c r="B312" s="2"/>
      <c r="C312" s="2"/>
      <c r="D312" s="2"/>
      <c r="E312" s="2"/>
      <c r="F312" s="2"/>
      <c r="G312" s="222"/>
      <c r="H312" s="222"/>
      <c r="I312" s="222"/>
      <c r="J312" s="222"/>
      <c r="K312" s="5"/>
    </row>
    <row r="313" ht="15.75" customHeight="1">
      <c r="A313" s="2"/>
      <c r="B313" s="2"/>
      <c r="C313" s="2"/>
      <c r="D313" s="2"/>
      <c r="E313" s="2"/>
      <c r="F313" s="2"/>
      <c r="G313" s="222"/>
      <c r="H313" s="222"/>
      <c r="I313" s="222"/>
      <c r="J313" s="222"/>
      <c r="K313" s="5"/>
    </row>
    <row r="314" ht="15.75" customHeight="1">
      <c r="A314" s="2"/>
      <c r="B314" s="2"/>
      <c r="C314" s="2"/>
      <c r="D314" s="2"/>
      <c r="E314" s="2"/>
      <c r="F314" s="2"/>
      <c r="G314" s="222"/>
      <c r="H314" s="222"/>
      <c r="I314" s="222"/>
      <c r="J314" s="222"/>
      <c r="K314" s="5"/>
    </row>
    <row r="315" ht="15.75" customHeight="1">
      <c r="A315" s="2"/>
      <c r="B315" s="2"/>
      <c r="C315" s="2"/>
      <c r="D315" s="2"/>
      <c r="E315" s="2"/>
      <c r="F315" s="2"/>
      <c r="G315" s="222"/>
      <c r="H315" s="222"/>
      <c r="I315" s="222"/>
      <c r="J315" s="222"/>
      <c r="K315" s="5"/>
    </row>
    <row r="316" ht="15.75" customHeight="1">
      <c r="A316" s="2"/>
      <c r="B316" s="2"/>
      <c r="C316" s="2"/>
      <c r="D316" s="2"/>
      <c r="E316" s="2"/>
      <c r="F316" s="2"/>
      <c r="G316" s="222"/>
      <c r="H316" s="222"/>
      <c r="I316" s="222"/>
      <c r="J316" s="222"/>
      <c r="K316" s="5"/>
    </row>
    <row r="317" ht="15.75" customHeight="1">
      <c r="A317" s="2"/>
      <c r="B317" s="2"/>
      <c r="C317" s="2"/>
      <c r="D317" s="2"/>
      <c r="E317" s="2"/>
      <c r="F317" s="2"/>
      <c r="G317" s="222"/>
      <c r="H317" s="222"/>
      <c r="I317" s="222"/>
      <c r="J317" s="222"/>
      <c r="K317" s="5"/>
    </row>
    <row r="318" ht="15.75" customHeight="1">
      <c r="A318" s="2"/>
      <c r="B318" s="2"/>
      <c r="C318" s="2"/>
      <c r="D318" s="2"/>
      <c r="E318" s="2"/>
      <c r="F318" s="2"/>
      <c r="G318" s="222"/>
      <c r="H318" s="222"/>
      <c r="I318" s="222"/>
      <c r="J318" s="222"/>
      <c r="K318" s="5"/>
    </row>
    <row r="319" ht="15.75" customHeight="1">
      <c r="A319" s="2"/>
      <c r="B319" s="2"/>
      <c r="C319" s="2"/>
      <c r="D319" s="2"/>
      <c r="E319" s="2"/>
      <c r="F319" s="2"/>
      <c r="G319" s="222"/>
      <c r="H319" s="222"/>
      <c r="I319" s="222"/>
      <c r="J319" s="222"/>
      <c r="K319" s="5"/>
    </row>
    <row r="320" ht="15.75" customHeight="1">
      <c r="A320" s="2"/>
      <c r="B320" s="2"/>
      <c r="C320" s="2"/>
      <c r="D320" s="2"/>
      <c r="E320" s="2"/>
      <c r="F320" s="2"/>
      <c r="G320" s="222"/>
      <c r="H320" s="222"/>
      <c r="I320" s="222"/>
      <c r="J320" s="222"/>
      <c r="K320" s="5"/>
    </row>
    <row r="321" ht="15.75" customHeight="1">
      <c r="A321" s="2"/>
      <c r="B321" s="2"/>
      <c r="C321" s="2"/>
      <c r="D321" s="2"/>
      <c r="E321" s="2"/>
      <c r="F321" s="2"/>
      <c r="G321" s="222"/>
      <c r="H321" s="222"/>
      <c r="I321" s="222"/>
      <c r="J321" s="222"/>
      <c r="K321" s="5"/>
    </row>
    <row r="322" ht="15.75" customHeight="1">
      <c r="A322" s="2"/>
      <c r="B322" s="2"/>
      <c r="C322" s="2"/>
      <c r="D322" s="2"/>
      <c r="E322" s="2"/>
      <c r="F322" s="2"/>
      <c r="G322" s="222"/>
      <c r="H322" s="222"/>
      <c r="I322" s="222"/>
      <c r="J322" s="222"/>
      <c r="K322" s="5"/>
    </row>
    <row r="323" ht="15.75" customHeight="1">
      <c r="A323" s="2"/>
      <c r="B323" s="2"/>
      <c r="C323" s="2"/>
      <c r="D323" s="2"/>
      <c r="E323" s="2"/>
      <c r="F323" s="2"/>
      <c r="G323" s="222"/>
      <c r="H323" s="222"/>
      <c r="I323" s="222"/>
      <c r="J323" s="222"/>
      <c r="K323" s="5"/>
    </row>
    <row r="324" ht="15.75" customHeight="1">
      <c r="A324" s="2"/>
      <c r="B324" s="2"/>
      <c r="C324" s="2"/>
      <c r="D324" s="2"/>
      <c r="E324" s="2"/>
      <c r="F324" s="2"/>
      <c r="G324" s="222"/>
      <c r="H324" s="222"/>
      <c r="I324" s="222"/>
      <c r="J324" s="222"/>
      <c r="K324" s="5"/>
    </row>
    <row r="325" ht="15.75" customHeight="1">
      <c r="A325" s="2"/>
      <c r="B325" s="2"/>
      <c r="C325" s="2"/>
      <c r="D325" s="2"/>
      <c r="E325" s="2"/>
      <c r="F325" s="2"/>
      <c r="G325" s="222"/>
      <c r="H325" s="222"/>
      <c r="I325" s="222"/>
      <c r="J325" s="222"/>
      <c r="K325" s="5"/>
    </row>
    <row r="326" ht="15.75" customHeight="1">
      <c r="A326" s="2"/>
      <c r="B326" s="2"/>
      <c r="C326" s="2"/>
      <c r="D326" s="2"/>
      <c r="E326" s="2"/>
      <c r="F326" s="2"/>
      <c r="G326" s="222"/>
      <c r="H326" s="222"/>
      <c r="I326" s="222"/>
      <c r="J326" s="222"/>
      <c r="K326" s="5"/>
    </row>
    <row r="327" ht="15.75" customHeight="1">
      <c r="A327" s="2"/>
      <c r="B327" s="2"/>
      <c r="C327" s="2"/>
      <c r="D327" s="2"/>
      <c r="E327" s="2"/>
      <c r="F327" s="2"/>
      <c r="G327" s="222"/>
      <c r="H327" s="222"/>
      <c r="I327" s="222"/>
      <c r="J327" s="222"/>
      <c r="K327" s="5"/>
    </row>
    <row r="328" ht="15.75" customHeight="1">
      <c r="A328" s="2"/>
      <c r="B328" s="2"/>
      <c r="C328" s="2"/>
      <c r="D328" s="2"/>
      <c r="E328" s="2"/>
      <c r="F328" s="2"/>
      <c r="G328" s="222"/>
      <c r="H328" s="222"/>
      <c r="I328" s="222"/>
      <c r="J328" s="222"/>
      <c r="K328" s="5"/>
    </row>
    <row r="329" ht="15.75" customHeight="1">
      <c r="A329" s="2"/>
      <c r="B329" s="2"/>
      <c r="C329" s="2"/>
      <c r="D329" s="2"/>
      <c r="E329" s="2"/>
      <c r="F329" s="2"/>
      <c r="G329" s="222"/>
      <c r="H329" s="222"/>
      <c r="I329" s="222"/>
      <c r="J329" s="222"/>
      <c r="K329" s="5"/>
    </row>
    <row r="330" ht="15.75" customHeight="1">
      <c r="A330" s="2"/>
      <c r="B330" s="2"/>
      <c r="C330" s="2"/>
      <c r="D330" s="2"/>
      <c r="E330" s="2"/>
      <c r="F330" s="2"/>
      <c r="G330" s="222"/>
      <c r="H330" s="222"/>
      <c r="I330" s="222"/>
      <c r="J330" s="222"/>
      <c r="K330" s="5"/>
    </row>
    <row r="331" ht="15.75" customHeight="1">
      <c r="A331" s="2"/>
      <c r="B331" s="2"/>
      <c r="C331" s="2"/>
      <c r="D331" s="2"/>
      <c r="E331" s="2"/>
      <c r="F331" s="2"/>
      <c r="G331" s="222"/>
      <c r="H331" s="222"/>
      <c r="I331" s="222"/>
      <c r="J331" s="222"/>
      <c r="K331" s="5"/>
    </row>
    <row r="332" ht="15.75" customHeight="1">
      <c r="A332" s="2"/>
      <c r="B332" s="2"/>
      <c r="C332" s="2"/>
      <c r="D332" s="2"/>
      <c r="E332" s="2"/>
      <c r="F332" s="2"/>
      <c r="G332" s="222"/>
      <c r="H332" s="222"/>
      <c r="I332" s="222"/>
      <c r="J332" s="222"/>
      <c r="K332" s="5"/>
    </row>
    <row r="333" ht="15.75" customHeight="1">
      <c r="A333" s="2"/>
      <c r="B333" s="2"/>
      <c r="C333" s="2"/>
      <c r="D333" s="2"/>
      <c r="E333" s="2"/>
      <c r="F333" s="2"/>
      <c r="G333" s="222"/>
      <c r="H333" s="222"/>
      <c r="I333" s="222"/>
      <c r="J333" s="222"/>
      <c r="K333" s="5"/>
    </row>
    <row r="334" ht="15.75" customHeight="1">
      <c r="A334" s="2"/>
      <c r="B334" s="2"/>
      <c r="C334" s="2"/>
      <c r="D334" s="2"/>
      <c r="E334" s="2"/>
      <c r="F334" s="2"/>
      <c r="G334" s="222"/>
      <c r="H334" s="222"/>
      <c r="I334" s="222"/>
      <c r="J334" s="222"/>
      <c r="K334" s="5"/>
    </row>
    <row r="335" ht="15.75" customHeight="1">
      <c r="A335" s="2"/>
      <c r="B335" s="2"/>
      <c r="C335" s="2"/>
      <c r="D335" s="2"/>
      <c r="E335" s="2"/>
      <c r="F335" s="2"/>
      <c r="G335" s="222"/>
      <c r="H335" s="222"/>
      <c r="I335" s="222"/>
      <c r="J335" s="222"/>
      <c r="K335" s="5"/>
    </row>
    <row r="336" ht="15.75" customHeight="1">
      <c r="A336" s="2"/>
      <c r="B336" s="2"/>
      <c r="C336" s="2"/>
      <c r="D336" s="2"/>
      <c r="E336" s="2"/>
      <c r="F336" s="2"/>
      <c r="G336" s="222"/>
      <c r="H336" s="222"/>
      <c r="I336" s="222"/>
      <c r="J336" s="222"/>
      <c r="K336" s="5"/>
    </row>
    <row r="337" ht="15.75" customHeight="1">
      <c r="A337" s="2"/>
      <c r="B337" s="2"/>
      <c r="C337" s="2"/>
      <c r="D337" s="2"/>
      <c r="E337" s="2"/>
      <c r="F337" s="2"/>
      <c r="G337" s="222"/>
      <c r="H337" s="222"/>
      <c r="I337" s="222"/>
      <c r="J337" s="222"/>
      <c r="K337" s="5"/>
    </row>
    <row r="338" ht="15.75" customHeight="1">
      <c r="A338" s="2"/>
      <c r="B338" s="2"/>
      <c r="C338" s="2"/>
      <c r="D338" s="2"/>
      <c r="E338" s="2"/>
      <c r="F338" s="2"/>
      <c r="G338" s="222"/>
      <c r="H338" s="222"/>
      <c r="I338" s="222"/>
      <c r="J338" s="222"/>
      <c r="K338" s="5"/>
    </row>
    <row r="339" ht="15.75" customHeight="1">
      <c r="A339" s="2"/>
      <c r="B339" s="2"/>
      <c r="C339" s="2"/>
      <c r="D339" s="2"/>
      <c r="E339" s="2"/>
      <c r="F339" s="2"/>
      <c r="G339" s="222"/>
      <c r="H339" s="222"/>
      <c r="I339" s="222"/>
      <c r="J339" s="222"/>
      <c r="K339" s="5"/>
    </row>
    <row r="340" ht="15.75" customHeight="1">
      <c r="A340" s="2"/>
      <c r="B340" s="2"/>
      <c r="C340" s="2"/>
      <c r="D340" s="2"/>
      <c r="E340" s="2"/>
      <c r="F340" s="2"/>
      <c r="G340" s="222"/>
      <c r="H340" s="222"/>
      <c r="I340" s="222"/>
      <c r="J340" s="222"/>
      <c r="K340" s="5"/>
    </row>
    <row r="341" ht="15.75" customHeight="1">
      <c r="A341" s="2"/>
      <c r="B341" s="2"/>
      <c r="C341" s="2"/>
      <c r="D341" s="2"/>
      <c r="E341" s="2"/>
      <c r="F341" s="2"/>
      <c r="G341" s="222"/>
      <c r="H341" s="222"/>
      <c r="I341" s="222"/>
      <c r="J341" s="222"/>
      <c r="K341" s="5"/>
    </row>
    <row r="342" ht="15.75" customHeight="1">
      <c r="A342" s="2"/>
      <c r="B342" s="2"/>
      <c r="C342" s="2"/>
      <c r="D342" s="2"/>
      <c r="E342" s="2"/>
      <c r="F342" s="2"/>
      <c r="G342" s="222"/>
      <c r="H342" s="222"/>
      <c r="I342" s="222"/>
      <c r="J342" s="222"/>
      <c r="K342" s="5"/>
    </row>
    <row r="343" ht="15.75" customHeight="1">
      <c r="A343" s="2"/>
      <c r="B343" s="2"/>
      <c r="C343" s="2"/>
      <c r="D343" s="2"/>
      <c r="E343" s="2"/>
      <c r="F343" s="2"/>
      <c r="G343" s="222"/>
      <c r="H343" s="222"/>
      <c r="I343" s="222"/>
      <c r="J343" s="222"/>
      <c r="K343" s="5"/>
    </row>
    <row r="344" ht="15.75" customHeight="1">
      <c r="A344" s="2"/>
      <c r="B344" s="2"/>
      <c r="C344" s="2"/>
      <c r="D344" s="2"/>
      <c r="E344" s="2"/>
      <c r="F344" s="2"/>
      <c r="G344" s="222"/>
      <c r="H344" s="222"/>
      <c r="I344" s="222"/>
      <c r="J344" s="222"/>
      <c r="K344" s="5"/>
    </row>
    <row r="345" ht="15.75" customHeight="1">
      <c r="A345" s="2"/>
      <c r="B345" s="2"/>
      <c r="C345" s="2"/>
      <c r="D345" s="2"/>
      <c r="E345" s="2"/>
      <c r="F345" s="2"/>
      <c r="G345" s="222"/>
      <c r="H345" s="222"/>
      <c r="I345" s="222"/>
      <c r="J345" s="222"/>
      <c r="K345" s="5"/>
    </row>
    <row r="346" ht="15.75" customHeight="1">
      <c r="A346" s="2"/>
      <c r="B346" s="2"/>
      <c r="C346" s="2"/>
      <c r="D346" s="2"/>
      <c r="E346" s="2"/>
      <c r="F346" s="2"/>
      <c r="G346" s="222"/>
      <c r="H346" s="222"/>
      <c r="I346" s="222"/>
      <c r="J346" s="222"/>
      <c r="K346" s="5"/>
    </row>
    <row r="347" ht="15.75" customHeight="1">
      <c r="A347" s="2"/>
      <c r="B347" s="2"/>
      <c r="C347" s="2"/>
      <c r="D347" s="2"/>
      <c r="E347" s="2"/>
      <c r="F347" s="2"/>
      <c r="G347" s="222"/>
      <c r="H347" s="222"/>
      <c r="I347" s="222"/>
      <c r="J347" s="222"/>
      <c r="K347" s="5"/>
    </row>
    <row r="348" ht="15.75" customHeight="1">
      <c r="A348" s="2"/>
      <c r="B348" s="2"/>
      <c r="C348" s="2"/>
      <c r="D348" s="2"/>
      <c r="E348" s="2"/>
      <c r="F348" s="2"/>
      <c r="G348" s="222"/>
      <c r="H348" s="222"/>
      <c r="I348" s="222"/>
      <c r="J348" s="222"/>
      <c r="K348" s="5"/>
    </row>
    <row r="349" ht="15.75" customHeight="1">
      <c r="A349" s="2"/>
      <c r="B349" s="2"/>
      <c r="C349" s="2"/>
      <c r="D349" s="2"/>
      <c r="E349" s="2"/>
      <c r="F349" s="2"/>
      <c r="G349" s="222"/>
      <c r="H349" s="222"/>
      <c r="I349" s="222"/>
      <c r="J349" s="222"/>
      <c r="K349" s="5"/>
    </row>
    <row r="350" ht="15.75" customHeight="1">
      <c r="A350" s="2"/>
      <c r="B350" s="2"/>
      <c r="C350" s="2"/>
      <c r="D350" s="2"/>
      <c r="E350" s="2"/>
      <c r="F350" s="2"/>
      <c r="G350" s="222"/>
      <c r="H350" s="222"/>
      <c r="I350" s="222"/>
      <c r="J350" s="222"/>
      <c r="K350" s="5"/>
    </row>
    <row r="351" ht="15.75" customHeight="1">
      <c r="A351" s="2"/>
      <c r="B351" s="2"/>
      <c r="C351" s="2"/>
      <c r="D351" s="2"/>
      <c r="E351" s="2"/>
      <c r="F351" s="2"/>
      <c r="G351" s="222"/>
      <c r="H351" s="222"/>
      <c r="I351" s="222"/>
      <c r="J351" s="222"/>
      <c r="K351" s="5"/>
    </row>
    <row r="352" ht="15.75" customHeight="1">
      <c r="A352" s="2"/>
      <c r="B352" s="2"/>
      <c r="C352" s="2"/>
      <c r="D352" s="2"/>
      <c r="E352" s="2"/>
      <c r="F352" s="2"/>
      <c r="G352" s="222"/>
      <c r="H352" s="222"/>
      <c r="I352" s="222"/>
      <c r="J352" s="222"/>
      <c r="K352" s="5"/>
    </row>
    <row r="353" ht="15.75" customHeight="1">
      <c r="A353" s="2"/>
      <c r="B353" s="2"/>
      <c r="C353" s="2"/>
      <c r="D353" s="2"/>
      <c r="E353" s="2"/>
      <c r="F353" s="2"/>
      <c r="G353" s="222"/>
      <c r="H353" s="222"/>
      <c r="I353" s="222"/>
      <c r="J353" s="222"/>
      <c r="K353" s="5"/>
    </row>
    <row r="354" ht="15.75" customHeight="1">
      <c r="A354" s="2"/>
      <c r="B354" s="2"/>
      <c r="C354" s="2"/>
      <c r="D354" s="2"/>
      <c r="E354" s="2"/>
      <c r="F354" s="2"/>
      <c r="G354" s="222"/>
      <c r="H354" s="222"/>
      <c r="I354" s="222"/>
      <c r="J354" s="222"/>
      <c r="K354" s="5"/>
    </row>
    <row r="355" ht="15.75" customHeight="1">
      <c r="A355" s="2"/>
      <c r="B355" s="2"/>
      <c r="C355" s="2"/>
      <c r="D355" s="2"/>
      <c r="E355" s="2"/>
      <c r="F355" s="2"/>
      <c r="G355" s="222"/>
      <c r="H355" s="222"/>
      <c r="I355" s="222"/>
      <c r="J355" s="222"/>
      <c r="K355" s="5"/>
    </row>
    <row r="356" ht="15.75" customHeight="1">
      <c r="A356" s="2"/>
      <c r="B356" s="2"/>
      <c r="C356" s="2"/>
      <c r="D356" s="2"/>
      <c r="E356" s="2"/>
      <c r="F356" s="2"/>
      <c r="G356" s="222"/>
      <c r="H356" s="222"/>
      <c r="I356" s="222"/>
      <c r="J356" s="222"/>
      <c r="K356" s="5"/>
    </row>
    <row r="357" ht="15.75" customHeight="1">
      <c r="A357" s="2"/>
      <c r="B357" s="2"/>
      <c r="C357" s="2"/>
      <c r="D357" s="2"/>
      <c r="E357" s="2"/>
      <c r="F357" s="2"/>
      <c r="G357" s="222"/>
      <c r="H357" s="222"/>
      <c r="I357" s="222"/>
      <c r="J357" s="222"/>
      <c r="K357" s="5"/>
    </row>
    <row r="358" ht="15.75" customHeight="1">
      <c r="A358" s="2"/>
      <c r="B358" s="2"/>
      <c r="C358" s="2"/>
      <c r="D358" s="2"/>
      <c r="E358" s="2"/>
      <c r="F358" s="2"/>
      <c r="G358" s="222"/>
      <c r="H358" s="222"/>
      <c r="I358" s="222"/>
      <c r="J358" s="222"/>
      <c r="K358" s="5"/>
    </row>
    <row r="359" ht="15.75" customHeight="1">
      <c r="A359" s="2"/>
      <c r="B359" s="2"/>
      <c r="C359" s="2"/>
      <c r="D359" s="2"/>
      <c r="E359" s="2"/>
      <c r="F359" s="2"/>
      <c r="G359" s="222"/>
      <c r="H359" s="222"/>
      <c r="I359" s="222"/>
      <c r="J359" s="222"/>
      <c r="K359" s="5"/>
    </row>
    <row r="360" ht="15.75" customHeight="1">
      <c r="A360" s="2"/>
      <c r="B360" s="2"/>
      <c r="C360" s="2"/>
      <c r="D360" s="2"/>
      <c r="E360" s="2"/>
      <c r="F360" s="2"/>
      <c r="G360" s="222"/>
      <c r="H360" s="222"/>
      <c r="I360" s="222"/>
      <c r="J360" s="222"/>
      <c r="K360" s="5"/>
    </row>
    <row r="361" ht="15.75" customHeight="1">
      <c r="A361" s="2"/>
      <c r="B361" s="2"/>
      <c r="C361" s="2"/>
      <c r="D361" s="2"/>
      <c r="E361" s="2"/>
      <c r="F361" s="2"/>
      <c r="G361" s="222"/>
      <c r="H361" s="222"/>
      <c r="I361" s="222"/>
      <c r="J361" s="222"/>
      <c r="K361" s="5"/>
    </row>
    <row r="362" ht="15.75" customHeight="1">
      <c r="A362" s="2"/>
      <c r="B362" s="2"/>
      <c r="C362" s="2"/>
      <c r="D362" s="2"/>
      <c r="E362" s="2"/>
      <c r="F362" s="2"/>
      <c r="G362" s="222"/>
      <c r="H362" s="222"/>
      <c r="I362" s="222"/>
      <c r="J362" s="222"/>
      <c r="K362" s="5"/>
    </row>
    <row r="363" ht="15.75" customHeight="1">
      <c r="A363" s="2"/>
      <c r="B363" s="2"/>
      <c r="C363" s="2"/>
      <c r="D363" s="2"/>
      <c r="E363" s="2"/>
      <c r="F363" s="2"/>
      <c r="G363" s="222"/>
      <c r="H363" s="222"/>
      <c r="I363" s="222"/>
      <c r="J363" s="222"/>
      <c r="K363" s="5"/>
    </row>
    <row r="364" ht="15.75" customHeight="1">
      <c r="A364" s="2"/>
      <c r="B364" s="2"/>
      <c r="C364" s="2"/>
      <c r="D364" s="2"/>
      <c r="E364" s="2"/>
      <c r="F364" s="2"/>
      <c r="G364" s="222"/>
      <c r="H364" s="222"/>
      <c r="I364" s="222"/>
      <c r="J364" s="222"/>
      <c r="K364" s="5"/>
    </row>
    <row r="365" ht="15.75" customHeight="1">
      <c r="A365" s="2"/>
      <c r="B365" s="2"/>
      <c r="C365" s="2"/>
      <c r="D365" s="2"/>
      <c r="E365" s="2"/>
      <c r="F365" s="2"/>
      <c r="G365" s="222"/>
      <c r="H365" s="222"/>
      <c r="I365" s="222"/>
      <c r="J365" s="222"/>
      <c r="K365" s="5"/>
    </row>
    <row r="366" ht="15.75" customHeight="1">
      <c r="A366" s="2"/>
      <c r="B366" s="2"/>
      <c r="C366" s="2"/>
      <c r="D366" s="2"/>
      <c r="E366" s="2"/>
      <c r="F366" s="2"/>
      <c r="G366" s="222"/>
      <c r="H366" s="222"/>
      <c r="I366" s="222"/>
      <c r="J366" s="222"/>
      <c r="K366" s="5"/>
    </row>
    <row r="367" ht="15.75" customHeight="1">
      <c r="A367" s="2"/>
      <c r="B367" s="2"/>
      <c r="C367" s="2"/>
      <c r="D367" s="2"/>
      <c r="E367" s="2"/>
      <c r="F367" s="2"/>
      <c r="G367" s="222"/>
      <c r="H367" s="222"/>
      <c r="I367" s="222"/>
      <c r="J367" s="222"/>
      <c r="K367" s="5"/>
    </row>
    <row r="368" ht="15.75" customHeight="1">
      <c r="A368" s="2"/>
      <c r="B368" s="2"/>
      <c r="C368" s="2"/>
      <c r="D368" s="2"/>
      <c r="E368" s="2"/>
      <c r="F368" s="2"/>
      <c r="G368" s="222"/>
      <c r="H368" s="222"/>
      <c r="I368" s="222"/>
      <c r="J368" s="222"/>
      <c r="K368" s="5"/>
    </row>
    <row r="369" ht="15.75" customHeight="1">
      <c r="A369" s="2"/>
      <c r="B369" s="2"/>
      <c r="C369" s="2"/>
      <c r="D369" s="2"/>
      <c r="E369" s="2"/>
      <c r="F369" s="2"/>
      <c r="G369" s="222"/>
      <c r="H369" s="222"/>
      <c r="I369" s="222"/>
      <c r="J369" s="222"/>
      <c r="K369" s="5"/>
    </row>
    <row r="370" ht="15.75" customHeight="1">
      <c r="A370" s="2"/>
      <c r="B370" s="2"/>
      <c r="C370" s="2"/>
      <c r="D370" s="2"/>
      <c r="E370" s="2"/>
      <c r="F370" s="2"/>
      <c r="G370" s="222"/>
      <c r="H370" s="222"/>
      <c r="I370" s="222"/>
      <c r="J370" s="222"/>
      <c r="K370" s="5"/>
    </row>
    <row r="371" ht="15.75" customHeight="1">
      <c r="A371" s="2"/>
      <c r="B371" s="2"/>
      <c r="C371" s="2"/>
      <c r="D371" s="2"/>
      <c r="E371" s="2"/>
      <c r="F371" s="2"/>
      <c r="G371" s="222"/>
      <c r="H371" s="222"/>
      <c r="I371" s="222"/>
      <c r="J371" s="222"/>
      <c r="K371" s="5"/>
    </row>
    <row r="372" ht="15.75" customHeight="1">
      <c r="A372" s="2"/>
      <c r="B372" s="2"/>
      <c r="C372" s="2"/>
      <c r="D372" s="2"/>
      <c r="E372" s="2"/>
      <c r="F372" s="2"/>
      <c r="G372" s="222"/>
      <c r="H372" s="222"/>
      <c r="I372" s="222"/>
      <c r="J372" s="222"/>
      <c r="K372" s="5"/>
    </row>
    <row r="373" ht="15.75" customHeight="1">
      <c r="A373" s="2"/>
      <c r="B373" s="2"/>
      <c r="C373" s="2"/>
      <c r="D373" s="2"/>
      <c r="E373" s="2"/>
      <c r="F373" s="2"/>
      <c r="G373" s="222"/>
      <c r="H373" s="222"/>
      <c r="I373" s="222"/>
      <c r="J373" s="222"/>
      <c r="K373" s="5"/>
    </row>
    <row r="374" ht="15.75" customHeight="1">
      <c r="A374" s="2"/>
      <c r="B374" s="2"/>
      <c r="C374" s="2"/>
      <c r="D374" s="2"/>
      <c r="E374" s="2"/>
      <c r="F374" s="2"/>
      <c r="G374" s="222"/>
      <c r="H374" s="222"/>
      <c r="I374" s="222"/>
      <c r="J374" s="222"/>
      <c r="K374" s="5"/>
    </row>
    <row r="375" ht="15.75" customHeight="1">
      <c r="A375" s="2"/>
      <c r="B375" s="2"/>
      <c r="C375" s="2"/>
      <c r="D375" s="2"/>
      <c r="E375" s="2"/>
      <c r="F375" s="2"/>
      <c r="G375" s="222"/>
      <c r="H375" s="222"/>
      <c r="I375" s="222"/>
      <c r="J375" s="222"/>
      <c r="K375" s="5"/>
    </row>
    <row r="376" ht="15.75" customHeight="1">
      <c r="A376" s="2"/>
      <c r="B376" s="2"/>
      <c r="C376" s="2"/>
      <c r="D376" s="2"/>
      <c r="E376" s="2"/>
      <c r="F376" s="2"/>
      <c r="G376" s="222"/>
      <c r="H376" s="222"/>
      <c r="I376" s="222"/>
      <c r="J376" s="222"/>
      <c r="K376" s="5"/>
    </row>
    <row r="377" ht="15.75" customHeight="1">
      <c r="A377" s="2"/>
      <c r="B377" s="2"/>
      <c r="C377" s="2"/>
      <c r="D377" s="2"/>
      <c r="E377" s="2"/>
      <c r="F377" s="2"/>
      <c r="G377" s="222"/>
      <c r="H377" s="222"/>
      <c r="I377" s="222"/>
      <c r="J377" s="222"/>
      <c r="K377" s="5"/>
    </row>
    <row r="378" ht="15.75" customHeight="1">
      <c r="A378" s="2"/>
      <c r="B378" s="2"/>
      <c r="C378" s="2"/>
      <c r="D378" s="2"/>
      <c r="E378" s="2"/>
      <c r="F378" s="2"/>
      <c r="G378" s="222"/>
      <c r="H378" s="222"/>
      <c r="I378" s="222"/>
      <c r="J378" s="222"/>
      <c r="K378" s="5"/>
    </row>
    <row r="379" ht="15.75" customHeight="1">
      <c r="A379" s="2"/>
      <c r="B379" s="2"/>
      <c r="C379" s="2"/>
      <c r="D379" s="2"/>
      <c r="E379" s="2"/>
      <c r="F379" s="2"/>
      <c r="G379" s="222"/>
      <c r="H379" s="222"/>
      <c r="I379" s="222"/>
      <c r="J379" s="222"/>
      <c r="K379" s="5"/>
    </row>
    <row r="380" ht="15.75" customHeight="1">
      <c r="A380" s="2"/>
      <c r="B380" s="2"/>
      <c r="C380" s="2"/>
      <c r="D380" s="2"/>
      <c r="E380" s="2"/>
      <c r="F380" s="2"/>
      <c r="G380" s="222"/>
      <c r="H380" s="222"/>
      <c r="I380" s="222"/>
      <c r="J380" s="222"/>
      <c r="K380" s="5"/>
    </row>
    <row r="381" ht="15.75" customHeight="1">
      <c r="A381" s="2"/>
      <c r="B381" s="2"/>
      <c r="C381" s="2"/>
      <c r="D381" s="2"/>
      <c r="E381" s="2"/>
      <c r="F381" s="2"/>
      <c r="G381" s="222"/>
      <c r="H381" s="222"/>
      <c r="I381" s="222"/>
      <c r="J381" s="222"/>
      <c r="K381" s="5"/>
    </row>
    <row r="382" ht="15.75" customHeight="1">
      <c r="A382" s="2"/>
      <c r="B382" s="2"/>
      <c r="C382" s="2"/>
      <c r="D382" s="2"/>
      <c r="E382" s="2"/>
      <c r="F382" s="2"/>
      <c r="G382" s="222"/>
      <c r="H382" s="222"/>
      <c r="I382" s="222"/>
      <c r="J382" s="222"/>
      <c r="K382" s="5"/>
    </row>
    <row r="383" ht="15.75" customHeight="1">
      <c r="A383" s="2"/>
      <c r="B383" s="2"/>
      <c r="C383" s="2"/>
      <c r="D383" s="2"/>
      <c r="E383" s="2"/>
      <c r="F383" s="2"/>
      <c r="G383" s="222"/>
      <c r="H383" s="222"/>
      <c r="I383" s="222"/>
      <c r="J383" s="222"/>
      <c r="K383" s="5"/>
    </row>
    <row r="384" ht="15.75" customHeight="1">
      <c r="A384" s="2"/>
      <c r="B384" s="2"/>
      <c r="C384" s="2"/>
      <c r="D384" s="2"/>
      <c r="E384" s="2"/>
      <c r="F384" s="2"/>
      <c r="G384" s="222"/>
      <c r="H384" s="222"/>
      <c r="I384" s="222"/>
      <c r="J384" s="222"/>
      <c r="K384" s="5"/>
    </row>
    <row r="385" ht="15.75" customHeight="1">
      <c r="A385" s="2"/>
      <c r="B385" s="2"/>
      <c r="C385" s="2"/>
      <c r="D385" s="2"/>
      <c r="E385" s="2"/>
      <c r="F385" s="2"/>
      <c r="G385" s="222"/>
      <c r="H385" s="222"/>
      <c r="I385" s="222"/>
      <c r="J385" s="222"/>
      <c r="K385" s="5"/>
    </row>
    <row r="386" ht="15.75" customHeight="1">
      <c r="A386" s="2"/>
      <c r="B386" s="2"/>
      <c r="C386" s="2"/>
      <c r="D386" s="2"/>
      <c r="E386" s="2"/>
      <c r="F386" s="2"/>
      <c r="G386" s="222"/>
      <c r="H386" s="222"/>
      <c r="I386" s="222"/>
      <c r="J386" s="222"/>
      <c r="K386" s="5"/>
    </row>
    <row r="387" ht="15.75" customHeight="1">
      <c r="A387" s="2"/>
      <c r="B387" s="2"/>
      <c r="C387" s="2"/>
      <c r="D387" s="2"/>
      <c r="E387" s="2"/>
      <c r="F387" s="2"/>
      <c r="G387" s="222"/>
      <c r="H387" s="222"/>
      <c r="I387" s="222"/>
      <c r="J387" s="222"/>
      <c r="K387" s="5"/>
    </row>
    <row r="388" ht="15.75" customHeight="1">
      <c r="A388" s="2"/>
      <c r="B388" s="2"/>
      <c r="C388" s="2"/>
      <c r="D388" s="2"/>
      <c r="E388" s="2"/>
      <c r="F388" s="2"/>
      <c r="G388" s="222"/>
      <c r="H388" s="222"/>
      <c r="I388" s="222"/>
      <c r="J388" s="222"/>
      <c r="K388" s="5"/>
    </row>
    <row r="389" ht="15.75" customHeight="1">
      <c r="A389" s="2"/>
      <c r="B389" s="2"/>
      <c r="C389" s="2"/>
      <c r="D389" s="2"/>
      <c r="E389" s="2"/>
      <c r="F389" s="2"/>
      <c r="G389" s="222"/>
      <c r="H389" s="222"/>
      <c r="I389" s="222"/>
      <c r="J389" s="222"/>
      <c r="K389" s="5"/>
    </row>
    <row r="390" ht="15.75" customHeight="1">
      <c r="A390" s="2"/>
      <c r="B390" s="2"/>
      <c r="C390" s="2"/>
      <c r="D390" s="2"/>
      <c r="E390" s="2"/>
      <c r="F390" s="2"/>
      <c r="G390" s="222"/>
      <c r="H390" s="222"/>
      <c r="I390" s="222"/>
      <c r="J390" s="222"/>
      <c r="K390" s="5"/>
    </row>
    <row r="391" ht="15.75" customHeight="1">
      <c r="A391" s="2"/>
      <c r="B391" s="2"/>
      <c r="C391" s="2"/>
      <c r="D391" s="2"/>
      <c r="E391" s="2"/>
      <c r="F391" s="2"/>
      <c r="G391" s="222"/>
      <c r="H391" s="222"/>
      <c r="I391" s="222"/>
      <c r="J391" s="222"/>
      <c r="K391" s="5"/>
    </row>
    <row r="392" ht="15.75" customHeight="1">
      <c r="A392" s="2"/>
      <c r="B392" s="2"/>
      <c r="C392" s="2"/>
      <c r="D392" s="2"/>
      <c r="E392" s="2"/>
      <c r="F392" s="2"/>
      <c r="G392" s="222"/>
      <c r="H392" s="222"/>
      <c r="I392" s="222"/>
      <c r="J392" s="222"/>
      <c r="K392" s="5"/>
    </row>
    <row r="393" ht="15.75" customHeight="1">
      <c r="A393" s="2"/>
      <c r="B393" s="2"/>
      <c r="C393" s="2"/>
      <c r="D393" s="2"/>
      <c r="E393" s="2"/>
      <c r="F393" s="2"/>
      <c r="G393" s="222"/>
      <c r="H393" s="222"/>
      <c r="I393" s="222"/>
      <c r="J393" s="222"/>
      <c r="K393" s="5"/>
    </row>
    <row r="394" ht="15.75" customHeight="1">
      <c r="A394" s="2"/>
      <c r="B394" s="2"/>
      <c r="C394" s="2"/>
      <c r="D394" s="2"/>
      <c r="E394" s="2"/>
      <c r="F394" s="2"/>
      <c r="G394" s="222"/>
      <c r="H394" s="222"/>
      <c r="I394" s="222"/>
      <c r="J394" s="222"/>
      <c r="K394" s="5"/>
    </row>
    <row r="395" ht="15.75" customHeight="1">
      <c r="A395" s="2"/>
      <c r="B395" s="2"/>
      <c r="C395" s="2"/>
      <c r="D395" s="2"/>
      <c r="E395" s="2"/>
      <c r="F395" s="2"/>
      <c r="G395" s="222"/>
      <c r="H395" s="222"/>
      <c r="I395" s="222"/>
      <c r="J395" s="222"/>
      <c r="K395" s="5"/>
    </row>
    <row r="396" ht="15.75" customHeight="1">
      <c r="A396" s="2"/>
      <c r="B396" s="2"/>
      <c r="C396" s="2"/>
      <c r="D396" s="2"/>
      <c r="E396" s="2"/>
      <c r="F396" s="2"/>
      <c r="G396" s="222"/>
      <c r="H396" s="222"/>
      <c r="I396" s="222"/>
      <c r="J396" s="222"/>
      <c r="K396" s="5"/>
    </row>
    <row r="397" ht="15.75" customHeight="1">
      <c r="A397" s="2"/>
      <c r="B397" s="2"/>
      <c r="C397" s="2"/>
      <c r="D397" s="2"/>
      <c r="E397" s="2"/>
      <c r="F397" s="2"/>
      <c r="G397" s="222"/>
      <c r="H397" s="222"/>
      <c r="I397" s="222"/>
      <c r="J397" s="222"/>
      <c r="K397" s="5"/>
    </row>
    <row r="398" ht="15.75" customHeight="1">
      <c r="A398" s="2"/>
      <c r="B398" s="2"/>
      <c r="C398" s="2"/>
      <c r="D398" s="2"/>
      <c r="E398" s="2"/>
      <c r="F398" s="2"/>
      <c r="G398" s="222"/>
      <c r="H398" s="222"/>
      <c r="I398" s="222"/>
      <c r="J398" s="222"/>
      <c r="K398" s="5"/>
    </row>
    <row r="399" ht="15.75" customHeight="1">
      <c r="A399" s="2"/>
      <c r="B399" s="2"/>
      <c r="C399" s="2"/>
      <c r="D399" s="2"/>
      <c r="E399" s="2"/>
      <c r="F399" s="2"/>
      <c r="G399" s="222"/>
      <c r="H399" s="222"/>
      <c r="I399" s="222"/>
      <c r="J399" s="222"/>
      <c r="K399" s="5"/>
    </row>
    <row r="400" ht="15.75" customHeight="1">
      <c r="A400" s="2"/>
      <c r="B400" s="2"/>
      <c r="C400" s="2"/>
      <c r="D400" s="2"/>
      <c r="E400" s="2"/>
      <c r="F400" s="2"/>
      <c r="G400" s="222"/>
      <c r="H400" s="222"/>
      <c r="I400" s="222"/>
      <c r="J400" s="222"/>
      <c r="K400" s="5"/>
    </row>
    <row r="401" ht="15.75" customHeight="1">
      <c r="A401" s="2"/>
      <c r="B401" s="2"/>
      <c r="C401" s="2"/>
      <c r="D401" s="2"/>
      <c r="E401" s="2"/>
      <c r="F401" s="2"/>
      <c r="G401" s="222"/>
      <c r="H401" s="222"/>
      <c r="I401" s="222"/>
      <c r="J401" s="222"/>
      <c r="K401" s="5"/>
    </row>
    <row r="402" ht="15.75" customHeight="1">
      <c r="A402" s="2"/>
      <c r="B402" s="2"/>
      <c r="C402" s="2"/>
      <c r="D402" s="2"/>
      <c r="E402" s="2"/>
      <c r="F402" s="2"/>
      <c r="G402" s="222"/>
      <c r="H402" s="222"/>
      <c r="I402" s="222"/>
      <c r="J402" s="222"/>
      <c r="K402" s="5"/>
    </row>
    <row r="403" ht="15.75" customHeight="1">
      <c r="A403" s="2"/>
      <c r="B403" s="2"/>
      <c r="C403" s="2"/>
      <c r="D403" s="2"/>
      <c r="E403" s="2"/>
      <c r="F403" s="2"/>
      <c r="G403" s="222"/>
      <c r="H403" s="222"/>
      <c r="I403" s="222"/>
      <c r="J403" s="222"/>
      <c r="K403" s="5"/>
    </row>
    <row r="404" ht="15.75" customHeight="1">
      <c r="A404" s="2"/>
      <c r="B404" s="2"/>
      <c r="C404" s="2"/>
      <c r="D404" s="2"/>
      <c r="E404" s="2"/>
      <c r="F404" s="2"/>
      <c r="G404" s="222"/>
      <c r="H404" s="222"/>
      <c r="I404" s="222"/>
      <c r="J404" s="222"/>
      <c r="K404" s="5"/>
    </row>
    <row r="405" ht="15.75" customHeight="1">
      <c r="A405" s="2"/>
      <c r="B405" s="2"/>
      <c r="C405" s="2"/>
      <c r="D405" s="2"/>
      <c r="E405" s="2"/>
      <c r="F405" s="2"/>
      <c r="G405" s="222"/>
      <c r="H405" s="222"/>
      <c r="I405" s="222"/>
      <c r="J405" s="222"/>
      <c r="K405" s="5"/>
    </row>
    <row r="406" ht="15.75" customHeight="1">
      <c r="A406" s="2"/>
      <c r="B406" s="2"/>
      <c r="C406" s="2"/>
      <c r="D406" s="2"/>
      <c r="E406" s="2"/>
      <c r="F406" s="2"/>
      <c r="G406" s="222"/>
      <c r="H406" s="222"/>
      <c r="I406" s="222"/>
      <c r="J406" s="222"/>
      <c r="K406" s="5"/>
    </row>
    <row r="407" ht="15.75" customHeight="1">
      <c r="A407" s="2"/>
      <c r="B407" s="2"/>
      <c r="C407" s="2"/>
      <c r="D407" s="2"/>
      <c r="E407" s="2"/>
      <c r="F407" s="2"/>
      <c r="G407" s="222"/>
      <c r="H407" s="222"/>
      <c r="I407" s="222"/>
      <c r="J407" s="222"/>
      <c r="K407" s="5"/>
    </row>
    <row r="408" ht="15.75" customHeight="1">
      <c r="A408" s="2"/>
      <c r="B408" s="2"/>
      <c r="C408" s="2"/>
      <c r="D408" s="2"/>
      <c r="E408" s="2"/>
      <c r="F408" s="2"/>
      <c r="G408" s="222"/>
      <c r="H408" s="222"/>
      <c r="I408" s="222"/>
      <c r="J408" s="222"/>
      <c r="K408" s="5"/>
    </row>
    <row r="409" ht="15.75" customHeight="1">
      <c r="A409" s="2"/>
      <c r="B409" s="2"/>
      <c r="C409" s="2"/>
      <c r="D409" s="2"/>
      <c r="E409" s="2"/>
      <c r="F409" s="2"/>
      <c r="G409" s="222"/>
      <c r="H409" s="222"/>
      <c r="I409" s="222"/>
      <c r="J409" s="222"/>
      <c r="K409" s="5"/>
    </row>
    <row r="410" ht="15.75" customHeight="1">
      <c r="A410" s="2"/>
      <c r="B410" s="2"/>
      <c r="C410" s="2"/>
      <c r="D410" s="2"/>
      <c r="E410" s="2"/>
      <c r="F410" s="2"/>
      <c r="G410" s="222"/>
      <c r="H410" s="222"/>
      <c r="I410" s="222"/>
      <c r="J410" s="222"/>
      <c r="K410" s="5"/>
    </row>
    <row r="411" ht="15.75" customHeight="1">
      <c r="A411" s="2"/>
      <c r="B411" s="2"/>
      <c r="C411" s="2"/>
      <c r="D411" s="2"/>
      <c r="E411" s="2"/>
      <c r="F411" s="2"/>
      <c r="G411" s="222"/>
      <c r="H411" s="222"/>
      <c r="I411" s="222"/>
      <c r="J411" s="222"/>
      <c r="K411" s="5"/>
    </row>
    <row r="412" ht="15.75" customHeight="1">
      <c r="A412" s="2"/>
      <c r="B412" s="2"/>
      <c r="C412" s="2"/>
      <c r="D412" s="2"/>
      <c r="E412" s="2"/>
      <c r="F412" s="2"/>
      <c r="G412" s="222"/>
      <c r="H412" s="222"/>
      <c r="I412" s="222"/>
      <c r="J412" s="222"/>
      <c r="K412" s="5"/>
    </row>
    <row r="413" ht="15.75" customHeight="1">
      <c r="A413" s="2"/>
      <c r="B413" s="2"/>
      <c r="C413" s="2"/>
      <c r="D413" s="2"/>
      <c r="E413" s="2"/>
      <c r="F413" s="2"/>
      <c r="G413" s="222"/>
      <c r="H413" s="222"/>
      <c r="I413" s="222"/>
      <c r="J413" s="222"/>
      <c r="K413" s="5"/>
    </row>
    <row r="414" ht="15.75" customHeight="1">
      <c r="A414" s="2"/>
      <c r="B414" s="2"/>
      <c r="C414" s="2"/>
      <c r="D414" s="2"/>
      <c r="E414" s="2"/>
      <c r="F414" s="2"/>
      <c r="G414" s="222"/>
      <c r="H414" s="222"/>
      <c r="I414" s="222"/>
      <c r="J414" s="222"/>
      <c r="K414" s="5"/>
    </row>
    <row r="415" ht="15.75" customHeight="1">
      <c r="A415" s="2"/>
      <c r="B415" s="2"/>
      <c r="C415" s="2"/>
      <c r="D415" s="2"/>
      <c r="E415" s="2"/>
      <c r="F415" s="2"/>
      <c r="G415" s="222"/>
      <c r="H415" s="222"/>
      <c r="I415" s="222"/>
      <c r="J415" s="222"/>
      <c r="K415" s="5"/>
    </row>
    <row r="416" ht="15.75" customHeight="1">
      <c r="A416" s="2"/>
      <c r="B416" s="2"/>
      <c r="C416" s="2"/>
      <c r="D416" s="2"/>
      <c r="E416" s="2"/>
      <c r="F416" s="2"/>
      <c r="G416" s="222"/>
      <c r="H416" s="222"/>
      <c r="I416" s="222"/>
      <c r="J416" s="222"/>
      <c r="K416" s="5"/>
    </row>
    <row r="417" ht="15.75" customHeight="1">
      <c r="A417" s="2"/>
      <c r="B417" s="2"/>
      <c r="C417" s="2"/>
      <c r="D417" s="2"/>
      <c r="E417" s="2"/>
      <c r="F417" s="2"/>
      <c r="G417" s="222"/>
      <c r="H417" s="222"/>
      <c r="I417" s="222"/>
      <c r="J417" s="222"/>
      <c r="K417" s="5"/>
    </row>
    <row r="418" ht="15.75" customHeight="1">
      <c r="A418" s="2"/>
      <c r="B418" s="2"/>
      <c r="C418" s="2"/>
      <c r="D418" s="2"/>
      <c r="E418" s="2"/>
      <c r="F418" s="2"/>
      <c r="G418" s="222"/>
      <c r="H418" s="222"/>
      <c r="I418" s="222"/>
      <c r="J418" s="222"/>
      <c r="K418" s="5"/>
    </row>
    <row r="419" ht="15.75" customHeight="1">
      <c r="A419" s="2"/>
      <c r="B419" s="2"/>
      <c r="C419" s="2"/>
      <c r="D419" s="2"/>
      <c r="E419" s="2"/>
      <c r="F419" s="2"/>
      <c r="G419" s="222"/>
      <c r="H419" s="222"/>
      <c r="I419" s="222"/>
      <c r="J419" s="222"/>
      <c r="K419" s="5"/>
    </row>
    <row r="420" ht="15.75" customHeight="1">
      <c r="A420" s="2"/>
      <c r="B420" s="2"/>
      <c r="C420" s="2"/>
      <c r="D420" s="2"/>
      <c r="E420" s="2"/>
      <c r="F420" s="2"/>
      <c r="G420" s="222"/>
      <c r="H420" s="222"/>
      <c r="I420" s="222"/>
      <c r="J420" s="222"/>
      <c r="K420" s="5"/>
    </row>
    <row r="421" ht="15.75" customHeight="1">
      <c r="A421" s="2"/>
      <c r="B421" s="2"/>
      <c r="C421" s="2"/>
      <c r="D421" s="2"/>
      <c r="E421" s="2"/>
      <c r="F421" s="2"/>
      <c r="G421" s="222"/>
      <c r="H421" s="222"/>
      <c r="I421" s="222"/>
      <c r="J421" s="222"/>
      <c r="K421" s="5"/>
    </row>
    <row r="422" ht="15.75" customHeight="1">
      <c r="A422" s="2"/>
      <c r="B422" s="2"/>
      <c r="C422" s="2"/>
      <c r="D422" s="2"/>
      <c r="E422" s="2"/>
      <c r="F422" s="2"/>
      <c r="G422" s="222"/>
      <c r="H422" s="222"/>
      <c r="I422" s="222"/>
      <c r="J422" s="222"/>
      <c r="K422" s="5"/>
    </row>
    <row r="423" ht="15.75" customHeight="1">
      <c r="A423" s="2"/>
      <c r="B423" s="2"/>
      <c r="C423" s="2"/>
      <c r="D423" s="2"/>
      <c r="E423" s="2"/>
      <c r="F423" s="2"/>
      <c r="G423" s="222"/>
      <c r="H423" s="222"/>
      <c r="I423" s="222"/>
      <c r="J423" s="222"/>
      <c r="K423" s="5"/>
    </row>
    <row r="424" ht="15.75" customHeight="1">
      <c r="A424" s="2"/>
      <c r="B424" s="2"/>
      <c r="C424" s="2"/>
      <c r="D424" s="2"/>
      <c r="E424" s="2"/>
      <c r="F424" s="2"/>
      <c r="G424" s="222"/>
      <c r="H424" s="222"/>
      <c r="I424" s="222"/>
      <c r="J424" s="222"/>
      <c r="K424" s="5"/>
    </row>
    <row r="425" ht="15.75" customHeight="1">
      <c r="A425" s="2"/>
      <c r="B425" s="2"/>
      <c r="C425" s="2"/>
      <c r="D425" s="2"/>
      <c r="E425" s="2"/>
      <c r="F425" s="2"/>
      <c r="G425" s="222"/>
      <c r="H425" s="222"/>
      <c r="I425" s="222"/>
      <c r="J425" s="222"/>
      <c r="K425" s="5"/>
    </row>
    <row r="426" ht="15.75" customHeight="1">
      <c r="A426" s="2"/>
      <c r="B426" s="2"/>
      <c r="C426" s="2"/>
      <c r="D426" s="2"/>
      <c r="E426" s="2"/>
      <c r="F426" s="2"/>
      <c r="G426" s="222"/>
      <c r="H426" s="222"/>
      <c r="I426" s="222"/>
      <c r="J426" s="222"/>
      <c r="K426" s="5"/>
    </row>
    <row r="427" ht="15.75" customHeight="1">
      <c r="A427" s="2"/>
      <c r="B427" s="2"/>
      <c r="C427" s="2"/>
      <c r="D427" s="2"/>
      <c r="E427" s="2"/>
      <c r="F427" s="2"/>
      <c r="G427" s="222"/>
      <c r="H427" s="222"/>
      <c r="I427" s="222"/>
      <c r="J427" s="222"/>
      <c r="K427" s="5"/>
    </row>
    <row r="428" ht="15.75" customHeight="1">
      <c r="A428" s="2"/>
      <c r="B428" s="2"/>
      <c r="C428" s="2"/>
      <c r="D428" s="2"/>
      <c r="E428" s="2"/>
      <c r="F428" s="2"/>
      <c r="G428" s="222"/>
      <c r="H428" s="222"/>
      <c r="I428" s="222"/>
      <c r="J428" s="222"/>
      <c r="K428" s="5"/>
    </row>
    <row r="429" ht="15.75" customHeight="1">
      <c r="A429" s="2"/>
      <c r="B429" s="2"/>
      <c r="C429" s="2"/>
      <c r="D429" s="2"/>
      <c r="E429" s="2"/>
      <c r="F429" s="2"/>
      <c r="G429" s="222"/>
      <c r="H429" s="222"/>
      <c r="I429" s="222"/>
      <c r="J429" s="222"/>
      <c r="K429" s="5"/>
    </row>
    <row r="430" ht="15.75" customHeight="1">
      <c r="A430" s="2"/>
      <c r="B430" s="2"/>
      <c r="C430" s="2"/>
      <c r="D430" s="2"/>
      <c r="E430" s="2"/>
      <c r="F430" s="2"/>
      <c r="G430" s="222"/>
      <c r="H430" s="222"/>
      <c r="I430" s="222"/>
      <c r="J430" s="222"/>
      <c r="K430" s="5"/>
    </row>
    <row r="431" ht="15.75" customHeight="1">
      <c r="A431" s="2"/>
      <c r="B431" s="2"/>
      <c r="C431" s="2"/>
      <c r="D431" s="2"/>
      <c r="E431" s="2"/>
      <c r="F431" s="2"/>
      <c r="G431" s="222"/>
      <c r="H431" s="222"/>
      <c r="I431" s="222"/>
      <c r="J431" s="222"/>
      <c r="K431" s="5"/>
    </row>
    <row r="432" ht="15.75" customHeight="1">
      <c r="A432" s="2"/>
      <c r="B432" s="2"/>
      <c r="C432" s="2"/>
      <c r="D432" s="2"/>
      <c r="E432" s="2"/>
      <c r="F432" s="2"/>
      <c r="G432" s="222"/>
      <c r="H432" s="222"/>
      <c r="I432" s="222"/>
      <c r="J432" s="222"/>
      <c r="K432" s="5"/>
    </row>
    <row r="433" ht="15.75" customHeight="1">
      <c r="A433" s="2"/>
      <c r="B433" s="2"/>
      <c r="C433" s="2"/>
      <c r="D433" s="2"/>
      <c r="E433" s="2"/>
      <c r="F433" s="2"/>
      <c r="G433" s="222"/>
      <c r="H433" s="222"/>
      <c r="I433" s="222"/>
      <c r="J433" s="222"/>
      <c r="K433" s="5"/>
    </row>
    <row r="434" ht="15.75" customHeight="1">
      <c r="A434" s="2"/>
      <c r="B434" s="2"/>
      <c r="C434" s="2"/>
      <c r="D434" s="2"/>
      <c r="E434" s="2"/>
      <c r="F434" s="2"/>
      <c r="G434" s="222"/>
      <c r="H434" s="222"/>
      <c r="I434" s="222"/>
      <c r="J434" s="222"/>
      <c r="K434" s="5"/>
    </row>
    <row r="435" ht="15.75" customHeight="1">
      <c r="A435" s="2"/>
      <c r="B435" s="2"/>
      <c r="C435" s="2"/>
      <c r="D435" s="2"/>
      <c r="E435" s="2"/>
      <c r="F435" s="2"/>
      <c r="G435" s="222"/>
      <c r="H435" s="222"/>
      <c r="I435" s="222"/>
      <c r="J435" s="222"/>
      <c r="K435" s="5"/>
    </row>
    <row r="436" ht="15.75" customHeight="1">
      <c r="A436" s="2"/>
      <c r="B436" s="2"/>
      <c r="C436" s="2"/>
      <c r="D436" s="2"/>
      <c r="E436" s="2"/>
      <c r="F436" s="2"/>
      <c r="G436" s="222"/>
      <c r="H436" s="222"/>
      <c r="I436" s="222"/>
      <c r="J436" s="222"/>
      <c r="K436" s="5"/>
    </row>
    <row r="437" ht="15.75" customHeight="1">
      <c r="A437" s="2"/>
      <c r="B437" s="2"/>
      <c r="C437" s="2"/>
      <c r="D437" s="2"/>
      <c r="E437" s="2"/>
      <c r="F437" s="2"/>
      <c r="G437" s="222"/>
      <c r="H437" s="222"/>
      <c r="I437" s="222"/>
      <c r="J437" s="222"/>
      <c r="K437" s="5"/>
    </row>
    <row r="438" ht="15.75" customHeight="1">
      <c r="A438" s="2"/>
      <c r="B438" s="2"/>
      <c r="C438" s="2"/>
      <c r="D438" s="2"/>
      <c r="E438" s="2"/>
      <c r="F438" s="2"/>
      <c r="G438" s="222"/>
      <c r="H438" s="222"/>
      <c r="I438" s="222"/>
      <c r="J438" s="222"/>
      <c r="K438" s="5"/>
    </row>
    <row r="439" ht="15.75" customHeight="1">
      <c r="A439" s="2"/>
      <c r="B439" s="2"/>
      <c r="C439" s="2"/>
      <c r="D439" s="2"/>
      <c r="E439" s="2"/>
      <c r="F439" s="2"/>
      <c r="G439" s="222"/>
      <c r="H439" s="222"/>
      <c r="I439" s="222"/>
      <c r="J439" s="222"/>
      <c r="K439" s="5"/>
    </row>
    <row r="440" ht="15.75" customHeight="1">
      <c r="A440" s="2"/>
      <c r="B440" s="2"/>
      <c r="C440" s="2"/>
      <c r="D440" s="2"/>
      <c r="E440" s="2"/>
      <c r="F440" s="2"/>
      <c r="G440" s="222"/>
      <c r="H440" s="222"/>
      <c r="I440" s="222"/>
      <c r="J440" s="222"/>
      <c r="K440" s="5"/>
    </row>
    <row r="441" ht="15.75" customHeight="1">
      <c r="A441" s="2"/>
      <c r="B441" s="2"/>
      <c r="C441" s="2"/>
      <c r="D441" s="2"/>
      <c r="E441" s="2"/>
      <c r="F441" s="2"/>
      <c r="G441" s="222"/>
      <c r="H441" s="222"/>
      <c r="I441" s="222"/>
      <c r="J441" s="222"/>
      <c r="K441" s="5"/>
    </row>
    <row r="442" ht="15.75" customHeight="1">
      <c r="A442" s="2"/>
      <c r="B442" s="2"/>
      <c r="C442" s="2"/>
      <c r="D442" s="2"/>
      <c r="E442" s="2"/>
      <c r="F442" s="2"/>
      <c r="G442" s="222"/>
      <c r="H442" s="222"/>
      <c r="I442" s="222"/>
      <c r="J442" s="222"/>
      <c r="K442" s="5"/>
    </row>
    <row r="443" ht="15.75" customHeight="1">
      <c r="A443" s="2"/>
      <c r="B443" s="2"/>
      <c r="C443" s="2"/>
      <c r="D443" s="2"/>
      <c r="E443" s="2"/>
      <c r="F443" s="2"/>
      <c r="G443" s="222"/>
      <c r="H443" s="222"/>
      <c r="I443" s="222"/>
      <c r="J443" s="222"/>
      <c r="K443" s="5"/>
    </row>
    <row r="444" ht="15.75" customHeight="1">
      <c r="A444" s="2"/>
      <c r="B444" s="2"/>
      <c r="C444" s="2"/>
      <c r="D444" s="2"/>
      <c r="E444" s="2"/>
      <c r="F444" s="2"/>
      <c r="G444" s="222"/>
      <c r="H444" s="222"/>
      <c r="I444" s="222"/>
      <c r="J444" s="222"/>
      <c r="K444" s="5"/>
    </row>
    <row r="445" ht="15.75" customHeight="1">
      <c r="A445" s="2"/>
      <c r="B445" s="2"/>
      <c r="C445" s="2"/>
      <c r="D445" s="2"/>
      <c r="E445" s="2"/>
      <c r="F445" s="2"/>
      <c r="G445" s="222"/>
      <c r="H445" s="222"/>
      <c r="I445" s="222"/>
      <c r="J445" s="222"/>
      <c r="K445" s="5"/>
    </row>
    <row r="446" ht="15.75" customHeight="1">
      <c r="A446" s="2"/>
      <c r="B446" s="2"/>
      <c r="C446" s="2"/>
      <c r="D446" s="2"/>
      <c r="E446" s="2"/>
      <c r="F446" s="2"/>
      <c r="G446" s="222"/>
      <c r="H446" s="222"/>
      <c r="I446" s="222"/>
      <c r="J446" s="222"/>
      <c r="K446" s="5"/>
    </row>
    <row r="447" ht="15.75" customHeight="1">
      <c r="A447" s="2"/>
      <c r="B447" s="2"/>
      <c r="C447" s="2"/>
      <c r="D447" s="2"/>
      <c r="E447" s="2"/>
      <c r="F447" s="2"/>
      <c r="G447" s="222"/>
      <c r="H447" s="222"/>
      <c r="I447" s="222"/>
      <c r="J447" s="222"/>
      <c r="K447" s="5"/>
    </row>
    <row r="448" ht="15.75" customHeight="1">
      <c r="A448" s="2"/>
      <c r="B448" s="2"/>
      <c r="C448" s="2"/>
      <c r="D448" s="2"/>
      <c r="E448" s="2"/>
      <c r="F448" s="2"/>
      <c r="G448" s="222"/>
      <c r="H448" s="222"/>
      <c r="I448" s="222"/>
      <c r="J448" s="222"/>
      <c r="K448" s="5"/>
    </row>
    <row r="449" ht="15.75" customHeight="1">
      <c r="A449" s="2"/>
      <c r="B449" s="2"/>
      <c r="C449" s="2"/>
      <c r="D449" s="2"/>
      <c r="E449" s="2"/>
      <c r="F449" s="2"/>
      <c r="G449" s="222"/>
      <c r="H449" s="222"/>
      <c r="I449" s="222"/>
      <c r="J449" s="222"/>
      <c r="K449" s="5"/>
    </row>
    <row r="450" ht="15.75" customHeight="1">
      <c r="A450" s="2"/>
      <c r="B450" s="2"/>
      <c r="C450" s="2"/>
      <c r="D450" s="2"/>
      <c r="E450" s="2"/>
      <c r="F450" s="2"/>
      <c r="G450" s="222"/>
      <c r="H450" s="222"/>
      <c r="I450" s="222"/>
      <c r="J450" s="222"/>
      <c r="K450" s="5"/>
    </row>
    <row r="451" ht="15.75" customHeight="1">
      <c r="A451" s="2"/>
      <c r="B451" s="2"/>
      <c r="C451" s="2"/>
      <c r="D451" s="2"/>
      <c r="E451" s="2"/>
      <c r="F451" s="2"/>
      <c r="G451" s="222"/>
      <c r="H451" s="222"/>
      <c r="I451" s="222"/>
      <c r="J451" s="222"/>
      <c r="K451" s="5"/>
    </row>
    <row r="452" ht="15.75" customHeight="1">
      <c r="A452" s="2"/>
      <c r="B452" s="2"/>
      <c r="C452" s="2"/>
      <c r="D452" s="2"/>
      <c r="E452" s="2"/>
      <c r="F452" s="2"/>
      <c r="G452" s="222"/>
      <c r="H452" s="222"/>
      <c r="I452" s="222"/>
      <c r="J452" s="222"/>
      <c r="K452" s="5"/>
    </row>
    <row r="453" ht="15.75" customHeight="1">
      <c r="A453" s="2"/>
      <c r="B453" s="2"/>
      <c r="C453" s="2"/>
      <c r="D453" s="2"/>
      <c r="E453" s="2"/>
      <c r="F453" s="2"/>
      <c r="G453" s="222"/>
      <c r="H453" s="222"/>
      <c r="I453" s="222"/>
      <c r="J453" s="222"/>
      <c r="K453" s="5"/>
    </row>
    <row r="454" ht="15.75" customHeight="1">
      <c r="A454" s="2"/>
      <c r="B454" s="2"/>
      <c r="C454" s="2"/>
      <c r="D454" s="2"/>
      <c r="E454" s="2"/>
      <c r="F454" s="2"/>
      <c r="G454" s="222"/>
      <c r="H454" s="222"/>
      <c r="I454" s="222"/>
      <c r="J454" s="222"/>
      <c r="K454" s="5"/>
    </row>
    <row r="455" ht="15.75" customHeight="1">
      <c r="A455" s="2"/>
      <c r="B455" s="2"/>
      <c r="C455" s="2"/>
      <c r="D455" s="2"/>
      <c r="E455" s="2"/>
      <c r="F455" s="2"/>
      <c r="G455" s="222"/>
      <c r="H455" s="222"/>
      <c r="I455" s="222"/>
      <c r="J455" s="222"/>
      <c r="K455" s="5"/>
    </row>
    <row r="456" ht="15.75" customHeight="1">
      <c r="A456" s="2"/>
      <c r="B456" s="2"/>
      <c r="C456" s="2"/>
      <c r="D456" s="2"/>
      <c r="E456" s="2"/>
      <c r="F456" s="2"/>
      <c r="G456" s="222"/>
      <c r="H456" s="222"/>
      <c r="I456" s="222"/>
      <c r="J456" s="222"/>
      <c r="K456" s="5"/>
    </row>
    <row r="457" ht="15.75" customHeight="1">
      <c r="A457" s="2"/>
      <c r="B457" s="2"/>
      <c r="C457" s="2"/>
      <c r="D457" s="2"/>
      <c r="E457" s="2"/>
      <c r="F457" s="2"/>
      <c r="G457" s="222"/>
      <c r="H457" s="222"/>
      <c r="I457" s="222"/>
      <c r="J457" s="222"/>
      <c r="K457" s="5"/>
    </row>
    <row r="458" ht="15.75" customHeight="1">
      <c r="A458" s="2"/>
      <c r="B458" s="2"/>
      <c r="C458" s="2"/>
      <c r="D458" s="2"/>
      <c r="E458" s="2"/>
      <c r="F458" s="2"/>
      <c r="G458" s="222"/>
      <c r="H458" s="222"/>
      <c r="I458" s="222"/>
      <c r="J458" s="222"/>
      <c r="K458" s="5"/>
    </row>
    <row r="459" ht="15.75" customHeight="1">
      <c r="A459" s="2"/>
      <c r="B459" s="2"/>
      <c r="C459" s="2"/>
      <c r="D459" s="2"/>
      <c r="E459" s="2"/>
      <c r="F459" s="2"/>
      <c r="G459" s="222"/>
      <c r="H459" s="222"/>
      <c r="I459" s="222"/>
      <c r="J459" s="222"/>
      <c r="K459" s="5"/>
    </row>
    <row r="460" ht="15.75" customHeight="1">
      <c r="A460" s="2"/>
      <c r="B460" s="2"/>
      <c r="C460" s="2"/>
      <c r="D460" s="2"/>
      <c r="E460" s="2"/>
      <c r="F460" s="2"/>
      <c r="G460" s="222"/>
      <c r="H460" s="222"/>
      <c r="I460" s="222"/>
      <c r="J460" s="222"/>
      <c r="K460" s="5"/>
    </row>
    <row r="461" ht="15.75" customHeight="1">
      <c r="A461" s="2"/>
      <c r="B461" s="2"/>
      <c r="C461" s="2"/>
      <c r="D461" s="2"/>
      <c r="E461" s="2"/>
      <c r="F461" s="2"/>
      <c r="G461" s="222"/>
      <c r="H461" s="222"/>
      <c r="I461" s="222"/>
      <c r="J461" s="222"/>
      <c r="K461" s="5"/>
    </row>
    <row r="462" ht="15.75" customHeight="1">
      <c r="A462" s="2"/>
      <c r="B462" s="2"/>
      <c r="C462" s="2"/>
      <c r="D462" s="2"/>
      <c r="E462" s="2"/>
      <c r="F462" s="2"/>
      <c r="G462" s="222"/>
      <c r="H462" s="222"/>
      <c r="I462" s="222"/>
      <c r="J462" s="222"/>
      <c r="K462" s="5"/>
    </row>
    <row r="463" ht="15.75" customHeight="1">
      <c r="A463" s="2"/>
      <c r="B463" s="2"/>
      <c r="C463" s="2"/>
      <c r="D463" s="2"/>
      <c r="E463" s="2"/>
      <c r="F463" s="2"/>
      <c r="G463" s="222"/>
      <c r="H463" s="222"/>
      <c r="I463" s="222"/>
      <c r="J463" s="222"/>
      <c r="K463" s="5"/>
    </row>
    <row r="464" ht="15.75" customHeight="1">
      <c r="A464" s="2"/>
      <c r="B464" s="2"/>
      <c r="C464" s="2"/>
      <c r="D464" s="2"/>
      <c r="E464" s="2"/>
      <c r="F464" s="2"/>
      <c r="G464" s="222"/>
      <c r="H464" s="222"/>
      <c r="I464" s="222"/>
      <c r="J464" s="222"/>
      <c r="K464" s="5"/>
    </row>
    <row r="465" ht="15.75" customHeight="1">
      <c r="A465" s="2"/>
      <c r="B465" s="2"/>
      <c r="C465" s="2"/>
      <c r="D465" s="2"/>
      <c r="E465" s="2"/>
      <c r="F465" s="2"/>
      <c r="G465" s="222"/>
      <c r="H465" s="222"/>
      <c r="I465" s="222"/>
      <c r="J465" s="222"/>
      <c r="K465" s="5"/>
    </row>
    <row r="466" ht="15.75" customHeight="1">
      <c r="A466" s="2"/>
      <c r="B466" s="2"/>
      <c r="C466" s="2"/>
      <c r="D466" s="2"/>
      <c r="E466" s="2"/>
      <c r="F466" s="2"/>
      <c r="G466" s="222"/>
      <c r="H466" s="222"/>
      <c r="I466" s="222"/>
      <c r="J466" s="222"/>
      <c r="K466" s="5"/>
    </row>
    <row r="467" ht="15.75" customHeight="1">
      <c r="A467" s="2"/>
      <c r="B467" s="2"/>
      <c r="C467" s="2"/>
      <c r="D467" s="2"/>
      <c r="E467" s="2"/>
      <c r="F467" s="2"/>
      <c r="G467" s="222"/>
      <c r="H467" s="222"/>
      <c r="I467" s="222"/>
      <c r="J467" s="222"/>
      <c r="K467" s="5"/>
    </row>
    <row r="468" ht="15.75" customHeight="1">
      <c r="A468" s="2"/>
      <c r="B468" s="2"/>
      <c r="C468" s="2"/>
      <c r="D468" s="2"/>
      <c r="E468" s="2"/>
      <c r="F468" s="2"/>
      <c r="G468" s="222"/>
      <c r="H468" s="222"/>
      <c r="I468" s="222"/>
      <c r="J468" s="222"/>
      <c r="K468" s="5"/>
    </row>
    <row r="469" ht="15.75" customHeight="1">
      <c r="A469" s="2"/>
      <c r="B469" s="2"/>
      <c r="C469" s="2"/>
      <c r="D469" s="2"/>
      <c r="E469" s="2"/>
      <c r="F469" s="2"/>
      <c r="G469" s="222"/>
      <c r="H469" s="222"/>
      <c r="I469" s="222"/>
      <c r="J469" s="222"/>
      <c r="K469" s="5"/>
    </row>
    <row r="470" ht="15.75" customHeight="1">
      <c r="A470" s="2"/>
      <c r="B470" s="2"/>
      <c r="C470" s="2"/>
      <c r="D470" s="2"/>
      <c r="E470" s="2"/>
      <c r="F470" s="2"/>
      <c r="G470" s="222"/>
      <c r="H470" s="222"/>
      <c r="I470" s="222"/>
      <c r="J470" s="222"/>
      <c r="K470" s="5"/>
    </row>
    <row r="471" ht="15.75" customHeight="1">
      <c r="A471" s="2"/>
      <c r="B471" s="2"/>
      <c r="C471" s="2"/>
      <c r="D471" s="2"/>
      <c r="E471" s="2"/>
      <c r="F471" s="2"/>
      <c r="G471" s="222"/>
      <c r="H471" s="222"/>
      <c r="I471" s="222"/>
      <c r="J471" s="222"/>
      <c r="K471" s="5"/>
    </row>
    <row r="472" ht="15.75" customHeight="1">
      <c r="A472" s="2"/>
      <c r="B472" s="2"/>
      <c r="C472" s="2"/>
      <c r="D472" s="2"/>
      <c r="E472" s="2"/>
      <c r="F472" s="2"/>
      <c r="G472" s="222"/>
      <c r="H472" s="222"/>
      <c r="I472" s="222"/>
      <c r="J472" s="222"/>
      <c r="K472" s="5"/>
    </row>
    <row r="473" ht="15.75" customHeight="1">
      <c r="A473" s="2"/>
      <c r="B473" s="2"/>
      <c r="C473" s="2"/>
      <c r="D473" s="2"/>
      <c r="E473" s="2"/>
      <c r="F473" s="2"/>
      <c r="G473" s="222"/>
      <c r="H473" s="222"/>
      <c r="I473" s="222"/>
      <c r="J473" s="222"/>
      <c r="K473" s="5"/>
    </row>
    <row r="474" ht="15.75" customHeight="1">
      <c r="A474" s="2"/>
      <c r="B474" s="2"/>
      <c r="C474" s="2"/>
      <c r="D474" s="2"/>
      <c r="E474" s="2"/>
      <c r="F474" s="2"/>
      <c r="G474" s="222"/>
      <c r="H474" s="222"/>
      <c r="I474" s="222"/>
      <c r="J474" s="222"/>
      <c r="K474" s="5"/>
    </row>
    <row r="475" ht="15.75" customHeight="1">
      <c r="A475" s="2"/>
      <c r="B475" s="2"/>
      <c r="C475" s="2"/>
      <c r="D475" s="2"/>
      <c r="E475" s="2"/>
      <c r="F475" s="2"/>
      <c r="G475" s="222"/>
      <c r="H475" s="222"/>
      <c r="I475" s="222"/>
      <c r="J475" s="222"/>
      <c r="K475" s="5"/>
    </row>
    <row r="476" ht="15.75" customHeight="1">
      <c r="A476" s="2"/>
      <c r="B476" s="2"/>
      <c r="C476" s="2"/>
      <c r="D476" s="2"/>
      <c r="E476" s="2"/>
      <c r="F476" s="2"/>
      <c r="G476" s="222"/>
      <c r="H476" s="222"/>
      <c r="I476" s="222"/>
      <c r="J476" s="222"/>
      <c r="K476" s="5"/>
    </row>
    <row r="477" ht="15.75" customHeight="1">
      <c r="A477" s="2"/>
      <c r="B477" s="2"/>
      <c r="C477" s="2"/>
      <c r="D477" s="2"/>
      <c r="E477" s="2"/>
      <c r="F477" s="2"/>
      <c r="G477" s="222"/>
      <c r="H477" s="222"/>
      <c r="I477" s="222"/>
      <c r="J477" s="222"/>
      <c r="K477" s="5"/>
    </row>
    <row r="478" ht="15.75" customHeight="1">
      <c r="A478" s="2"/>
      <c r="B478" s="2"/>
      <c r="C478" s="2"/>
      <c r="D478" s="2"/>
      <c r="E478" s="2"/>
      <c r="F478" s="2"/>
      <c r="G478" s="222"/>
      <c r="H478" s="222"/>
      <c r="I478" s="222"/>
      <c r="J478" s="222"/>
      <c r="K478" s="5"/>
    </row>
    <row r="479" ht="15.75" customHeight="1">
      <c r="A479" s="2"/>
      <c r="B479" s="2"/>
      <c r="C479" s="2"/>
      <c r="D479" s="2"/>
      <c r="E479" s="2"/>
      <c r="F479" s="2"/>
      <c r="G479" s="222"/>
      <c r="H479" s="222"/>
      <c r="I479" s="222"/>
      <c r="J479" s="222"/>
      <c r="K479" s="5"/>
    </row>
    <row r="480" ht="15.75" customHeight="1">
      <c r="A480" s="2"/>
      <c r="B480" s="2"/>
      <c r="C480" s="2"/>
      <c r="D480" s="2"/>
      <c r="E480" s="2"/>
      <c r="F480" s="2"/>
      <c r="G480" s="222"/>
      <c r="H480" s="222"/>
      <c r="I480" s="222"/>
      <c r="J480" s="222"/>
      <c r="K480" s="5"/>
    </row>
    <row r="481" ht="15.75" customHeight="1">
      <c r="A481" s="2"/>
      <c r="B481" s="2"/>
      <c r="C481" s="2"/>
      <c r="D481" s="2"/>
      <c r="E481" s="2"/>
      <c r="F481" s="2"/>
      <c r="G481" s="222"/>
      <c r="H481" s="222"/>
      <c r="I481" s="222"/>
      <c r="J481" s="222"/>
      <c r="K481" s="5"/>
    </row>
    <row r="482" ht="15.75" customHeight="1">
      <c r="A482" s="2"/>
      <c r="B482" s="2"/>
      <c r="C482" s="2"/>
      <c r="D482" s="2"/>
      <c r="E482" s="2"/>
      <c r="F482" s="2"/>
      <c r="G482" s="222"/>
      <c r="H482" s="222"/>
      <c r="I482" s="222"/>
      <c r="J482" s="222"/>
      <c r="K482" s="5"/>
    </row>
    <row r="483" ht="15.75" customHeight="1">
      <c r="A483" s="2"/>
      <c r="B483" s="2"/>
      <c r="C483" s="2"/>
      <c r="D483" s="2"/>
      <c r="E483" s="2"/>
      <c r="F483" s="2"/>
      <c r="G483" s="222"/>
      <c r="H483" s="222"/>
      <c r="I483" s="222"/>
      <c r="J483" s="222"/>
      <c r="K483" s="5"/>
    </row>
    <row r="484" ht="15.75" customHeight="1">
      <c r="A484" s="2"/>
      <c r="B484" s="2"/>
      <c r="C484" s="2"/>
      <c r="D484" s="2"/>
      <c r="E484" s="2"/>
      <c r="F484" s="2"/>
      <c r="G484" s="222"/>
      <c r="H484" s="222"/>
      <c r="I484" s="222"/>
      <c r="J484" s="222"/>
      <c r="K484" s="5"/>
    </row>
    <row r="485" ht="15.75" customHeight="1">
      <c r="A485" s="2"/>
      <c r="B485" s="2"/>
      <c r="C485" s="2"/>
      <c r="D485" s="2"/>
      <c r="E485" s="2"/>
      <c r="F485" s="2"/>
      <c r="G485" s="222"/>
      <c r="H485" s="222"/>
      <c r="I485" s="222"/>
      <c r="J485" s="222"/>
      <c r="K485" s="5"/>
    </row>
    <row r="486" ht="15.75" customHeight="1">
      <c r="A486" s="2"/>
      <c r="B486" s="2"/>
      <c r="C486" s="2"/>
      <c r="D486" s="2"/>
      <c r="E486" s="2"/>
      <c r="F486" s="2"/>
      <c r="G486" s="222"/>
      <c r="H486" s="222"/>
      <c r="I486" s="222"/>
      <c r="J486" s="222"/>
      <c r="K486" s="5"/>
    </row>
    <row r="487" ht="15.75" customHeight="1">
      <c r="A487" s="2"/>
      <c r="B487" s="2"/>
      <c r="C487" s="2"/>
      <c r="D487" s="2"/>
      <c r="E487" s="2"/>
      <c r="F487" s="2"/>
      <c r="G487" s="222"/>
      <c r="H487" s="222"/>
      <c r="I487" s="222"/>
      <c r="J487" s="222"/>
      <c r="K487" s="5"/>
    </row>
    <row r="488" ht="15.75" customHeight="1">
      <c r="A488" s="2"/>
      <c r="B488" s="2"/>
      <c r="C488" s="2"/>
      <c r="D488" s="2"/>
      <c r="E488" s="2"/>
      <c r="F488" s="2"/>
      <c r="G488" s="222"/>
      <c r="H488" s="222"/>
      <c r="I488" s="222"/>
      <c r="J488" s="222"/>
      <c r="K488" s="5"/>
    </row>
    <row r="489" ht="15.75" customHeight="1">
      <c r="A489" s="2"/>
      <c r="B489" s="2"/>
      <c r="C489" s="2"/>
      <c r="D489" s="2"/>
      <c r="E489" s="2"/>
      <c r="F489" s="2"/>
      <c r="G489" s="222"/>
      <c r="H489" s="222"/>
      <c r="I489" s="222"/>
      <c r="J489" s="222"/>
      <c r="K489" s="5"/>
    </row>
    <row r="490" ht="15.75" customHeight="1">
      <c r="A490" s="2"/>
      <c r="B490" s="2"/>
      <c r="C490" s="2"/>
      <c r="D490" s="2"/>
      <c r="E490" s="2"/>
      <c r="F490" s="2"/>
      <c r="G490" s="222"/>
      <c r="H490" s="222"/>
      <c r="I490" s="222"/>
      <c r="J490" s="222"/>
      <c r="K490" s="5"/>
    </row>
    <row r="491" ht="15.75" customHeight="1">
      <c r="A491" s="2"/>
      <c r="B491" s="2"/>
      <c r="C491" s="2"/>
      <c r="D491" s="2"/>
      <c r="E491" s="2"/>
      <c r="F491" s="2"/>
      <c r="G491" s="222"/>
      <c r="H491" s="222"/>
      <c r="I491" s="222"/>
      <c r="J491" s="222"/>
      <c r="K491" s="5"/>
    </row>
    <row r="492" ht="15.75" customHeight="1">
      <c r="A492" s="2"/>
      <c r="B492" s="2"/>
      <c r="C492" s="2"/>
      <c r="D492" s="2"/>
      <c r="E492" s="2"/>
      <c r="F492" s="2"/>
      <c r="G492" s="222"/>
      <c r="H492" s="222"/>
      <c r="I492" s="222"/>
      <c r="J492" s="222"/>
      <c r="K492" s="5"/>
    </row>
    <row r="493" ht="15.75" customHeight="1">
      <c r="A493" s="2"/>
      <c r="B493" s="2"/>
      <c r="C493" s="2"/>
      <c r="D493" s="2"/>
      <c r="E493" s="2"/>
      <c r="F493" s="2"/>
      <c r="G493" s="222"/>
      <c r="H493" s="222"/>
      <c r="I493" s="222"/>
      <c r="J493" s="222"/>
      <c r="K493" s="5"/>
    </row>
    <row r="494" ht="15.75" customHeight="1">
      <c r="A494" s="2"/>
      <c r="B494" s="2"/>
      <c r="C494" s="2"/>
      <c r="D494" s="2"/>
      <c r="E494" s="2"/>
      <c r="F494" s="2"/>
      <c r="G494" s="222"/>
      <c r="H494" s="222"/>
      <c r="I494" s="222"/>
      <c r="J494" s="222"/>
      <c r="K494" s="5"/>
    </row>
    <row r="495" ht="15.75" customHeight="1">
      <c r="A495" s="2"/>
      <c r="B495" s="2"/>
      <c r="C495" s="2"/>
      <c r="D495" s="2"/>
      <c r="E495" s="2"/>
      <c r="F495" s="2"/>
      <c r="G495" s="222"/>
      <c r="H495" s="222"/>
      <c r="I495" s="222"/>
      <c r="J495" s="222"/>
      <c r="K495" s="5"/>
    </row>
    <row r="496" ht="15.75" customHeight="1">
      <c r="A496" s="2"/>
      <c r="B496" s="2"/>
      <c r="C496" s="2"/>
      <c r="D496" s="2"/>
      <c r="E496" s="2"/>
      <c r="F496" s="2"/>
      <c r="G496" s="222"/>
      <c r="H496" s="222"/>
      <c r="I496" s="222"/>
      <c r="J496" s="222"/>
      <c r="K496" s="5"/>
    </row>
    <row r="497" ht="15.75" customHeight="1">
      <c r="A497" s="2"/>
      <c r="B497" s="2"/>
      <c r="C497" s="2"/>
      <c r="D497" s="2"/>
      <c r="E497" s="2"/>
      <c r="F497" s="2"/>
      <c r="G497" s="222"/>
      <c r="H497" s="222"/>
      <c r="I497" s="222"/>
      <c r="J497" s="222"/>
      <c r="K497" s="5"/>
    </row>
    <row r="498" ht="15.75" customHeight="1">
      <c r="A498" s="2"/>
      <c r="B498" s="2"/>
      <c r="C498" s="2"/>
      <c r="D498" s="2"/>
      <c r="E498" s="2"/>
      <c r="F498" s="2"/>
      <c r="G498" s="222"/>
      <c r="H498" s="222"/>
      <c r="I498" s="222"/>
      <c r="J498" s="222"/>
      <c r="K498" s="5"/>
    </row>
    <row r="499" ht="15.75" customHeight="1">
      <c r="A499" s="2"/>
      <c r="B499" s="2"/>
      <c r="C499" s="2"/>
      <c r="D499" s="2"/>
      <c r="E499" s="2"/>
      <c r="F499" s="2"/>
      <c r="G499" s="222"/>
      <c r="H499" s="222"/>
      <c r="I499" s="222"/>
      <c r="J499" s="222"/>
      <c r="K499" s="5"/>
    </row>
    <row r="500" ht="15.75" customHeight="1">
      <c r="A500" s="2"/>
      <c r="B500" s="2"/>
      <c r="C500" s="2"/>
      <c r="D500" s="2"/>
      <c r="E500" s="2"/>
      <c r="F500" s="2"/>
      <c r="G500" s="222"/>
      <c r="H500" s="222"/>
      <c r="I500" s="222"/>
      <c r="J500" s="222"/>
      <c r="K500" s="5"/>
    </row>
    <row r="501" ht="15.75" customHeight="1">
      <c r="A501" s="2"/>
      <c r="B501" s="2"/>
      <c r="C501" s="2"/>
      <c r="D501" s="2"/>
      <c r="E501" s="2"/>
      <c r="F501" s="2"/>
      <c r="G501" s="222"/>
      <c r="H501" s="222"/>
      <c r="I501" s="222"/>
      <c r="J501" s="222"/>
      <c r="K501" s="5"/>
    </row>
    <row r="502" ht="15.75" customHeight="1">
      <c r="A502" s="2"/>
      <c r="B502" s="2"/>
      <c r="C502" s="2"/>
      <c r="D502" s="2"/>
      <c r="E502" s="2"/>
      <c r="F502" s="2"/>
      <c r="G502" s="222"/>
      <c r="H502" s="222"/>
      <c r="I502" s="222"/>
      <c r="J502" s="222"/>
      <c r="K502" s="5"/>
    </row>
    <row r="503" ht="15.75" customHeight="1">
      <c r="A503" s="2"/>
      <c r="B503" s="2"/>
      <c r="C503" s="2"/>
      <c r="D503" s="2"/>
      <c r="E503" s="2"/>
      <c r="F503" s="2"/>
      <c r="G503" s="222"/>
      <c r="H503" s="222"/>
      <c r="I503" s="222"/>
      <c r="J503" s="222"/>
      <c r="K503" s="5"/>
    </row>
    <row r="504" ht="15.75" customHeight="1">
      <c r="A504" s="2"/>
      <c r="B504" s="2"/>
      <c r="C504" s="2"/>
      <c r="D504" s="2"/>
      <c r="E504" s="2"/>
      <c r="F504" s="2"/>
      <c r="G504" s="222"/>
      <c r="H504" s="222"/>
      <c r="I504" s="222"/>
      <c r="J504" s="222"/>
      <c r="K504" s="5"/>
    </row>
    <row r="505" ht="15.75" customHeight="1">
      <c r="A505" s="2"/>
      <c r="B505" s="2"/>
      <c r="C505" s="2"/>
      <c r="D505" s="2"/>
      <c r="E505" s="2"/>
      <c r="F505" s="2"/>
      <c r="G505" s="222"/>
      <c r="H505" s="222"/>
      <c r="I505" s="222"/>
      <c r="J505" s="222"/>
      <c r="K505" s="5"/>
    </row>
    <row r="506" ht="15.75" customHeight="1">
      <c r="A506" s="2"/>
      <c r="B506" s="2"/>
      <c r="C506" s="2"/>
      <c r="D506" s="2"/>
      <c r="E506" s="2"/>
      <c r="F506" s="2"/>
      <c r="G506" s="222"/>
      <c r="H506" s="222"/>
      <c r="I506" s="222"/>
      <c r="J506" s="222"/>
      <c r="K506" s="5"/>
    </row>
    <row r="507" ht="15.75" customHeight="1">
      <c r="A507" s="2"/>
      <c r="B507" s="2"/>
      <c r="C507" s="2"/>
      <c r="D507" s="2"/>
      <c r="E507" s="2"/>
      <c r="F507" s="2"/>
      <c r="G507" s="222"/>
      <c r="H507" s="222"/>
      <c r="I507" s="222"/>
      <c r="J507" s="222"/>
      <c r="K507" s="5"/>
    </row>
    <row r="508" ht="15.75" customHeight="1">
      <c r="A508" s="2"/>
      <c r="B508" s="2"/>
      <c r="C508" s="2"/>
      <c r="D508" s="2"/>
      <c r="E508" s="2"/>
      <c r="F508" s="2"/>
      <c r="G508" s="222"/>
      <c r="H508" s="222"/>
      <c r="I508" s="222"/>
      <c r="J508" s="222"/>
      <c r="K508" s="5"/>
    </row>
    <row r="509" ht="15.75" customHeight="1">
      <c r="A509" s="2"/>
      <c r="B509" s="2"/>
      <c r="C509" s="2"/>
      <c r="D509" s="2"/>
      <c r="E509" s="2"/>
      <c r="F509" s="2"/>
      <c r="G509" s="222"/>
      <c r="H509" s="222"/>
      <c r="I509" s="222"/>
      <c r="J509" s="222"/>
      <c r="K509" s="5"/>
    </row>
    <row r="510" ht="15.75" customHeight="1">
      <c r="A510" s="2"/>
      <c r="B510" s="2"/>
      <c r="C510" s="2"/>
      <c r="D510" s="2"/>
      <c r="E510" s="2"/>
      <c r="F510" s="2"/>
      <c r="G510" s="222"/>
      <c r="H510" s="222"/>
      <c r="I510" s="222"/>
      <c r="J510" s="222"/>
      <c r="K510" s="5"/>
    </row>
    <row r="511" ht="15.75" customHeight="1">
      <c r="A511" s="2"/>
      <c r="B511" s="2"/>
      <c r="C511" s="2"/>
      <c r="D511" s="2"/>
      <c r="E511" s="2"/>
      <c r="F511" s="2"/>
      <c r="G511" s="222"/>
      <c r="H511" s="222"/>
      <c r="I511" s="222"/>
      <c r="J511" s="222"/>
      <c r="K511" s="5"/>
    </row>
    <row r="512" ht="15.75" customHeight="1">
      <c r="A512" s="2"/>
      <c r="B512" s="2"/>
      <c r="C512" s="2"/>
      <c r="D512" s="2"/>
      <c r="E512" s="2"/>
      <c r="F512" s="2"/>
      <c r="G512" s="222"/>
      <c r="H512" s="222"/>
      <c r="I512" s="222"/>
      <c r="J512" s="222"/>
      <c r="K512" s="5"/>
    </row>
    <row r="513" ht="15.75" customHeight="1">
      <c r="A513" s="2"/>
      <c r="B513" s="2"/>
      <c r="C513" s="2"/>
      <c r="D513" s="2"/>
      <c r="E513" s="2"/>
      <c r="F513" s="2"/>
      <c r="G513" s="222"/>
      <c r="H513" s="222"/>
      <c r="I513" s="222"/>
      <c r="J513" s="222"/>
      <c r="K513" s="5"/>
    </row>
    <row r="514" ht="15.75" customHeight="1">
      <c r="A514" s="2"/>
      <c r="B514" s="2"/>
      <c r="C514" s="2"/>
      <c r="D514" s="2"/>
      <c r="E514" s="2"/>
      <c r="F514" s="2"/>
      <c r="G514" s="222"/>
      <c r="H514" s="222"/>
      <c r="I514" s="222"/>
      <c r="J514" s="222"/>
      <c r="K514" s="5"/>
    </row>
    <row r="515" ht="15.75" customHeight="1">
      <c r="A515" s="2"/>
      <c r="B515" s="2"/>
      <c r="C515" s="2"/>
      <c r="D515" s="2"/>
      <c r="E515" s="2"/>
      <c r="F515" s="2"/>
      <c r="G515" s="222"/>
      <c r="H515" s="222"/>
      <c r="I515" s="222"/>
      <c r="J515" s="222"/>
      <c r="K515" s="5"/>
    </row>
    <row r="516" ht="15.75" customHeight="1">
      <c r="A516" s="2"/>
      <c r="B516" s="2"/>
      <c r="C516" s="2"/>
      <c r="D516" s="2"/>
      <c r="E516" s="2"/>
      <c r="F516" s="2"/>
      <c r="G516" s="222"/>
      <c r="H516" s="222"/>
      <c r="I516" s="222"/>
      <c r="J516" s="222"/>
      <c r="K516" s="5"/>
    </row>
    <row r="517" ht="15.75" customHeight="1">
      <c r="A517" s="2"/>
      <c r="B517" s="2"/>
      <c r="C517" s="2"/>
      <c r="D517" s="2"/>
      <c r="E517" s="2"/>
      <c r="F517" s="2"/>
      <c r="G517" s="222"/>
      <c r="H517" s="222"/>
      <c r="I517" s="222"/>
      <c r="J517" s="222"/>
      <c r="K517" s="5"/>
    </row>
    <row r="518" ht="15.75" customHeight="1">
      <c r="A518" s="2"/>
      <c r="B518" s="2"/>
      <c r="C518" s="2"/>
      <c r="D518" s="2"/>
      <c r="E518" s="2"/>
      <c r="F518" s="2"/>
      <c r="G518" s="222"/>
      <c r="H518" s="222"/>
      <c r="I518" s="222"/>
      <c r="J518" s="222"/>
      <c r="K518" s="5"/>
    </row>
    <row r="519" ht="15.75" customHeight="1">
      <c r="A519" s="2"/>
      <c r="B519" s="2"/>
      <c r="C519" s="2"/>
      <c r="D519" s="2"/>
      <c r="E519" s="2"/>
      <c r="F519" s="2"/>
      <c r="G519" s="222"/>
      <c r="H519" s="222"/>
      <c r="I519" s="222"/>
      <c r="J519" s="222"/>
      <c r="K519" s="5"/>
    </row>
    <row r="520" ht="15.75" customHeight="1">
      <c r="A520" s="2"/>
      <c r="B520" s="2"/>
      <c r="C520" s="2"/>
      <c r="D520" s="2"/>
      <c r="E520" s="2"/>
      <c r="F520" s="2"/>
      <c r="G520" s="222"/>
      <c r="H520" s="222"/>
      <c r="I520" s="222"/>
      <c r="J520" s="222"/>
      <c r="K520" s="5"/>
    </row>
    <row r="521" ht="15.75" customHeight="1">
      <c r="A521" s="2"/>
      <c r="B521" s="2"/>
      <c r="C521" s="2"/>
      <c r="D521" s="2"/>
      <c r="E521" s="2"/>
      <c r="F521" s="2"/>
      <c r="G521" s="222"/>
      <c r="H521" s="222"/>
      <c r="I521" s="222"/>
      <c r="J521" s="222"/>
      <c r="K521" s="5"/>
    </row>
    <row r="522" ht="15.75" customHeight="1">
      <c r="A522" s="2"/>
      <c r="B522" s="2"/>
      <c r="C522" s="2"/>
      <c r="D522" s="2"/>
      <c r="E522" s="2"/>
      <c r="F522" s="2"/>
      <c r="G522" s="222"/>
      <c r="H522" s="222"/>
      <c r="I522" s="222"/>
      <c r="J522" s="222"/>
      <c r="K522" s="5"/>
    </row>
    <row r="523" ht="15.75" customHeight="1">
      <c r="A523" s="2"/>
      <c r="B523" s="2"/>
      <c r="C523" s="2"/>
      <c r="D523" s="2"/>
      <c r="E523" s="2"/>
      <c r="F523" s="2"/>
      <c r="G523" s="222"/>
      <c r="H523" s="222"/>
      <c r="I523" s="222"/>
      <c r="J523" s="222"/>
      <c r="K523" s="5"/>
    </row>
    <row r="524" ht="15.75" customHeight="1">
      <c r="A524" s="2"/>
      <c r="B524" s="2"/>
      <c r="C524" s="2"/>
      <c r="D524" s="2"/>
      <c r="E524" s="2"/>
      <c r="F524" s="2"/>
      <c r="G524" s="222"/>
      <c r="H524" s="222"/>
      <c r="I524" s="222"/>
      <c r="J524" s="222"/>
      <c r="K524" s="5"/>
    </row>
    <row r="525" ht="15.75" customHeight="1">
      <c r="A525" s="2"/>
      <c r="B525" s="2"/>
      <c r="C525" s="2"/>
      <c r="D525" s="2"/>
      <c r="E525" s="2"/>
      <c r="F525" s="2"/>
      <c r="G525" s="222"/>
      <c r="H525" s="222"/>
      <c r="I525" s="222"/>
      <c r="J525" s="222"/>
      <c r="K525" s="5"/>
    </row>
    <row r="526" ht="15.75" customHeight="1">
      <c r="A526" s="2"/>
      <c r="B526" s="2"/>
      <c r="C526" s="2"/>
      <c r="D526" s="2"/>
      <c r="E526" s="2"/>
      <c r="F526" s="2"/>
      <c r="G526" s="222"/>
      <c r="H526" s="222"/>
      <c r="I526" s="222"/>
      <c r="J526" s="222"/>
      <c r="K526" s="5"/>
    </row>
    <row r="527" ht="15.75" customHeight="1">
      <c r="A527" s="2"/>
      <c r="B527" s="2"/>
      <c r="C527" s="2"/>
      <c r="D527" s="2"/>
      <c r="E527" s="2"/>
      <c r="F527" s="2"/>
      <c r="G527" s="222"/>
      <c r="H527" s="222"/>
      <c r="I527" s="222"/>
      <c r="J527" s="222"/>
      <c r="K527" s="5"/>
    </row>
    <row r="528" ht="15.75" customHeight="1">
      <c r="A528" s="2"/>
      <c r="B528" s="2"/>
      <c r="C528" s="2"/>
      <c r="D528" s="2"/>
      <c r="E528" s="2"/>
      <c r="F528" s="2"/>
      <c r="G528" s="222"/>
      <c r="H528" s="222"/>
      <c r="I528" s="222"/>
      <c r="J528" s="222"/>
      <c r="K528" s="5"/>
    </row>
    <row r="529" ht="15.75" customHeight="1">
      <c r="A529" s="2"/>
      <c r="B529" s="2"/>
      <c r="C529" s="2"/>
      <c r="D529" s="2"/>
      <c r="E529" s="2"/>
      <c r="F529" s="2"/>
      <c r="G529" s="222"/>
      <c r="H529" s="222"/>
      <c r="I529" s="222"/>
      <c r="J529" s="222"/>
      <c r="K529" s="5"/>
    </row>
    <row r="530" ht="15.75" customHeight="1">
      <c r="A530" s="2"/>
      <c r="B530" s="2"/>
      <c r="C530" s="2"/>
      <c r="D530" s="2"/>
      <c r="E530" s="2"/>
      <c r="F530" s="2"/>
      <c r="G530" s="222"/>
      <c r="H530" s="222"/>
      <c r="I530" s="222"/>
      <c r="J530" s="222"/>
      <c r="K530" s="5"/>
    </row>
    <row r="531" ht="15.75" customHeight="1">
      <c r="A531" s="2"/>
      <c r="B531" s="2"/>
      <c r="C531" s="2"/>
      <c r="D531" s="2"/>
      <c r="E531" s="2"/>
      <c r="F531" s="2"/>
      <c r="G531" s="222"/>
      <c r="H531" s="222"/>
      <c r="I531" s="222"/>
      <c r="J531" s="222"/>
      <c r="K531" s="5"/>
    </row>
    <row r="532" ht="15.75" customHeight="1">
      <c r="A532" s="2"/>
      <c r="B532" s="2"/>
      <c r="C532" s="2"/>
      <c r="D532" s="2"/>
      <c r="E532" s="2"/>
      <c r="F532" s="2"/>
      <c r="G532" s="222"/>
      <c r="H532" s="222"/>
      <c r="I532" s="222"/>
      <c r="J532" s="222"/>
      <c r="K532" s="5"/>
    </row>
    <row r="533" ht="15.75" customHeight="1">
      <c r="A533" s="2"/>
      <c r="B533" s="2"/>
      <c r="C533" s="2"/>
      <c r="D533" s="2"/>
      <c r="E533" s="2"/>
      <c r="F533" s="2"/>
      <c r="G533" s="222"/>
      <c r="H533" s="222"/>
      <c r="I533" s="222"/>
      <c r="J533" s="222"/>
      <c r="K533" s="5"/>
    </row>
    <row r="534" ht="15.75" customHeight="1">
      <c r="A534" s="2"/>
      <c r="B534" s="2"/>
      <c r="C534" s="2"/>
      <c r="D534" s="2"/>
      <c r="E534" s="2"/>
      <c r="F534" s="2"/>
      <c r="G534" s="222"/>
      <c r="H534" s="222"/>
      <c r="I534" s="222"/>
      <c r="J534" s="222"/>
      <c r="K534" s="5"/>
    </row>
    <row r="535" ht="15.75" customHeight="1">
      <c r="A535" s="2"/>
      <c r="B535" s="2"/>
      <c r="C535" s="2"/>
      <c r="D535" s="2"/>
      <c r="E535" s="2"/>
      <c r="F535" s="2"/>
      <c r="G535" s="222"/>
      <c r="H535" s="222"/>
      <c r="I535" s="222"/>
      <c r="J535" s="222"/>
      <c r="K535" s="5"/>
    </row>
    <row r="536" ht="15.75" customHeight="1">
      <c r="A536" s="2"/>
      <c r="B536" s="2"/>
      <c r="C536" s="2"/>
      <c r="D536" s="2"/>
      <c r="E536" s="2"/>
      <c r="F536" s="2"/>
      <c r="G536" s="222"/>
      <c r="H536" s="222"/>
      <c r="I536" s="222"/>
      <c r="J536" s="222"/>
      <c r="K536" s="5"/>
    </row>
    <row r="537" ht="15.75" customHeight="1">
      <c r="A537" s="2"/>
      <c r="B537" s="2"/>
      <c r="C537" s="2"/>
      <c r="D537" s="2"/>
      <c r="E537" s="2"/>
      <c r="F537" s="2"/>
      <c r="G537" s="222"/>
      <c r="H537" s="222"/>
      <c r="I537" s="222"/>
      <c r="J537" s="222"/>
      <c r="K537" s="5"/>
    </row>
    <row r="538" ht="15.75" customHeight="1">
      <c r="A538" s="2"/>
      <c r="B538" s="2"/>
      <c r="C538" s="2"/>
      <c r="D538" s="2"/>
      <c r="E538" s="2"/>
      <c r="F538" s="2"/>
      <c r="G538" s="222"/>
      <c r="H538" s="222"/>
      <c r="I538" s="222"/>
      <c r="J538" s="222"/>
      <c r="K538" s="5"/>
    </row>
    <row r="539" ht="15.75" customHeight="1">
      <c r="A539" s="2"/>
      <c r="B539" s="2"/>
      <c r="C539" s="2"/>
      <c r="D539" s="2"/>
      <c r="E539" s="2"/>
      <c r="F539" s="2"/>
      <c r="G539" s="222"/>
      <c r="H539" s="222"/>
      <c r="I539" s="222"/>
      <c r="J539" s="222"/>
      <c r="K539" s="5"/>
    </row>
    <row r="540" ht="15.75" customHeight="1">
      <c r="A540" s="2"/>
      <c r="B540" s="2"/>
      <c r="C540" s="2"/>
      <c r="D540" s="2"/>
      <c r="E540" s="2"/>
      <c r="F540" s="2"/>
      <c r="G540" s="222"/>
      <c r="H540" s="222"/>
      <c r="I540" s="222"/>
      <c r="J540" s="222"/>
      <c r="K540" s="5"/>
    </row>
    <row r="541" ht="15.75" customHeight="1">
      <c r="A541" s="2"/>
      <c r="B541" s="2"/>
      <c r="C541" s="2"/>
      <c r="D541" s="2"/>
      <c r="E541" s="2"/>
      <c r="F541" s="2"/>
      <c r="G541" s="222"/>
      <c r="H541" s="222"/>
      <c r="I541" s="222"/>
      <c r="J541" s="222"/>
      <c r="K541" s="5"/>
    </row>
    <row r="542" ht="15.75" customHeight="1">
      <c r="A542" s="2"/>
      <c r="B542" s="2"/>
      <c r="C542" s="2"/>
      <c r="D542" s="2"/>
      <c r="E542" s="2"/>
      <c r="F542" s="2"/>
      <c r="G542" s="222"/>
      <c r="H542" s="222"/>
      <c r="I542" s="222"/>
      <c r="J542" s="222"/>
      <c r="K542" s="5"/>
    </row>
    <row r="543" ht="15.75" customHeight="1">
      <c r="A543" s="2"/>
      <c r="B543" s="2"/>
      <c r="C543" s="2"/>
      <c r="D543" s="2"/>
      <c r="E543" s="2"/>
      <c r="F543" s="2"/>
      <c r="G543" s="222"/>
      <c r="H543" s="222"/>
      <c r="I543" s="222"/>
      <c r="J543" s="222"/>
      <c r="K543" s="5"/>
    </row>
    <row r="544" ht="15.75" customHeight="1">
      <c r="A544" s="2"/>
      <c r="B544" s="2"/>
      <c r="C544" s="2"/>
      <c r="D544" s="2"/>
      <c r="E544" s="2"/>
      <c r="F544" s="2"/>
      <c r="G544" s="222"/>
      <c r="H544" s="222"/>
      <c r="I544" s="222"/>
      <c r="J544" s="222"/>
      <c r="K544" s="5"/>
    </row>
    <row r="545" ht="15.75" customHeight="1">
      <c r="A545" s="2"/>
      <c r="B545" s="2"/>
      <c r="C545" s="2"/>
      <c r="D545" s="2"/>
      <c r="E545" s="2"/>
      <c r="F545" s="2"/>
      <c r="G545" s="222"/>
      <c r="H545" s="222"/>
      <c r="I545" s="222"/>
      <c r="J545" s="222"/>
      <c r="K545" s="5"/>
    </row>
    <row r="546" ht="15.75" customHeight="1">
      <c r="A546" s="2"/>
      <c r="B546" s="2"/>
      <c r="C546" s="2"/>
      <c r="D546" s="2"/>
      <c r="E546" s="2"/>
      <c r="F546" s="2"/>
      <c r="G546" s="222"/>
      <c r="H546" s="222"/>
      <c r="I546" s="222"/>
      <c r="J546" s="222"/>
      <c r="K546" s="5"/>
    </row>
    <row r="547" ht="15.75" customHeight="1">
      <c r="A547" s="2"/>
      <c r="B547" s="2"/>
      <c r="C547" s="2"/>
      <c r="D547" s="2"/>
      <c r="E547" s="2"/>
      <c r="F547" s="2"/>
      <c r="G547" s="222"/>
      <c r="H547" s="222"/>
      <c r="I547" s="222"/>
      <c r="J547" s="222"/>
      <c r="K547" s="5"/>
    </row>
    <row r="548" ht="15.75" customHeight="1">
      <c r="A548" s="2"/>
      <c r="B548" s="2"/>
      <c r="C548" s="2"/>
      <c r="D548" s="2"/>
      <c r="E548" s="2"/>
      <c r="F548" s="2"/>
      <c r="G548" s="222"/>
      <c r="H548" s="222"/>
      <c r="I548" s="222"/>
      <c r="J548" s="222"/>
      <c r="K548" s="5"/>
    </row>
    <row r="549" ht="15.75" customHeight="1">
      <c r="A549" s="2"/>
      <c r="B549" s="2"/>
      <c r="C549" s="2"/>
      <c r="D549" s="2"/>
      <c r="E549" s="2"/>
      <c r="F549" s="2"/>
      <c r="G549" s="222"/>
      <c r="H549" s="222"/>
      <c r="I549" s="222"/>
      <c r="J549" s="222"/>
      <c r="K549" s="5"/>
    </row>
    <row r="550" ht="15.75" customHeight="1">
      <c r="A550" s="2"/>
      <c r="B550" s="2"/>
      <c r="C550" s="2"/>
      <c r="D550" s="2"/>
      <c r="E550" s="2"/>
      <c r="F550" s="2"/>
      <c r="G550" s="222"/>
      <c r="H550" s="222"/>
      <c r="I550" s="222"/>
      <c r="J550" s="222"/>
      <c r="K550" s="5"/>
    </row>
    <row r="551" ht="15.75" customHeight="1">
      <c r="A551" s="2"/>
      <c r="B551" s="2"/>
      <c r="C551" s="2"/>
      <c r="D551" s="2"/>
      <c r="E551" s="2"/>
      <c r="F551" s="2"/>
      <c r="G551" s="222"/>
      <c r="H551" s="222"/>
      <c r="I551" s="222"/>
      <c r="J551" s="222"/>
      <c r="K551" s="5"/>
    </row>
    <row r="552" ht="15.75" customHeight="1">
      <c r="A552" s="2"/>
      <c r="B552" s="2"/>
      <c r="C552" s="2"/>
      <c r="D552" s="2"/>
      <c r="E552" s="2"/>
      <c r="F552" s="2"/>
      <c r="G552" s="222"/>
      <c r="H552" s="222"/>
      <c r="I552" s="222"/>
      <c r="J552" s="222"/>
      <c r="K552" s="5"/>
    </row>
    <row r="553" ht="15.75" customHeight="1">
      <c r="A553" s="2"/>
      <c r="B553" s="2"/>
      <c r="C553" s="2"/>
      <c r="D553" s="2"/>
      <c r="E553" s="2"/>
      <c r="F553" s="2"/>
      <c r="G553" s="222"/>
      <c r="H553" s="222"/>
      <c r="I553" s="222"/>
      <c r="J553" s="222"/>
      <c r="K553" s="5"/>
    </row>
    <row r="554" ht="15.75" customHeight="1">
      <c r="A554" s="2"/>
      <c r="B554" s="2"/>
      <c r="C554" s="2"/>
      <c r="D554" s="2"/>
      <c r="E554" s="2"/>
      <c r="F554" s="2"/>
      <c r="G554" s="222"/>
      <c r="H554" s="222"/>
      <c r="I554" s="222"/>
      <c r="J554" s="222"/>
      <c r="K554" s="5"/>
    </row>
    <row r="555" ht="15.75" customHeight="1">
      <c r="A555" s="2"/>
      <c r="B555" s="2"/>
      <c r="C555" s="2"/>
      <c r="D555" s="2"/>
      <c r="E555" s="2"/>
      <c r="F555" s="2"/>
      <c r="G555" s="222"/>
      <c r="H555" s="222"/>
      <c r="I555" s="222"/>
      <c r="J555" s="222"/>
      <c r="K555" s="5"/>
    </row>
    <row r="556" ht="15.75" customHeight="1">
      <c r="A556" s="2"/>
      <c r="B556" s="2"/>
      <c r="C556" s="2"/>
      <c r="D556" s="2"/>
      <c r="E556" s="2"/>
      <c r="F556" s="2"/>
      <c r="G556" s="222"/>
      <c r="H556" s="222"/>
      <c r="I556" s="222"/>
      <c r="J556" s="222"/>
      <c r="K556" s="5"/>
    </row>
    <row r="557" ht="15.75" customHeight="1">
      <c r="A557" s="2"/>
      <c r="B557" s="2"/>
      <c r="C557" s="2"/>
      <c r="D557" s="2"/>
      <c r="E557" s="2"/>
      <c r="F557" s="2"/>
      <c r="G557" s="222"/>
      <c r="H557" s="222"/>
      <c r="I557" s="222"/>
      <c r="J557" s="222"/>
      <c r="K557" s="5"/>
    </row>
    <row r="558" ht="15.75" customHeight="1">
      <c r="A558" s="2"/>
      <c r="B558" s="2"/>
      <c r="C558" s="2"/>
      <c r="D558" s="2"/>
      <c r="E558" s="2"/>
      <c r="F558" s="2"/>
      <c r="G558" s="222"/>
      <c r="H558" s="222"/>
      <c r="I558" s="222"/>
      <c r="J558" s="222"/>
      <c r="K558" s="5"/>
    </row>
    <row r="559" ht="15.75" customHeight="1">
      <c r="A559" s="2"/>
      <c r="B559" s="2"/>
      <c r="C559" s="2"/>
      <c r="D559" s="2"/>
      <c r="E559" s="2"/>
      <c r="F559" s="2"/>
      <c r="G559" s="222"/>
      <c r="H559" s="222"/>
      <c r="I559" s="222"/>
      <c r="J559" s="222"/>
      <c r="K559" s="5"/>
    </row>
    <row r="560" ht="15.75" customHeight="1">
      <c r="A560" s="2"/>
      <c r="B560" s="2"/>
      <c r="C560" s="2"/>
      <c r="D560" s="2"/>
      <c r="E560" s="2"/>
      <c r="F560" s="2"/>
      <c r="G560" s="222"/>
      <c r="H560" s="222"/>
      <c r="I560" s="222"/>
      <c r="J560" s="222"/>
      <c r="K560" s="5"/>
    </row>
    <row r="561" ht="15.75" customHeight="1">
      <c r="A561" s="2"/>
      <c r="B561" s="2"/>
      <c r="C561" s="2"/>
      <c r="D561" s="2"/>
      <c r="E561" s="2"/>
      <c r="F561" s="2"/>
      <c r="G561" s="222"/>
      <c r="H561" s="222"/>
      <c r="I561" s="222"/>
      <c r="J561" s="222"/>
      <c r="K561" s="5"/>
    </row>
    <row r="562" ht="15.75" customHeight="1">
      <c r="A562" s="2"/>
      <c r="B562" s="2"/>
      <c r="C562" s="2"/>
      <c r="D562" s="2"/>
      <c r="E562" s="2"/>
      <c r="F562" s="2"/>
      <c r="G562" s="222"/>
      <c r="H562" s="222"/>
      <c r="I562" s="222"/>
      <c r="J562" s="222"/>
      <c r="K562" s="5"/>
    </row>
    <row r="563" ht="15.75" customHeight="1">
      <c r="A563" s="2"/>
      <c r="B563" s="2"/>
      <c r="C563" s="2"/>
      <c r="D563" s="2"/>
      <c r="E563" s="2"/>
      <c r="F563" s="2"/>
      <c r="G563" s="222"/>
      <c r="H563" s="222"/>
      <c r="I563" s="222"/>
      <c r="J563" s="222"/>
      <c r="K563" s="5"/>
    </row>
    <row r="564" ht="15.75" customHeight="1">
      <c r="A564" s="2"/>
      <c r="B564" s="2"/>
      <c r="C564" s="2"/>
      <c r="D564" s="2"/>
      <c r="E564" s="2"/>
      <c r="F564" s="2"/>
      <c r="G564" s="222"/>
      <c r="H564" s="222"/>
      <c r="I564" s="222"/>
      <c r="J564" s="222"/>
      <c r="K564" s="5"/>
    </row>
    <row r="565" ht="15.75" customHeight="1">
      <c r="A565" s="2"/>
      <c r="B565" s="2"/>
      <c r="C565" s="2"/>
      <c r="D565" s="2"/>
      <c r="E565" s="2"/>
      <c r="F565" s="2"/>
      <c r="G565" s="222"/>
      <c r="H565" s="222"/>
      <c r="I565" s="222"/>
      <c r="J565" s="222"/>
      <c r="K565" s="5"/>
    </row>
    <row r="566" ht="15.75" customHeight="1">
      <c r="A566" s="2"/>
      <c r="B566" s="2"/>
      <c r="C566" s="2"/>
      <c r="D566" s="2"/>
      <c r="E566" s="2"/>
      <c r="F566" s="2"/>
      <c r="G566" s="222"/>
      <c r="H566" s="222"/>
      <c r="I566" s="222"/>
      <c r="J566" s="222"/>
      <c r="K566" s="5"/>
    </row>
    <row r="567" ht="15.75" customHeight="1">
      <c r="A567" s="2"/>
      <c r="B567" s="2"/>
      <c r="C567" s="2"/>
      <c r="D567" s="2"/>
      <c r="E567" s="2"/>
      <c r="F567" s="2"/>
      <c r="G567" s="222"/>
      <c r="H567" s="222"/>
      <c r="I567" s="222"/>
      <c r="J567" s="222"/>
      <c r="K567" s="5"/>
    </row>
    <row r="568" ht="15.75" customHeight="1">
      <c r="A568" s="2"/>
      <c r="B568" s="2"/>
      <c r="C568" s="2"/>
      <c r="D568" s="2"/>
      <c r="E568" s="2"/>
      <c r="F568" s="2"/>
      <c r="G568" s="222"/>
      <c r="H568" s="222"/>
      <c r="I568" s="222"/>
      <c r="J568" s="222"/>
      <c r="K568" s="5"/>
    </row>
    <row r="569" ht="15.75" customHeight="1">
      <c r="A569" s="2"/>
      <c r="B569" s="2"/>
      <c r="C569" s="2"/>
      <c r="D569" s="2"/>
      <c r="E569" s="2"/>
      <c r="F569" s="2"/>
      <c r="G569" s="222"/>
      <c r="H569" s="222"/>
      <c r="I569" s="222"/>
      <c r="J569" s="222"/>
      <c r="K569" s="5"/>
    </row>
    <row r="570" ht="15.75" customHeight="1">
      <c r="A570" s="2"/>
      <c r="B570" s="2"/>
      <c r="C570" s="2"/>
      <c r="D570" s="2"/>
      <c r="E570" s="2"/>
      <c r="F570" s="2"/>
      <c r="G570" s="222"/>
      <c r="H570" s="222"/>
      <c r="I570" s="222"/>
      <c r="J570" s="222"/>
      <c r="K570" s="5"/>
    </row>
    <row r="571" ht="15.75" customHeight="1">
      <c r="A571" s="2"/>
      <c r="B571" s="2"/>
      <c r="C571" s="2"/>
      <c r="D571" s="2"/>
      <c r="E571" s="2"/>
      <c r="F571" s="2"/>
      <c r="G571" s="222"/>
      <c r="H571" s="222"/>
      <c r="I571" s="222"/>
      <c r="J571" s="222"/>
      <c r="K571" s="5"/>
    </row>
    <row r="572" ht="15.75" customHeight="1">
      <c r="A572" s="2"/>
      <c r="B572" s="2"/>
      <c r="C572" s="2"/>
      <c r="D572" s="2"/>
      <c r="E572" s="2"/>
      <c r="F572" s="2"/>
      <c r="G572" s="222"/>
      <c r="H572" s="222"/>
      <c r="I572" s="222"/>
      <c r="J572" s="222"/>
      <c r="K572" s="5"/>
    </row>
    <row r="573" ht="15.75" customHeight="1">
      <c r="A573" s="2"/>
      <c r="B573" s="2"/>
      <c r="C573" s="2"/>
      <c r="D573" s="2"/>
      <c r="E573" s="2"/>
      <c r="F573" s="2"/>
      <c r="G573" s="222"/>
      <c r="H573" s="222"/>
      <c r="I573" s="222"/>
      <c r="J573" s="222"/>
      <c r="K573" s="5"/>
    </row>
    <row r="574" ht="15.75" customHeight="1">
      <c r="A574" s="2"/>
      <c r="B574" s="2"/>
      <c r="C574" s="2"/>
      <c r="D574" s="2"/>
      <c r="E574" s="2"/>
      <c r="F574" s="2"/>
      <c r="G574" s="222"/>
      <c r="H574" s="222"/>
      <c r="I574" s="222"/>
      <c r="J574" s="222"/>
      <c r="K574" s="5"/>
    </row>
    <row r="575" ht="15.75" customHeight="1">
      <c r="A575" s="2"/>
      <c r="B575" s="2"/>
      <c r="C575" s="2"/>
      <c r="D575" s="2"/>
      <c r="E575" s="2"/>
      <c r="F575" s="2"/>
      <c r="G575" s="222"/>
      <c r="H575" s="222"/>
      <c r="I575" s="222"/>
      <c r="J575" s="222"/>
      <c r="K575" s="5"/>
    </row>
    <row r="576" ht="15.75" customHeight="1">
      <c r="A576" s="2"/>
      <c r="B576" s="2"/>
      <c r="C576" s="2"/>
      <c r="D576" s="2"/>
      <c r="E576" s="2"/>
      <c r="F576" s="2"/>
      <c r="G576" s="222"/>
      <c r="H576" s="222"/>
      <c r="I576" s="222"/>
      <c r="J576" s="222"/>
      <c r="K576" s="5"/>
    </row>
    <row r="577" ht="15.75" customHeight="1">
      <c r="A577" s="2"/>
      <c r="B577" s="2"/>
      <c r="C577" s="2"/>
      <c r="D577" s="2"/>
      <c r="E577" s="2"/>
      <c r="F577" s="2"/>
      <c r="G577" s="222"/>
      <c r="H577" s="222"/>
      <c r="I577" s="222"/>
      <c r="J577" s="222"/>
      <c r="K577" s="5"/>
    </row>
    <row r="578" ht="15.75" customHeight="1">
      <c r="A578" s="2"/>
      <c r="B578" s="2"/>
      <c r="C578" s="2"/>
      <c r="D578" s="2"/>
      <c r="E578" s="2"/>
      <c r="F578" s="2"/>
      <c r="G578" s="222"/>
      <c r="H578" s="222"/>
      <c r="I578" s="222"/>
      <c r="J578" s="222"/>
      <c r="K578" s="5"/>
    </row>
    <row r="579" ht="15.75" customHeight="1">
      <c r="A579" s="2"/>
      <c r="B579" s="2"/>
      <c r="C579" s="2"/>
      <c r="D579" s="2"/>
      <c r="E579" s="2"/>
      <c r="F579" s="2"/>
      <c r="G579" s="222"/>
      <c r="H579" s="222"/>
      <c r="I579" s="222"/>
      <c r="J579" s="222"/>
      <c r="K579" s="5"/>
    </row>
    <row r="580" ht="15.75" customHeight="1">
      <c r="A580" s="2"/>
      <c r="B580" s="2"/>
      <c r="C580" s="2"/>
      <c r="D580" s="2"/>
      <c r="E580" s="2"/>
      <c r="F580" s="2"/>
      <c r="G580" s="222"/>
      <c r="H580" s="222"/>
      <c r="I580" s="222"/>
      <c r="J580" s="222"/>
      <c r="K580" s="5"/>
    </row>
    <row r="581" ht="15.75" customHeight="1">
      <c r="A581" s="2"/>
      <c r="B581" s="2"/>
      <c r="C581" s="2"/>
      <c r="D581" s="2"/>
      <c r="E581" s="2"/>
      <c r="F581" s="2"/>
      <c r="G581" s="222"/>
      <c r="H581" s="222"/>
      <c r="I581" s="222"/>
      <c r="J581" s="222"/>
      <c r="K581" s="5"/>
    </row>
    <row r="582" ht="15.75" customHeight="1">
      <c r="A582" s="2"/>
      <c r="B582" s="2"/>
      <c r="C582" s="2"/>
      <c r="D582" s="2"/>
      <c r="E582" s="2"/>
      <c r="F582" s="2"/>
      <c r="G582" s="222"/>
      <c r="H582" s="222"/>
      <c r="I582" s="222"/>
      <c r="J582" s="222"/>
      <c r="K582" s="5"/>
    </row>
    <row r="583" ht="15.75" customHeight="1">
      <c r="A583" s="2"/>
      <c r="B583" s="2"/>
      <c r="C583" s="2"/>
      <c r="D583" s="2"/>
      <c r="E583" s="2"/>
      <c r="F583" s="2"/>
      <c r="G583" s="222"/>
      <c r="H583" s="222"/>
      <c r="I583" s="222"/>
      <c r="J583" s="222"/>
      <c r="K583" s="5"/>
    </row>
    <row r="584" ht="15.75" customHeight="1">
      <c r="A584" s="2"/>
      <c r="B584" s="2"/>
      <c r="C584" s="2"/>
      <c r="D584" s="2"/>
      <c r="E584" s="2"/>
      <c r="F584" s="2"/>
      <c r="G584" s="222"/>
      <c r="H584" s="222"/>
      <c r="I584" s="222"/>
      <c r="J584" s="222"/>
      <c r="K584" s="5"/>
    </row>
    <row r="585" ht="15.75" customHeight="1">
      <c r="A585" s="2"/>
      <c r="B585" s="2"/>
      <c r="C585" s="2"/>
      <c r="D585" s="2"/>
      <c r="E585" s="2"/>
      <c r="F585" s="2"/>
      <c r="G585" s="222"/>
      <c r="H585" s="222"/>
      <c r="I585" s="222"/>
      <c r="J585" s="222"/>
      <c r="K585" s="5"/>
    </row>
    <row r="586" ht="15.75" customHeight="1">
      <c r="A586" s="2"/>
      <c r="B586" s="2"/>
      <c r="C586" s="2"/>
      <c r="D586" s="2"/>
      <c r="E586" s="2"/>
      <c r="F586" s="2"/>
      <c r="G586" s="222"/>
      <c r="H586" s="222"/>
      <c r="I586" s="222"/>
      <c r="J586" s="222"/>
      <c r="K586" s="5"/>
    </row>
    <row r="587" ht="15.75" customHeight="1">
      <c r="A587" s="2"/>
      <c r="B587" s="2"/>
      <c r="C587" s="2"/>
      <c r="D587" s="2"/>
      <c r="E587" s="2"/>
      <c r="F587" s="2"/>
      <c r="G587" s="222"/>
      <c r="H587" s="222"/>
      <c r="I587" s="222"/>
      <c r="J587" s="222"/>
      <c r="K587" s="5"/>
    </row>
    <row r="588" ht="15.75" customHeight="1">
      <c r="A588" s="2"/>
      <c r="B588" s="2"/>
      <c r="C588" s="2"/>
      <c r="D588" s="2"/>
      <c r="E588" s="2"/>
      <c r="F588" s="2"/>
      <c r="G588" s="222"/>
      <c r="H588" s="222"/>
      <c r="I588" s="222"/>
      <c r="J588" s="222"/>
      <c r="K588" s="5"/>
    </row>
    <row r="589" ht="15.75" customHeight="1">
      <c r="A589" s="2"/>
      <c r="B589" s="2"/>
      <c r="C589" s="2"/>
      <c r="D589" s="2"/>
      <c r="E589" s="2"/>
      <c r="F589" s="2"/>
      <c r="G589" s="222"/>
      <c r="H589" s="222"/>
      <c r="I589" s="222"/>
      <c r="J589" s="222"/>
      <c r="K589" s="5"/>
    </row>
    <row r="590" ht="15.75" customHeight="1">
      <c r="A590" s="2"/>
      <c r="B590" s="2"/>
      <c r="C590" s="2"/>
      <c r="D590" s="2"/>
      <c r="E590" s="2"/>
      <c r="F590" s="2"/>
      <c r="G590" s="222"/>
      <c r="H590" s="222"/>
      <c r="I590" s="222"/>
      <c r="J590" s="222"/>
      <c r="K590" s="5"/>
    </row>
    <row r="591" ht="15.75" customHeight="1">
      <c r="A591" s="2"/>
      <c r="B591" s="2"/>
      <c r="C591" s="2"/>
      <c r="D591" s="2"/>
      <c r="E591" s="2"/>
      <c r="F591" s="2"/>
      <c r="G591" s="222"/>
      <c r="H591" s="222"/>
      <c r="I591" s="222"/>
      <c r="J591" s="222"/>
      <c r="K591" s="5"/>
    </row>
    <row r="592" ht="15.75" customHeight="1">
      <c r="A592" s="2"/>
      <c r="B592" s="2"/>
      <c r="C592" s="2"/>
      <c r="D592" s="2"/>
      <c r="E592" s="2"/>
      <c r="F592" s="2"/>
      <c r="G592" s="222"/>
      <c r="H592" s="222"/>
      <c r="I592" s="222"/>
      <c r="J592" s="222"/>
      <c r="K592" s="5"/>
    </row>
    <row r="593" ht="15.75" customHeight="1">
      <c r="A593" s="2"/>
      <c r="B593" s="2"/>
      <c r="C593" s="2"/>
      <c r="D593" s="2"/>
      <c r="E593" s="2"/>
      <c r="F593" s="2"/>
      <c r="G593" s="222"/>
      <c r="H593" s="222"/>
      <c r="I593" s="222"/>
      <c r="J593" s="222"/>
      <c r="K593" s="5"/>
    </row>
    <row r="594" ht="15.75" customHeight="1">
      <c r="A594" s="2"/>
      <c r="B594" s="2"/>
      <c r="C594" s="2"/>
      <c r="D594" s="2"/>
      <c r="E594" s="2"/>
      <c r="F594" s="2"/>
      <c r="G594" s="222"/>
      <c r="H594" s="222"/>
      <c r="I594" s="222"/>
      <c r="J594" s="222"/>
      <c r="K594" s="5"/>
    </row>
    <row r="595" ht="15.75" customHeight="1">
      <c r="A595" s="2"/>
      <c r="B595" s="2"/>
      <c r="C595" s="2"/>
      <c r="D595" s="2"/>
      <c r="E595" s="2"/>
      <c r="F595" s="2"/>
      <c r="G595" s="222"/>
      <c r="H595" s="222"/>
      <c r="I595" s="222"/>
      <c r="J595" s="222"/>
      <c r="K595" s="5"/>
    </row>
    <row r="596" ht="15.75" customHeight="1">
      <c r="A596" s="2"/>
      <c r="B596" s="2"/>
      <c r="C596" s="2"/>
      <c r="D596" s="2"/>
      <c r="E596" s="2"/>
      <c r="F596" s="2"/>
      <c r="G596" s="222"/>
      <c r="H596" s="222"/>
      <c r="I596" s="222"/>
      <c r="J596" s="222"/>
      <c r="K596" s="5"/>
    </row>
    <row r="597" ht="15.75" customHeight="1">
      <c r="A597" s="2"/>
      <c r="B597" s="2"/>
      <c r="C597" s="2"/>
      <c r="D597" s="2"/>
      <c r="E597" s="2"/>
      <c r="F597" s="2"/>
      <c r="G597" s="222"/>
      <c r="H597" s="222"/>
      <c r="I597" s="222"/>
      <c r="J597" s="222"/>
      <c r="K597" s="5"/>
    </row>
    <row r="598" ht="15.75" customHeight="1">
      <c r="A598" s="2"/>
      <c r="B598" s="2"/>
      <c r="C598" s="2"/>
      <c r="D598" s="2"/>
      <c r="E598" s="2"/>
      <c r="F598" s="2"/>
      <c r="G598" s="222"/>
      <c r="H598" s="222"/>
      <c r="I598" s="222"/>
      <c r="J598" s="222"/>
      <c r="K598" s="5"/>
    </row>
    <row r="599" ht="15.75" customHeight="1">
      <c r="A599" s="2"/>
      <c r="B599" s="2"/>
      <c r="C599" s="2"/>
      <c r="D599" s="2"/>
      <c r="E599" s="2"/>
      <c r="F599" s="2"/>
      <c r="G599" s="222"/>
      <c r="H599" s="222"/>
      <c r="I599" s="222"/>
      <c r="J599" s="222"/>
      <c r="K599" s="5"/>
    </row>
    <row r="600" ht="15.75" customHeight="1">
      <c r="A600" s="2"/>
      <c r="B600" s="2"/>
      <c r="C600" s="2"/>
      <c r="D600" s="2"/>
      <c r="E600" s="2"/>
      <c r="F600" s="2"/>
      <c r="G600" s="222"/>
      <c r="H600" s="222"/>
      <c r="I600" s="222"/>
      <c r="J600" s="222"/>
      <c r="K600" s="5"/>
    </row>
    <row r="601" ht="15.75" customHeight="1">
      <c r="A601" s="2"/>
      <c r="B601" s="2"/>
      <c r="C601" s="2"/>
      <c r="D601" s="2"/>
      <c r="E601" s="2"/>
      <c r="F601" s="2"/>
      <c r="G601" s="222"/>
      <c r="H601" s="222"/>
      <c r="I601" s="222"/>
      <c r="J601" s="222"/>
      <c r="K601" s="5"/>
    </row>
    <row r="602" ht="15.75" customHeight="1">
      <c r="A602" s="2"/>
      <c r="B602" s="2"/>
      <c r="C602" s="2"/>
      <c r="D602" s="2"/>
      <c r="E602" s="2"/>
      <c r="F602" s="2"/>
      <c r="G602" s="222"/>
      <c r="H602" s="222"/>
      <c r="I602" s="222"/>
      <c r="J602" s="222"/>
      <c r="K602" s="5"/>
    </row>
    <row r="603" ht="15.75" customHeight="1">
      <c r="A603" s="2"/>
      <c r="B603" s="2"/>
      <c r="C603" s="2"/>
      <c r="D603" s="2"/>
      <c r="E603" s="2"/>
      <c r="F603" s="2"/>
      <c r="G603" s="222"/>
      <c r="H603" s="222"/>
      <c r="I603" s="222"/>
      <c r="J603" s="222"/>
      <c r="K603" s="5"/>
    </row>
    <row r="604" ht="15.75" customHeight="1">
      <c r="A604" s="2"/>
      <c r="B604" s="2"/>
      <c r="C604" s="2"/>
      <c r="D604" s="2"/>
      <c r="E604" s="2"/>
      <c r="F604" s="2"/>
      <c r="G604" s="222"/>
      <c r="H604" s="222"/>
      <c r="I604" s="222"/>
      <c r="J604" s="222"/>
      <c r="K604" s="5"/>
    </row>
    <row r="605" ht="15.75" customHeight="1">
      <c r="A605" s="2"/>
      <c r="B605" s="2"/>
      <c r="C605" s="2"/>
      <c r="D605" s="2"/>
      <c r="E605" s="2"/>
      <c r="F605" s="2"/>
      <c r="G605" s="222"/>
      <c r="H605" s="222"/>
      <c r="I605" s="222"/>
      <c r="J605" s="222"/>
      <c r="K605" s="5"/>
    </row>
    <row r="606" ht="15.75" customHeight="1">
      <c r="A606" s="2"/>
      <c r="B606" s="2"/>
      <c r="C606" s="2"/>
      <c r="D606" s="2"/>
      <c r="E606" s="2"/>
      <c r="F606" s="2"/>
      <c r="G606" s="222"/>
      <c r="H606" s="222"/>
      <c r="I606" s="222"/>
      <c r="J606" s="222"/>
      <c r="K606" s="5"/>
    </row>
    <row r="607" ht="15.75" customHeight="1">
      <c r="A607" s="2"/>
      <c r="B607" s="2"/>
      <c r="C607" s="2"/>
      <c r="D607" s="2"/>
      <c r="E607" s="2"/>
      <c r="F607" s="2"/>
      <c r="G607" s="222"/>
      <c r="H607" s="222"/>
      <c r="I607" s="222"/>
      <c r="J607" s="222"/>
      <c r="K607" s="5"/>
    </row>
    <row r="608" ht="15.75" customHeight="1">
      <c r="A608" s="2"/>
      <c r="B608" s="2"/>
      <c r="C608" s="2"/>
      <c r="D608" s="2"/>
      <c r="E608" s="2"/>
      <c r="F608" s="2"/>
      <c r="G608" s="222"/>
      <c r="H608" s="222"/>
      <c r="I608" s="222"/>
      <c r="J608" s="222"/>
      <c r="K608" s="5"/>
    </row>
    <row r="609" ht="15.75" customHeight="1">
      <c r="A609" s="2"/>
      <c r="B609" s="2"/>
      <c r="C609" s="2"/>
      <c r="D609" s="2"/>
      <c r="E609" s="2"/>
      <c r="F609" s="2"/>
      <c r="G609" s="222"/>
      <c r="H609" s="222"/>
      <c r="I609" s="222"/>
      <c r="J609" s="222"/>
      <c r="K609" s="5"/>
    </row>
    <row r="610" ht="15.75" customHeight="1">
      <c r="A610" s="2"/>
      <c r="B610" s="2"/>
      <c r="C610" s="2"/>
      <c r="D610" s="2"/>
      <c r="E610" s="2"/>
      <c r="F610" s="2"/>
      <c r="G610" s="222"/>
      <c r="H610" s="222"/>
      <c r="I610" s="222"/>
      <c r="J610" s="222"/>
      <c r="K610" s="5"/>
    </row>
    <row r="611" ht="15.75" customHeight="1">
      <c r="A611" s="2"/>
      <c r="B611" s="2"/>
      <c r="C611" s="2"/>
      <c r="D611" s="2"/>
      <c r="E611" s="2"/>
      <c r="F611" s="2"/>
      <c r="G611" s="222"/>
      <c r="H611" s="222"/>
      <c r="I611" s="222"/>
      <c r="J611" s="222"/>
      <c r="K611" s="5"/>
    </row>
    <row r="612" ht="15.75" customHeight="1">
      <c r="A612" s="2"/>
      <c r="B612" s="2"/>
      <c r="C612" s="2"/>
      <c r="D612" s="2"/>
      <c r="E612" s="2"/>
      <c r="F612" s="2"/>
      <c r="G612" s="222"/>
      <c r="H612" s="222"/>
      <c r="I612" s="222"/>
      <c r="J612" s="222"/>
      <c r="K612" s="5"/>
    </row>
    <row r="613" ht="15.75" customHeight="1">
      <c r="A613" s="2"/>
      <c r="B613" s="2"/>
      <c r="C613" s="2"/>
      <c r="D613" s="2"/>
      <c r="E613" s="2"/>
      <c r="F613" s="2"/>
      <c r="G613" s="222"/>
      <c r="H613" s="222"/>
      <c r="I613" s="222"/>
      <c r="J613" s="222"/>
      <c r="K613" s="5"/>
    </row>
    <row r="614" ht="15.75" customHeight="1">
      <c r="A614" s="2"/>
      <c r="B614" s="2"/>
      <c r="C614" s="2"/>
      <c r="D614" s="2"/>
      <c r="E614" s="2"/>
      <c r="F614" s="2"/>
      <c r="G614" s="222"/>
      <c r="H614" s="222"/>
      <c r="I614" s="222"/>
      <c r="J614" s="222"/>
      <c r="K614" s="5"/>
    </row>
    <row r="615" ht="15.75" customHeight="1">
      <c r="A615" s="2"/>
      <c r="B615" s="2"/>
      <c r="C615" s="2"/>
      <c r="D615" s="2"/>
      <c r="E615" s="2"/>
      <c r="F615" s="2"/>
      <c r="G615" s="222"/>
      <c r="H615" s="222"/>
      <c r="I615" s="222"/>
      <c r="J615" s="222"/>
      <c r="K615" s="5"/>
    </row>
    <row r="616" ht="15.75" customHeight="1">
      <c r="A616" s="2"/>
      <c r="B616" s="2"/>
      <c r="C616" s="2"/>
      <c r="D616" s="2"/>
      <c r="E616" s="2"/>
      <c r="F616" s="2"/>
      <c r="G616" s="222"/>
      <c r="H616" s="222"/>
      <c r="I616" s="222"/>
      <c r="J616" s="222"/>
      <c r="K616" s="5"/>
    </row>
    <row r="617" ht="15.75" customHeight="1">
      <c r="A617" s="2"/>
      <c r="B617" s="2"/>
      <c r="C617" s="2"/>
      <c r="D617" s="2"/>
      <c r="E617" s="2"/>
      <c r="F617" s="2"/>
      <c r="G617" s="222"/>
      <c r="H617" s="222"/>
      <c r="I617" s="222"/>
      <c r="J617" s="222"/>
      <c r="K617" s="5"/>
    </row>
    <row r="618" ht="15.75" customHeight="1">
      <c r="A618" s="2"/>
      <c r="B618" s="2"/>
      <c r="C618" s="2"/>
      <c r="D618" s="2"/>
      <c r="E618" s="2"/>
      <c r="F618" s="2"/>
      <c r="G618" s="222"/>
      <c r="H618" s="222"/>
      <c r="I618" s="222"/>
      <c r="J618" s="222"/>
      <c r="K618" s="5"/>
    </row>
    <row r="619" ht="15.75" customHeight="1">
      <c r="A619" s="2"/>
      <c r="B619" s="2"/>
      <c r="C619" s="2"/>
      <c r="D619" s="2"/>
      <c r="E619" s="2"/>
      <c r="F619" s="2"/>
      <c r="G619" s="222"/>
      <c r="H619" s="222"/>
      <c r="I619" s="222"/>
      <c r="J619" s="222"/>
      <c r="K619" s="5"/>
    </row>
    <row r="620" ht="15.75" customHeight="1">
      <c r="A620" s="2"/>
      <c r="B620" s="2"/>
      <c r="C620" s="2"/>
      <c r="D620" s="2"/>
      <c r="E620" s="2"/>
      <c r="F620" s="2"/>
      <c r="G620" s="222"/>
      <c r="H620" s="222"/>
      <c r="I620" s="222"/>
      <c r="J620" s="222"/>
      <c r="K620" s="5"/>
    </row>
    <row r="621" ht="15.75" customHeight="1">
      <c r="A621" s="2"/>
      <c r="B621" s="2"/>
      <c r="C621" s="2"/>
      <c r="D621" s="2"/>
      <c r="E621" s="2"/>
      <c r="F621" s="2"/>
      <c r="G621" s="222"/>
      <c r="H621" s="222"/>
      <c r="I621" s="222"/>
      <c r="J621" s="222"/>
      <c r="K621" s="5"/>
    </row>
    <row r="622" ht="15.75" customHeight="1">
      <c r="A622" s="2"/>
      <c r="B622" s="2"/>
      <c r="C622" s="2"/>
      <c r="D622" s="2"/>
      <c r="E622" s="2"/>
      <c r="F622" s="2"/>
      <c r="G622" s="222"/>
      <c r="H622" s="222"/>
      <c r="I622" s="222"/>
      <c r="J622" s="222"/>
      <c r="K622" s="5"/>
    </row>
    <row r="623" ht="15.75" customHeight="1">
      <c r="A623" s="2"/>
      <c r="B623" s="2"/>
      <c r="C623" s="2"/>
      <c r="D623" s="2"/>
      <c r="E623" s="2"/>
      <c r="F623" s="2"/>
      <c r="G623" s="222"/>
      <c r="H623" s="222"/>
      <c r="I623" s="222"/>
      <c r="J623" s="222"/>
      <c r="K623" s="5"/>
    </row>
    <row r="624" ht="15.75" customHeight="1">
      <c r="A624" s="2"/>
      <c r="B624" s="2"/>
      <c r="C624" s="2"/>
      <c r="D624" s="2"/>
      <c r="E624" s="2"/>
      <c r="F624" s="2"/>
      <c r="G624" s="222"/>
      <c r="H624" s="222"/>
      <c r="I624" s="222"/>
      <c r="J624" s="222"/>
      <c r="K624" s="5"/>
    </row>
    <row r="625" ht="15.75" customHeight="1">
      <c r="A625" s="2"/>
      <c r="B625" s="2"/>
      <c r="C625" s="2"/>
      <c r="D625" s="2"/>
      <c r="E625" s="2"/>
      <c r="F625" s="2"/>
      <c r="G625" s="222"/>
      <c r="H625" s="222"/>
      <c r="I625" s="222"/>
      <c r="J625" s="222"/>
      <c r="K625" s="5"/>
    </row>
    <row r="626" ht="15.75" customHeight="1">
      <c r="A626" s="2"/>
      <c r="B626" s="2"/>
      <c r="C626" s="2"/>
      <c r="D626" s="2"/>
      <c r="E626" s="2"/>
      <c r="F626" s="2"/>
      <c r="G626" s="222"/>
      <c r="H626" s="222"/>
      <c r="I626" s="222"/>
      <c r="J626" s="222"/>
      <c r="K626" s="5"/>
    </row>
    <row r="627" ht="15.75" customHeight="1">
      <c r="A627" s="2"/>
      <c r="B627" s="2"/>
      <c r="C627" s="2"/>
      <c r="D627" s="2"/>
      <c r="E627" s="2"/>
      <c r="F627" s="2"/>
      <c r="G627" s="222"/>
      <c r="H627" s="222"/>
      <c r="I627" s="222"/>
      <c r="J627" s="222"/>
      <c r="K627" s="5"/>
    </row>
    <row r="628" ht="15.75" customHeight="1">
      <c r="A628" s="2"/>
      <c r="B628" s="2"/>
      <c r="C628" s="2"/>
      <c r="D628" s="2"/>
      <c r="E628" s="2"/>
      <c r="F628" s="2"/>
      <c r="G628" s="222"/>
      <c r="H628" s="222"/>
      <c r="I628" s="222"/>
      <c r="J628" s="222"/>
      <c r="K628" s="5"/>
    </row>
    <row r="629" ht="15.75" customHeight="1">
      <c r="A629" s="2"/>
      <c r="B629" s="2"/>
      <c r="C629" s="2"/>
      <c r="D629" s="2"/>
      <c r="E629" s="2"/>
      <c r="F629" s="2"/>
      <c r="G629" s="222"/>
      <c r="H629" s="222"/>
      <c r="I629" s="222"/>
      <c r="J629" s="222"/>
      <c r="K629" s="5"/>
    </row>
    <row r="630" ht="15.75" customHeight="1">
      <c r="A630" s="2"/>
      <c r="B630" s="2"/>
      <c r="C630" s="2"/>
      <c r="D630" s="2"/>
      <c r="E630" s="2"/>
      <c r="F630" s="2"/>
      <c r="G630" s="222"/>
      <c r="H630" s="222"/>
      <c r="I630" s="222"/>
      <c r="J630" s="222"/>
      <c r="K630" s="5"/>
    </row>
    <row r="631" ht="15.75" customHeight="1">
      <c r="A631" s="2"/>
      <c r="B631" s="2"/>
      <c r="C631" s="2"/>
      <c r="D631" s="2"/>
      <c r="E631" s="2"/>
      <c r="F631" s="2"/>
      <c r="G631" s="222"/>
      <c r="H631" s="222"/>
      <c r="I631" s="222"/>
      <c r="J631" s="222"/>
      <c r="K631" s="5"/>
    </row>
    <row r="632" ht="15.75" customHeight="1">
      <c r="A632" s="2"/>
      <c r="B632" s="2"/>
      <c r="C632" s="2"/>
      <c r="D632" s="2"/>
      <c r="E632" s="2"/>
      <c r="F632" s="2"/>
      <c r="G632" s="222"/>
      <c r="H632" s="222"/>
      <c r="I632" s="222"/>
      <c r="J632" s="222"/>
      <c r="K632" s="5"/>
    </row>
    <row r="633" ht="15.75" customHeight="1">
      <c r="A633" s="2"/>
      <c r="B633" s="2"/>
      <c r="C633" s="2"/>
      <c r="D633" s="2"/>
      <c r="E633" s="2"/>
      <c r="F633" s="2"/>
      <c r="G633" s="222"/>
      <c r="H633" s="222"/>
      <c r="I633" s="222"/>
      <c r="J633" s="222"/>
      <c r="K633" s="5"/>
    </row>
    <row r="634" ht="15.75" customHeight="1">
      <c r="A634" s="2"/>
      <c r="B634" s="2"/>
      <c r="C634" s="2"/>
      <c r="D634" s="2"/>
      <c r="E634" s="2"/>
      <c r="F634" s="2"/>
      <c r="G634" s="222"/>
      <c r="H634" s="222"/>
      <c r="I634" s="222"/>
      <c r="J634" s="222"/>
      <c r="K634" s="5"/>
    </row>
    <row r="635" ht="15.75" customHeight="1">
      <c r="A635" s="2"/>
      <c r="B635" s="2"/>
      <c r="C635" s="2"/>
      <c r="D635" s="2"/>
      <c r="E635" s="2"/>
      <c r="F635" s="2"/>
      <c r="G635" s="222"/>
      <c r="H635" s="222"/>
      <c r="I635" s="222"/>
      <c r="J635" s="222"/>
      <c r="K635" s="5"/>
    </row>
    <row r="636" ht="15.75" customHeight="1">
      <c r="A636" s="2"/>
      <c r="B636" s="2"/>
      <c r="C636" s="2"/>
      <c r="D636" s="2"/>
      <c r="E636" s="2"/>
      <c r="F636" s="2"/>
      <c r="G636" s="222"/>
      <c r="H636" s="222"/>
      <c r="I636" s="222"/>
      <c r="J636" s="222"/>
      <c r="K636" s="5"/>
    </row>
    <row r="637" ht="15.75" customHeight="1">
      <c r="A637" s="2"/>
      <c r="B637" s="2"/>
      <c r="C637" s="2"/>
      <c r="D637" s="2"/>
      <c r="E637" s="2"/>
      <c r="F637" s="2"/>
      <c r="G637" s="222"/>
      <c r="H637" s="222"/>
      <c r="I637" s="222"/>
      <c r="J637" s="222"/>
      <c r="K637" s="5"/>
    </row>
    <row r="638" ht="15.75" customHeight="1">
      <c r="A638" s="2"/>
      <c r="B638" s="2"/>
      <c r="C638" s="2"/>
      <c r="D638" s="2"/>
      <c r="E638" s="2"/>
      <c r="F638" s="2"/>
      <c r="G638" s="222"/>
      <c r="H638" s="222"/>
      <c r="I638" s="222"/>
      <c r="J638" s="222"/>
      <c r="K638" s="5"/>
    </row>
    <row r="639" ht="15.75" customHeight="1">
      <c r="A639" s="2"/>
      <c r="B639" s="2"/>
      <c r="C639" s="2"/>
      <c r="D639" s="2"/>
      <c r="E639" s="2"/>
      <c r="F639" s="2"/>
      <c r="G639" s="222"/>
      <c r="H639" s="222"/>
      <c r="I639" s="222"/>
      <c r="J639" s="222"/>
      <c r="K639" s="5"/>
    </row>
    <row r="640" ht="15.75" customHeight="1">
      <c r="A640" s="2"/>
      <c r="B640" s="2"/>
      <c r="C640" s="2"/>
      <c r="D640" s="2"/>
      <c r="E640" s="2"/>
      <c r="F640" s="2"/>
      <c r="G640" s="222"/>
      <c r="H640" s="222"/>
      <c r="I640" s="222"/>
      <c r="J640" s="222"/>
      <c r="K640" s="5"/>
    </row>
    <row r="641" ht="15.75" customHeight="1">
      <c r="A641" s="2"/>
      <c r="B641" s="2"/>
      <c r="C641" s="2"/>
      <c r="D641" s="2"/>
      <c r="E641" s="2"/>
      <c r="F641" s="2"/>
      <c r="G641" s="222"/>
      <c r="H641" s="222"/>
      <c r="I641" s="222"/>
      <c r="J641" s="222"/>
      <c r="K641" s="5"/>
    </row>
    <row r="642" ht="15.75" customHeight="1">
      <c r="A642" s="2"/>
      <c r="B642" s="2"/>
      <c r="C642" s="2"/>
      <c r="D642" s="2"/>
      <c r="E642" s="2"/>
      <c r="F642" s="2"/>
      <c r="G642" s="222"/>
      <c r="H642" s="222"/>
      <c r="I642" s="222"/>
      <c r="J642" s="222"/>
      <c r="K642" s="5"/>
    </row>
    <row r="643" ht="15.75" customHeight="1">
      <c r="A643" s="2"/>
      <c r="B643" s="2"/>
      <c r="C643" s="2"/>
      <c r="D643" s="2"/>
      <c r="E643" s="2"/>
      <c r="F643" s="2"/>
      <c r="G643" s="222"/>
      <c r="H643" s="222"/>
      <c r="I643" s="222"/>
      <c r="J643" s="222"/>
      <c r="K643" s="5"/>
    </row>
    <row r="644" ht="15.75" customHeight="1">
      <c r="A644" s="2"/>
      <c r="B644" s="2"/>
      <c r="C644" s="2"/>
      <c r="D644" s="2"/>
      <c r="E644" s="2"/>
      <c r="F644" s="2"/>
      <c r="G644" s="222"/>
      <c r="H644" s="222"/>
      <c r="I644" s="222"/>
      <c r="J644" s="222"/>
      <c r="K644" s="5"/>
    </row>
    <row r="645" ht="15.75" customHeight="1">
      <c r="A645" s="2"/>
      <c r="B645" s="2"/>
      <c r="C645" s="2"/>
      <c r="D645" s="2"/>
      <c r="E645" s="2"/>
      <c r="F645" s="2"/>
      <c r="G645" s="222"/>
      <c r="H645" s="222"/>
      <c r="I645" s="222"/>
      <c r="J645" s="222"/>
      <c r="K645" s="5"/>
    </row>
    <row r="646" ht="15.75" customHeight="1">
      <c r="A646" s="2"/>
      <c r="B646" s="2"/>
      <c r="C646" s="2"/>
      <c r="D646" s="2"/>
      <c r="E646" s="2"/>
      <c r="F646" s="2"/>
      <c r="G646" s="222"/>
      <c r="H646" s="222"/>
      <c r="I646" s="222"/>
      <c r="J646" s="222"/>
      <c r="K646" s="5"/>
    </row>
    <row r="647" ht="15.75" customHeight="1">
      <c r="A647" s="2"/>
      <c r="B647" s="2"/>
      <c r="C647" s="2"/>
      <c r="D647" s="2"/>
      <c r="E647" s="2"/>
      <c r="F647" s="2"/>
      <c r="G647" s="222"/>
      <c r="H647" s="222"/>
      <c r="I647" s="222"/>
      <c r="J647" s="222"/>
      <c r="K647" s="5"/>
    </row>
    <row r="648" ht="15.75" customHeight="1">
      <c r="A648" s="2"/>
      <c r="B648" s="2"/>
      <c r="C648" s="2"/>
      <c r="D648" s="2"/>
      <c r="E648" s="2"/>
      <c r="F648" s="2"/>
      <c r="G648" s="222"/>
      <c r="H648" s="222"/>
      <c r="I648" s="222"/>
      <c r="J648" s="222"/>
      <c r="K648" s="5"/>
    </row>
    <row r="649" ht="15.75" customHeight="1">
      <c r="A649" s="2"/>
      <c r="B649" s="2"/>
      <c r="C649" s="2"/>
      <c r="D649" s="2"/>
      <c r="E649" s="2"/>
      <c r="F649" s="2"/>
      <c r="G649" s="222"/>
      <c r="H649" s="222"/>
      <c r="I649" s="222"/>
      <c r="J649" s="222"/>
      <c r="K649" s="5"/>
    </row>
    <row r="650" ht="15.75" customHeight="1">
      <c r="A650" s="2"/>
      <c r="B650" s="2"/>
      <c r="C650" s="2"/>
      <c r="D650" s="2"/>
      <c r="E650" s="2"/>
      <c r="F650" s="2"/>
      <c r="G650" s="222"/>
      <c r="H650" s="222"/>
      <c r="I650" s="222"/>
      <c r="J650" s="222"/>
      <c r="K650" s="5"/>
    </row>
    <row r="651" ht="15.75" customHeight="1">
      <c r="A651" s="2"/>
      <c r="B651" s="2"/>
      <c r="C651" s="2"/>
      <c r="D651" s="2"/>
      <c r="E651" s="2"/>
      <c r="F651" s="2"/>
      <c r="G651" s="222"/>
      <c r="H651" s="222"/>
      <c r="I651" s="222"/>
      <c r="J651" s="222"/>
      <c r="K651" s="5"/>
    </row>
    <row r="652" ht="15.75" customHeight="1">
      <c r="A652" s="2"/>
      <c r="B652" s="2"/>
      <c r="C652" s="2"/>
      <c r="D652" s="2"/>
      <c r="E652" s="2"/>
      <c r="F652" s="2"/>
      <c r="G652" s="222"/>
      <c r="H652" s="222"/>
      <c r="I652" s="222"/>
      <c r="J652" s="222"/>
      <c r="K652" s="5"/>
    </row>
    <row r="653" ht="15.75" customHeight="1">
      <c r="A653" s="2"/>
      <c r="B653" s="2"/>
      <c r="C653" s="2"/>
      <c r="D653" s="2"/>
      <c r="E653" s="2"/>
      <c r="F653" s="2"/>
      <c r="G653" s="222"/>
      <c r="H653" s="222"/>
      <c r="I653" s="222"/>
      <c r="J653" s="222"/>
      <c r="K653" s="5"/>
    </row>
    <row r="654" ht="15.75" customHeight="1">
      <c r="A654" s="2"/>
      <c r="B654" s="2"/>
      <c r="C654" s="2"/>
      <c r="D654" s="2"/>
      <c r="E654" s="2"/>
      <c r="F654" s="2"/>
      <c r="G654" s="222"/>
      <c r="H654" s="222"/>
      <c r="I654" s="222"/>
      <c r="J654" s="222"/>
      <c r="K654" s="5"/>
    </row>
    <row r="655" ht="15.75" customHeight="1">
      <c r="A655" s="2"/>
      <c r="B655" s="2"/>
      <c r="C655" s="2"/>
      <c r="D655" s="2"/>
      <c r="E655" s="2"/>
      <c r="F655" s="2"/>
      <c r="G655" s="222"/>
      <c r="H655" s="222"/>
      <c r="I655" s="222"/>
      <c r="J655" s="222"/>
      <c r="K655" s="5"/>
    </row>
    <row r="656" ht="15.75" customHeight="1">
      <c r="A656" s="2"/>
      <c r="B656" s="2"/>
      <c r="C656" s="2"/>
      <c r="D656" s="2"/>
      <c r="E656" s="2"/>
      <c r="F656" s="2"/>
      <c r="G656" s="222"/>
      <c r="H656" s="222"/>
      <c r="I656" s="222"/>
      <c r="J656" s="222"/>
      <c r="K656" s="5"/>
    </row>
    <row r="657" ht="15.75" customHeight="1">
      <c r="A657" s="2"/>
      <c r="B657" s="2"/>
      <c r="C657" s="2"/>
      <c r="D657" s="2"/>
      <c r="E657" s="2"/>
      <c r="F657" s="2"/>
      <c r="G657" s="222"/>
      <c r="H657" s="222"/>
      <c r="I657" s="222"/>
      <c r="J657" s="222"/>
      <c r="K657" s="5"/>
    </row>
    <row r="658" ht="15.75" customHeight="1">
      <c r="A658" s="2"/>
      <c r="B658" s="2"/>
      <c r="C658" s="2"/>
      <c r="D658" s="2"/>
      <c r="E658" s="2"/>
      <c r="F658" s="2"/>
      <c r="G658" s="222"/>
      <c r="H658" s="222"/>
      <c r="I658" s="222"/>
      <c r="J658" s="222"/>
      <c r="K658" s="5"/>
    </row>
    <row r="659" ht="15.75" customHeight="1">
      <c r="A659" s="2"/>
      <c r="B659" s="2"/>
      <c r="C659" s="2"/>
      <c r="D659" s="2"/>
      <c r="E659" s="2"/>
      <c r="F659" s="2"/>
      <c r="G659" s="222"/>
      <c r="H659" s="222"/>
      <c r="I659" s="222"/>
      <c r="J659" s="222"/>
      <c r="K659" s="5"/>
    </row>
    <row r="660" ht="15.75" customHeight="1">
      <c r="A660" s="2"/>
      <c r="B660" s="2"/>
      <c r="C660" s="2"/>
      <c r="D660" s="2"/>
      <c r="E660" s="2"/>
      <c r="F660" s="2"/>
      <c r="G660" s="222"/>
      <c r="H660" s="222"/>
      <c r="I660" s="222"/>
      <c r="J660" s="222"/>
      <c r="K660" s="5"/>
    </row>
    <row r="661" ht="15.75" customHeight="1">
      <c r="A661" s="2"/>
      <c r="B661" s="2"/>
      <c r="C661" s="2"/>
      <c r="D661" s="2"/>
      <c r="E661" s="2"/>
      <c r="F661" s="2"/>
      <c r="G661" s="222"/>
      <c r="H661" s="222"/>
      <c r="I661" s="222"/>
      <c r="J661" s="222"/>
      <c r="K661" s="5"/>
    </row>
    <row r="662" ht="15.75" customHeight="1">
      <c r="A662" s="2"/>
      <c r="B662" s="2"/>
      <c r="C662" s="2"/>
      <c r="D662" s="2"/>
      <c r="E662" s="2"/>
      <c r="F662" s="2"/>
      <c r="G662" s="222"/>
      <c r="H662" s="222"/>
      <c r="I662" s="222"/>
      <c r="J662" s="222"/>
      <c r="K662" s="5"/>
    </row>
    <row r="663" ht="15.75" customHeight="1">
      <c r="A663" s="2"/>
      <c r="B663" s="2"/>
      <c r="C663" s="2"/>
      <c r="D663" s="2"/>
      <c r="E663" s="2"/>
      <c r="F663" s="2"/>
      <c r="G663" s="222"/>
      <c r="H663" s="222"/>
      <c r="I663" s="222"/>
      <c r="J663" s="222"/>
      <c r="K663" s="5"/>
    </row>
    <row r="664" ht="15.75" customHeight="1">
      <c r="A664" s="2"/>
      <c r="B664" s="2"/>
      <c r="C664" s="2"/>
      <c r="D664" s="2"/>
      <c r="E664" s="2"/>
      <c r="F664" s="2"/>
      <c r="G664" s="222"/>
      <c r="H664" s="222"/>
      <c r="I664" s="222"/>
      <c r="J664" s="222"/>
      <c r="K664" s="5"/>
    </row>
    <row r="665" ht="15.75" customHeight="1">
      <c r="A665" s="2"/>
      <c r="B665" s="2"/>
      <c r="C665" s="2"/>
      <c r="D665" s="2"/>
      <c r="E665" s="2"/>
      <c r="F665" s="2"/>
      <c r="G665" s="222"/>
      <c r="H665" s="222"/>
      <c r="I665" s="222"/>
      <c r="J665" s="222"/>
      <c r="K665" s="5"/>
    </row>
    <row r="666" ht="15.75" customHeight="1">
      <c r="A666" s="2"/>
      <c r="B666" s="2"/>
      <c r="C666" s="2"/>
      <c r="D666" s="2"/>
      <c r="E666" s="2"/>
      <c r="F666" s="2"/>
      <c r="G666" s="222"/>
      <c r="H666" s="222"/>
      <c r="I666" s="222"/>
      <c r="J666" s="222"/>
      <c r="K666" s="5"/>
    </row>
    <row r="667" ht="15.75" customHeight="1">
      <c r="A667" s="2"/>
      <c r="B667" s="2"/>
      <c r="C667" s="2"/>
      <c r="D667" s="2"/>
      <c r="E667" s="2"/>
      <c r="F667" s="2"/>
      <c r="G667" s="222"/>
      <c r="H667" s="222"/>
      <c r="I667" s="222"/>
      <c r="J667" s="222"/>
      <c r="K667" s="5"/>
    </row>
    <row r="668" ht="15.75" customHeight="1">
      <c r="A668" s="2"/>
      <c r="B668" s="2"/>
      <c r="C668" s="2"/>
      <c r="D668" s="2"/>
      <c r="E668" s="2"/>
      <c r="F668" s="2"/>
      <c r="G668" s="222"/>
      <c r="H668" s="222"/>
      <c r="I668" s="222"/>
      <c r="J668" s="222"/>
      <c r="K668" s="5"/>
    </row>
    <row r="669" ht="15.75" customHeight="1">
      <c r="A669" s="2"/>
      <c r="B669" s="2"/>
      <c r="C669" s="2"/>
      <c r="D669" s="2"/>
      <c r="E669" s="2"/>
      <c r="F669" s="2"/>
      <c r="G669" s="222"/>
      <c r="H669" s="222"/>
      <c r="I669" s="222"/>
      <c r="J669" s="222"/>
      <c r="K669" s="5"/>
    </row>
    <row r="670" ht="15.75" customHeight="1">
      <c r="A670" s="2"/>
      <c r="B670" s="2"/>
      <c r="C670" s="2"/>
      <c r="D670" s="2"/>
      <c r="E670" s="2"/>
      <c r="F670" s="2"/>
      <c r="G670" s="222"/>
      <c r="H670" s="222"/>
      <c r="I670" s="222"/>
      <c r="J670" s="222"/>
      <c r="K670" s="5"/>
    </row>
    <row r="671" ht="15.75" customHeight="1">
      <c r="A671" s="2"/>
      <c r="B671" s="2"/>
      <c r="C671" s="2"/>
      <c r="D671" s="2"/>
      <c r="E671" s="2"/>
      <c r="F671" s="2"/>
      <c r="G671" s="222"/>
      <c r="H671" s="222"/>
      <c r="I671" s="222"/>
      <c r="J671" s="222"/>
      <c r="K671" s="5"/>
    </row>
    <row r="672" ht="15.75" customHeight="1">
      <c r="A672" s="2"/>
      <c r="B672" s="2"/>
      <c r="C672" s="2"/>
      <c r="D672" s="2"/>
      <c r="E672" s="2"/>
      <c r="F672" s="2"/>
      <c r="G672" s="222"/>
      <c r="H672" s="222"/>
      <c r="I672" s="222"/>
      <c r="J672" s="222"/>
      <c r="K672" s="5"/>
    </row>
    <row r="673" ht="15.75" customHeight="1">
      <c r="A673" s="2"/>
      <c r="B673" s="2"/>
      <c r="C673" s="2"/>
      <c r="D673" s="2"/>
      <c r="E673" s="2"/>
      <c r="F673" s="2"/>
      <c r="G673" s="222"/>
      <c r="H673" s="222"/>
      <c r="I673" s="222"/>
      <c r="J673" s="222"/>
      <c r="K673" s="5"/>
    </row>
    <row r="674" ht="15.75" customHeight="1">
      <c r="A674" s="2"/>
      <c r="B674" s="2"/>
      <c r="C674" s="2"/>
      <c r="D674" s="2"/>
      <c r="E674" s="2"/>
      <c r="F674" s="2"/>
      <c r="G674" s="222"/>
      <c r="H674" s="222"/>
      <c r="I674" s="222"/>
      <c r="J674" s="222"/>
      <c r="K674" s="5"/>
    </row>
    <row r="675" ht="15.75" customHeight="1">
      <c r="A675" s="2"/>
      <c r="B675" s="2"/>
      <c r="C675" s="2"/>
      <c r="D675" s="2"/>
      <c r="E675" s="2"/>
      <c r="F675" s="2"/>
      <c r="G675" s="222"/>
      <c r="H675" s="222"/>
      <c r="I675" s="222"/>
      <c r="J675" s="222"/>
      <c r="K675" s="5"/>
    </row>
    <row r="676" ht="15.75" customHeight="1">
      <c r="A676" s="2"/>
      <c r="B676" s="2"/>
      <c r="C676" s="2"/>
      <c r="D676" s="2"/>
      <c r="E676" s="2"/>
      <c r="F676" s="2"/>
      <c r="G676" s="222"/>
      <c r="H676" s="222"/>
      <c r="I676" s="222"/>
      <c r="J676" s="222"/>
      <c r="K676" s="5"/>
    </row>
    <row r="677" ht="15.75" customHeight="1">
      <c r="A677" s="2"/>
      <c r="B677" s="2"/>
      <c r="C677" s="2"/>
      <c r="D677" s="2"/>
      <c r="E677" s="2"/>
      <c r="F677" s="2"/>
      <c r="G677" s="222"/>
      <c r="H677" s="222"/>
      <c r="I677" s="222"/>
      <c r="J677" s="222"/>
      <c r="K677" s="5"/>
    </row>
    <row r="678" ht="15.75" customHeight="1">
      <c r="A678" s="2"/>
      <c r="B678" s="2"/>
      <c r="C678" s="2"/>
      <c r="D678" s="2"/>
      <c r="E678" s="2"/>
      <c r="F678" s="2"/>
      <c r="G678" s="222"/>
      <c r="H678" s="222"/>
      <c r="I678" s="222"/>
      <c r="J678" s="222"/>
      <c r="K678" s="5"/>
    </row>
    <row r="679" ht="15.75" customHeight="1">
      <c r="A679" s="2"/>
      <c r="B679" s="2"/>
      <c r="C679" s="2"/>
      <c r="D679" s="2"/>
      <c r="E679" s="2"/>
      <c r="F679" s="2"/>
      <c r="G679" s="222"/>
      <c r="H679" s="222"/>
      <c r="I679" s="222"/>
      <c r="J679" s="222"/>
      <c r="K679" s="5"/>
    </row>
    <row r="680" ht="15.75" customHeight="1">
      <c r="A680" s="2"/>
      <c r="B680" s="2"/>
      <c r="C680" s="2"/>
      <c r="D680" s="2"/>
      <c r="E680" s="2"/>
      <c r="F680" s="2"/>
      <c r="G680" s="222"/>
      <c r="H680" s="222"/>
      <c r="I680" s="222"/>
      <c r="J680" s="222"/>
      <c r="K680" s="5"/>
    </row>
    <row r="681" ht="15.75" customHeight="1">
      <c r="A681" s="2"/>
      <c r="B681" s="2"/>
      <c r="C681" s="2"/>
      <c r="D681" s="2"/>
      <c r="E681" s="2"/>
      <c r="F681" s="2"/>
      <c r="G681" s="222"/>
      <c r="H681" s="222"/>
      <c r="I681" s="222"/>
      <c r="J681" s="222"/>
      <c r="K681" s="5"/>
    </row>
    <row r="682" ht="15.75" customHeight="1">
      <c r="A682" s="2"/>
      <c r="B682" s="2"/>
      <c r="C682" s="2"/>
      <c r="D682" s="2"/>
      <c r="E682" s="2"/>
      <c r="F682" s="2"/>
      <c r="G682" s="222"/>
      <c r="H682" s="222"/>
      <c r="I682" s="222"/>
      <c r="J682" s="222"/>
      <c r="K682" s="5"/>
    </row>
    <row r="683" ht="15.75" customHeight="1">
      <c r="A683" s="2"/>
      <c r="B683" s="2"/>
      <c r="C683" s="2"/>
      <c r="D683" s="2"/>
      <c r="E683" s="2"/>
      <c r="F683" s="2"/>
      <c r="G683" s="222"/>
      <c r="H683" s="222"/>
      <c r="I683" s="222"/>
      <c r="J683" s="222"/>
      <c r="K683" s="5"/>
    </row>
    <row r="684" ht="15.75" customHeight="1">
      <c r="A684" s="2"/>
      <c r="B684" s="2"/>
      <c r="C684" s="2"/>
      <c r="D684" s="2"/>
      <c r="E684" s="2"/>
      <c r="F684" s="2"/>
      <c r="G684" s="222"/>
      <c r="H684" s="222"/>
      <c r="I684" s="222"/>
      <c r="J684" s="222"/>
      <c r="K684" s="5"/>
    </row>
    <row r="685" ht="15.75" customHeight="1">
      <c r="A685" s="2"/>
      <c r="B685" s="2"/>
      <c r="C685" s="2"/>
      <c r="D685" s="2"/>
      <c r="E685" s="2"/>
      <c r="F685" s="2"/>
      <c r="G685" s="222"/>
      <c r="H685" s="222"/>
      <c r="I685" s="222"/>
      <c r="J685" s="222"/>
      <c r="K685" s="5"/>
    </row>
    <row r="686" ht="15.75" customHeight="1">
      <c r="A686" s="2"/>
      <c r="B686" s="2"/>
      <c r="C686" s="2"/>
      <c r="D686" s="2"/>
      <c r="E686" s="2"/>
      <c r="F686" s="2"/>
      <c r="G686" s="222"/>
      <c r="H686" s="222"/>
      <c r="I686" s="222"/>
      <c r="J686" s="222"/>
      <c r="K686" s="5"/>
    </row>
    <row r="687" ht="15.75" customHeight="1">
      <c r="A687" s="2"/>
      <c r="B687" s="2"/>
      <c r="C687" s="2"/>
      <c r="D687" s="2"/>
      <c r="E687" s="2"/>
      <c r="F687" s="2"/>
      <c r="G687" s="222"/>
      <c r="H687" s="222"/>
      <c r="I687" s="222"/>
      <c r="J687" s="222"/>
      <c r="K687" s="5"/>
    </row>
    <row r="688" ht="15.75" customHeight="1">
      <c r="A688" s="2"/>
      <c r="B688" s="2"/>
      <c r="C688" s="2"/>
      <c r="D688" s="2"/>
      <c r="E688" s="2"/>
      <c r="F688" s="2"/>
      <c r="G688" s="222"/>
      <c r="H688" s="222"/>
      <c r="I688" s="222"/>
      <c r="J688" s="222"/>
      <c r="K688" s="5"/>
    </row>
    <row r="689" ht="15.75" customHeight="1">
      <c r="A689" s="2"/>
      <c r="B689" s="2"/>
      <c r="C689" s="2"/>
      <c r="D689" s="2"/>
      <c r="E689" s="2"/>
      <c r="F689" s="2"/>
      <c r="G689" s="222"/>
      <c r="H689" s="222"/>
      <c r="I689" s="222"/>
      <c r="J689" s="222"/>
      <c r="K689" s="5"/>
    </row>
    <row r="690" ht="15.75" customHeight="1">
      <c r="A690" s="2"/>
      <c r="B690" s="2"/>
      <c r="C690" s="2"/>
      <c r="D690" s="2"/>
      <c r="E690" s="2"/>
      <c r="F690" s="2"/>
      <c r="G690" s="222"/>
      <c r="H690" s="222"/>
      <c r="I690" s="222"/>
      <c r="J690" s="222"/>
      <c r="K690" s="5"/>
    </row>
    <row r="691" ht="15.75" customHeight="1">
      <c r="A691" s="2"/>
      <c r="B691" s="2"/>
      <c r="C691" s="2"/>
      <c r="D691" s="2"/>
      <c r="E691" s="2"/>
      <c r="F691" s="2"/>
      <c r="G691" s="222"/>
      <c r="H691" s="222"/>
      <c r="I691" s="222"/>
      <c r="J691" s="222"/>
      <c r="K691" s="5"/>
    </row>
    <row r="692" ht="15.75" customHeight="1">
      <c r="A692" s="2"/>
      <c r="B692" s="2"/>
      <c r="C692" s="2"/>
      <c r="D692" s="2"/>
      <c r="E692" s="2"/>
      <c r="F692" s="2"/>
      <c r="G692" s="222"/>
      <c r="H692" s="222"/>
      <c r="I692" s="222"/>
      <c r="J692" s="222"/>
      <c r="K692" s="5"/>
    </row>
    <row r="693" ht="15.75" customHeight="1">
      <c r="A693" s="2"/>
      <c r="B693" s="2"/>
      <c r="C693" s="2"/>
      <c r="D693" s="2"/>
      <c r="E693" s="2"/>
      <c r="F693" s="2"/>
      <c r="G693" s="222"/>
      <c r="H693" s="222"/>
      <c r="I693" s="222"/>
      <c r="J693" s="222"/>
      <c r="K693" s="5"/>
    </row>
    <row r="694" ht="15.75" customHeight="1">
      <c r="A694" s="2"/>
      <c r="B694" s="2"/>
      <c r="C694" s="2"/>
      <c r="D694" s="2"/>
      <c r="E694" s="2"/>
      <c r="F694" s="2"/>
      <c r="G694" s="222"/>
      <c r="H694" s="222"/>
      <c r="I694" s="222"/>
      <c r="J694" s="222"/>
      <c r="K694" s="5"/>
    </row>
    <row r="695" ht="15.75" customHeight="1">
      <c r="A695" s="2"/>
      <c r="B695" s="2"/>
      <c r="C695" s="2"/>
      <c r="D695" s="2"/>
      <c r="E695" s="2"/>
      <c r="F695" s="2"/>
      <c r="G695" s="222"/>
      <c r="H695" s="222"/>
      <c r="I695" s="222"/>
      <c r="J695" s="222"/>
      <c r="K695" s="5"/>
    </row>
    <row r="696" ht="15.75" customHeight="1">
      <c r="A696" s="2"/>
      <c r="B696" s="2"/>
      <c r="C696" s="2"/>
      <c r="D696" s="2"/>
      <c r="E696" s="2"/>
      <c r="F696" s="2"/>
      <c r="G696" s="222"/>
      <c r="H696" s="222"/>
      <c r="I696" s="222"/>
      <c r="J696" s="222"/>
      <c r="K696" s="5"/>
    </row>
    <row r="697" ht="15.75" customHeight="1">
      <c r="A697" s="2"/>
      <c r="B697" s="2"/>
      <c r="C697" s="2"/>
      <c r="D697" s="2"/>
      <c r="E697" s="2"/>
      <c r="F697" s="2"/>
      <c r="G697" s="222"/>
      <c r="H697" s="222"/>
      <c r="I697" s="222"/>
      <c r="J697" s="222"/>
      <c r="K697" s="5"/>
    </row>
    <row r="698" ht="15.75" customHeight="1">
      <c r="A698" s="2"/>
      <c r="B698" s="2"/>
      <c r="C698" s="2"/>
      <c r="D698" s="2"/>
      <c r="E698" s="2"/>
      <c r="F698" s="2"/>
      <c r="G698" s="222"/>
      <c r="H698" s="222"/>
      <c r="I698" s="222"/>
      <c r="J698" s="222"/>
      <c r="K698" s="5"/>
    </row>
    <row r="699" ht="15.75" customHeight="1">
      <c r="A699" s="2"/>
      <c r="B699" s="2"/>
      <c r="C699" s="2"/>
      <c r="D699" s="2"/>
      <c r="E699" s="2"/>
      <c r="F699" s="2"/>
      <c r="G699" s="222"/>
      <c r="H699" s="222"/>
      <c r="I699" s="222"/>
      <c r="J699" s="222"/>
      <c r="K699" s="5"/>
    </row>
    <row r="700" ht="15.75" customHeight="1">
      <c r="A700" s="2"/>
      <c r="B700" s="2"/>
      <c r="C700" s="2"/>
      <c r="D700" s="2"/>
      <c r="E700" s="2"/>
      <c r="F700" s="2"/>
      <c r="G700" s="222"/>
      <c r="H700" s="222"/>
      <c r="I700" s="222"/>
      <c r="J700" s="222"/>
      <c r="K700" s="5"/>
    </row>
    <row r="701" ht="15.75" customHeight="1">
      <c r="A701" s="2"/>
      <c r="B701" s="2"/>
      <c r="C701" s="2"/>
      <c r="D701" s="2"/>
      <c r="E701" s="2"/>
      <c r="F701" s="2"/>
      <c r="G701" s="222"/>
      <c r="H701" s="222"/>
      <c r="I701" s="222"/>
      <c r="J701" s="222"/>
      <c r="K701" s="5"/>
    </row>
    <row r="702" ht="15.75" customHeight="1">
      <c r="A702" s="2"/>
      <c r="B702" s="2"/>
      <c r="C702" s="2"/>
      <c r="D702" s="2"/>
      <c r="E702" s="2"/>
      <c r="F702" s="2"/>
      <c r="G702" s="222"/>
      <c r="H702" s="222"/>
      <c r="I702" s="222"/>
      <c r="J702" s="222"/>
      <c r="K702" s="5"/>
    </row>
    <row r="703" ht="15.75" customHeight="1">
      <c r="A703" s="2"/>
      <c r="B703" s="2"/>
      <c r="C703" s="2"/>
      <c r="D703" s="2"/>
      <c r="E703" s="2"/>
      <c r="F703" s="2"/>
      <c r="G703" s="222"/>
      <c r="H703" s="222"/>
      <c r="I703" s="222"/>
      <c r="J703" s="222"/>
      <c r="K703" s="5"/>
    </row>
    <row r="704" ht="15.75" customHeight="1">
      <c r="A704" s="2"/>
      <c r="B704" s="2"/>
      <c r="C704" s="2"/>
      <c r="D704" s="2"/>
      <c r="E704" s="2"/>
      <c r="F704" s="2"/>
      <c r="G704" s="222"/>
      <c r="H704" s="222"/>
      <c r="I704" s="222"/>
      <c r="J704" s="222"/>
      <c r="K704" s="5"/>
    </row>
    <row r="705" ht="15.75" customHeight="1">
      <c r="A705" s="2"/>
      <c r="B705" s="2"/>
      <c r="C705" s="2"/>
      <c r="D705" s="2"/>
      <c r="E705" s="2"/>
      <c r="F705" s="2"/>
      <c r="G705" s="222"/>
      <c r="H705" s="222"/>
      <c r="I705" s="222"/>
      <c r="J705" s="222"/>
      <c r="K705" s="5"/>
    </row>
    <row r="706" ht="15.75" customHeight="1">
      <c r="A706" s="2"/>
      <c r="B706" s="2"/>
      <c r="C706" s="2"/>
      <c r="D706" s="2"/>
      <c r="E706" s="2"/>
      <c r="F706" s="2"/>
      <c r="G706" s="222"/>
      <c r="H706" s="222"/>
      <c r="I706" s="222"/>
      <c r="J706" s="222"/>
      <c r="K706" s="5"/>
    </row>
    <row r="707" ht="15.75" customHeight="1">
      <c r="A707" s="2"/>
      <c r="B707" s="2"/>
      <c r="C707" s="2"/>
      <c r="D707" s="2"/>
      <c r="E707" s="2"/>
      <c r="F707" s="2"/>
      <c r="G707" s="222"/>
      <c r="H707" s="222"/>
      <c r="I707" s="222"/>
      <c r="J707" s="222"/>
      <c r="K707" s="5"/>
    </row>
    <row r="708" ht="15.75" customHeight="1">
      <c r="A708" s="2"/>
      <c r="B708" s="2"/>
      <c r="C708" s="2"/>
      <c r="D708" s="2"/>
      <c r="E708" s="2"/>
      <c r="F708" s="2"/>
      <c r="G708" s="222"/>
      <c r="H708" s="222"/>
      <c r="I708" s="222"/>
      <c r="J708" s="222"/>
      <c r="K708" s="5"/>
    </row>
    <row r="709" ht="15.75" customHeight="1">
      <c r="A709" s="2"/>
      <c r="B709" s="2"/>
      <c r="C709" s="2"/>
      <c r="D709" s="2"/>
      <c r="E709" s="2"/>
      <c r="F709" s="2"/>
      <c r="G709" s="222"/>
      <c r="H709" s="222"/>
      <c r="I709" s="222"/>
      <c r="J709" s="222"/>
      <c r="K709" s="5"/>
    </row>
    <row r="710" ht="15.75" customHeight="1">
      <c r="A710" s="2"/>
      <c r="B710" s="2"/>
      <c r="C710" s="2"/>
      <c r="D710" s="2"/>
      <c r="E710" s="2"/>
      <c r="F710" s="2"/>
      <c r="G710" s="222"/>
      <c r="H710" s="222"/>
      <c r="I710" s="222"/>
      <c r="J710" s="222"/>
      <c r="K710" s="5"/>
    </row>
    <row r="711" ht="15.75" customHeight="1">
      <c r="A711" s="2"/>
      <c r="B711" s="2"/>
      <c r="C711" s="2"/>
      <c r="D711" s="2"/>
      <c r="E711" s="2"/>
      <c r="F711" s="2"/>
      <c r="G711" s="222"/>
      <c r="H711" s="222"/>
      <c r="I711" s="222"/>
      <c r="J711" s="222"/>
      <c r="K711" s="5"/>
    </row>
    <row r="712" ht="15.75" customHeight="1">
      <c r="A712" s="2"/>
      <c r="B712" s="2"/>
      <c r="C712" s="2"/>
      <c r="D712" s="2"/>
      <c r="E712" s="2"/>
      <c r="F712" s="2"/>
      <c r="G712" s="222"/>
      <c r="H712" s="222"/>
      <c r="I712" s="222"/>
      <c r="J712" s="222"/>
      <c r="K712" s="5"/>
    </row>
    <row r="713" ht="15.75" customHeight="1">
      <c r="A713" s="2"/>
      <c r="B713" s="2"/>
      <c r="C713" s="2"/>
      <c r="D713" s="2"/>
      <c r="E713" s="2"/>
      <c r="F713" s="2"/>
      <c r="G713" s="222"/>
      <c r="H713" s="222"/>
      <c r="I713" s="222"/>
      <c r="J713" s="222"/>
      <c r="K713" s="5"/>
    </row>
    <row r="714" ht="15.75" customHeight="1">
      <c r="A714" s="2"/>
      <c r="B714" s="2"/>
      <c r="C714" s="2"/>
      <c r="D714" s="2"/>
      <c r="E714" s="2"/>
      <c r="F714" s="2"/>
      <c r="G714" s="222"/>
      <c r="H714" s="222"/>
      <c r="I714" s="222"/>
      <c r="J714" s="222"/>
      <c r="K714" s="5"/>
    </row>
    <row r="715" ht="15.75" customHeight="1">
      <c r="A715" s="2"/>
      <c r="B715" s="2"/>
      <c r="C715" s="2"/>
      <c r="D715" s="2"/>
      <c r="E715" s="2"/>
      <c r="F715" s="2"/>
      <c r="G715" s="222"/>
      <c r="H715" s="222"/>
      <c r="I715" s="222"/>
      <c r="J715" s="222"/>
      <c r="K715" s="5"/>
    </row>
    <row r="716" ht="15.75" customHeight="1">
      <c r="A716" s="2"/>
      <c r="B716" s="2"/>
      <c r="C716" s="2"/>
      <c r="D716" s="2"/>
      <c r="E716" s="2"/>
      <c r="F716" s="2"/>
      <c r="G716" s="222"/>
      <c r="H716" s="222"/>
      <c r="I716" s="222"/>
      <c r="J716" s="222"/>
      <c r="K716" s="5"/>
    </row>
    <row r="717" ht="15.75" customHeight="1">
      <c r="A717" s="2"/>
      <c r="B717" s="2"/>
      <c r="C717" s="2"/>
      <c r="D717" s="2"/>
      <c r="E717" s="2"/>
      <c r="F717" s="2"/>
      <c r="G717" s="222"/>
      <c r="H717" s="222"/>
      <c r="I717" s="222"/>
      <c r="J717" s="222"/>
      <c r="K717" s="5"/>
    </row>
    <row r="718" ht="15.75" customHeight="1">
      <c r="A718" s="2"/>
      <c r="B718" s="2"/>
      <c r="C718" s="2"/>
      <c r="D718" s="2"/>
      <c r="E718" s="2"/>
      <c r="F718" s="2"/>
      <c r="G718" s="222"/>
      <c r="H718" s="222"/>
      <c r="I718" s="222"/>
      <c r="J718" s="222"/>
      <c r="K718" s="5"/>
    </row>
    <row r="719" ht="15.75" customHeight="1">
      <c r="A719" s="2"/>
      <c r="B719" s="2"/>
      <c r="C719" s="2"/>
      <c r="D719" s="2"/>
      <c r="E719" s="2"/>
      <c r="F719" s="2"/>
      <c r="G719" s="222"/>
      <c r="H719" s="222"/>
      <c r="I719" s="222"/>
      <c r="J719" s="222"/>
      <c r="K719" s="5"/>
    </row>
    <row r="720" ht="15.75" customHeight="1">
      <c r="A720" s="2"/>
      <c r="B720" s="2"/>
      <c r="C720" s="2"/>
      <c r="D720" s="2"/>
      <c r="E720" s="2"/>
      <c r="F720" s="2"/>
      <c r="G720" s="222"/>
      <c r="H720" s="222"/>
      <c r="I720" s="222"/>
      <c r="J720" s="222"/>
      <c r="K720" s="5"/>
    </row>
    <row r="721" ht="15.75" customHeight="1">
      <c r="A721" s="2"/>
      <c r="B721" s="2"/>
      <c r="C721" s="2"/>
      <c r="D721" s="2"/>
      <c r="E721" s="2"/>
      <c r="F721" s="2"/>
      <c r="G721" s="222"/>
      <c r="H721" s="222"/>
      <c r="I721" s="222"/>
      <c r="J721" s="222"/>
      <c r="K721" s="5"/>
    </row>
    <row r="722" ht="15.75" customHeight="1">
      <c r="A722" s="2"/>
      <c r="B722" s="2"/>
      <c r="C722" s="2"/>
      <c r="D722" s="2"/>
      <c r="E722" s="2"/>
      <c r="F722" s="2"/>
      <c r="G722" s="222"/>
      <c r="H722" s="222"/>
      <c r="I722" s="222"/>
      <c r="J722" s="222"/>
      <c r="K722" s="5"/>
    </row>
    <row r="723" ht="15.75" customHeight="1">
      <c r="A723" s="2"/>
      <c r="B723" s="2"/>
      <c r="C723" s="2"/>
      <c r="D723" s="2"/>
      <c r="E723" s="2"/>
      <c r="F723" s="2"/>
      <c r="G723" s="222"/>
      <c r="H723" s="222"/>
      <c r="I723" s="222"/>
      <c r="J723" s="222"/>
      <c r="K723" s="5"/>
    </row>
    <row r="724" ht="15.75" customHeight="1">
      <c r="A724" s="2"/>
      <c r="B724" s="2"/>
      <c r="C724" s="2"/>
      <c r="D724" s="2"/>
      <c r="E724" s="2"/>
      <c r="F724" s="2"/>
      <c r="G724" s="222"/>
      <c r="H724" s="222"/>
      <c r="I724" s="222"/>
      <c r="J724" s="222"/>
      <c r="K724" s="5"/>
    </row>
    <row r="725" ht="15.75" customHeight="1">
      <c r="A725" s="2"/>
      <c r="B725" s="2"/>
      <c r="C725" s="2"/>
      <c r="D725" s="2"/>
      <c r="E725" s="2"/>
      <c r="F725" s="2"/>
      <c r="G725" s="222"/>
      <c r="H725" s="222"/>
      <c r="I725" s="222"/>
      <c r="J725" s="222"/>
      <c r="K725" s="5"/>
    </row>
    <row r="726" ht="15.75" customHeight="1">
      <c r="A726" s="2"/>
      <c r="B726" s="2"/>
      <c r="C726" s="2"/>
      <c r="D726" s="2"/>
      <c r="E726" s="2"/>
      <c r="F726" s="2"/>
      <c r="G726" s="222"/>
      <c r="H726" s="222"/>
      <c r="I726" s="222"/>
      <c r="J726" s="222"/>
      <c r="K726" s="5"/>
    </row>
    <row r="727" ht="15.75" customHeight="1">
      <c r="A727" s="2"/>
      <c r="B727" s="2"/>
      <c r="C727" s="2"/>
      <c r="D727" s="2"/>
      <c r="E727" s="2"/>
      <c r="F727" s="2"/>
      <c r="G727" s="222"/>
      <c r="H727" s="222"/>
      <c r="I727" s="222"/>
      <c r="J727" s="222"/>
      <c r="K727" s="5"/>
    </row>
    <row r="728" ht="15.75" customHeight="1">
      <c r="A728" s="2"/>
      <c r="B728" s="2"/>
      <c r="C728" s="2"/>
      <c r="D728" s="2"/>
      <c r="E728" s="2"/>
      <c r="F728" s="2"/>
      <c r="G728" s="222"/>
      <c r="H728" s="222"/>
      <c r="I728" s="222"/>
      <c r="J728" s="222"/>
      <c r="K728" s="5"/>
    </row>
    <row r="729" ht="15.75" customHeight="1">
      <c r="A729" s="2"/>
      <c r="B729" s="2"/>
      <c r="C729" s="2"/>
      <c r="D729" s="2"/>
      <c r="E729" s="2"/>
      <c r="F729" s="2"/>
      <c r="G729" s="222"/>
      <c r="H729" s="222"/>
      <c r="I729" s="222"/>
      <c r="J729" s="222"/>
      <c r="K729" s="5"/>
    </row>
    <row r="730" ht="15.75" customHeight="1">
      <c r="A730" s="2"/>
      <c r="B730" s="2"/>
      <c r="C730" s="2"/>
      <c r="D730" s="2"/>
      <c r="E730" s="2"/>
      <c r="F730" s="2"/>
      <c r="G730" s="222"/>
      <c r="H730" s="222"/>
      <c r="I730" s="222"/>
      <c r="J730" s="222"/>
      <c r="K730" s="5"/>
    </row>
    <row r="731" ht="15.75" customHeight="1">
      <c r="A731" s="2"/>
      <c r="B731" s="2"/>
      <c r="C731" s="2"/>
      <c r="D731" s="2"/>
      <c r="E731" s="2"/>
      <c r="F731" s="2"/>
      <c r="G731" s="222"/>
      <c r="H731" s="222"/>
      <c r="I731" s="222"/>
      <c r="J731" s="222"/>
      <c r="K731" s="5"/>
    </row>
    <row r="732" ht="15.75" customHeight="1">
      <c r="A732" s="2"/>
      <c r="B732" s="2"/>
      <c r="C732" s="2"/>
      <c r="D732" s="2"/>
      <c r="E732" s="2"/>
      <c r="F732" s="2"/>
      <c r="G732" s="222"/>
      <c r="H732" s="222"/>
      <c r="I732" s="222"/>
      <c r="J732" s="222"/>
      <c r="K732" s="5"/>
    </row>
    <row r="733" ht="15.75" customHeight="1">
      <c r="A733" s="2"/>
      <c r="B733" s="2"/>
      <c r="C733" s="2"/>
      <c r="D733" s="2"/>
      <c r="E733" s="2"/>
      <c r="F733" s="2"/>
      <c r="G733" s="222"/>
      <c r="H733" s="222"/>
      <c r="I733" s="222"/>
      <c r="J733" s="222"/>
      <c r="K733" s="5"/>
    </row>
    <row r="734" ht="15.75" customHeight="1">
      <c r="A734" s="2"/>
      <c r="B734" s="2"/>
      <c r="C734" s="2"/>
      <c r="D734" s="2"/>
      <c r="E734" s="2"/>
      <c r="F734" s="2"/>
      <c r="G734" s="222"/>
      <c r="H734" s="222"/>
      <c r="I734" s="222"/>
      <c r="J734" s="222"/>
      <c r="K734" s="5"/>
    </row>
    <row r="735" ht="15.75" customHeight="1">
      <c r="A735" s="2"/>
      <c r="B735" s="2"/>
      <c r="C735" s="2"/>
      <c r="D735" s="2"/>
      <c r="E735" s="2"/>
      <c r="F735" s="2"/>
      <c r="G735" s="222"/>
      <c r="H735" s="222"/>
      <c r="I735" s="222"/>
      <c r="J735" s="222"/>
      <c r="K735" s="5"/>
    </row>
    <row r="736" ht="15.75" customHeight="1">
      <c r="A736" s="2"/>
      <c r="B736" s="2"/>
      <c r="C736" s="2"/>
      <c r="D736" s="2"/>
      <c r="E736" s="2"/>
      <c r="F736" s="2"/>
      <c r="G736" s="222"/>
      <c r="H736" s="222"/>
      <c r="I736" s="222"/>
      <c r="J736" s="222"/>
      <c r="K736" s="5"/>
    </row>
    <row r="737" ht="15.75" customHeight="1">
      <c r="A737" s="2"/>
      <c r="B737" s="2"/>
      <c r="C737" s="2"/>
      <c r="D737" s="2"/>
      <c r="E737" s="2"/>
      <c r="F737" s="2"/>
      <c r="G737" s="222"/>
      <c r="H737" s="222"/>
      <c r="I737" s="222"/>
      <c r="J737" s="222"/>
      <c r="K737" s="5"/>
    </row>
    <row r="738" ht="15.75" customHeight="1">
      <c r="A738" s="2"/>
      <c r="B738" s="2"/>
      <c r="C738" s="2"/>
      <c r="D738" s="2"/>
      <c r="E738" s="2"/>
      <c r="F738" s="2"/>
      <c r="G738" s="222"/>
      <c r="H738" s="222"/>
      <c r="I738" s="222"/>
      <c r="J738" s="222"/>
      <c r="K738" s="5"/>
    </row>
    <row r="739" ht="15.75" customHeight="1">
      <c r="A739" s="2"/>
      <c r="B739" s="2"/>
      <c r="C739" s="2"/>
      <c r="D739" s="2"/>
      <c r="E739" s="2"/>
      <c r="F739" s="2"/>
      <c r="G739" s="222"/>
      <c r="H739" s="222"/>
      <c r="I739" s="222"/>
      <c r="J739" s="222"/>
      <c r="K739" s="5"/>
    </row>
    <row r="740" ht="15.75" customHeight="1">
      <c r="A740" s="2"/>
      <c r="B740" s="2"/>
      <c r="C740" s="2"/>
      <c r="D740" s="2"/>
      <c r="E740" s="2"/>
      <c r="F740" s="2"/>
      <c r="G740" s="222"/>
      <c r="H740" s="222"/>
      <c r="I740" s="222"/>
      <c r="J740" s="222"/>
      <c r="K740" s="5"/>
    </row>
    <row r="741" ht="15.75" customHeight="1">
      <c r="A741" s="2"/>
      <c r="B741" s="2"/>
      <c r="C741" s="2"/>
      <c r="D741" s="2"/>
      <c r="E741" s="2"/>
      <c r="F741" s="2"/>
      <c r="G741" s="222"/>
      <c r="H741" s="222"/>
      <c r="I741" s="222"/>
      <c r="J741" s="222"/>
      <c r="K741" s="5"/>
    </row>
    <row r="742" ht="15.75" customHeight="1">
      <c r="A742" s="2"/>
      <c r="B742" s="2"/>
      <c r="C742" s="2"/>
      <c r="D742" s="2"/>
      <c r="E742" s="2"/>
      <c r="F742" s="2"/>
      <c r="G742" s="222"/>
      <c r="H742" s="222"/>
      <c r="I742" s="222"/>
      <c r="J742" s="222"/>
      <c r="K742" s="5"/>
    </row>
    <row r="743" ht="15.75" customHeight="1">
      <c r="A743" s="2"/>
      <c r="B743" s="2"/>
      <c r="C743" s="2"/>
      <c r="D743" s="2"/>
      <c r="E743" s="2"/>
      <c r="F743" s="2"/>
      <c r="G743" s="222"/>
      <c r="H743" s="222"/>
      <c r="I743" s="222"/>
      <c r="J743" s="222"/>
      <c r="K743" s="5"/>
    </row>
    <row r="744" ht="15.75" customHeight="1">
      <c r="A744" s="2"/>
      <c r="B744" s="2"/>
      <c r="C744" s="2"/>
      <c r="D744" s="2"/>
      <c r="E744" s="2"/>
      <c r="F744" s="2"/>
      <c r="G744" s="222"/>
      <c r="H744" s="222"/>
      <c r="I744" s="222"/>
      <c r="J744" s="222"/>
      <c r="K744" s="5"/>
    </row>
    <row r="745" ht="15.75" customHeight="1">
      <c r="A745" s="2"/>
      <c r="B745" s="2"/>
      <c r="C745" s="2"/>
      <c r="D745" s="2"/>
      <c r="E745" s="2"/>
      <c r="F745" s="2"/>
      <c r="G745" s="222"/>
      <c r="H745" s="222"/>
      <c r="I745" s="222"/>
      <c r="J745" s="222"/>
      <c r="K745" s="5"/>
    </row>
    <row r="746" ht="15.75" customHeight="1">
      <c r="A746" s="2"/>
      <c r="B746" s="2"/>
      <c r="C746" s="2"/>
      <c r="D746" s="2"/>
      <c r="E746" s="2"/>
      <c r="F746" s="2"/>
      <c r="G746" s="222"/>
      <c r="H746" s="222"/>
      <c r="I746" s="222"/>
      <c r="J746" s="222"/>
      <c r="K746" s="5"/>
    </row>
    <row r="747" ht="15.75" customHeight="1">
      <c r="A747" s="2"/>
      <c r="B747" s="2"/>
      <c r="C747" s="2"/>
      <c r="D747" s="2"/>
      <c r="E747" s="2"/>
      <c r="F747" s="2"/>
      <c r="G747" s="222"/>
      <c r="H747" s="222"/>
      <c r="I747" s="222"/>
      <c r="J747" s="222"/>
      <c r="K747" s="5"/>
    </row>
    <row r="748" ht="15.75" customHeight="1">
      <c r="A748" s="2"/>
      <c r="B748" s="2"/>
      <c r="C748" s="2"/>
      <c r="D748" s="2"/>
      <c r="E748" s="2"/>
      <c r="F748" s="2"/>
      <c r="G748" s="222"/>
      <c r="H748" s="222"/>
      <c r="I748" s="222"/>
      <c r="J748" s="222"/>
      <c r="K748" s="5"/>
    </row>
    <row r="749" ht="15.75" customHeight="1">
      <c r="A749" s="2"/>
      <c r="B749" s="2"/>
      <c r="C749" s="2"/>
      <c r="D749" s="2"/>
      <c r="E749" s="2"/>
      <c r="F749" s="2"/>
      <c r="G749" s="222"/>
      <c r="H749" s="222"/>
      <c r="I749" s="222"/>
      <c r="J749" s="222"/>
      <c r="K749" s="5"/>
    </row>
    <row r="750" ht="15.75" customHeight="1">
      <c r="A750" s="2"/>
      <c r="B750" s="2"/>
      <c r="C750" s="2"/>
      <c r="D750" s="2"/>
      <c r="E750" s="2"/>
      <c r="F750" s="2"/>
      <c r="G750" s="222"/>
      <c r="H750" s="222"/>
      <c r="I750" s="222"/>
      <c r="J750" s="222"/>
      <c r="K750" s="5"/>
    </row>
    <row r="751" ht="15.75" customHeight="1">
      <c r="A751" s="2"/>
      <c r="B751" s="2"/>
      <c r="C751" s="2"/>
      <c r="D751" s="2"/>
      <c r="E751" s="2"/>
      <c r="F751" s="2"/>
      <c r="G751" s="222"/>
      <c r="H751" s="222"/>
      <c r="I751" s="222"/>
      <c r="J751" s="222"/>
      <c r="K751" s="5"/>
    </row>
    <row r="752" ht="15.75" customHeight="1">
      <c r="A752" s="2"/>
      <c r="B752" s="2"/>
      <c r="C752" s="2"/>
      <c r="D752" s="2"/>
      <c r="E752" s="2"/>
      <c r="F752" s="2"/>
      <c r="G752" s="222"/>
      <c r="H752" s="222"/>
      <c r="I752" s="222"/>
      <c r="J752" s="222"/>
      <c r="K752" s="5"/>
    </row>
    <row r="753" ht="15.75" customHeight="1">
      <c r="A753" s="2"/>
      <c r="B753" s="2"/>
      <c r="C753" s="2"/>
      <c r="D753" s="2"/>
      <c r="E753" s="2"/>
      <c r="F753" s="2"/>
      <c r="G753" s="222"/>
      <c r="H753" s="222"/>
      <c r="I753" s="222"/>
      <c r="J753" s="222"/>
      <c r="K753" s="5"/>
    </row>
    <row r="754" ht="15.75" customHeight="1">
      <c r="A754" s="2"/>
      <c r="B754" s="2"/>
      <c r="C754" s="2"/>
      <c r="D754" s="2"/>
      <c r="E754" s="2"/>
      <c r="F754" s="2"/>
      <c r="G754" s="222"/>
      <c r="H754" s="222"/>
      <c r="I754" s="222"/>
      <c r="J754" s="222"/>
      <c r="K754" s="5"/>
    </row>
    <row r="755" ht="15.75" customHeight="1">
      <c r="A755" s="2"/>
      <c r="B755" s="2"/>
      <c r="C755" s="2"/>
      <c r="D755" s="2"/>
      <c r="E755" s="2"/>
      <c r="F755" s="2"/>
      <c r="G755" s="222"/>
      <c r="H755" s="222"/>
      <c r="I755" s="222"/>
      <c r="J755" s="222"/>
      <c r="K755" s="5"/>
    </row>
    <row r="756" ht="15.75" customHeight="1">
      <c r="A756" s="2"/>
      <c r="B756" s="2"/>
      <c r="C756" s="2"/>
      <c r="D756" s="2"/>
      <c r="E756" s="2"/>
      <c r="F756" s="2"/>
      <c r="G756" s="222"/>
      <c r="H756" s="222"/>
      <c r="I756" s="222"/>
      <c r="J756" s="222"/>
      <c r="K756" s="5"/>
    </row>
    <row r="757" ht="15.75" customHeight="1">
      <c r="A757" s="2"/>
      <c r="B757" s="2"/>
      <c r="C757" s="2"/>
      <c r="D757" s="2"/>
      <c r="E757" s="2"/>
      <c r="F757" s="2"/>
      <c r="G757" s="222"/>
      <c r="H757" s="222"/>
      <c r="I757" s="222"/>
      <c r="J757" s="222"/>
      <c r="K757" s="5"/>
    </row>
    <row r="758" ht="15.75" customHeight="1">
      <c r="A758" s="2"/>
      <c r="B758" s="2"/>
      <c r="C758" s="2"/>
      <c r="D758" s="2"/>
      <c r="E758" s="2"/>
      <c r="F758" s="2"/>
      <c r="G758" s="222"/>
      <c r="H758" s="222"/>
      <c r="I758" s="222"/>
      <c r="J758" s="222"/>
      <c r="K758" s="5"/>
    </row>
    <row r="759" ht="15.75" customHeight="1">
      <c r="A759" s="2"/>
      <c r="B759" s="2"/>
      <c r="C759" s="2"/>
      <c r="D759" s="2"/>
      <c r="E759" s="2"/>
      <c r="F759" s="2"/>
      <c r="G759" s="222"/>
      <c r="H759" s="222"/>
      <c r="I759" s="222"/>
      <c r="J759" s="222"/>
      <c r="K759" s="5"/>
    </row>
    <row r="760" ht="15.75" customHeight="1">
      <c r="A760" s="2"/>
      <c r="B760" s="2"/>
      <c r="C760" s="2"/>
      <c r="D760" s="2"/>
      <c r="E760" s="2"/>
      <c r="F760" s="2"/>
      <c r="G760" s="222"/>
      <c r="H760" s="222"/>
      <c r="I760" s="222"/>
      <c r="J760" s="222"/>
      <c r="K760" s="5"/>
    </row>
    <row r="761" ht="15.75" customHeight="1">
      <c r="A761" s="2"/>
      <c r="B761" s="2"/>
      <c r="C761" s="2"/>
      <c r="D761" s="2"/>
      <c r="E761" s="2"/>
      <c r="F761" s="2"/>
      <c r="G761" s="222"/>
      <c r="H761" s="222"/>
      <c r="I761" s="222"/>
      <c r="J761" s="222"/>
      <c r="K761" s="5"/>
    </row>
    <row r="762" ht="15.75" customHeight="1">
      <c r="A762" s="2"/>
      <c r="B762" s="2"/>
      <c r="C762" s="2"/>
      <c r="D762" s="2"/>
      <c r="E762" s="2"/>
      <c r="F762" s="2"/>
      <c r="G762" s="222"/>
      <c r="H762" s="222"/>
      <c r="I762" s="222"/>
      <c r="J762" s="222"/>
      <c r="K762" s="5"/>
    </row>
    <row r="763" ht="15.75" customHeight="1">
      <c r="A763" s="2"/>
      <c r="B763" s="2"/>
      <c r="C763" s="2"/>
      <c r="D763" s="2"/>
      <c r="E763" s="2"/>
      <c r="F763" s="2"/>
      <c r="G763" s="222"/>
      <c r="H763" s="222"/>
      <c r="I763" s="222"/>
      <c r="J763" s="222"/>
      <c r="K763" s="5"/>
    </row>
    <row r="764" ht="15.75" customHeight="1">
      <c r="A764" s="2"/>
      <c r="B764" s="2"/>
      <c r="C764" s="2"/>
      <c r="D764" s="2"/>
      <c r="E764" s="2"/>
      <c r="F764" s="2"/>
      <c r="G764" s="222"/>
      <c r="H764" s="222"/>
      <c r="I764" s="222"/>
      <c r="J764" s="222"/>
      <c r="K764" s="5"/>
    </row>
    <row r="765" ht="15.75" customHeight="1">
      <c r="A765" s="2"/>
      <c r="B765" s="2"/>
      <c r="C765" s="2"/>
      <c r="D765" s="2"/>
      <c r="E765" s="2"/>
      <c r="F765" s="2"/>
      <c r="G765" s="222"/>
      <c r="H765" s="222"/>
      <c r="I765" s="222"/>
      <c r="J765" s="222"/>
      <c r="K765" s="5"/>
    </row>
    <row r="766" ht="15.75" customHeight="1">
      <c r="A766" s="2"/>
      <c r="B766" s="2"/>
      <c r="C766" s="2"/>
      <c r="D766" s="2"/>
      <c r="E766" s="2"/>
      <c r="F766" s="2"/>
      <c r="G766" s="222"/>
      <c r="H766" s="222"/>
      <c r="I766" s="222"/>
      <c r="J766" s="222"/>
      <c r="K766" s="5"/>
    </row>
    <row r="767" ht="15.75" customHeight="1">
      <c r="A767" s="2"/>
      <c r="B767" s="2"/>
      <c r="C767" s="2"/>
      <c r="D767" s="2"/>
      <c r="E767" s="2"/>
      <c r="F767" s="2"/>
      <c r="G767" s="222"/>
      <c r="H767" s="222"/>
      <c r="I767" s="222"/>
      <c r="J767" s="222"/>
      <c r="K767" s="5"/>
    </row>
    <row r="768" ht="15.75" customHeight="1">
      <c r="A768" s="2"/>
      <c r="B768" s="2"/>
      <c r="C768" s="2"/>
      <c r="D768" s="2"/>
      <c r="E768" s="2"/>
      <c r="F768" s="2"/>
      <c r="G768" s="222"/>
      <c r="H768" s="222"/>
      <c r="I768" s="222"/>
      <c r="J768" s="222"/>
      <c r="K768" s="5"/>
    </row>
    <row r="769" ht="15.75" customHeight="1">
      <c r="A769" s="2"/>
      <c r="B769" s="2"/>
      <c r="C769" s="2"/>
      <c r="D769" s="2"/>
      <c r="E769" s="2"/>
      <c r="F769" s="2"/>
      <c r="G769" s="222"/>
      <c r="H769" s="222"/>
      <c r="I769" s="222"/>
      <c r="J769" s="222"/>
      <c r="K769" s="5"/>
    </row>
    <row r="770" ht="15.75" customHeight="1">
      <c r="A770" s="2"/>
      <c r="B770" s="2"/>
      <c r="C770" s="2"/>
      <c r="D770" s="2"/>
      <c r="E770" s="2"/>
      <c r="F770" s="2"/>
      <c r="G770" s="222"/>
      <c r="H770" s="222"/>
      <c r="I770" s="222"/>
      <c r="J770" s="222"/>
      <c r="K770" s="5"/>
    </row>
    <row r="771" ht="15.75" customHeight="1">
      <c r="A771" s="2"/>
      <c r="B771" s="2"/>
      <c r="C771" s="2"/>
      <c r="D771" s="2"/>
      <c r="E771" s="2"/>
      <c r="F771" s="2"/>
      <c r="G771" s="222"/>
      <c r="H771" s="222"/>
      <c r="I771" s="222"/>
      <c r="J771" s="222"/>
      <c r="K771" s="5"/>
    </row>
    <row r="772" ht="15.75" customHeight="1">
      <c r="A772" s="2"/>
      <c r="B772" s="2"/>
      <c r="C772" s="2"/>
      <c r="D772" s="2"/>
      <c r="E772" s="2"/>
      <c r="F772" s="2"/>
      <c r="G772" s="222"/>
      <c r="H772" s="222"/>
      <c r="I772" s="222"/>
      <c r="J772" s="222"/>
      <c r="K772" s="5"/>
    </row>
    <row r="773" ht="15.75" customHeight="1">
      <c r="A773" s="2"/>
      <c r="B773" s="2"/>
      <c r="C773" s="2"/>
      <c r="D773" s="2"/>
      <c r="E773" s="2"/>
      <c r="F773" s="2"/>
      <c r="G773" s="222"/>
      <c r="H773" s="222"/>
      <c r="I773" s="222"/>
      <c r="J773" s="222"/>
      <c r="K773" s="5"/>
    </row>
    <row r="774" ht="15.75" customHeight="1">
      <c r="A774" s="2"/>
      <c r="B774" s="2"/>
      <c r="C774" s="2"/>
      <c r="D774" s="2"/>
      <c r="E774" s="2"/>
      <c r="F774" s="2"/>
      <c r="G774" s="222"/>
      <c r="H774" s="222"/>
      <c r="I774" s="222"/>
      <c r="J774" s="222"/>
      <c r="K774" s="5"/>
    </row>
    <row r="775" ht="15.75" customHeight="1">
      <c r="A775" s="2"/>
      <c r="B775" s="2"/>
      <c r="C775" s="2"/>
      <c r="D775" s="2"/>
      <c r="E775" s="2"/>
      <c r="F775" s="2"/>
      <c r="G775" s="222"/>
      <c r="H775" s="222"/>
      <c r="I775" s="222"/>
      <c r="J775" s="222"/>
      <c r="K775" s="5"/>
    </row>
    <row r="776" ht="15.75" customHeight="1">
      <c r="A776" s="2"/>
      <c r="B776" s="2"/>
      <c r="C776" s="2"/>
      <c r="D776" s="2"/>
      <c r="E776" s="2"/>
      <c r="F776" s="2"/>
      <c r="G776" s="222"/>
      <c r="H776" s="222"/>
      <c r="I776" s="222"/>
      <c r="J776" s="222"/>
      <c r="K776" s="5"/>
    </row>
    <row r="777" ht="15.75" customHeight="1">
      <c r="A777" s="2"/>
      <c r="B777" s="2"/>
      <c r="C777" s="2"/>
      <c r="D777" s="2"/>
      <c r="E777" s="2"/>
      <c r="F777" s="2"/>
      <c r="G777" s="222"/>
      <c r="H777" s="222"/>
      <c r="I777" s="222"/>
      <c r="J777" s="222"/>
      <c r="K777" s="5"/>
    </row>
    <row r="778" ht="15.75" customHeight="1">
      <c r="A778" s="2"/>
      <c r="B778" s="2"/>
      <c r="C778" s="2"/>
      <c r="D778" s="2"/>
      <c r="E778" s="2"/>
      <c r="F778" s="2"/>
      <c r="G778" s="222"/>
      <c r="H778" s="222"/>
      <c r="I778" s="222"/>
      <c r="J778" s="222"/>
      <c r="K778" s="5"/>
    </row>
    <row r="779" ht="15.75" customHeight="1">
      <c r="A779" s="2"/>
      <c r="B779" s="2"/>
      <c r="C779" s="2"/>
      <c r="D779" s="2"/>
      <c r="E779" s="2"/>
      <c r="F779" s="2"/>
      <c r="G779" s="222"/>
      <c r="H779" s="222"/>
      <c r="I779" s="222"/>
      <c r="J779" s="222"/>
      <c r="K779" s="5"/>
    </row>
    <row r="780" ht="15.75" customHeight="1">
      <c r="A780" s="2"/>
      <c r="B780" s="2"/>
      <c r="C780" s="2"/>
      <c r="D780" s="2"/>
      <c r="E780" s="2"/>
      <c r="F780" s="2"/>
      <c r="G780" s="222"/>
      <c r="H780" s="222"/>
      <c r="I780" s="222"/>
      <c r="J780" s="222"/>
      <c r="K780" s="5"/>
    </row>
    <row r="781" ht="15.75" customHeight="1">
      <c r="A781" s="2"/>
      <c r="B781" s="2"/>
      <c r="C781" s="2"/>
      <c r="D781" s="2"/>
      <c r="E781" s="2"/>
      <c r="F781" s="2"/>
      <c r="G781" s="222"/>
      <c r="H781" s="222"/>
      <c r="I781" s="222"/>
      <c r="J781" s="222"/>
      <c r="K781" s="5"/>
    </row>
    <row r="782" ht="15.75" customHeight="1">
      <c r="A782" s="2"/>
      <c r="B782" s="2"/>
      <c r="C782" s="2"/>
      <c r="D782" s="2"/>
      <c r="E782" s="2"/>
      <c r="F782" s="2"/>
      <c r="G782" s="222"/>
      <c r="H782" s="222"/>
      <c r="I782" s="222"/>
      <c r="J782" s="222"/>
      <c r="K782" s="5"/>
    </row>
    <row r="783" ht="15.75" customHeight="1">
      <c r="A783" s="2"/>
      <c r="B783" s="2"/>
      <c r="C783" s="2"/>
      <c r="D783" s="2"/>
      <c r="E783" s="2"/>
      <c r="F783" s="2"/>
      <c r="G783" s="222"/>
      <c r="H783" s="222"/>
      <c r="I783" s="222"/>
      <c r="J783" s="222"/>
      <c r="K783" s="5"/>
    </row>
    <row r="784" ht="15.75" customHeight="1">
      <c r="A784" s="2"/>
      <c r="B784" s="2"/>
      <c r="C784" s="2"/>
      <c r="D784" s="2"/>
      <c r="E784" s="2"/>
      <c r="F784" s="2"/>
      <c r="G784" s="222"/>
      <c r="H784" s="222"/>
      <c r="I784" s="222"/>
      <c r="J784" s="222"/>
      <c r="K784" s="5"/>
    </row>
    <row r="785" ht="15.75" customHeight="1">
      <c r="A785" s="2"/>
      <c r="B785" s="2"/>
      <c r="C785" s="2"/>
      <c r="D785" s="2"/>
      <c r="E785" s="2"/>
      <c r="F785" s="2"/>
      <c r="G785" s="222"/>
      <c r="H785" s="222"/>
      <c r="I785" s="222"/>
      <c r="J785" s="222"/>
      <c r="K785" s="5"/>
    </row>
    <row r="786" ht="15.75" customHeight="1">
      <c r="A786" s="2"/>
      <c r="B786" s="2"/>
      <c r="C786" s="2"/>
      <c r="D786" s="2"/>
      <c r="E786" s="2"/>
      <c r="F786" s="2"/>
      <c r="G786" s="222"/>
      <c r="H786" s="222"/>
      <c r="I786" s="222"/>
      <c r="J786" s="222"/>
      <c r="K786" s="5"/>
    </row>
    <row r="787" ht="15.75" customHeight="1">
      <c r="A787" s="2"/>
      <c r="B787" s="2"/>
      <c r="C787" s="2"/>
      <c r="D787" s="2"/>
      <c r="E787" s="2"/>
      <c r="F787" s="2"/>
      <c r="G787" s="222"/>
      <c r="H787" s="222"/>
      <c r="I787" s="222"/>
      <c r="J787" s="222"/>
      <c r="K787" s="5"/>
    </row>
    <row r="788" ht="15.75" customHeight="1">
      <c r="A788" s="2"/>
      <c r="B788" s="2"/>
      <c r="C788" s="2"/>
      <c r="D788" s="2"/>
      <c r="E788" s="2"/>
      <c r="F788" s="2"/>
      <c r="G788" s="222"/>
      <c r="H788" s="222"/>
      <c r="I788" s="222"/>
      <c r="J788" s="222"/>
      <c r="K788" s="5"/>
    </row>
    <row r="789" ht="15.75" customHeight="1">
      <c r="A789" s="2"/>
      <c r="B789" s="2"/>
      <c r="C789" s="2"/>
      <c r="D789" s="2"/>
      <c r="E789" s="2"/>
      <c r="F789" s="2"/>
      <c r="G789" s="222"/>
      <c r="H789" s="222"/>
      <c r="I789" s="222"/>
      <c r="J789" s="222"/>
      <c r="K789" s="5"/>
    </row>
    <row r="790" ht="15.75" customHeight="1">
      <c r="A790" s="2"/>
      <c r="B790" s="2"/>
      <c r="C790" s="2"/>
      <c r="D790" s="2"/>
      <c r="E790" s="2"/>
      <c r="F790" s="2"/>
      <c r="G790" s="222"/>
      <c r="H790" s="222"/>
      <c r="I790" s="222"/>
      <c r="J790" s="222"/>
      <c r="K790" s="5"/>
    </row>
    <row r="791" ht="15.75" customHeight="1">
      <c r="A791" s="2"/>
      <c r="B791" s="2"/>
      <c r="C791" s="2"/>
      <c r="D791" s="2"/>
      <c r="E791" s="2"/>
      <c r="F791" s="2"/>
      <c r="G791" s="222"/>
      <c r="H791" s="222"/>
      <c r="I791" s="222"/>
      <c r="J791" s="222"/>
      <c r="K791" s="5"/>
    </row>
    <row r="792" ht="15.75" customHeight="1">
      <c r="A792" s="2"/>
      <c r="B792" s="2"/>
      <c r="C792" s="2"/>
      <c r="D792" s="2"/>
      <c r="E792" s="2"/>
      <c r="F792" s="2"/>
      <c r="G792" s="222"/>
      <c r="H792" s="222"/>
      <c r="I792" s="222"/>
      <c r="J792" s="222"/>
      <c r="K792" s="5"/>
    </row>
    <row r="793" ht="15.75" customHeight="1">
      <c r="A793" s="2"/>
      <c r="B793" s="2"/>
      <c r="C793" s="2"/>
      <c r="D793" s="2"/>
      <c r="E793" s="2"/>
      <c r="F793" s="2"/>
      <c r="G793" s="222"/>
      <c r="H793" s="222"/>
      <c r="I793" s="222"/>
      <c r="J793" s="222"/>
      <c r="K793" s="5"/>
    </row>
    <row r="794" ht="15.75" customHeight="1">
      <c r="A794" s="2"/>
      <c r="B794" s="2"/>
      <c r="C794" s="2"/>
      <c r="D794" s="2"/>
      <c r="E794" s="2"/>
      <c r="F794" s="2"/>
      <c r="G794" s="222"/>
      <c r="H794" s="222"/>
      <c r="I794" s="222"/>
      <c r="J794" s="222"/>
      <c r="K794" s="5"/>
    </row>
    <row r="795" ht="15.75" customHeight="1">
      <c r="A795" s="2"/>
      <c r="B795" s="2"/>
      <c r="C795" s="2"/>
      <c r="D795" s="2"/>
      <c r="E795" s="2"/>
      <c r="F795" s="2"/>
      <c r="G795" s="222"/>
      <c r="H795" s="222"/>
      <c r="I795" s="222"/>
      <c r="J795" s="222"/>
      <c r="K795" s="5"/>
    </row>
    <row r="796" ht="15.75" customHeight="1">
      <c r="A796" s="2"/>
      <c r="B796" s="2"/>
      <c r="C796" s="2"/>
      <c r="D796" s="2"/>
      <c r="E796" s="2"/>
      <c r="F796" s="2"/>
      <c r="G796" s="222"/>
      <c r="H796" s="222"/>
      <c r="I796" s="222"/>
      <c r="J796" s="222"/>
      <c r="K796" s="5"/>
    </row>
    <row r="797" ht="15.75" customHeight="1">
      <c r="A797" s="2"/>
      <c r="B797" s="2"/>
      <c r="C797" s="2"/>
      <c r="D797" s="2"/>
      <c r="E797" s="2"/>
      <c r="F797" s="2"/>
      <c r="G797" s="222"/>
      <c r="H797" s="222"/>
      <c r="I797" s="222"/>
      <c r="J797" s="222"/>
      <c r="K797" s="5"/>
    </row>
    <row r="798" ht="15.75" customHeight="1">
      <c r="A798" s="2"/>
      <c r="B798" s="2"/>
      <c r="C798" s="2"/>
      <c r="D798" s="2"/>
      <c r="E798" s="2"/>
      <c r="F798" s="2"/>
      <c r="G798" s="222"/>
      <c r="H798" s="222"/>
      <c r="I798" s="222"/>
      <c r="J798" s="222"/>
      <c r="K798" s="5"/>
    </row>
    <row r="799" ht="15.75" customHeight="1">
      <c r="A799" s="2"/>
      <c r="B799" s="2"/>
      <c r="C799" s="2"/>
      <c r="D799" s="2"/>
      <c r="E799" s="2"/>
      <c r="F799" s="2"/>
      <c r="G799" s="222"/>
      <c r="H799" s="222"/>
      <c r="I799" s="222"/>
      <c r="J799" s="222"/>
      <c r="K799" s="5"/>
    </row>
    <row r="800" ht="15.75" customHeight="1">
      <c r="A800" s="2"/>
      <c r="B800" s="2"/>
      <c r="C800" s="2"/>
      <c r="D800" s="2"/>
      <c r="E800" s="2"/>
      <c r="F800" s="2"/>
      <c r="G800" s="222"/>
      <c r="H800" s="222"/>
      <c r="I800" s="222"/>
      <c r="J800" s="222"/>
      <c r="K800" s="5"/>
    </row>
    <row r="801" ht="15.75" customHeight="1">
      <c r="A801" s="2"/>
      <c r="B801" s="2"/>
      <c r="C801" s="2"/>
      <c r="D801" s="2"/>
      <c r="E801" s="2"/>
      <c r="F801" s="2"/>
      <c r="G801" s="222"/>
      <c r="H801" s="222"/>
      <c r="I801" s="222"/>
      <c r="J801" s="222"/>
      <c r="K801" s="5"/>
    </row>
    <row r="802" ht="15.75" customHeight="1">
      <c r="A802" s="2"/>
      <c r="B802" s="2"/>
      <c r="C802" s="2"/>
      <c r="D802" s="2"/>
      <c r="E802" s="2"/>
      <c r="F802" s="2"/>
      <c r="G802" s="222"/>
      <c r="H802" s="222"/>
      <c r="I802" s="222"/>
      <c r="J802" s="222"/>
      <c r="K802" s="5"/>
    </row>
    <row r="803" ht="15.75" customHeight="1">
      <c r="A803" s="2"/>
      <c r="B803" s="2"/>
      <c r="C803" s="2"/>
      <c r="D803" s="2"/>
      <c r="E803" s="2"/>
      <c r="F803" s="2"/>
      <c r="G803" s="222"/>
      <c r="H803" s="222"/>
      <c r="I803" s="222"/>
      <c r="J803" s="222"/>
      <c r="K803" s="5"/>
    </row>
    <row r="804" ht="15.75" customHeight="1">
      <c r="A804" s="2"/>
      <c r="B804" s="2"/>
      <c r="C804" s="2"/>
      <c r="D804" s="2"/>
      <c r="E804" s="2"/>
      <c r="F804" s="2"/>
      <c r="G804" s="222"/>
      <c r="H804" s="222"/>
      <c r="I804" s="222"/>
      <c r="J804" s="222"/>
      <c r="K804" s="5"/>
    </row>
    <row r="805" ht="15.75" customHeight="1">
      <c r="A805" s="2"/>
      <c r="B805" s="2"/>
      <c r="C805" s="2"/>
      <c r="D805" s="2"/>
      <c r="E805" s="2"/>
      <c r="F805" s="2"/>
      <c r="G805" s="222"/>
      <c r="H805" s="222"/>
      <c r="I805" s="222"/>
      <c r="J805" s="222"/>
      <c r="K805" s="5"/>
    </row>
    <row r="806" ht="15.75" customHeight="1">
      <c r="A806" s="2"/>
      <c r="B806" s="2"/>
      <c r="C806" s="2"/>
      <c r="D806" s="2"/>
      <c r="E806" s="2"/>
      <c r="F806" s="2"/>
      <c r="G806" s="222"/>
      <c r="H806" s="222"/>
      <c r="I806" s="222"/>
      <c r="J806" s="222"/>
      <c r="K806" s="5"/>
    </row>
    <row r="807" ht="15.75" customHeight="1">
      <c r="A807" s="2"/>
      <c r="B807" s="2"/>
      <c r="C807" s="2"/>
      <c r="D807" s="2"/>
      <c r="E807" s="2"/>
      <c r="F807" s="2"/>
      <c r="G807" s="222"/>
      <c r="H807" s="222"/>
      <c r="I807" s="222"/>
      <c r="J807" s="222"/>
      <c r="K807" s="5"/>
    </row>
    <row r="808" ht="15.75" customHeight="1">
      <c r="A808" s="2"/>
      <c r="B808" s="2"/>
      <c r="C808" s="2"/>
      <c r="D808" s="2"/>
      <c r="E808" s="2"/>
      <c r="F808" s="2"/>
      <c r="G808" s="222"/>
      <c r="H808" s="222"/>
      <c r="I808" s="222"/>
      <c r="J808" s="222"/>
      <c r="K808" s="5"/>
    </row>
    <row r="809" ht="15.75" customHeight="1">
      <c r="A809" s="2"/>
      <c r="B809" s="2"/>
      <c r="C809" s="2"/>
      <c r="D809" s="2"/>
      <c r="E809" s="2"/>
      <c r="F809" s="2"/>
      <c r="G809" s="222"/>
      <c r="H809" s="222"/>
      <c r="I809" s="222"/>
      <c r="J809" s="222"/>
      <c r="K809" s="5"/>
    </row>
    <row r="810" ht="15.75" customHeight="1">
      <c r="A810" s="2"/>
      <c r="B810" s="2"/>
      <c r="C810" s="2"/>
      <c r="D810" s="2"/>
      <c r="E810" s="2"/>
      <c r="F810" s="2"/>
      <c r="G810" s="222"/>
      <c r="H810" s="222"/>
      <c r="I810" s="222"/>
      <c r="J810" s="222"/>
      <c r="K810" s="5"/>
    </row>
    <row r="811" ht="15.75" customHeight="1">
      <c r="A811" s="2"/>
      <c r="B811" s="2"/>
      <c r="C811" s="2"/>
      <c r="D811" s="2"/>
      <c r="E811" s="2"/>
      <c r="F811" s="2"/>
      <c r="G811" s="222"/>
      <c r="H811" s="222"/>
      <c r="I811" s="222"/>
      <c r="J811" s="222"/>
      <c r="K811" s="5"/>
    </row>
    <row r="812" ht="15.75" customHeight="1">
      <c r="A812" s="2"/>
      <c r="B812" s="2"/>
      <c r="C812" s="2"/>
      <c r="D812" s="2"/>
      <c r="E812" s="2"/>
      <c r="F812" s="2"/>
      <c r="G812" s="222"/>
      <c r="H812" s="222"/>
      <c r="I812" s="222"/>
      <c r="J812" s="222"/>
      <c r="K812" s="5"/>
    </row>
    <row r="813" ht="15.75" customHeight="1">
      <c r="A813" s="2"/>
      <c r="B813" s="2"/>
      <c r="C813" s="2"/>
      <c r="D813" s="2"/>
      <c r="E813" s="2"/>
      <c r="F813" s="2"/>
      <c r="G813" s="222"/>
      <c r="H813" s="222"/>
      <c r="I813" s="222"/>
      <c r="J813" s="222"/>
      <c r="K813" s="5"/>
    </row>
    <row r="814" ht="15.75" customHeight="1">
      <c r="A814" s="2"/>
      <c r="B814" s="2"/>
      <c r="C814" s="2"/>
      <c r="D814" s="2"/>
      <c r="E814" s="2"/>
      <c r="F814" s="2"/>
      <c r="G814" s="222"/>
      <c r="H814" s="222"/>
      <c r="I814" s="222"/>
      <c r="J814" s="222"/>
      <c r="K814" s="5"/>
    </row>
    <row r="815" ht="15.75" customHeight="1">
      <c r="A815" s="2"/>
      <c r="B815" s="2"/>
      <c r="C815" s="2"/>
      <c r="D815" s="2"/>
      <c r="E815" s="2"/>
      <c r="F815" s="2"/>
      <c r="G815" s="222"/>
      <c r="H815" s="222"/>
      <c r="I815" s="222"/>
      <c r="J815" s="222"/>
      <c r="K815" s="5"/>
    </row>
    <row r="816" ht="15.75" customHeight="1">
      <c r="A816" s="2"/>
      <c r="B816" s="2"/>
      <c r="C816" s="2"/>
      <c r="D816" s="2"/>
      <c r="E816" s="2"/>
      <c r="F816" s="2"/>
      <c r="G816" s="222"/>
      <c r="H816" s="222"/>
      <c r="I816" s="222"/>
      <c r="J816" s="222"/>
      <c r="K816" s="5"/>
    </row>
    <row r="817" ht="15.75" customHeight="1">
      <c r="A817" s="2"/>
      <c r="B817" s="2"/>
      <c r="C817" s="2"/>
      <c r="D817" s="2"/>
      <c r="E817" s="2"/>
      <c r="F817" s="2"/>
      <c r="G817" s="222"/>
      <c r="H817" s="222"/>
      <c r="I817" s="222"/>
      <c r="J817" s="222"/>
      <c r="K817" s="5"/>
    </row>
    <row r="818" ht="15.75" customHeight="1">
      <c r="A818" s="2"/>
      <c r="B818" s="2"/>
      <c r="C818" s="2"/>
      <c r="D818" s="2"/>
      <c r="E818" s="2"/>
      <c r="F818" s="2"/>
      <c r="G818" s="222"/>
      <c r="H818" s="222"/>
      <c r="I818" s="222"/>
      <c r="J818" s="222"/>
      <c r="K818" s="5"/>
    </row>
    <row r="819" ht="15.75" customHeight="1">
      <c r="A819" s="2"/>
      <c r="B819" s="2"/>
      <c r="C819" s="2"/>
      <c r="D819" s="2"/>
      <c r="E819" s="2"/>
      <c r="F819" s="2"/>
      <c r="G819" s="222"/>
      <c r="H819" s="222"/>
      <c r="I819" s="222"/>
      <c r="J819" s="222"/>
      <c r="K819" s="5"/>
    </row>
    <row r="820" ht="15.75" customHeight="1">
      <c r="A820" s="2"/>
      <c r="B820" s="2"/>
      <c r="C820" s="2"/>
      <c r="D820" s="2"/>
      <c r="E820" s="2"/>
      <c r="F820" s="2"/>
      <c r="G820" s="222"/>
      <c r="H820" s="222"/>
      <c r="I820" s="222"/>
      <c r="J820" s="222"/>
      <c r="K820" s="5"/>
    </row>
    <row r="821" ht="15.75" customHeight="1">
      <c r="A821" s="2"/>
      <c r="B821" s="2"/>
      <c r="C821" s="2"/>
      <c r="D821" s="2"/>
      <c r="E821" s="2"/>
      <c r="F821" s="2"/>
      <c r="G821" s="222"/>
      <c r="H821" s="222"/>
      <c r="I821" s="222"/>
      <c r="J821" s="222"/>
      <c r="K821" s="5"/>
    </row>
    <row r="822" ht="15.75" customHeight="1">
      <c r="A822" s="2"/>
      <c r="B822" s="2"/>
      <c r="C822" s="2"/>
      <c r="D822" s="2"/>
      <c r="E822" s="2"/>
      <c r="F822" s="2"/>
      <c r="G822" s="222"/>
      <c r="H822" s="222"/>
      <c r="I822" s="222"/>
      <c r="J822" s="222"/>
      <c r="K822" s="5"/>
    </row>
    <row r="823" ht="15.75" customHeight="1">
      <c r="A823" s="2"/>
      <c r="B823" s="2"/>
      <c r="C823" s="2"/>
      <c r="D823" s="2"/>
      <c r="E823" s="2"/>
      <c r="F823" s="2"/>
      <c r="G823" s="222"/>
      <c r="H823" s="222"/>
      <c r="I823" s="222"/>
      <c r="J823" s="222"/>
      <c r="K823" s="5"/>
    </row>
    <row r="824" ht="15.75" customHeight="1">
      <c r="A824" s="2"/>
      <c r="B824" s="2"/>
      <c r="C824" s="2"/>
      <c r="D824" s="2"/>
      <c r="E824" s="2"/>
      <c r="F824" s="2"/>
      <c r="G824" s="222"/>
      <c r="H824" s="222"/>
      <c r="I824" s="222"/>
      <c r="J824" s="222"/>
      <c r="K824" s="5"/>
    </row>
    <row r="825" ht="15.75" customHeight="1">
      <c r="A825" s="2"/>
      <c r="B825" s="2"/>
      <c r="C825" s="2"/>
      <c r="D825" s="2"/>
      <c r="E825" s="2"/>
      <c r="F825" s="2"/>
      <c r="G825" s="222"/>
      <c r="H825" s="222"/>
      <c r="I825" s="222"/>
      <c r="J825" s="222"/>
      <c r="K825" s="5"/>
    </row>
    <row r="826" ht="15.75" customHeight="1">
      <c r="A826" s="2"/>
      <c r="B826" s="2"/>
      <c r="C826" s="2"/>
      <c r="D826" s="2"/>
      <c r="E826" s="2"/>
      <c r="F826" s="2"/>
      <c r="G826" s="222"/>
      <c r="H826" s="222"/>
      <c r="I826" s="222"/>
      <c r="J826" s="222"/>
      <c r="K826" s="5"/>
    </row>
    <row r="827" ht="15.75" customHeight="1">
      <c r="A827" s="2"/>
      <c r="B827" s="2"/>
      <c r="C827" s="2"/>
      <c r="D827" s="2"/>
      <c r="E827" s="2"/>
      <c r="F827" s="2"/>
      <c r="G827" s="222"/>
      <c r="H827" s="222"/>
      <c r="I827" s="222"/>
      <c r="J827" s="222"/>
      <c r="K827" s="5"/>
    </row>
    <row r="828" ht="15.75" customHeight="1">
      <c r="A828" s="2"/>
      <c r="B828" s="2"/>
      <c r="C828" s="2"/>
      <c r="D828" s="2"/>
      <c r="E828" s="2"/>
      <c r="F828" s="2"/>
      <c r="G828" s="222"/>
      <c r="H828" s="222"/>
      <c r="I828" s="222"/>
      <c r="J828" s="222"/>
      <c r="K828" s="5"/>
    </row>
    <row r="829" ht="15.75" customHeight="1">
      <c r="A829" s="2"/>
      <c r="B829" s="2"/>
      <c r="C829" s="2"/>
      <c r="D829" s="2"/>
      <c r="E829" s="2"/>
      <c r="F829" s="2"/>
      <c r="G829" s="222"/>
      <c r="H829" s="222"/>
      <c r="I829" s="222"/>
      <c r="J829" s="222"/>
      <c r="K829" s="5"/>
    </row>
    <row r="830" ht="15.75" customHeight="1">
      <c r="A830" s="2"/>
      <c r="B830" s="2"/>
      <c r="C830" s="2"/>
      <c r="D830" s="2"/>
      <c r="E830" s="2"/>
      <c r="F830" s="2"/>
      <c r="G830" s="222"/>
      <c r="H830" s="222"/>
      <c r="I830" s="222"/>
      <c r="J830" s="222"/>
      <c r="K830" s="5"/>
    </row>
    <row r="831" ht="15.75" customHeight="1">
      <c r="A831" s="2"/>
      <c r="B831" s="2"/>
      <c r="C831" s="2"/>
      <c r="D831" s="2"/>
      <c r="E831" s="2"/>
      <c r="F831" s="2"/>
      <c r="G831" s="222"/>
      <c r="H831" s="222"/>
      <c r="I831" s="222"/>
      <c r="J831" s="222"/>
      <c r="K831" s="5"/>
    </row>
    <row r="832" ht="15.75" customHeight="1">
      <c r="A832" s="2"/>
      <c r="B832" s="2"/>
      <c r="C832" s="2"/>
      <c r="D832" s="2"/>
      <c r="E832" s="2"/>
      <c r="F832" s="2"/>
      <c r="G832" s="222"/>
      <c r="H832" s="222"/>
      <c r="I832" s="222"/>
      <c r="J832" s="222"/>
      <c r="K832" s="5"/>
    </row>
    <row r="833" ht="15.75" customHeight="1">
      <c r="A833" s="2"/>
      <c r="B833" s="2"/>
      <c r="C833" s="2"/>
      <c r="D833" s="2"/>
      <c r="E833" s="2"/>
      <c r="F833" s="2"/>
      <c r="G833" s="222"/>
      <c r="H833" s="222"/>
      <c r="I833" s="222"/>
      <c r="J833" s="222"/>
      <c r="K833" s="5"/>
    </row>
    <row r="834" ht="15.75" customHeight="1">
      <c r="A834" s="2"/>
      <c r="B834" s="2"/>
      <c r="C834" s="2"/>
      <c r="D834" s="2"/>
      <c r="E834" s="2"/>
      <c r="F834" s="2"/>
      <c r="G834" s="222"/>
      <c r="H834" s="222"/>
      <c r="I834" s="222"/>
      <c r="J834" s="222"/>
      <c r="K834" s="5"/>
    </row>
    <row r="835" ht="15.75" customHeight="1">
      <c r="A835" s="2"/>
      <c r="B835" s="2"/>
      <c r="C835" s="2"/>
      <c r="D835" s="2"/>
      <c r="E835" s="2"/>
      <c r="F835" s="2"/>
      <c r="G835" s="222"/>
      <c r="H835" s="222"/>
      <c r="I835" s="222"/>
      <c r="J835" s="222"/>
      <c r="K835" s="5"/>
    </row>
    <row r="836" ht="15.75" customHeight="1">
      <c r="A836" s="2"/>
      <c r="B836" s="2"/>
      <c r="C836" s="2"/>
      <c r="D836" s="2"/>
      <c r="E836" s="2"/>
      <c r="F836" s="2"/>
      <c r="G836" s="222"/>
      <c r="H836" s="222"/>
      <c r="I836" s="222"/>
      <c r="J836" s="222"/>
      <c r="K836" s="5"/>
    </row>
    <row r="837" ht="15.75" customHeight="1">
      <c r="A837" s="2"/>
      <c r="B837" s="2"/>
      <c r="C837" s="2"/>
      <c r="D837" s="2"/>
      <c r="E837" s="2"/>
      <c r="F837" s="2"/>
      <c r="G837" s="222"/>
      <c r="H837" s="222"/>
      <c r="I837" s="222"/>
      <c r="J837" s="222"/>
      <c r="K837" s="5"/>
    </row>
    <row r="838" ht="15.75" customHeight="1">
      <c r="A838" s="2"/>
      <c r="B838" s="2"/>
      <c r="C838" s="2"/>
      <c r="D838" s="2"/>
      <c r="E838" s="2"/>
      <c r="F838" s="2"/>
      <c r="G838" s="222"/>
      <c r="H838" s="222"/>
      <c r="I838" s="222"/>
      <c r="J838" s="222"/>
      <c r="K838" s="5"/>
    </row>
    <row r="839" ht="15.75" customHeight="1">
      <c r="A839" s="2"/>
      <c r="B839" s="2"/>
      <c r="C839" s="2"/>
      <c r="D839" s="2"/>
      <c r="E839" s="2"/>
      <c r="F839" s="2"/>
      <c r="G839" s="222"/>
      <c r="H839" s="222"/>
      <c r="I839" s="222"/>
      <c r="J839" s="222"/>
      <c r="K839" s="5"/>
    </row>
    <row r="840" ht="15.75" customHeight="1">
      <c r="A840" s="2"/>
      <c r="B840" s="2"/>
      <c r="C840" s="2"/>
      <c r="D840" s="2"/>
      <c r="E840" s="2"/>
      <c r="F840" s="2"/>
      <c r="G840" s="222"/>
      <c r="H840" s="222"/>
      <c r="I840" s="222"/>
      <c r="J840" s="222"/>
      <c r="K840" s="5"/>
    </row>
    <row r="841" ht="15.75" customHeight="1">
      <c r="A841" s="2"/>
      <c r="B841" s="2"/>
      <c r="C841" s="2"/>
      <c r="D841" s="2"/>
      <c r="E841" s="2"/>
      <c r="F841" s="2"/>
      <c r="G841" s="222"/>
      <c r="H841" s="222"/>
      <c r="I841" s="222"/>
      <c r="J841" s="222"/>
      <c r="K841" s="5"/>
    </row>
    <row r="842" ht="15.75" customHeight="1">
      <c r="A842" s="2"/>
      <c r="B842" s="2"/>
      <c r="C842" s="2"/>
      <c r="D842" s="2"/>
      <c r="E842" s="2"/>
      <c r="F842" s="2"/>
      <c r="G842" s="222"/>
      <c r="H842" s="222"/>
      <c r="I842" s="222"/>
      <c r="J842" s="222"/>
      <c r="K842" s="5"/>
    </row>
    <row r="843" ht="15.75" customHeight="1">
      <c r="A843" s="2"/>
      <c r="B843" s="2"/>
      <c r="C843" s="2"/>
      <c r="D843" s="2"/>
      <c r="E843" s="2"/>
      <c r="F843" s="2"/>
      <c r="G843" s="222"/>
      <c r="H843" s="222"/>
      <c r="I843" s="222"/>
      <c r="J843" s="222"/>
      <c r="K843" s="5"/>
    </row>
    <row r="844" ht="15.75" customHeight="1">
      <c r="A844" s="2"/>
      <c r="B844" s="2"/>
      <c r="C844" s="2"/>
      <c r="D844" s="2"/>
      <c r="E844" s="2"/>
      <c r="F844" s="2"/>
      <c r="G844" s="222"/>
      <c r="H844" s="222"/>
      <c r="I844" s="222"/>
      <c r="J844" s="222"/>
      <c r="K844" s="5"/>
    </row>
    <row r="845" ht="15.75" customHeight="1">
      <c r="A845" s="2"/>
      <c r="B845" s="2"/>
      <c r="C845" s="2"/>
      <c r="D845" s="2"/>
      <c r="E845" s="2"/>
      <c r="F845" s="2"/>
      <c r="G845" s="222"/>
      <c r="H845" s="222"/>
      <c r="I845" s="222"/>
      <c r="J845" s="222"/>
      <c r="K845" s="5"/>
    </row>
    <row r="846" ht="15.75" customHeight="1">
      <c r="A846" s="2"/>
      <c r="B846" s="2"/>
      <c r="C846" s="2"/>
      <c r="D846" s="2"/>
      <c r="E846" s="2"/>
      <c r="F846" s="2"/>
      <c r="G846" s="222"/>
      <c r="H846" s="222"/>
      <c r="I846" s="222"/>
      <c r="J846" s="222"/>
      <c r="K846" s="5"/>
    </row>
    <row r="847" ht="15.75" customHeight="1">
      <c r="A847" s="2"/>
      <c r="B847" s="2"/>
      <c r="C847" s="2"/>
      <c r="D847" s="2"/>
      <c r="E847" s="2"/>
      <c r="F847" s="2"/>
      <c r="G847" s="222"/>
      <c r="H847" s="222"/>
      <c r="I847" s="222"/>
      <c r="J847" s="222"/>
      <c r="K847" s="5"/>
    </row>
    <row r="848" ht="15.75" customHeight="1">
      <c r="A848" s="2"/>
      <c r="B848" s="2"/>
      <c r="C848" s="2"/>
      <c r="D848" s="2"/>
      <c r="E848" s="2"/>
      <c r="F848" s="2"/>
      <c r="G848" s="222"/>
      <c r="H848" s="222"/>
      <c r="I848" s="222"/>
      <c r="J848" s="222"/>
      <c r="K848" s="5"/>
    </row>
    <row r="849" ht="15.75" customHeight="1">
      <c r="A849" s="2"/>
      <c r="B849" s="2"/>
      <c r="C849" s="2"/>
      <c r="D849" s="2"/>
      <c r="E849" s="2"/>
      <c r="F849" s="2"/>
      <c r="G849" s="222"/>
      <c r="H849" s="222"/>
      <c r="I849" s="222"/>
      <c r="J849" s="222"/>
      <c r="K849" s="5"/>
    </row>
    <row r="850" ht="15.75" customHeight="1">
      <c r="A850" s="2"/>
      <c r="B850" s="2"/>
      <c r="C850" s="2"/>
      <c r="D850" s="2"/>
      <c r="E850" s="2"/>
      <c r="F850" s="2"/>
      <c r="G850" s="222"/>
      <c r="H850" s="222"/>
      <c r="I850" s="222"/>
      <c r="J850" s="222"/>
      <c r="K850" s="5"/>
    </row>
    <row r="851" ht="15.75" customHeight="1">
      <c r="A851" s="2"/>
      <c r="B851" s="2"/>
      <c r="C851" s="2"/>
      <c r="D851" s="2"/>
      <c r="E851" s="2"/>
      <c r="F851" s="2"/>
      <c r="G851" s="222"/>
      <c r="H851" s="222"/>
      <c r="I851" s="222"/>
      <c r="J851" s="222"/>
      <c r="K851" s="5"/>
    </row>
    <row r="852" ht="15.75" customHeight="1">
      <c r="A852" s="2"/>
      <c r="B852" s="2"/>
      <c r="C852" s="2"/>
      <c r="D852" s="2"/>
      <c r="E852" s="2"/>
      <c r="F852" s="2"/>
      <c r="G852" s="222"/>
      <c r="H852" s="222"/>
      <c r="I852" s="222"/>
      <c r="J852" s="222"/>
      <c r="K852" s="5"/>
    </row>
    <row r="853" ht="15.75" customHeight="1">
      <c r="A853" s="2"/>
      <c r="B853" s="2"/>
      <c r="C853" s="2"/>
      <c r="D853" s="2"/>
      <c r="E853" s="2"/>
      <c r="F853" s="2"/>
      <c r="G853" s="222"/>
      <c r="H853" s="222"/>
      <c r="I853" s="222"/>
      <c r="J853" s="222"/>
      <c r="K853" s="5"/>
    </row>
    <row r="854" ht="15.75" customHeight="1">
      <c r="A854" s="2"/>
      <c r="B854" s="2"/>
      <c r="C854" s="2"/>
      <c r="D854" s="2"/>
      <c r="E854" s="2"/>
      <c r="F854" s="2"/>
      <c r="G854" s="222"/>
      <c r="H854" s="222"/>
      <c r="I854" s="222"/>
      <c r="J854" s="222"/>
      <c r="K854" s="5"/>
    </row>
    <row r="855" ht="15.75" customHeight="1">
      <c r="A855" s="2"/>
      <c r="B855" s="2"/>
      <c r="C855" s="2"/>
      <c r="D855" s="2"/>
      <c r="E855" s="2"/>
      <c r="F855" s="2"/>
      <c r="G855" s="222"/>
      <c r="H855" s="222"/>
      <c r="I855" s="222"/>
      <c r="J855" s="222"/>
      <c r="K855" s="5"/>
    </row>
    <row r="856" ht="15.75" customHeight="1">
      <c r="A856" s="2"/>
      <c r="B856" s="2"/>
      <c r="C856" s="2"/>
      <c r="D856" s="2"/>
      <c r="E856" s="2"/>
      <c r="F856" s="2"/>
      <c r="G856" s="222"/>
      <c r="H856" s="222"/>
      <c r="I856" s="222"/>
      <c r="J856" s="222"/>
      <c r="K856" s="5"/>
    </row>
    <row r="857" ht="15.75" customHeight="1">
      <c r="A857" s="2"/>
      <c r="B857" s="2"/>
      <c r="C857" s="2"/>
      <c r="D857" s="2"/>
      <c r="E857" s="2"/>
      <c r="F857" s="2"/>
      <c r="G857" s="222"/>
      <c r="H857" s="222"/>
      <c r="I857" s="222"/>
      <c r="J857" s="222"/>
      <c r="K857" s="5"/>
    </row>
    <row r="858" ht="15.75" customHeight="1">
      <c r="A858" s="2"/>
      <c r="B858" s="2"/>
      <c r="C858" s="2"/>
      <c r="D858" s="2"/>
      <c r="E858" s="2"/>
      <c r="F858" s="2"/>
      <c r="G858" s="222"/>
      <c r="H858" s="222"/>
      <c r="I858" s="222"/>
      <c r="J858" s="222"/>
      <c r="K858" s="5"/>
    </row>
    <row r="859" ht="15.75" customHeight="1">
      <c r="A859" s="2"/>
      <c r="B859" s="2"/>
      <c r="C859" s="2"/>
      <c r="D859" s="2"/>
      <c r="E859" s="2"/>
      <c r="F859" s="2"/>
      <c r="G859" s="222"/>
      <c r="H859" s="222"/>
      <c r="I859" s="222"/>
      <c r="J859" s="222"/>
      <c r="K859" s="5"/>
    </row>
    <row r="860" ht="15.75" customHeight="1">
      <c r="A860" s="2"/>
      <c r="B860" s="2"/>
      <c r="C860" s="2"/>
      <c r="D860" s="2"/>
      <c r="E860" s="2"/>
      <c r="F860" s="2"/>
      <c r="G860" s="222"/>
      <c r="H860" s="222"/>
      <c r="I860" s="222"/>
      <c r="J860" s="222"/>
      <c r="K860" s="5"/>
    </row>
    <row r="861" ht="15.75" customHeight="1">
      <c r="A861" s="2"/>
      <c r="B861" s="2"/>
      <c r="C861" s="2"/>
      <c r="D861" s="2"/>
      <c r="E861" s="2"/>
      <c r="F861" s="2"/>
      <c r="G861" s="222"/>
      <c r="H861" s="222"/>
      <c r="I861" s="222"/>
      <c r="J861" s="222"/>
      <c r="K861" s="5"/>
    </row>
    <row r="862" ht="15.75" customHeight="1">
      <c r="A862" s="2"/>
      <c r="B862" s="2"/>
      <c r="C862" s="2"/>
      <c r="D862" s="2"/>
      <c r="E862" s="2"/>
      <c r="F862" s="2"/>
      <c r="G862" s="222"/>
      <c r="H862" s="222"/>
      <c r="I862" s="222"/>
      <c r="J862" s="222"/>
      <c r="K862" s="5"/>
    </row>
    <row r="863" ht="15.75" customHeight="1">
      <c r="A863" s="2"/>
      <c r="B863" s="2"/>
      <c r="C863" s="2"/>
      <c r="D863" s="2"/>
      <c r="E863" s="2"/>
      <c r="F863" s="2"/>
      <c r="G863" s="222"/>
      <c r="H863" s="222"/>
      <c r="I863" s="222"/>
      <c r="J863" s="222"/>
      <c r="K863" s="5"/>
    </row>
    <row r="864" ht="15.75" customHeight="1">
      <c r="A864" s="2"/>
      <c r="B864" s="2"/>
      <c r="C864" s="2"/>
      <c r="D864" s="2"/>
      <c r="E864" s="2"/>
      <c r="F864" s="2"/>
      <c r="G864" s="222"/>
      <c r="H864" s="222"/>
      <c r="I864" s="222"/>
      <c r="J864" s="222"/>
      <c r="K864" s="5"/>
    </row>
    <row r="865" ht="15.75" customHeight="1">
      <c r="A865" s="2"/>
      <c r="B865" s="2"/>
      <c r="C865" s="2"/>
      <c r="D865" s="2"/>
      <c r="E865" s="2"/>
      <c r="F865" s="2"/>
      <c r="G865" s="222"/>
      <c r="H865" s="222"/>
      <c r="I865" s="222"/>
      <c r="J865" s="222"/>
      <c r="K865" s="5"/>
    </row>
    <row r="866" ht="15.75" customHeight="1">
      <c r="A866" s="2"/>
      <c r="B866" s="2"/>
      <c r="C866" s="2"/>
      <c r="D866" s="2"/>
      <c r="E866" s="2"/>
      <c r="F866" s="2"/>
      <c r="G866" s="222"/>
      <c r="H866" s="222"/>
      <c r="I866" s="222"/>
      <c r="J866" s="222"/>
      <c r="K866" s="5"/>
    </row>
    <row r="867" ht="15.75" customHeight="1">
      <c r="A867" s="2"/>
      <c r="B867" s="2"/>
      <c r="C867" s="2"/>
      <c r="D867" s="2"/>
      <c r="E867" s="2"/>
      <c r="F867" s="2"/>
      <c r="G867" s="222"/>
      <c r="H867" s="222"/>
      <c r="I867" s="222"/>
      <c r="J867" s="222"/>
      <c r="K867" s="5"/>
    </row>
    <row r="868" ht="15.75" customHeight="1">
      <c r="A868" s="2"/>
      <c r="B868" s="2"/>
      <c r="C868" s="2"/>
      <c r="D868" s="2"/>
      <c r="E868" s="2"/>
      <c r="F868" s="2"/>
      <c r="G868" s="222"/>
      <c r="H868" s="222"/>
      <c r="I868" s="222"/>
      <c r="J868" s="222"/>
      <c r="K868" s="5"/>
    </row>
    <row r="869" ht="15.75" customHeight="1">
      <c r="A869" s="2"/>
      <c r="B869" s="2"/>
      <c r="C869" s="2"/>
      <c r="D869" s="2"/>
      <c r="E869" s="2"/>
      <c r="F869" s="2"/>
      <c r="G869" s="222"/>
      <c r="H869" s="222"/>
      <c r="I869" s="222"/>
      <c r="J869" s="222"/>
      <c r="K869" s="5"/>
    </row>
    <row r="870" ht="15.75" customHeight="1">
      <c r="A870" s="2"/>
      <c r="B870" s="2"/>
      <c r="C870" s="2"/>
      <c r="D870" s="2"/>
      <c r="E870" s="2"/>
      <c r="F870" s="2"/>
      <c r="G870" s="222"/>
      <c r="H870" s="222"/>
      <c r="I870" s="222"/>
      <c r="J870" s="222"/>
      <c r="K870" s="5"/>
    </row>
    <row r="871" ht="15.75" customHeight="1">
      <c r="A871" s="2"/>
      <c r="B871" s="2"/>
      <c r="C871" s="2"/>
      <c r="D871" s="2"/>
      <c r="E871" s="2"/>
      <c r="F871" s="2"/>
      <c r="G871" s="222"/>
      <c r="H871" s="222"/>
      <c r="I871" s="222"/>
      <c r="J871" s="222"/>
      <c r="K871" s="5"/>
    </row>
    <row r="872" ht="15.75" customHeight="1">
      <c r="A872" s="2"/>
      <c r="B872" s="2"/>
      <c r="C872" s="2"/>
      <c r="D872" s="2"/>
      <c r="E872" s="2"/>
      <c r="F872" s="2"/>
      <c r="G872" s="222"/>
      <c r="H872" s="222"/>
      <c r="I872" s="222"/>
      <c r="J872" s="222"/>
      <c r="K872" s="5"/>
    </row>
    <row r="873" ht="15.75" customHeight="1">
      <c r="A873" s="2"/>
      <c r="B873" s="2"/>
      <c r="C873" s="2"/>
      <c r="D873" s="2"/>
      <c r="E873" s="2"/>
      <c r="F873" s="2"/>
      <c r="G873" s="222"/>
      <c r="H873" s="222"/>
      <c r="I873" s="222"/>
      <c r="J873" s="222"/>
      <c r="K873" s="5"/>
    </row>
    <row r="874" ht="15.75" customHeight="1">
      <c r="A874" s="2"/>
      <c r="B874" s="2"/>
      <c r="C874" s="2"/>
      <c r="D874" s="2"/>
      <c r="E874" s="2"/>
      <c r="F874" s="2"/>
      <c r="G874" s="222"/>
      <c r="H874" s="222"/>
      <c r="I874" s="222"/>
      <c r="J874" s="222"/>
      <c r="K874" s="5"/>
    </row>
    <row r="875" ht="15.75" customHeight="1">
      <c r="A875" s="2"/>
      <c r="B875" s="2"/>
      <c r="C875" s="2"/>
      <c r="D875" s="2"/>
      <c r="E875" s="2"/>
      <c r="F875" s="2"/>
      <c r="G875" s="222"/>
      <c r="H875" s="222"/>
      <c r="I875" s="222"/>
      <c r="J875" s="222"/>
      <c r="K875" s="5"/>
    </row>
    <row r="876" ht="15.75" customHeight="1">
      <c r="A876" s="2"/>
      <c r="B876" s="2"/>
      <c r="C876" s="2"/>
      <c r="D876" s="2"/>
      <c r="E876" s="2"/>
      <c r="F876" s="2"/>
      <c r="G876" s="222"/>
      <c r="H876" s="222"/>
      <c r="I876" s="222"/>
      <c r="J876" s="222"/>
      <c r="K876" s="5"/>
    </row>
    <row r="877" ht="15.75" customHeight="1">
      <c r="A877" s="2"/>
      <c r="B877" s="2"/>
      <c r="C877" s="2"/>
      <c r="D877" s="2"/>
      <c r="E877" s="2"/>
      <c r="F877" s="2"/>
      <c r="G877" s="222"/>
      <c r="H877" s="222"/>
      <c r="I877" s="222"/>
      <c r="J877" s="222"/>
      <c r="K877" s="5"/>
    </row>
    <row r="878" ht="15.75" customHeight="1">
      <c r="A878" s="2"/>
      <c r="B878" s="2"/>
      <c r="C878" s="2"/>
      <c r="D878" s="2"/>
      <c r="E878" s="2"/>
      <c r="F878" s="2"/>
      <c r="G878" s="222"/>
      <c r="H878" s="222"/>
      <c r="I878" s="222"/>
      <c r="J878" s="222"/>
      <c r="K878" s="5"/>
    </row>
    <row r="879" ht="15.75" customHeight="1">
      <c r="A879" s="2"/>
      <c r="B879" s="2"/>
      <c r="C879" s="2"/>
      <c r="D879" s="2"/>
      <c r="E879" s="2"/>
      <c r="F879" s="2"/>
      <c r="G879" s="222"/>
      <c r="H879" s="222"/>
      <c r="I879" s="222"/>
      <c r="J879" s="222"/>
      <c r="K879" s="5"/>
    </row>
    <row r="880" ht="15.75" customHeight="1">
      <c r="A880" s="2"/>
      <c r="B880" s="2"/>
      <c r="C880" s="2"/>
      <c r="D880" s="2"/>
      <c r="E880" s="2"/>
      <c r="F880" s="2"/>
      <c r="G880" s="222"/>
      <c r="H880" s="222"/>
      <c r="I880" s="222"/>
      <c r="J880" s="222"/>
      <c r="K880" s="5"/>
    </row>
    <row r="881" ht="15.75" customHeight="1">
      <c r="A881" s="2"/>
      <c r="B881" s="2"/>
      <c r="C881" s="2"/>
      <c r="D881" s="2"/>
      <c r="E881" s="2"/>
      <c r="F881" s="2"/>
      <c r="G881" s="222"/>
      <c r="H881" s="222"/>
      <c r="I881" s="222"/>
      <c r="J881" s="222"/>
      <c r="K881" s="5"/>
    </row>
    <row r="882" ht="15.75" customHeight="1">
      <c r="A882" s="2"/>
      <c r="B882" s="2"/>
      <c r="C882" s="2"/>
      <c r="D882" s="2"/>
      <c r="E882" s="2"/>
      <c r="F882" s="2"/>
      <c r="G882" s="222"/>
      <c r="H882" s="222"/>
      <c r="I882" s="222"/>
      <c r="J882" s="222"/>
      <c r="K882" s="5"/>
    </row>
    <row r="883" ht="15.75" customHeight="1">
      <c r="A883" s="2"/>
      <c r="B883" s="2"/>
      <c r="C883" s="2"/>
      <c r="D883" s="2"/>
      <c r="E883" s="2"/>
      <c r="F883" s="2"/>
      <c r="G883" s="222"/>
      <c r="H883" s="222"/>
      <c r="I883" s="222"/>
      <c r="J883" s="222"/>
      <c r="K883" s="5"/>
    </row>
    <row r="884" ht="15.75" customHeight="1">
      <c r="A884" s="2"/>
      <c r="B884" s="2"/>
      <c r="C884" s="2"/>
      <c r="D884" s="2"/>
      <c r="E884" s="2"/>
      <c r="F884" s="2"/>
      <c r="G884" s="222"/>
      <c r="H884" s="222"/>
      <c r="I884" s="222"/>
      <c r="J884" s="222"/>
      <c r="K884" s="5"/>
    </row>
    <row r="885" ht="15.75" customHeight="1">
      <c r="A885" s="2"/>
      <c r="B885" s="2"/>
      <c r="C885" s="2"/>
      <c r="D885" s="2"/>
      <c r="E885" s="2"/>
      <c r="F885" s="2"/>
      <c r="G885" s="222"/>
      <c r="H885" s="222"/>
      <c r="I885" s="222"/>
      <c r="J885" s="222"/>
      <c r="K885" s="5"/>
    </row>
    <row r="886" ht="15.75" customHeight="1">
      <c r="A886" s="2"/>
      <c r="B886" s="2"/>
      <c r="C886" s="2"/>
      <c r="D886" s="2"/>
      <c r="E886" s="2"/>
      <c r="F886" s="2"/>
      <c r="G886" s="222"/>
      <c r="H886" s="222"/>
      <c r="I886" s="222"/>
      <c r="J886" s="222"/>
      <c r="K886" s="5"/>
    </row>
    <row r="887" ht="15.75" customHeight="1">
      <c r="A887" s="2"/>
      <c r="B887" s="2"/>
      <c r="C887" s="2"/>
      <c r="D887" s="2"/>
      <c r="E887" s="2"/>
      <c r="F887" s="2"/>
      <c r="G887" s="222"/>
      <c r="H887" s="222"/>
      <c r="I887" s="222"/>
      <c r="J887" s="222"/>
      <c r="K887" s="5"/>
    </row>
    <row r="888" ht="15.75" customHeight="1">
      <c r="A888" s="2"/>
      <c r="B888" s="2"/>
      <c r="C888" s="2"/>
      <c r="D888" s="2"/>
      <c r="E888" s="2"/>
      <c r="F888" s="2"/>
      <c r="G888" s="222"/>
      <c r="H888" s="222"/>
      <c r="I888" s="222"/>
      <c r="J888" s="222"/>
      <c r="K888" s="5"/>
    </row>
    <row r="889" ht="15.75" customHeight="1">
      <c r="A889" s="2"/>
      <c r="B889" s="2"/>
      <c r="C889" s="2"/>
      <c r="D889" s="2"/>
      <c r="E889" s="2"/>
      <c r="F889" s="2"/>
      <c r="G889" s="222"/>
      <c r="H889" s="222"/>
      <c r="I889" s="222"/>
      <c r="J889" s="222"/>
      <c r="K889" s="5"/>
    </row>
    <row r="890" ht="15.75" customHeight="1">
      <c r="A890" s="2"/>
      <c r="B890" s="2"/>
      <c r="C890" s="2"/>
      <c r="D890" s="2"/>
      <c r="E890" s="2"/>
      <c r="F890" s="2"/>
      <c r="G890" s="222"/>
      <c r="H890" s="222"/>
      <c r="I890" s="222"/>
      <c r="J890" s="222"/>
      <c r="K890" s="5"/>
    </row>
    <row r="891" ht="15.75" customHeight="1">
      <c r="A891" s="2"/>
      <c r="B891" s="2"/>
      <c r="C891" s="2"/>
      <c r="D891" s="2"/>
      <c r="E891" s="2"/>
      <c r="F891" s="2"/>
      <c r="G891" s="222"/>
      <c r="H891" s="222"/>
      <c r="I891" s="222"/>
      <c r="J891" s="222"/>
      <c r="K891" s="5"/>
    </row>
    <row r="892" ht="15.75" customHeight="1">
      <c r="A892" s="2"/>
      <c r="B892" s="2"/>
      <c r="C892" s="2"/>
      <c r="D892" s="2"/>
      <c r="E892" s="2"/>
      <c r="F892" s="2"/>
      <c r="G892" s="222"/>
      <c r="H892" s="222"/>
      <c r="I892" s="222"/>
      <c r="J892" s="222"/>
      <c r="K892" s="5"/>
    </row>
    <row r="893" ht="15.75" customHeight="1">
      <c r="A893" s="2"/>
      <c r="B893" s="2"/>
      <c r="C893" s="2"/>
      <c r="D893" s="2"/>
      <c r="E893" s="2"/>
      <c r="F893" s="2"/>
      <c r="G893" s="222"/>
      <c r="H893" s="222"/>
      <c r="I893" s="222"/>
      <c r="J893" s="222"/>
      <c r="K893" s="5"/>
    </row>
    <row r="894" ht="15.75" customHeight="1">
      <c r="A894" s="2"/>
      <c r="B894" s="2"/>
      <c r="C894" s="2"/>
      <c r="D894" s="2"/>
      <c r="E894" s="2"/>
      <c r="F894" s="2"/>
      <c r="G894" s="222"/>
      <c r="H894" s="222"/>
      <c r="I894" s="222"/>
      <c r="J894" s="222"/>
      <c r="K894" s="5"/>
    </row>
    <row r="895" ht="15.75" customHeight="1">
      <c r="A895" s="2"/>
      <c r="B895" s="2"/>
      <c r="C895" s="2"/>
      <c r="D895" s="2"/>
      <c r="E895" s="2"/>
      <c r="F895" s="2"/>
      <c r="G895" s="222"/>
      <c r="H895" s="222"/>
      <c r="I895" s="222"/>
      <c r="J895" s="222"/>
      <c r="K895" s="5"/>
    </row>
    <row r="896" ht="15.75" customHeight="1">
      <c r="A896" s="2"/>
      <c r="B896" s="2"/>
      <c r="C896" s="2"/>
      <c r="D896" s="2"/>
      <c r="E896" s="2"/>
      <c r="F896" s="2"/>
      <c r="G896" s="222"/>
      <c r="H896" s="222"/>
      <c r="I896" s="222"/>
      <c r="J896" s="222"/>
      <c r="K896" s="5"/>
    </row>
    <row r="897" ht="15.75" customHeight="1">
      <c r="A897" s="2"/>
      <c r="B897" s="2"/>
      <c r="C897" s="2"/>
      <c r="D897" s="2"/>
      <c r="E897" s="2"/>
      <c r="F897" s="2"/>
      <c r="G897" s="222"/>
      <c r="H897" s="222"/>
      <c r="I897" s="222"/>
      <c r="J897" s="222"/>
      <c r="K897" s="5"/>
    </row>
    <row r="898" ht="15.75" customHeight="1">
      <c r="A898" s="2"/>
      <c r="B898" s="2"/>
      <c r="C898" s="2"/>
      <c r="D898" s="2"/>
      <c r="E898" s="2"/>
      <c r="F898" s="2"/>
      <c r="G898" s="222"/>
      <c r="H898" s="222"/>
      <c r="I898" s="222"/>
      <c r="J898" s="222"/>
      <c r="K898" s="5"/>
    </row>
    <row r="899" ht="15.75" customHeight="1">
      <c r="A899" s="2"/>
      <c r="B899" s="2"/>
      <c r="C899" s="2"/>
      <c r="D899" s="2"/>
      <c r="E899" s="2"/>
      <c r="F899" s="2"/>
      <c r="G899" s="222"/>
      <c r="H899" s="222"/>
      <c r="I899" s="222"/>
      <c r="J899" s="222"/>
      <c r="K899" s="5"/>
    </row>
    <row r="900" ht="15.75" customHeight="1">
      <c r="A900" s="2"/>
      <c r="B900" s="2"/>
      <c r="C900" s="2"/>
      <c r="D900" s="2"/>
      <c r="E900" s="2"/>
      <c r="F900" s="2"/>
      <c r="G900" s="222"/>
      <c r="H900" s="222"/>
      <c r="I900" s="222"/>
      <c r="J900" s="222"/>
      <c r="K900" s="5"/>
    </row>
    <row r="901" ht="15.75" customHeight="1">
      <c r="A901" s="2"/>
      <c r="B901" s="2"/>
      <c r="C901" s="2"/>
      <c r="D901" s="2"/>
      <c r="E901" s="2"/>
      <c r="F901" s="2"/>
      <c r="G901" s="222"/>
      <c r="H901" s="222"/>
      <c r="I901" s="222"/>
      <c r="J901" s="222"/>
      <c r="K901" s="5"/>
    </row>
    <row r="902" ht="15.75" customHeight="1">
      <c r="A902" s="2"/>
      <c r="B902" s="2"/>
      <c r="C902" s="2"/>
      <c r="D902" s="2"/>
      <c r="E902" s="2"/>
      <c r="F902" s="2"/>
      <c r="G902" s="222"/>
      <c r="H902" s="222"/>
      <c r="I902" s="222"/>
      <c r="J902" s="222"/>
      <c r="K902" s="5"/>
    </row>
    <row r="903" ht="15.75" customHeight="1">
      <c r="A903" s="2"/>
      <c r="B903" s="2"/>
      <c r="C903" s="2"/>
      <c r="D903" s="2"/>
      <c r="E903" s="2"/>
      <c r="F903" s="2"/>
      <c r="G903" s="222"/>
      <c r="H903" s="222"/>
      <c r="I903" s="222"/>
      <c r="J903" s="222"/>
      <c r="K903" s="5"/>
    </row>
    <row r="904" ht="15.75" customHeight="1">
      <c r="A904" s="2"/>
      <c r="B904" s="2"/>
      <c r="C904" s="2"/>
      <c r="D904" s="2"/>
      <c r="E904" s="2"/>
      <c r="F904" s="2"/>
      <c r="G904" s="222"/>
      <c r="H904" s="222"/>
      <c r="I904" s="222"/>
      <c r="J904" s="222"/>
      <c r="K904" s="5"/>
    </row>
    <row r="905" ht="15.75" customHeight="1">
      <c r="A905" s="2"/>
      <c r="B905" s="2"/>
      <c r="C905" s="2"/>
      <c r="D905" s="2"/>
      <c r="E905" s="2"/>
      <c r="F905" s="2"/>
      <c r="G905" s="222"/>
      <c r="H905" s="222"/>
      <c r="I905" s="222"/>
      <c r="J905" s="222"/>
      <c r="K905" s="5"/>
    </row>
    <row r="906" ht="15.75" customHeight="1">
      <c r="A906" s="2"/>
      <c r="B906" s="2"/>
      <c r="C906" s="2"/>
      <c r="D906" s="2"/>
      <c r="E906" s="2"/>
      <c r="F906" s="2"/>
      <c r="G906" s="222"/>
      <c r="H906" s="222"/>
      <c r="I906" s="222"/>
      <c r="J906" s="222"/>
      <c r="K906" s="5"/>
    </row>
    <row r="907" ht="15.75" customHeight="1">
      <c r="A907" s="2"/>
      <c r="B907" s="2"/>
      <c r="C907" s="2"/>
      <c r="D907" s="2"/>
      <c r="E907" s="2"/>
      <c r="F907" s="2"/>
      <c r="G907" s="222"/>
      <c r="H907" s="222"/>
      <c r="I907" s="222"/>
      <c r="J907" s="222"/>
      <c r="K907" s="5"/>
    </row>
    <row r="908" ht="15.75" customHeight="1">
      <c r="A908" s="2"/>
      <c r="B908" s="2"/>
      <c r="C908" s="2"/>
      <c r="D908" s="2"/>
      <c r="E908" s="2"/>
      <c r="F908" s="2"/>
      <c r="G908" s="222"/>
      <c r="H908" s="222"/>
      <c r="I908" s="222"/>
      <c r="J908" s="222"/>
      <c r="K908" s="5"/>
    </row>
    <row r="909" ht="15.75" customHeight="1">
      <c r="A909" s="2"/>
      <c r="B909" s="2"/>
      <c r="C909" s="2"/>
      <c r="D909" s="2"/>
      <c r="E909" s="2"/>
      <c r="F909" s="2"/>
      <c r="G909" s="222"/>
      <c r="H909" s="222"/>
      <c r="I909" s="222"/>
      <c r="J909" s="222"/>
      <c r="K909" s="5"/>
    </row>
    <row r="910" ht="15.75" customHeight="1">
      <c r="A910" s="2"/>
      <c r="B910" s="2"/>
      <c r="C910" s="2"/>
      <c r="D910" s="2"/>
      <c r="E910" s="2"/>
      <c r="F910" s="2"/>
      <c r="G910" s="222"/>
      <c r="H910" s="222"/>
      <c r="I910" s="222"/>
      <c r="J910" s="222"/>
      <c r="K910" s="5"/>
    </row>
    <row r="911" ht="15.75" customHeight="1">
      <c r="A911" s="2"/>
      <c r="B911" s="2"/>
      <c r="C911" s="2"/>
      <c r="D911" s="2"/>
      <c r="E911" s="2"/>
      <c r="F911" s="2"/>
      <c r="G911" s="222"/>
      <c r="H911" s="222"/>
      <c r="I911" s="222"/>
      <c r="J911" s="222"/>
      <c r="K911" s="5"/>
    </row>
    <row r="912" ht="15.75" customHeight="1">
      <c r="A912" s="2"/>
      <c r="B912" s="2"/>
      <c r="C912" s="2"/>
      <c r="D912" s="2"/>
      <c r="E912" s="2"/>
      <c r="F912" s="2"/>
      <c r="G912" s="222"/>
      <c r="H912" s="222"/>
      <c r="I912" s="222"/>
      <c r="J912" s="222"/>
      <c r="K912" s="5"/>
    </row>
    <row r="913" ht="15.75" customHeight="1">
      <c r="A913" s="2"/>
      <c r="B913" s="2"/>
      <c r="C913" s="2"/>
      <c r="D913" s="2"/>
      <c r="E913" s="2"/>
      <c r="F913" s="2"/>
      <c r="G913" s="222"/>
      <c r="H913" s="222"/>
      <c r="I913" s="222"/>
      <c r="J913" s="222"/>
      <c r="K913" s="5"/>
    </row>
    <row r="914" ht="15.75" customHeight="1">
      <c r="A914" s="2"/>
      <c r="B914" s="2"/>
      <c r="C914" s="2"/>
      <c r="D914" s="2"/>
      <c r="E914" s="2"/>
      <c r="F914" s="2"/>
      <c r="G914" s="222"/>
      <c r="H914" s="222"/>
      <c r="I914" s="222"/>
      <c r="J914" s="222"/>
      <c r="K914" s="5"/>
    </row>
    <row r="915" ht="15.75" customHeight="1">
      <c r="A915" s="2"/>
      <c r="B915" s="2"/>
      <c r="C915" s="2"/>
      <c r="D915" s="2"/>
      <c r="E915" s="2"/>
      <c r="F915" s="2"/>
      <c r="G915" s="222"/>
      <c r="H915" s="222"/>
      <c r="I915" s="222"/>
      <c r="J915" s="222"/>
      <c r="K915" s="5"/>
    </row>
    <row r="916" ht="15.75" customHeight="1">
      <c r="A916" s="2"/>
      <c r="B916" s="2"/>
      <c r="C916" s="2"/>
      <c r="D916" s="2"/>
      <c r="E916" s="2"/>
      <c r="F916" s="2"/>
      <c r="G916" s="222"/>
      <c r="H916" s="222"/>
      <c r="I916" s="222"/>
      <c r="J916" s="222"/>
      <c r="K916" s="5"/>
    </row>
    <row r="917" ht="15.75" customHeight="1">
      <c r="A917" s="2"/>
      <c r="B917" s="2"/>
      <c r="C917" s="2"/>
      <c r="D917" s="2"/>
      <c r="E917" s="2"/>
      <c r="F917" s="2"/>
      <c r="G917" s="222"/>
      <c r="H917" s="222"/>
      <c r="I917" s="222"/>
      <c r="J917" s="222"/>
      <c r="K917" s="5"/>
    </row>
    <row r="918" ht="15.75" customHeight="1">
      <c r="A918" s="2"/>
      <c r="B918" s="2"/>
      <c r="C918" s="2"/>
      <c r="D918" s="2"/>
      <c r="E918" s="2"/>
      <c r="F918" s="2"/>
      <c r="G918" s="222"/>
      <c r="H918" s="222"/>
      <c r="I918" s="222"/>
      <c r="J918" s="222"/>
      <c r="K918" s="5"/>
    </row>
    <row r="919" ht="15.75" customHeight="1">
      <c r="A919" s="2"/>
      <c r="B919" s="2"/>
      <c r="C919" s="2"/>
      <c r="D919" s="2"/>
      <c r="E919" s="2"/>
      <c r="F919" s="2"/>
      <c r="G919" s="222"/>
      <c r="H919" s="222"/>
      <c r="I919" s="222"/>
      <c r="J919" s="222"/>
      <c r="K919" s="5"/>
    </row>
    <row r="920" ht="15.75" customHeight="1">
      <c r="A920" s="2"/>
      <c r="B920" s="2"/>
      <c r="C920" s="2"/>
      <c r="D920" s="2"/>
      <c r="E920" s="2"/>
      <c r="F920" s="2"/>
      <c r="G920" s="222"/>
      <c r="H920" s="222"/>
      <c r="I920" s="222"/>
      <c r="J920" s="222"/>
      <c r="K920" s="5"/>
    </row>
    <row r="921" ht="15.75" customHeight="1">
      <c r="A921" s="2"/>
      <c r="B921" s="2"/>
      <c r="C921" s="2"/>
      <c r="D921" s="2"/>
      <c r="E921" s="2"/>
      <c r="F921" s="2"/>
      <c r="G921" s="222"/>
      <c r="H921" s="222"/>
      <c r="I921" s="222"/>
      <c r="J921" s="222"/>
      <c r="K921" s="5"/>
    </row>
    <row r="922" ht="15.75" customHeight="1">
      <c r="A922" s="2"/>
      <c r="B922" s="2"/>
      <c r="C922" s="2"/>
      <c r="D922" s="2"/>
      <c r="E922" s="2"/>
      <c r="F922" s="2"/>
      <c r="G922" s="222"/>
      <c r="H922" s="222"/>
      <c r="I922" s="222"/>
      <c r="J922" s="222"/>
      <c r="K922" s="5"/>
    </row>
    <row r="923" ht="15.75" customHeight="1">
      <c r="A923" s="2"/>
      <c r="B923" s="2"/>
      <c r="C923" s="2"/>
      <c r="D923" s="2"/>
      <c r="E923" s="2"/>
      <c r="F923" s="2"/>
      <c r="G923" s="222"/>
      <c r="H923" s="222"/>
      <c r="I923" s="222"/>
      <c r="J923" s="222"/>
      <c r="K923" s="5"/>
    </row>
    <row r="924" ht="15.75" customHeight="1">
      <c r="A924" s="2"/>
      <c r="B924" s="2"/>
      <c r="C924" s="2"/>
      <c r="D924" s="2"/>
      <c r="E924" s="2"/>
      <c r="F924" s="2"/>
      <c r="G924" s="222"/>
      <c r="H924" s="222"/>
      <c r="I924" s="222"/>
      <c r="J924" s="222"/>
      <c r="K924" s="5"/>
    </row>
    <row r="925" ht="15.75" customHeight="1">
      <c r="A925" s="2"/>
      <c r="B925" s="2"/>
      <c r="C925" s="2"/>
      <c r="D925" s="2"/>
      <c r="E925" s="2"/>
      <c r="F925" s="2"/>
      <c r="G925" s="222"/>
      <c r="H925" s="222"/>
      <c r="I925" s="222"/>
      <c r="J925" s="222"/>
      <c r="K925" s="5"/>
    </row>
    <row r="926" ht="15.75" customHeight="1">
      <c r="A926" s="2"/>
      <c r="B926" s="2"/>
      <c r="C926" s="2"/>
      <c r="D926" s="2"/>
      <c r="E926" s="2"/>
      <c r="F926" s="2"/>
      <c r="G926" s="222"/>
      <c r="H926" s="222"/>
      <c r="I926" s="222"/>
      <c r="J926" s="222"/>
      <c r="K926" s="5"/>
    </row>
    <row r="927" ht="15.75" customHeight="1">
      <c r="A927" s="2"/>
      <c r="B927" s="2"/>
      <c r="C927" s="2"/>
      <c r="D927" s="2"/>
      <c r="E927" s="2"/>
      <c r="F927" s="2"/>
      <c r="G927" s="222"/>
      <c r="H927" s="222"/>
      <c r="I927" s="222"/>
      <c r="J927" s="222"/>
      <c r="K927" s="5"/>
    </row>
    <row r="928" ht="15.75" customHeight="1">
      <c r="A928" s="2"/>
      <c r="B928" s="2"/>
      <c r="C928" s="2"/>
      <c r="D928" s="2"/>
      <c r="E928" s="2"/>
      <c r="F928" s="2"/>
      <c r="G928" s="222"/>
      <c r="H928" s="222"/>
      <c r="I928" s="222"/>
      <c r="J928" s="222"/>
      <c r="K928" s="5"/>
    </row>
    <row r="929" ht="15.75" customHeight="1">
      <c r="A929" s="2"/>
      <c r="B929" s="2"/>
      <c r="C929" s="2"/>
      <c r="D929" s="2"/>
      <c r="E929" s="2"/>
      <c r="F929" s="2"/>
      <c r="G929" s="222"/>
      <c r="H929" s="222"/>
      <c r="I929" s="222"/>
      <c r="J929" s="222"/>
      <c r="K929" s="5"/>
    </row>
    <row r="930" ht="15.75" customHeight="1">
      <c r="A930" s="2"/>
      <c r="B930" s="2"/>
      <c r="C930" s="2"/>
      <c r="D930" s="2"/>
      <c r="E930" s="2"/>
      <c r="F930" s="2"/>
      <c r="G930" s="222"/>
      <c r="H930" s="222"/>
      <c r="I930" s="222"/>
      <c r="J930" s="222"/>
      <c r="K930" s="5"/>
    </row>
    <row r="931" ht="15.75" customHeight="1">
      <c r="A931" s="2"/>
      <c r="B931" s="2"/>
      <c r="C931" s="2"/>
      <c r="D931" s="2"/>
      <c r="E931" s="2"/>
      <c r="F931" s="2"/>
      <c r="G931" s="222"/>
      <c r="H931" s="222"/>
      <c r="I931" s="222"/>
      <c r="J931" s="222"/>
      <c r="K931" s="5"/>
    </row>
    <row r="932" ht="15.75" customHeight="1">
      <c r="A932" s="2"/>
      <c r="B932" s="2"/>
      <c r="C932" s="2"/>
      <c r="D932" s="2"/>
      <c r="E932" s="2"/>
      <c r="F932" s="2"/>
      <c r="G932" s="222"/>
      <c r="H932" s="222"/>
      <c r="I932" s="222"/>
      <c r="J932" s="222"/>
      <c r="K932" s="5"/>
    </row>
    <row r="933" ht="15.75" customHeight="1">
      <c r="A933" s="2"/>
      <c r="B933" s="2"/>
      <c r="C933" s="2"/>
      <c r="D933" s="2"/>
      <c r="E933" s="2"/>
      <c r="F933" s="2"/>
      <c r="G933" s="222"/>
      <c r="H933" s="222"/>
      <c r="I933" s="222"/>
      <c r="J933" s="222"/>
      <c r="K933" s="5"/>
    </row>
    <row r="934" ht="15.75" customHeight="1">
      <c r="A934" s="2"/>
      <c r="B934" s="2"/>
      <c r="C934" s="2"/>
      <c r="D934" s="2"/>
      <c r="E934" s="2"/>
      <c r="F934" s="2"/>
      <c r="G934" s="222"/>
      <c r="H934" s="222"/>
      <c r="I934" s="222"/>
      <c r="J934" s="222"/>
      <c r="K934" s="5"/>
    </row>
    <row r="935" ht="15.75" customHeight="1">
      <c r="A935" s="2"/>
      <c r="B935" s="2"/>
      <c r="C935" s="2"/>
      <c r="D935" s="2"/>
      <c r="E935" s="2"/>
      <c r="F935" s="2"/>
      <c r="G935" s="222"/>
      <c r="H935" s="222"/>
      <c r="I935" s="222"/>
      <c r="J935" s="222"/>
      <c r="K935" s="5"/>
    </row>
    <row r="936" ht="15.75" customHeight="1">
      <c r="A936" s="2"/>
      <c r="B936" s="2"/>
      <c r="C936" s="2"/>
      <c r="D936" s="2"/>
      <c r="E936" s="2"/>
      <c r="F936" s="2"/>
      <c r="G936" s="222"/>
      <c r="H936" s="222"/>
      <c r="I936" s="222"/>
      <c r="J936" s="222"/>
      <c r="K936" s="5"/>
    </row>
    <row r="937" ht="15.75" customHeight="1">
      <c r="A937" s="2"/>
      <c r="B937" s="2"/>
      <c r="C937" s="2"/>
      <c r="D937" s="2"/>
      <c r="E937" s="2"/>
      <c r="F937" s="2"/>
      <c r="G937" s="222"/>
      <c r="H937" s="222"/>
      <c r="I937" s="222"/>
      <c r="J937" s="222"/>
      <c r="K937" s="5"/>
    </row>
    <row r="938" ht="15.75" customHeight="1">
      <c r="A938" s="2"/>
      <c r="B938" s="2"/>
      <c r="C938" s="2"/>
      <c r="D938" s="2"/>
      <c r="E938" s="2"/>
      <c r="F938" s="2"/>
      <c r="G938" s="222"/>
      <c r="H938" s="222"/>
      <c r="I938" s="222"/>
      <c r="J938" s="222"/>
      <c r="K938" s="5"/>
    </row>
    <row r="939" ht="15.75" customHeight="1">
      <c r="A939" s="2"/>
      <c r="B939" s="2"/>
      <c r="C939" s="2"/>
      <c r="D939" s="2"/>
      <c r="E939" s="2"/>
      <c r="F939" s="2"/>
      <c r="G939" s="222"/>
      <c r="H939" s="222"/>
      <c r="I939" s="222"/>
      <c r="J939" s="222"/>
      <c r="K939" s="5"/>
    </row>
    <row r="940" ht="15.75" customHeight="1">
      <c r="A940" s="2"/>
      <c r="B940" s="2"/>
      <c r="C940" s="2"/>
      <c r="D940" s="2"/>
      <c r="E940" s="2"/>
      <c r="F940" s="2"/>
      <c r="G940" s="222"/>
      <c r="H940" s="222"/>
      <c r="I940" s="222"/>
      <c r="J940" s="222"/>
      <c r="K940" s="5"/>
    </row>
    <row r="941" ht="15.75" customHeight="1">
      <c r="A941" s="2"/>
      <c r="B941" s="2"/>
      <c r="C941" s="2"/>
      <c r="D941" s="2"/>
      <c r="E941" s="2"/>
      <c r="F941" s="2"/>
      <c r="G941" s="222"/>
      <c r="H941" s="222"/>
      <c r="I941" s="222"/>
      <c r="J941" s="222"/>
      <c r="K941" s="5"/>
    </row>
    <row r="942" ht="15.75" customHeight="1">
      <c r="A942" s="2"/>
      <c r="B942" s="2"/>
      <c r="C942" s="2"/>
      <c r="D942" s="2"/>
      <c r="E942" s="2"/>
      <c r="F942" s="2"/>
      <c r="G942" s="222"/>
      <c r="H942" s="222"/>
      <c r="I942" s="222"/>
      <c r="J942" s="222"/>
      <c r="K942" s="5"/>
    </row>
    <row r="943" ht="15.75" customHeight="1">
      <c r="A943" s="2"/>
      <c r="B943" s="2"/>
      <c r="C943" s="2"/>
      <c r="D943" s="2"/>
      <c r="E943" s="2"/>
      <c r="F943" s="2"/>
      <c r="G943" s="222"/>
      <c r="H943" s="222"/>
      <c r="I943" s="222"/>
      <c r="J943" s="222"/>
      <c r="K943" s="5"/>
    </row>
    <row r="944" ht="15.75" customHeight="1">
      <c r="A944" s="2"/>
      <c r="B944" s="2"/>
      <c r="C944" s="2"/>
      <c r="D944" s="2"/>
      <c r="E944" s="2"/>
      <c r="F944" s="2"/>
      <c r="G944" s="222"/>
      <c r="H944" s="222"/>
      <c r="I944" s="222"/>
      <c r="J944" s="222"/>
      <c r="K944" s="5"/>
    </row>
    <row r="945" ht="15.75" customHeight="1">
      <c r="A945" s="2"/>
      <c r="B945" s="2"/>
      <c r="C945" s="2"/>
      <c r="D945" s="2"/>
      <c r="E945" s="2"/>
      <c r="F945" s="2"/>
      <c r="G945" s="222"/>
      <c r="H945" s="222"/>
      <c r="I945" s="222"/>
      <c r="J945" s="222"/>
      <c r="K945" s="5"/>
    </row>
    <row r="946" ht="15.75" customHeight="1">
      <c r="A946" s="2"/>
      <c r="B946" s="2"/>
      <c r="C946" s="2"/>
      <c r="D946" s="2"/>
      <c r="E946" s="2"/>
      <c r="F946" s="2"/>
      <c r="G946" s="222"/>
      <c r="H946" s="222"/>
      <c r="I946" s="222"/>
      <c r="J946" s="222"/>
      <c r="K946" s="5"/>
    </row>
    <row r="947" ht="15.75" customHeight="1">
      <c r="A947" s="2"/>
      <c r="B947" s="2"/>
      <c r="C947" s="2"/>
      <c r="D947" s="2"/>
      <c r="E947" s="2"/>
      <c r="F947" s="2"/>
      <c r="G947" s="222"/>
      <c r="H947" s="222"/>
      <c r="I947" s="222"/>
      <c r="J947" s="222"/>
      <c r="K947" s="5"/>
    </row>
    <row r="948" ht="15.75" customHeight="1">
      <c r="A948" s="2"/>
      <c r="B948" s="2"/>
      <c r="C948" s="2"/>
      <c r="D948" s="2"/>
      <c r="E948" s="2"/>
      <c r="F948" s="2"/>
      <c r="G948" s="222"/>
      <c r="H948" s="222"/>
      <c r="I948" s="222"/>
      <c r="J948" s="222"/>
      <c r="K948" s="5"/>
    </row>
    <row r="949" ht="15.75" customHeight="1">
      <c r="A949" s="2"/>
      <c r="B949" s="2"/>
      <c r="C949" s="2"/>
      <c r="D949" s="2"/>
      <c r="E949" s="2"/>
      <c r="F949" s="2"/>
      <c r="G949" s="222"/>
      <c r="H949" s="222"/>
      <c r="I949" s="222"/>
      <c r="J949" s="222"/>
      <c r="K949" s="5"/>
    </row>
    <row r="950" ht="15.75" customHeight="1">
      <c r="A950" s="2"/>
      <c r="B950" s="2"/>
      <c r="C950" s="2"/>
      <c r="D950" s="2"/>
      <c r="E950" s="2"/>
      <c r="F950" s="2"/>
      <c r="G950" s="222"/>
      <c r="H950" s="222"/>
      <c r="I950" s="222"/>
      <c r="J950" s="222"/>
      <c r="K950" s="5"/>
    </row>
    <row r="951" ht="15.75" customHeight="1">
      <c r="A951" s="2"/>
      <c r="B951" s="2"/>
      <c r="C951" s="2"/>
      <c r="D951" s="2"/>
      <c r="E951" s="2"/>
      <c r="F951" s="2"/>
      <c r="G951" s="222"/>
      <c r="H951" s="222"/>
      <c r="I951" s="222"/>
      <c r="J951" s="222"/>
      <c r="K951" s="5"/>
    </row>
    <row r="952" ht="15.75" customHeight="1">
      <c r="A952" s="2"/>
      <c r="B952" s="2"/>
      <c r="C952" s="2"/>
      <c r="D952" s="2"/>
      <c r="E952" s="2"/>
      <c r="F952" s="2"/>
      <c r="G952" s="222"/>
      <c r="H952" s="222"/>
      <c r="I952" s="222"/>
      <c r="J952" s="222"/>
      <c r="K952" s="5"/>
    </row>
    <row r="953" ht="15.75" customHeight="1">
      <c r="A953" s="2"/>
      <c r="B953" s="2"/>
      <c r="C953" s="2"/>
      <c r="D953" s="2"/>
      <c r="E953" s="2"/>
      <c r="F953" s="2"/>
      <c r="G953" s="222"/>
      <c r="H953" s="222"/>
      <c r="I953" s="222"/>
      <c r="J953" s="222"/>
      <c r="K953" s="5"/>
    </row>
    <row r="954" ht="15.75" customHeight="1">
      <c r="A954" s="2"/>
      <c r="B954" s="2"/>
      <c r="C954" s="2"/>
      <c r="D954" s="2"/>
      <c r="E954" s="2"/>
      <c r="F954" s="2"/>
      <c r="G954" s="222"/>
      <c r="H954" s="222"/>
      <c r="I954" s="222"/>
      <c r="J954" s="222"/>
      <c r="K954" s="5"/>
    </row>
    <row r="955" ht="15.75" customHeight="1">
      <c r="A955" s="2"/>
      <c r="B955" s="2"/>
      <c r="C955" s="2"/>
      <c r="D955" s="2"/>
      <c r="E955" s="2"/>
      <c r="F955" s="2"/>
      <c r="G955" s="222"/>
      <c r="H955" s="222"/>
      <c r="I955" s="222"/>
      <c r="J955" s="222"/>
      <c r="K955" s="5"/>
    </row>
    <row r="956" ht="15.75" customHeight="1">
      <c r="A956" s="2"/>
      <c r="B956" s="2"/>
      <c r="C956" s="2"/>
      <c r="D956" s="2"/>
      <c r="E956" s="2"/>
      <c r="F956" s="2"/>
      <c r="G956" s="222"/>
      <c r="H956" s="222"/>
      <c r="I956" s="222"/>
      <c r="J956" s="222"/>
      <c r="K956" s="5"/>
    </row>
    <row r="957" ht="15.75" customHeight="1">
      <c r="A957" s="2"/>
      <c r="B957" s="2"/>
      <c r="C957" s="2"/>
      <c r="D957" s="2"/>
      <c r="E957" s="2"/>
      <c r="F957" s="2"/>
      <c r="G957" s="222"/>
      <c r="H957" s="222"/>
      <c r="I957" s="222"/>
      <c r="J957" s="222"/>
      <c r="K957" s="5"/>
    </row>
    <row r="958" ht="15.75" customHeight="1">
      <c r="A958" s="2"/>
      <c r="B958" s="2"/>
      <c r="C958" s="2"/>
      <c r="D958" s="2"/>
      <c r="E958" s="2"/>
      <c r="F958" s="2"/>
      <c r="G958" s="222"/>
      <c r="H958" s="222"/>
      <c r="I958" s="222"/>
      <c r="J958" s="222"/>
      <c r="K958" s="5"/>
    </row>
    <row r="959" ht="15.75" customHeight="1">
      <c r="A959" s="2"/>
      <c r="B959" s="2"/>
      <c r="C959" s="2"/>
      <c r="D959" s="2"/>
      <c r="E959" s="2"/>
      <c r="F959" s="2"/>
      <c r="G959" s="222"/>
      <c r="H959" s="222"/>
      <c r="I959" s="222"/>
      <c r="J959" s="222"/>
      <c r="K959" s="5"/>
    </row>
    <row r="960" ht="15.75" customHeight="1">
      <c r="A960" s="2"/>
      <c r="B960" s="2"/>
      <c r="C960" s="2"/>
      <c r="D960" s="2"/>
      <c r="E960" s="2"/>
      <c r="F960" s="2"/>
      <c r="G960" s="222"/>
      <c r="H960" s="222"/>
      <c r="I960" s="222"/>
      <c r="J960" s="222"/>
      <c r="K960" s="5"/>
    </row>
    <row r="961" ht="15.75" customHeight="1">
      <c r="A961" s="2"/>
      <c r="B961" s="2"/>
      <c r="C961" s="2"/>
      <c r="D961" s="2"/>
      <c r="E961" s="2"/>
      <c r="F961" s="2"/>
      <c r="G961" s="222"/>
      <c r="H961" s="222"/>
      <c r="I961" s="222"/>
      <c r="J961" s="222"/>
      <c r="K961" s="5"/>
    </row>
    <row r="962" ht="15.75" customHeight="1">
      <c r="A962" s="2"/>
      <c r="B962" s="2"/>
      <c r="C962" s="2"/>
      <c r="D962" s="2"/>
      <c r="E962" s="2"/>
      <c r="F962" s="2"/>
      <c r="G962" s="222"/>
      <c r="H962" s="222"/>
      <c r="I962" s="222"/>
      <c r="J962" s="222"/>
      <c r="K962" s="5"/>
    </row>
    <row r="963" ht="15.75" customHeight="1">
      <c r="A963" s="2"/>
      <c r="B963" s="2"/>
      <c r="C963" s="2"/>
      <c r="D963" s="2"/>
      <c r="E963" s="2"/>
      <c r="F963" s="2"/>
      <c r="G963" s="222"/>
      <c r="H963" s="222"/>
      <c r="I963" s="222"/>
      <c r="J963" s="222"/>
      <c r="K963" s="5"/>
    </row>
    <row r="964" ht="15.75" customHeight="1">
      <c r="A964" s="2"/>
      <c r="B964" s="2"/>
      <c r="C964" s="2"/>
      <c r="D964" s="2"/>
      <c r="E964" s="2"/>
      <c r="F964" s="2"/>
      <c r="G964" s="222"/>
      <c r="H964" s="222"/>
      <c r="I964" s="222"/>
      <c r="J964" s="222"/>
      <c r="K964" s="5"/>
    </row>
    <row r="965" ht="15.75" customHeight="1">
      <c r="A965" s="2"/>
      <c r="B965" s="2"/>
      <c r="C965" s="2"/>
      <c r="D965" s="2"/>
      <c r="E965" s="2"/>
      <c r="F965" s="2"/>
      <c r="G965" s="222"/>
      <c r="H965" s="222"/>
      <c r="I965" s="222"/>
      <c r="J965" s="222"/>
      <c r="K965" s="5"/>
    </row>
    <row r="966" ht="15.75" customHeight="1">
      <c r="A966" s="2"/>
      <c r="B966" s="2"/>
      <c r="C966" s="2"/>
      <c r="D966" s="2"/>
      <c r="E966" s="2"/>
      <c r="F966" s="2"/>
      <c r="G966" s="222"/>
      <c r="H966" s="222"/>
      <c r="I966" s="222"/>
      <c r="J966" s="222"/>
      <c r="K966" s="5"/>
    </row>
    <row r="967" ht="15.75" customHeight="1">
      <c r="A967" s="2"/>
      <c r="B967" s="2"/>
      <c r="C967" s="2"/>
      <c r="D967" s="2"/>
      <c r="E967" s="2"/>
      <c r="F967" s="2"/>
      <c r="G967" s="222"/>
      <c r="H967" s="222"/>
      <c r="I967" s="222"/>
      <c r="J967" s="222"/>
      <c r="K967" s="5"/>
    </row>
    <row r="968" ht="15.75" customHeight="1">
      <c r="A968" s="2"/>
      <c r="B968" s="2"/>
      <c r="C968" s="2"/>
      <c r="D968" s="2"/>
      <c r="E968" s="2"/>
      <c r="F968" s="2"/>
      <c r="G968" s="222"/>
      <c r="H968" s="222"/>
      <c r="I968" s="222"/>
      <c r="J968" s="222"/>
      <c r="K968" s="5"/>
    </row>
    <row r="969" ht="15.75" customHeight="1">
      <c r="A969" s="2"/>
      <c r="B969" s="2"/>
      <c r="C969" s="2"/>
      <c r="D969" s="2"/>
      <c r="E969" s="2"/>
      <c r="F969" s="2"/>
      <c r="G969" s="222"/>
      <c r="H969" s="222"/>
      <c r="I969" s="222"/>
      <c r="J969" s="222"/>
      <c r="K969" s="5"/>
    </row>
    <row r="970" ht="15.75" customHeight="1">
      <c r="A970" s="2"/>
      <c r="B970" s="2"/>
      <c r="C970" s="2"/>
      <c r="D970" s="2"/>
      <c r="E970" s="2"/>
      <c r="F970" s="2"/>
      <c r="G970" s="222"/>
      <c r="H970" s="222"/>
      <c r="I970" s="222"/>
      <c r="J970" s="222"/>
      <c r="K970" s="5"/>
    </row>
    <row r="971" ht="15.75" customHeight="1">
      <c r="A971" s="2"/>
      <c r="B971" s="2"/>
      <c r="C971" s="2"/>
      <c r="D971" s="2"/>
      <c r="E971" s="2"/>
      <c r="F971" s="2"/>
      <c r="G971" s="222"/>
      <c r="H971" s="222"/>
      <c r="I971" s="222"/>
      <c r="J971" s="222"/>
      <c r="K971" s="5"/>
    </row>
    <row r="972" ht="15.75" customHeight="1">
      <c r="A972" s="2"/>
      <c r="B972" s="2"/>
      <c r="C972" s="2"/>
      <c r="D972" s="2"/>
      <c r="E972" s="2"/>
      <c r="F972" s="2"/>
      <c r="G972" s="222"/>
      <c r="H972" s="222"/>
      <c r="I972" s="222"/>
      <c r="J972" s="222"/>
      <c r="K972" s="5"/>
    </row>
    <row r="973" ht="15.75" customHeight="1">
      <c r="A973" s="2"/>
      <c r="B973" s="2"/>
      <c r="C973" s="2"/>
      <c r="D973" s="2"/>
      <c r="E973" s="2"/>
      <c r="F973" s="2"/>
      <c r="G973" s="222"/>
      <c r="H973" s="222"/>
      <c r="I973" s="222"/>
      <c r="J973" s="222"/>
      <c r="K973" s="5"/>
    </row>
    <row r="974" ht="15.75" customHeight="1">
      <c r="A974" s="2"/>
      <c r="B974" s="2"/>
      <c r="C974" s="2"/>
      <c r="D974" s="2"/>
      <c r="E974" s="2"/>
      <c r="F974" s="2"/>
      <c r="G974" s="222"/>
      <c r="H974" s="222"/>
      <c r="I974" s="222"/>
      <c r="J974" s="222"/>
      <c r="K974" s="5"/>
    </row>
    <row r="975" ht="15.75" customHeight="1">
      <c r="A975" s="2"/>
      <c r="B975" s="2"/>
      <c r="C975" s="2"/>
      <c r="D975" s="2"/>
      <c r="E975" s="2"/>
      <c r="F975" s="2"/>
      <c r="G975" s="222"/>
      <c r="H975" s="222"/>
      <c r="I975" s="222"/>
      <c r="J975" s="222"/>
      <c r="K975" s="5"/>
    </row>
    <row r="976" ht="15.75" customHeight="1">
      <c r="A976" s="2"/>
      <c r="B976" s="2"/>
      <c r="C976" s="2"/>
      <c r="D976" s="2"/>
      <c r="E976" s="2"/>
      <c r="F976" s="2"/>
      <c r="G976" s="222"/>
      <c r="H976" s="222"/>
      <c r="I976" s="222"/>
      <c r="J976" s="222"/>
      <c r="K976" s="5"/>
    </row>
    <row r="977" ht="15.75" customHeight="1">
      <c r="A977" s="2"/>
      <c r="B977" s="2"/>
      <c r="C977" s="2"/>
      <c r="D977" s="2"/>
      <c r="E977" s="2"/>
      <c r="F977" s="2"/>
      <c r="G977" s="222"/>
      <c r="H977" s="222"/>
      <c r="I977" s="222"/>
      <c r="J977" s="222"/>
      <c r="K977" s="5"/>
    </row>
    <row r="978" ht="15.75" customHeight="1">
      <c r="A978" s="2"/>
      <c r="B978" s="2"/>
      <c r="C978" s="2"/>
      <c r="D978" s="2"/>
      <c r="E978" s="2"/>
      <c r="F978" s="2"/>
      <c r="G978" s="222"/>
      <c r="H978" s="222"/>
      <c r="I978" s="222"/>
      <c r="J978" s="222"/>
      <c r="K978" s="5"/>
    </row>
    <row r="979" ht="15.75" customHeight="1">
      <c r="A979" s="2"/>
      <c r="B979" s="2"/>
      <c r="C979" s="2"/>
      <c r="D979" s="2"/>
      <c r="E979" s="2"/>
      <c r="F979" s="2"/>
      <c r="G979" s="222"/>
      <c r="H979" s="222"/>
      <c r="I979" s="222"/>
      <c r="J979" s="222"/>
      <c r="K979" s="5"/>
    </row>
    <row r="980" ht="15.75" customHeight="1">
      <c r="A980" s="2"/>
      <c r="B980" s="2"/>
      <c r="C980" s="2"/>
      <c r="D980" s="2"/>
      <c r="E980" s="2"/>
      <c r="F980" s="2"/>
      <c r="G980" s="222"/>
      <c r="H980" s="222"/>
      <c r="I980" s="222"/>
      <c r="J980" s="222"/>
      <c r="K980" s="5"/>
    </row>
    <row r="981" ht="15.75" customHeight="1">
      <c r="A981" s="2"/>
      <c r="B981" s="2"/>
      <c r="C981" s="2"/>
      <c r="D981" s="2"/>
      <c r="E981" s="2"/>
      <c r="F981" s="2"/>
      <c r="G981" s="222"/>
      <c r="H981" s="222"/>
      <c r="I981" s="222"/>
      <c r="J981" s="222"/>
      <c r="K981" s="5"/>
    </row>
    <row r="982" ht="15.75" customHeight="1">
      <c r="A982" s="2"/>
      <c r="B982" s="2"/>
      <c r="C982" s="2"/>
      <c r="D982" s="2"/>
      <c r="E982" s="2"/>
      <c r="F982" s="2"/>
      <c r="G982" s="222"/>
      <c r="H982" s="222"/>
      <c r="I982" s="222"/>
      <c r="J982" s="222"/>
      <c r="K982" s="5"/>
    </row>
    <row r="983" ht="15.75" customHeight="1">
      <c r="A983" s="2"/>
      <c r="B983" s="2"/>
      <c r="C983" s="2"/>
      <c r="D983" s="2"/>
      <c r="E983" s="2"/>
      <c r="F983" s="2"/>
      <c r="G983" s="222"/>
      <c r="H983" s="222"/>
      <c r="I983" s="222"/>
      <c r="J983" s="222"/>
      <c r="K983" s="5"/>
    </row>
    <row r="984" ht="15.75" customHeight="1">
      <c r="A984" s="2"/>
      <c r="B984" s="2"/>
      <c r="C984" s="2"/>
      <c r="D984" s="2"/>
      <c r="E984" s="2"/>
      <c r="F984" s="2"/>
      <c r="G984" s="222"/>
      <c r="H984" s="222"/>
      <c r="I984" s="222"/>
      <c r="J984" s="222"/>
      <c r="K984" s="5"/>
    </row>
    <row r="985" ht="15.75" customHeight="1">
      <c r="A985" s="2"/>
      <c r="B985" s="2"/>
      <c r="C985" s="2"/>
      <c r="D985" s="2"/>
      <c r="E985" s="2"/>
      <c r="F985" s="2"/>
      <c r="G985" s="222"/>
      <c r="H985" s="222"/>
      <c r="I985" s="222"/>
      <c r="J985" s="222"/>
      <c r="K985" s="5"/>
    </row>
    <row r="986" ht="15.75" customHeight="1">
      <c r="A986" s="2"/>
      <c r="B986" s="2"/>
      <c r="C986" s="2"/>
      <c r="D986" s="2"/>
      <c r="E986" s="2"/>
      <c r="F986" s="2"/>
      <c r="G986" s="222"/>
      <c r="H986" s="222"/>
      <c r="I986" s="222"/>
      <c r="J986" s="222"/>
      <c r="K986" s="5"/>
    </row>
    <row r="987" ht="15.75" customHeight="1">
      <c r="A987" s="2"/>
      <c r="B987" s="2"/>
      <c r="C987" s="2"/>
      <c r="D987" s="2"/>
      <c r="E987" s="2"/>
      <c r="F987" s="2"/>
      <c r="G987" s="222"/>
      <c r="H987" s="222"/>
      <c r="I987" s="222"/>
      <c r="J987" s="222"/>
      <c r="K987" s="5"/>
    </row>
    <row r="988" ht="15.75" customHeight="1">
      <c r="A988" s="2"/>
      <c r="B988" s="2"/>
      <c r="C988" s="2"/>
      <c r="D988" s="2"/>
      <c r="E988" s="2"/>
      <c r="F988" s="2"/>
      <c r="G988" s="222"/>
      <c r="H988" s="222"/>
      <c r="I988" s="222"/>
      <c r="J988" s="222"/>
      <c r="K988" s="5"/>
    </row>
    <row r="989" ht="15.75" customHeight="1">
      <c r="A989" s="2"/>
      <c r="B989" s="2"/>
      <c r="C989" s="2"/>
      <c r="D989" s="2"/>
      <c r="E989" s="2"/>
      <c r="F989" s="2"/>
      <c r="G989" s="222"/>
      <c r="H989" s="222"/>
      <c r="I989" s="222"/>
      <c r="J989" s="222"/>
      <c r="K989" s="5"/>
    </row>
    <row r="990" ht="15.75" customHeight="1">
      <c r="A990" s="2"/>
      <c r="B990" s="2"/>
      <c r="C990" s="2"/>
      <c r="D990" s="2"/>
      <c r="E990" s="2"/>
      <c r="F990" s="2"/>
      <c r="G990" s="222"/>
      <c r="H990" s="222"/>
      <c r="I990" s="222"/>
      <c r="J990" s="222"/>
      <c r="K990" s="5"/>
    </row>
    <row r="991" ht="15.75" customHeight="1">
      <c r="A991" s="2"/>
      <c r="B991" s="2"/>
      <c r="C991" s="2"/>
      <c r="D991" s="2"/>
      <c r="E991" s="2"/>
      <c r="F991" s="2"/>
      <c r="G991" s="222"/>
      <c r="H991" s="222"/>
      <c r="I991" s="222"/>
      <c r="J991" s="222"/>
      <c r="K991" s="5"/>
    </row>
    <row r="992" ht="15.75" customHeight="1">
      <c r="A992" s="2"/>
      <c r="B992" s="2"/>
      <c r="C992" s="2"/>
      <c r="D992" s="2"/>
      <c r="E992" s="2"/>
      <c r="F992" s="2"/>
      <c r="G992" s="222"/>
      <c r="H992" s="222"/>
      <c r="I992" s="222"/>
      <c r="J992" s="222"/>
      <c r="K992" s="5"/>
    </row>
    <row r="993" ht="15.75" customHeight="1">
      <c r="A993" s="2"/>
      <c r="B993" s="2"/>
      <c r="C993" s="2"/>
      <c r="D993" s="2"/>
      <c r="E993" s="2"/>
      <c r="F993" s="2"/>
      <c r="G993" s="222"/>
      <c r="H993" s="222"/>
      <c r="I993" s="222"/>
      <c r="J993" s="222"/>
      <c r="K993" s="5"/>
    </row>
    <row r="994" ht="15.75" customHeight="1">
      <c r="A994" s="2"/>
      <c r="B994" s="2"/>
      <c r="C994" s="2"/>
      <c r="D994" s="2"/>
      <c r="E994" s="2"/>
      <c r="F994" s="2"/>
      <c r="G994" s="222"/>
      <c r="H994" s="222"/>
      <c r="I994" s="222"/>
      <c r="J994" s="222"/>
      <c r="K994" s="5"/>
    </row>
    <row r="995" ht="15.75" customHeight="1">
      <c r="A995" s="2"/>
      <c r="B995" s="2"/>
      <c r="C995" s="2"/>
      <c r="D995" s="2"/>
      <c r="E995" s="2"/>
      <c r="F995" s="2"/>
      <c r="G995" s="222"/>
      <c r="H995" s="222"/>
      <c r="I995" s="222"/>
      <c r="J995" s="222"/>
      <c r="K995" s="5"/>
    </row>
    <row r="996" ht="15.75" customHeight="1">
      <c r="A996" s="2"/>
      <c r="B996" s="2"/>
      <c r="C996" s="2"/>
      <c r="D996" s="2"/>
      <c r="E996" s="2"/>
      <c r="F996" s="2"/>
      <c r="G996" s="222"/>
      <c r="H996" s="222"/>
      <c r="I996" s="222"/>
      <c r="J996" s="222"/>
      <c r="K996" s="5"/>
    </row>
    <row r="997" ht="15.75" customHeight="1">
      <c r="A997" s="2"/>
      <c r="B997" s="2"/>
      <c r="C997" s="2"/>
      <c r="D997" s="2"/>
      <c r="E997" s="2"/>
      <c r="F997" s="2"/>
      <c r="G997" s="222"/>
      <c r="H997" s="222"/>
      <c r="I997" s="222"/>
      <c r="J997" s="222"/>
      <c r="K997" s="5"/>
    </row>
    <row r="998" ht="15.75" customHeight="1">
      <c r="A998" s="2"/>
      <c r="B998" s="2"/>
      <c r="C998" s="2"/>
      <c r="D998" s="2"/>
      <c r="E998" s="2"/>
      <c r="F998" s="2"/>
      <c r="G998" s="222"/>
      <c r="H998" s="222"/>
      <c r="I998" s="222"/>
      <c r="J998" s="222"/>
      <c r="K998" s="5"/>
    </row>
    <row r="999" ht="15.75" customHeight="1">
      <c r="A999" s="2"/>
      <c r="B999" s="2"/>
      <c r="C999" s="2"/>
      <c r="D999" s="2"/>
      <c r="E999" s="2"/>
      <c r="F999" s="2"/>
      <c r="G999" s="222"/>
      <c r="H999" s="222"/>
      <c r="I999" s="222"/>
      <c r="J999" s="222"/>
      <c r="K999" s="5"/>
    </row>
    <row r="1000" ht="15.75" customHeight="1">
      <c r="A1000" s="2"/>
      <c r="B1000" s="2"/>
      <c r="C1000" s="2"/>
      <c r="D1000" s="2"/>
      <c r="E1000" s="2"/>
      <c r="F1000" s="2"/>
      <c r="G1000" s="222"/>
      <c r="H1000" s="222"/>
      <c r="I1000" s="222"/>
      <c r="J1000" s="222"/>
      <c r="K1000" s="5"/>
    </row>
    <row r="1001" ht="15.75" customHeight="1">
      <c r="A1001" s="2"/>
      <c r="B1001" s="2"/>
      <c r="C1001" s="2"/>
      <c r="D1001" s="2"/>
      <c r="E1001" s="2"/>
      <c r="F1001" s="2"/>
      <c r="G1001" s="222"/>
      <c r="H1001" s="222"/>
      <c r="I1001" s="222"/>
      <c r="J1001" s="222"/>
      <c r="K1001" s="5"/>
    </row>
    <row r="1002" ht="15.75" customHeight="1">
      <c r="A1002" s="2"/>
      <c r="B1002" s="2"/>
      <c r="C1002" s="2"/>
      <c r="D1002" s="2"/>
      <c r="E1002" s="2"/>
      <c r="F1002" s="2"/>
      <c r="G1002" s="222"/>
      <c r="H1002" s="222"/>
      <c r="I1002" s="222"/>
      <c r="J1002" s="222"/>
      <c r="K1002" s="5"/>
    </row>
    <row r="1003" ht="15.75" customHeight="1">
      <c r="A1003" s="2"/>
      <c r="B1003" s="2"/>
      <c r="C1003" s="2"/>
      <c r="D1003" s="2"/>
      <c r="E1003" s="2"/>
      <c r="F1003" s="2"/>
      <c r="G1003" s="222"/>
      <c r="H1003" s="222"/>
      <c r="I1003" s="222"/>
      <c r="J1003" s="222"/>
      <c r="K1003" s="5"/>
    </row>
    <row r="1004" ht="15.75" customHeight="1">
      <c r="A1004" s="2"/>
      <c r="B1004" s="2"/>
      <c r="C1004" s="2"/>
      <c r="D1004" s="2"/>
      <c r="E1004" s="2"/>
      <c r="F1004" s="2"/>
      <c r="G1004" s="222"/>
      <c r="H1004" s="222"/>
      <c r="I1004" s="222"/>
      <c r="J1004" s="222"/>
      <c r="K1004" s="5"/>
    </row>
    <row r="1005" ht="15.75" customHeight="1">
      <c r="A1005" s="2"/>
      <c r="B1005" s="2"/>
      <c r="C1005" s="2"/>
      <c r="D1005" s="2"/>
      <c r="E1005" s="2"/>
      <c r="F1005" s="2"/>
      <c r="G1005" s="222"/>
      <c r="H1005" s="222"/>
      <c r="I1005" s="222"/>
      <c r="J1005" s="222"/>
      <c r="K1005" s="5"/>
    </row>
    <row r="1006" ht="15.75" customHeight="1">
      <c r="A1006" s="2"/>
      <c r="B1006" s="2"/>
      <c r="C1006" s="2"/>
      <c r="D1006" s="2"/>
      <c r="E1006" s="2"/>
      <c r="F1006" s="2"/>
      <c r="G1006" s="222"/>
      <c r="H1006" s="222"/>
      <c r="I1006" s="222"/>
      <c r="J1006" s="222"/>
      <c r="K1006" s="5"/>
    </row>
    <row r="1007" ht="15.75" customHeight="1">
      <c r="A1007" s="2"/>
      <c r="B1007" s="2"/>
      <c r="C1007" s="2"/>
      <c r="D1007" s="2"/>
      <c r="E1007" s="2"/>
      <c r="F1007" s="2"/>
      <c r="G1007" s="222"/>
      <c r="H1007" s="222"/>
      <c r="I1007" s="222"/>
      <c r="J1007" s="222"/>
      <c r="K1007" s="5"/>
    </row>
    <row r="1008" ht="15.75" customHeight="1">
      <c r="A1008" s="2"/>
      <c r="B1008" s="2"/>
      <c r="C1008" s="2"/>
      <c r="D1008" s="2"/>
      <c r="E1008" s="2"/>
      <c r="F1008" s="2"/>
      <c r="G1008" s="222"/>
      <c r="H1008" s="222"/>
      <c r="I1008" s="222"/>
      <c r="J1008" s="222"/>
      <c r="K1008" s="5"/>
    </row>
    <row r="1009" ht="15.75" customHeight="1">
      <c r="A1009" s="2"/>
      <c r="B1009" s="2"/>
      <c r="C1009" s="2"/>
      <c r="D1009" s="2"/>
      <c r="E1009" s="2"/>
      <c r="F1009" s="2"/>
      <c r="G1009" s="222"/>
      <c r="H1009" s="222"/>
      <c r="I1009" s="222"/>
      <c r="J1009" s="222"/>
      <c r="K1009" s="5"/>
    </row>
    <row r="1010" ht="15.75" customHeight="1">
      <c r="A1010" s="2"/>
      <c r="B1010" s="2"/>
      <c r="C1010" s="2"/>
      <c r="D1010" s="2"/>
      <c r="E1010" s="2"/>
      <c r="F1010" s="2"/>
      <c r="G1010" s="222"/>
      <c r="H1010" s="222"/>
      <c r="I1010" s="222"/>
      <c r="J1010" s="222"/>
      <c r="K1010" s="5"/>
    </row>
    <row r="1011" ht="15.75" customHeight="1">
      <c r="A1011" s="2"/>
      <c r="B1011" s="2"/>
      <c r="C1011" s="2"/>
      <c r="D1011" s="2"/>
      <c r="E1011" s="2"/>
      <c r="F1011" s="2"/>
      <c r="G1011" s="222"/>
      <c r="H1011" s="222"/>
      <c r="I1011" s="222"/>
      <c r="J1011" s="222"/>
      <c r="K1011" s="5"/>
    </row>
    <row r="1012" ht="15.75" customHeight="1">
      <c r="A1012" s="2"/>
      <c r="B1012" s="2"/>
      <c r="C1012" s="2"/>
      <c r="D1012" s="2"/>
      <c r="E1012" s="2"/>
      <c r="F1012" s="2"/>
      <c r="G1012" s="222"/>
      <c r="H1012" s="222"/>
      <c r="I1012" s="222"/>
      <c r="J1012" s="222"/>
      <c r="K1012" s="5"/>
    </row>
    <row r="1013" ht="15.75" customHeight="1">
      <c r="A1013" s="2"/>
      <c r="B1013" s="2"/>
      <c r="C1013" s="2"/>
      <c r="D1013" s="2"/>
      <c r="E1013" s="2"/>
      <c r="F1013" s="2"/>
      <c r="G1013" s="222"/>
      <c r="H1013" s="222"/>
      <c r="I1013" s="222"/>
      <c r="J1013" s="222"/>
      <c r="K1013" s="5"/>
    </row>
    <row r="1014" ht="15.75" customHeight="1">
      <c r="A1014" s="2"/>
      <c r="B1014" s="2"/>
      <c r="C1014" s="2"/>
      <c r="D1014" s="2"/>
      <c r="E1014" s="2"/>
      <c r="F1014" s="2"/>
      <c r="G1014" s="222"/>
      <c r="H1014" s="222"/>
      <c r="I1014" s="222"/>
      <c r="J1014" s="222"/>
      <c r="K1014" s="5"/>
    </row>
    <row r="1015" ht="15.75" customHeight="1">
      <c r="A1015" s="2"/>
      <c r="B1015" s="2"/>
      <c r="C1015" s="2"/>
      <c r="D1015" s="2"/>
      <c r="E1015" s="2"/>
      <c r="F1015" s="2"/>
      <c r="G1015" s="222"/>
      <c r="H1015" s="222"/>
      <c r="I1015" s="222"/>
      <c r="J1015" s="222"/>
      <c r="K1015" s="5"/>
    </row>
    <row r="1016" ht="15.75" customHeight="1">
      <c r="A1016" s="2"/>
      <c r="B1016" s="2"/>
      <c r="C1016" s="2"/>
      <c r="D1016" s="2"/>
      <c r="E1016" s="2"/>
      <c r="F1016" s="2"/>
      <c r="G1016" s="222"/>
      <c r="H1016" s="222"/>
      <c r="I1016" s="222"/>
      <c r="J1016" s="222"/>
      <c r="K1016" s="5"/>
    </row>
    <row r="1017" ht="15.75" customHeight="1">
      <c r="A1017" s="2"/>
      <c r="B1017" s="2"/>
      <c r="C1017" s="2"/>
      <c r="D1017" s="2"/>
      <c r="E1017" s="2"/>
      <c r="F1017" s="2"/>
      <c r="G1017" s="222"/>
      <c r="H1017" s="222"/>
      <c r="I1017" s="222"/>
      <c r="J1017" s="222"/>
      <c r="K1017" s="5"/>
    </row>
    <row r="1018" ht="15.75" customHeight="1">
      <c r="A1018" s="2"/>
      <c r="B1018" s="2"/>
      <c r="C1018" s="2"/>
      <c r="D1018" s="2"/>
      <c r="E1018" s="2"/>
      <c r="F1018" s="2"/>
      <c r="G1018" s="222"/>
      <c r="H1018" s="222"/>
      <c r="I1018" s="222"/>
      <c r="J1018" s="222"/>
      <c r="K1018" s="5"/>
    </row>
    <row r="1019" ht="15.75" customHeight="1">
      <c r="A1019" s="2"/>
      <c r="B1019" s="2"/>
      <c r="C1019" s="2"/>
      <c r="D1019" s="2"/>
      <c r="E1019" s="2"/>
      <c r="F1019" s="2"/>
      <c r="G1019" s="222"/>
      <c r="H1019" s="222"/>
      <c r="I1019" s="222"/>
      <c r="J1019" s="222"/>
      <c r="K1019" s="5"/>
    </row>
    <row r="1020" ht="15.75" customHeight="1">
      <c r="A1020" s="2"/>
      <c r="B1020" s="2"/>
      <c r="C1020" s="2"/>
      <c r="D1020" s="2"/>
      <c r="E1020" s="2"/>
      <c r="F1020" s="2"/>
      <c r="G1020" s="222"/>
      <c r="H1020" s="222"/>
      <c r="I1020" s="222"/>
      <c r="J1020" s="222"/>
      <c r="K1020" s="5"/>
    </row>
    <row r="1021" ht="15.75" customHeight="1">
      <c r="A1021" s="2"/>
      <c r="B1021" s="2"/>
      <c r="C1021" s="2"/>
      <c r="D1021" s="2"/>
      <c r="E1021" s="2"/>
      <c r="F1021" s="2"/>
      <c r="G1021" s="222"/>
      <c r="H1021" s="222"/>
      <c r="I1021" s="222"/>
      <c r="J1021" s="222"/>
      <c r="K1021" s="5"/>
    </row>
    <row r="1022" ht="15.75" customHeight="1">
      <c r="A1022" s="2"/>
      <c r="B1022" s="2"/>
      <c r="C1022" s="2"/>
      <c r="D1022" s="2"/>
      <c r="E1022" s="2"/>
      <c r="F1022" s="2"/>
      <c r="G1022" s="222"/>
      <c r="H1022" s="222"/>
      <c r="I1022" s="222"/>
      <c r="J1022" s="222"/>
      <c r="K1022" s="5"/>
    </row>
    <row r="1023" ht="15.75" customHeight="1">
      <c r="A1023" s="2"/>
      <c r="B1023" s="2"/>
      <c r="C1023" s="2"/>
      <c r="D1023" s="2"/>
      <c r="E1023" s="2"/>
      <c r="F1023" s="2"/>
      <c r="G1023" s="222"/>
      <c r="H1023" s="222"/>
      <c r="I1023" s="222"/>
      <c r="J1023" s="222"/>
      <c r="K1023" s="5"/>
    </row>
    <row r="1024" ht="15.75" customHeight="1">
      <c r="A1024" s="2"/>
      <c r="B1024" s="2"/>
      <c r="C1024" s="2"/>
      <c r="D1024" s="2"/>
      <c r="E1024" s="2"/>
      <c r="F1024" s="2"/>
      <c r="G1024" s="222"/>
      <c r="H1024" s="222"/>
      <c r="I1024" s="222"/>
      <c r="J1024" s="222"/>
      <c r="K1024" s="5"/>
    </row>
    <row r="1025" ht="15.75" customHeight="1">
      <c r="A1025" s="2"/>
      <c r="B1025" s="2"/>
      <c r="C1025" s="2"/>
      <c r="D1025" s="2"/>
      <c r="E1025" s="2"/>
      <c r="F1025" s="2"/>
      <c r="G1025" s="222"/>
      <c r="H1025" s="222"/>
      <c r="I1025" s="222"/>
      <c r="J1025" s="222"/>
      <c r="K1025" s="5"/>
    </row>
    <row r="1026" ht="15.75" customHeight="1">
      <c r="A1026" s="2"/>
      <c r="B1026" s="2"/>
      <c r="C1026" s="2"/>
      <c r="D1026" s="2"/>
      <c r="E1026" s="2"/>
      <c r="F1026" s="2"/>
      <c r="G1026" s="222"/>
      <c r="H1026" s="222"/>
      <c r="I1026" s="222"/>
      <c r="J1026" s="222"/>
      <c r="K1026" s="5"/>
    </row>
    <row r="1027" ht="15.75" customHeight="1">
      <c r="A1027" s="2"/>
      <c r="B1027" s="2"/>
      <c r="C1027" s="2"/>
      <c r="D1027" s="2"/>
      <c r="E1027" s="2"/>
      <c r="F1027" s="2"/>
      <c r="G1027" s="222"/>
      <c r="H1027" s="222"/>
      <c r="I1027" s="222"/>
      <c r="J1027" s="222"/>
      <c r="K1027" s="5"/>
    </row>
    <row r="1028" ht="15.75" customHeight="1">
      <c r="A1028" s="2"/>
      <c r="B1028" s="2"/>
      <c r="C1028" s="2"/>
      <c r="D1028" s="2"/>
      <c r="E1028" s="2"/>
      <c r="F1028" s="2"/>
      <c r="G1028" s="222"/>
      <c r="H1028" s="222"/>
      <c r="I1028" s="222"/>
      <c r="J1028" s="222"/>
      <c r="K1028" s="5"/>
    </row>
    <row r="1029" ht="15.75" customHeight="1">
      <c r="A1029" s="2"/>
      <c r="B1029" s="2"/>
      <c r="C1029" s="2"/>
      <c r="D1029" s="2"/>
      <c r="E1029" s="2"/>
      <c r="F1029" s="2"/>
      <c r="G1029" s="222"/>
      <c r="H1029" s="222"/>
      <c r="I1029" s="222"/>
      <c r="J1029" s="222"/>
      <c r="K1029" s="5"/>
    </row>
    <row r="1030" ht="15.75" customHeight="1">
      <c r="A1030" s="2"/>
      <c r="B1030" s="2"/>
      <c r="C1030" s="2"/>
      <c r="D1030" s="2"/>
      <c r="E1030" s="2"/>
      <c r="F1030" s="2"/>
      <c r="G1030" s="222"/>
      <c r="H1030" s="222"/>
      <c r="I1030" s="222"/>
      <c r="J1030" s="222"/>
      <c r="K1030" s="5"/>
    </row>
    <row r="1031" ht="15.75" customHeight="1">
      <c r="A1031" s="2"/>
      <c r="B1031" s="2"/>
      <c r="C1031" s="2"/>
      <c r="D1031" s="2"/>
      <c r="E1031" s="2"/>
      <c r="F1031" s="2"/>
      <c r="G1031" s="222"/>
      <c r="H1031" s="222"/>
      <c r="I1031" s="222"/>
      <c r="J1031" s="222"/>
      <c r="K1031" s="5"/>
    </row>
    <row r="1032" ht="15.75" customHeight="1">
      <c r="A1032" s="2"/>
      <c r="B1032" s="2"/>
      <c r="C1032" s="2"/>
      <c r="D1032" s="2"/>
      <c r="E1032" s="2"/>
      <c r="F1032" s="2"/>
      <c r="G1032" s="222"/>
      <c r="H1032" s="222"/>
      <c r="I1032" s="222"/>
      <c r="J1032" s="222"/>
      <c r="K1032" s="5"/>
    </row>
    <row r="1033" ht="15.75" customHeight="1">
      <c r="A1033" s="2"/>
      <c r="B1033" s="2"/>
      <c r="C1033" s="2"/>
      <c r="D1033" s="2"/>
      <c r="E1033" s="2"/>
      <c r="F1033" s="2"/>
      <c r="G1033" s="222"/>
      <c r="H1033" s="222"/>
      <c r="I1033" s="222"/>
      <c r="J1033" s="222"/>
      <c r="K1033" s="5"/>
    </row>
    <row r="1034" ht="15.75" customHeight="1">
      <c r="A1034" s="2"/>
      <c r="B1034" s="2"/>
      <c r="C1034" s="2"/>
      <c r="D1034" s="2"/>
      <c r="E1034" s="2"/>
      <c r="F1034" s="2"/>
      <c r="G1034" s="222"/>
      <c r="H1034" s="222"/>
      <c r="I1034" s="222"/>
      <c r="J1034" s="222"/>
      <c r="K1034" s="5"/>
    </row>
    <row r="1035" ht="15.75" customHeight="1">
      <c r="A1035" s="2"/>
      <c r="B1035" s="2"/>
      <c r="C1035" s="2"/>
      <c r="D1035" s="2"/>
      <c r="E1035" s="2"/>
      <c r="F1035" s="2"/>
      <c r="G1035" s="222"/>
      <c r="H1035" s="222"/>
      <c r="I1035" s="222"/>
      <c r="J1035" s="222"/>
      <c r="K1035" s="5"/>
    </row>
    <row r="1036" ht="15.75" customHeight="1">
      <c r="A1036" s="2"/>
      <c r="B1036" s="2"/>
      <c r="C1036" s="2"/>
      <c r="D1036" s="2"/>
      <c r="E1036" s="2"/>
      <c r="F1036" s="2"/>
      <c r="G1036" s="222"/>
      <c r="H1036" s="222"/>
      <c r="I1036" s="222"/>
      <c r="J1036" s="222"/>
      <c r="K1036" s="5"/>
    </row>
    <row r="1037" ht="15.75" customHeight="1">
      <c r="A1037" s="2"/>
      <c r="B1037" s="2"/>
      <c r="C1037" s="2"/>
      <c r="D1037" s="2"/>
      <c r="E1037" s="2"/>
      <c r="F1037" s="2"/>
      <c r="G1037" s="222"/>
      <c r="H1037" s="222"/>
      <c r="I1037" s="222"/>
      <c r="J1037" s="222"/>
      <c r="K1037" s="5"/>
    </row>
    <row r="1038" ht="15.75" customHeight="1">
      <c r="A1038" s="2"/>
      <c r="B1038" s="2"/>
      <c r="C1038" s="2"/>
      <c r="D1038" s="2"/>
      <c r="E1038" s="2"/>
      <c r="F1038" s="2"/>
      <c r="G1038" s="222"/>
      <c r="H1038" s="222"/>
      <c r="I1038" s="222"/>
      <c r="J1038" s="222"/>
      <c r="K1038" s="5"/>
    </row>
    <row r="1039" ht="15.75" customHeight="1">
      <c r="A1039" s="2"/>
      <c r="B1039" s="2"/>
      <c r="C1039" s="2"/>
      <c r="D1039" s="2"/>
      <c r="E1039" s="2"/>
      <c r="F1039" s="2"/>
      <c r="G1039" s="222"/>
      <c r="H1039" s="222"/>
      <c r="I1039" s="222"/>
      <c r="J1039" s="222"/>
      <c r="K1039" s="5"/>
    </row>
  </sheetData>
  <mergeCells count="106"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65:F65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  <mergeCell ref="H122:J122"/>
    <mergeCell ref="H123:J123"/>
    <mergeCell ref="H115:J115"/>
    <mergeCell ref="H116:J116"/>
    <mergeCell ref="H117:J117"/>
    <mergeCell ref="H118:J118"/>
    <mergeCell ref="H119:J119"/>
    <mergeCell ref="H120:J120"/>
    <mergeCell ref="H121:J121"/>
    <mergeCell ref="H61:J61"/>
    <mergeCell ref="H62:J62"/>
    <mergeCell ref="H63:J63"/>
    <mergeCell ref="H64:J64"/>
    <mergeCell ref="H65:J65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E91:J91"/>
    <mergeCell ref="E92:J92"/>
    <mergeCell ref="E93:J93"/>
    <mergeCell ref="E94:J94"/>
    <mergeCell ref="E95:J95"/>
    <mergeCell ref="E96:J96"/>
    <mergeCell ref="E97:J97"/>
    <mergeCell ref="E98:J98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H111:J111"/>
    <mergeCell ref="H112:J112"/>
    <mergeCell ref="H113:J113"/>
    <mergeCell ref="H114:J114"/>
  </mergeCells>
  <dataValidations>
    <dataValidation type="list" allowBlank="1" showErrorMessage="1" sqref="A8:A17">
      <formula1>'품목마스터(제품)'!$C$2:$C1003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2:A26">
      <formula1>'품목마스터(라벨)'!$C$2:$C1006</formula1>
    </dataValidation>
    <dataValidation type="list" allowBlank="1" showErrorMessage="1" sqref="A47">
      <formula1>'품목마스터(제품)'!$C$2:$C1047</formula1>
    </dataValidation>
    <dataValidation type="list" allowBlank="1" showErrorMessage="1" sqref="H31:H35">
      <formula1>"BT-2,실험실,BT-1,BT-3,BT-6"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45:A46">
      <formula1>'품목마스터(제품)'!$C$2:$C1046</formula1>
    </dataValidation>
    <dataValidation type="list" allowBlank="1" showErrorMessage="1" sqref="A40:A44">
      <formula1>'품목마스터(제품)'!$C$2:$C1038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46275.0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/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78</v>
      </c>
      <c r="B8" s="42" t="str">
        <f>IFERROR(__xludf.DUMMYFUNCTION("IFERROR(REGEXEXTRACT(A8,""\| (.+)$""),"""")
"),"1L")</f>
        <v>1L</v>
      </c>
      <c r="C8" s="43">
        <v>768.0</v>
      </c>
      <c r="D8" s="44">
        <v>44.0</v>
      </c>
      <c r="E8" s="45">
        <v>2.0</v>
      </c>
      <c r="F8" s="46">
        <v>3.0</v>
      </c>
      <c r="G8" s="47">
        <f t="shared" ref="G8:G17" si="1">IF(OR(E8="",F8=""),"",E8*F8)</f>
        <v>6</v>
      </c>
      <c r="H8" s="48" t="s">
        <v>24</v>
      </c>
      <c r="I8" s="49">
        <v>260422.0</v>
      </c>
      <c r="J8" s="50" t="s">
        <v>25</v>
      </c>
      <c r="K8" s="51">
        <f t="shared" ref="K8:K17" si="2">IF(OR(E8="",F8=""),"",(E8*F8)/7.5)</f>
        <v>0.8</v>
      </c>
      <c r="L8" s="52"/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/>
      <c r="Q8" s="57"/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194</v>
      </c>
      <c r="B9" s="42" t="str">
        <f>IFERROR(__xludf.DUMMYFUNCTION("IFERROR(REGEXEXTRACT(A9,""\| (.+)$""),"""")
"),"1L")</f>
        <v>1L</v>
      </c>
      <c r="C9" s="43">
        <v>72.0</v>
      </c>
      <c r="D9" s="44">
        <v>6.0</v>
      </c>
      <c r="E9" s="45">
        <v>1.0</v>
      </c>
      <c r="F9" s="46">
        <v>3.0</v>
      </c>
      <c r="G9" s="47">
        <f t="shared" si="1"/>
        <v>3</v>
      </c>
      <c r="H9" s="48" t="s">
        <v>183</v>
      </c>
      <c r="I9" s="49">
        <v>260907.0</v>
      </c>
      <c r="J9" s="50" t="s">
        <v>41</v>
      </c>
      <c r="K9" s="51">
        <f t="shared" si="2"/>
        <v>0.4</v>
      </c>
      <c r="L9" s="52"/>
      <c r="M9" s="59"/>
      <c r="N9" s="59"/>
      <c r="O9" s="55" t="str">
        <f t="shared" si="3"/>
        <v/>
      </c>
      <c r="P9" s="60"/>
      <c r="Q9" s="61"/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194</v>
      </c>
      <c r="B10" s="42" t="str">
        <f>IFERROR(__xludf.DUMMYFUNCTION("IFERROR(REGEXEXTRACT(A10,""\| (.+)$""),"""")
"),"1L")</f>
        <v>1L</v>
      </c>
      <c r="C10" s="43">
        <v>216.0</v>
      </c>
      <c r="D10" s="44">
        <v>18.0</v>
      </c>
      <c r="E10" s="45">
        <v>1.5</v>
      </c>
      <c r="F10" s="46">
        <v>3.0</v>
      </c>
      <c r="G10" s="47">
        <f t="shared" si="1"/>
        <v>4.5</v>
      </c>
      <c r="H10" s="48" t="s">
        <v>183</v>
      </c>
      <c r="I10" s="49">
        <v>260910.0</v>
      </c>
      <c r="J10" s="50" t="s">
        <v>41</v>
      </c>
      <c r="K10" s="51">
        <f t="shared" si="2"/>
        <v>0.6</v>
      </c>
      <c r="L10" s="160"/>
      <c r="M10" s="59"/>
      <c r="N10" s="59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 t="s">
        <v>78</v>
      </c>
      <c r="B11" s="42" t="str">
        <f>IFERROR(__xludf.DUMMYFUNCTION("IFERROR(REGEXEXTRACT(A11,""\| (.+)$""),"""")
"),"1L")</f>
        <v>1L</v>
      </c>
      <c r="C11" s="43">
        <v>240.0</v>
      </c>
      <c r="D11" s="44">
        <v>20.0</v>
      </c>
      <c r="E11" s="45">
        <v>1.0</v>
      </c>
      <c r="F11" s="46">
        <v>3.0</v>
      </c>
      <c r="G11" s="47">
        <f t="shared" si="1"/>
        <v>3</v>
      </c>
      <c r="H11" s="48" t="s">
        <v>24</v>
      </c>
      <c r="I11" s="49">
        <v>260422.0</v>
      </c>
      <c r="J11" s="50" t="s">
        <v>25</v>
      </c>
      <c r="K11" s="51">
        <f t="shared" si="2"/>
        <v>0.4</v>
      </c>
      <c r="L11" s="63"/>
      <c r="M11" s="59"/>
      <c r="N11" s="59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 t="str">
        <f>IFERROR(__xludf.DUMMYFUNCTION("IFERROR(REGEXEXTRACT(A12,""\| (.+)$""),"""")
"),"")</f>
        <v/>
      </c>
      <c r="C12" s="43"/>
      <c r="D12" s="62"/>
      <c r="E12" s="45"/>
      <c r="F12" s="46"/>
      <c r="G12" s="47" t="str">
        <f t="shared" si="1"/>
        <v/>
      </c>
      <c r="H12" s="48"/>
      <c r="I12" s="49"/>
      <c r="J12" s="50"/>
      <c r="K12" s="51" t="str">
        <f t="shared" si="2"/>
        <v/>
      </c>
      <c r="L12" s="63"/>
      <c r="M12" s="59"/>
      <c r="N12" s="59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2"/>
      <c r="E13" s="45"/>
      <c r="F13" s="46"/>
      <c r="G13" s="47" t="str">
        <f t="shared" si="1"/>
        <v/>
      </c>
      <c r="H13" s="48"/>
      <c r="I13" s="49"/>
      <c r="J13" s="50"/>
      <c r="K13" s="64" t="str">
        <f t="shared" si="2"/>
        <v/>
      </c>
      <c r="L13" s="63"/>
      <c r="M13" s="59"/>
      <c r="N13" s="59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5"/>
      <c r="B14" s="42" t="str">
        <f>IFERROR(__xludf.DUMMYFUNCTION("IFERROR(REGEXEXTRACT(A14,""\| (.+)$""),"""")
"),"")</f>
        <v/>
      </c>
      <c r="C14" s="66"/>
      <c r="D14" s="67"/>
      <c r="E14" s="68"/>
      <c r="F14" s="69"/>
      <c r="G14" s="47" t="str">
        <f t="shared" si="1"/>
        <v/>
      </c>
      <c r="H14" s="48"/>
      <c r="I14" s="70"/>
      <c r="J14" s="71"/>
      <c r="K14" s="51" t="str">
        <f t="shared" si="2"/>
        <v/>
      </c>
      <c r="L14" s="63"/>
      <c r="M14" s="59"/>
      <c r="N14" s="59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2"/>
      <c r="B15" s="42" t="str">
        <f>IFERROR(__xludf.DUMMYFUNCTION("IFERROR(REGEXEXTRACT(A15,""\| (.+)$""),"""")
"),"")</f>
        <v/>
      </c>
      <c r="C15" s="66"/>
      <c r="D15" s="67"/>
      <c r="E15" s="73"/>
      <c r="F15" s="74"/>
      <c r="G15" s="47" t="str">
        <f t="shared" si="1"/>
        <v/>
      </c>
      <c r="H15" s="48"/>
      <c r="I15" s="70"/>
      <c r="J15" s="71"/>
      <c r="K15" s="51" t="str">
        <f t="shared" si="2"/>
        <v/>
      </c>
      <c r="L15" s="63"/>
      <c r="M15" s="59"/>
      <c r="N15" s="59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5"/>
      <c r="B16" s="42" t="str">
        <f>IFERROR(__xludf.DUMMYFUNCTION("IFERROR(REGEXEXTRACT(A16,""\| (.+)$""),"""")
"),"")</f>
        <v/>
      </c>
      <c r="C16" s="76"/>
      <c r="D16" s="77"/>
      <c r="E16" s="78"/>
      <c r="F16" s="79"/>
      <c r="G16" s="47" t="str">
        <f t="shared" si="1"/>
        <v/>
      </c>
      <c r="H16" s="48"/>
      <c r="I16" s="70"/>
      <c r="J16" s="71"/>
      <c r="K16" s="51" t="str">
        <f t="shared" si="2"/>
        <v/>
      </c>
      <c r="L16" s="63"/>
      <c r="M16" s="80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5"/>
      <c r="B17" s="42" t="str">
        <f>IFERROR(__xludf.DUMMYFUNCTION("IFERROR(REGEXEXTRACT(A17,""\| (.+)$""),"""")
"),"")</f>
        <v/>
      </c>
      <c r="C17" s="76"/>
      <c r="D17" s="77"/>
      <c r="E17" s="78"/>
      <c r="F17" s="79"/>
      <c r="G17" s="47" t="str">
        <f t="shared" si="1"/>
        <v/>
      </c>
      <c r="H17" s="48"/>
      <c r="I17" s="70"/>
      <c r="J17" s="71"/>
      <c r="K17" s="51" t="str">
        <f t="shared" si="2"/>
        <v/>
      </c>
      <c r="L17" s="63"/>
      <c r="M17" s="80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1" t="s">
        <v>37</v>
      </c>
      <c r="B18" s="82"/>
      <c r="C18" s="83">
        <f t="shared" ref="C18:E18" si="4">SUM(C8:C17)</f>
        <v>1296</v>
      </c>
      <c r="D18" s="84">
        <f t="shared" si="4"/>
        <v>88</v>
      </c>
      <c r="E18" s="85">
        <f t="shared" si="4"/>
        <v>5.5</v>
      </c>
      <c r="F18" s="86">
        <f>IFERROR(G18/E18, 0)</f>
        <v>3</v>
      </c>
      <c r="G18" s="87">
        <f>SUM(G8:G17)</f>
        <v>16.5</v>
      </c>
      <c r="H18" s="88"/>
      <c r="I18" s="88"/>
      <c r="J18" s="89"/>
      <c r="K18" s="90">
        <f>SUM(K8:K14)</f>
        <v>2.2</v>
      </c>
      <c r="L18" s="63"/>
      <c r="M18" s="80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1"/>
      <c r="B19" s="91"/>
      <c r="C19" s="91"/>
      <c r="D19" s="91"/>
      <c r="E19" s="92"/>
      <c r="F19" s="92"/>
      <c r="G19" s="92"/>
      <c r="H19" s="92"/>
      <c r="I19" s="92"/>
      <c r="J19" s="63"/>
      <c r="K19" s="63"/>
      <c r="L19" s="63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38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3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3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 t="s">
        <v>42</v>
      </c>
      <c r="B22" s="42" t="str">
        <f>IFERROR(__xludf.DUMMYFUNCTION("IFERROR(REGEXEXTRACT(A22,""\| (.+)$""),"""")
"),"81*111")</f>
        <v>81*111</v>
      </c>
      <c r="C22" s="43">
        <v>820.0</v>
      </c>
      <c r="D22" s="44"/>
      <c r="E22" s="45">
        <v>1.0</v>
      </c>
      <c r="F22" s="93">
        <v>3.0</v>
      </c>
      <c r="G22" s="94">
        <f t="shared" ref="G22:G26" si="5">IF(OR(E22="",F22=""),"",E22*F22)</f>
        <v>3</v>
      </c>
      <c r="H22" s="95" t="s">
        <v>40</v>
      </c>
      <c r="I22" s="49"/>
      <c r="J22" s="50" t="s">
        <v>41</v>
      </c>
      <c r="K22" s="96">
        <f t="shared" ref="K22:K26" si="6">IF(OR(E22="",F22=""),"",(E22*F22)/7.5)</f>
        <v>0.4</v>
      </c>
      <c r="L22" s="52"/>
      <c r="M22" s="59"/>
      <c r="N22" s="59"/>
      <c r="O22" s="55" t="str">
        <f t="shared" ref="O22:O26" si="7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 t="s">
        <v>42</v>
      </c>
      <c r="B23" s="42" t="str">
        <f>IFERROR(__xludf.DUMMYFUNCTION("IFERROR(REGEXEXTRACT(A23,""\| (.+)$""),"""")
"),"81*111")</f>
        <v>81*111</v>
      </c>
      <c r="C23" s="43">
        <v>450.0</v>
      </c>
      <c r="D23" s="44"/>
      <c r="E23" s="45">
        <v>0.8</v>
      </c>
      <c r="F23" s="97">
        <v>2.0</v>
      </c>
      <c r="G23" s="94">
        <f t="shared" si="5"/>
        <v>1.6</v>
      </c>
      <c r="H23" s="95" t="s">
        <v>40</v>
      </c>
      <c r="I23" s="49"/>
      <c r="J23" s="50" t="s">
        <v>41</v>
      </c>
      <c r="K23" s="96">
        <f t="shared" si="6"/>
        <v>0.2133333333</v>
      </c>
      <c r="L23" s="52"/>
      <c r="M23" s="59"/>
      <c r="N23" s="59"/>
      <c r="O23" s="55" t="str">
        <f t="shared" si="7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2"/>
      <c r="E24" s="98"/>
      <c r="F24" s="97"/>
      <c r="G24" s="94" t="str">
        <f t="shared" si="5"/>
        <v/>
      </c>
      <c r="H24" s="95"/>
      <c r="I24" s="99"/>
      <c r="J24" s="50"/>
      <c r="K24" s="96" t="str">
        <f t="shared" si="6"/>
        <v/>
      </c>
      <c r="L24" s="39"/>
      <c r="M24" s="59"/>
      <c r="N24" s="59"/>
      <c r="O24" s="55" t="str">
        <f t="shared" si="7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0"/>
      <c r="B25" s="42" t="str">
        <f>IFERROR(__xludf.DUMMYFUNCTION("IFERROR(REGEXEXTRACT(A25,""\| (.+)$""),"""")
"),"")</f>
        <v/>
      </c>
      <c r="C25" s="43"/>
      <c r="D25" s="67"/>
      <c r="E25" s="98"/>
      <c r="F25" s="97"/>
      <c r="G25" s="94" t="str">
        <f t="shared" si="5"/>
        <v/>
      </c>
      <c r="H25" s="95"/>
      <c r="I25" s="99"/>
      <c r="J25" s="50"/>
      <c r="K25" s="96" t="str">
        <f t="shared" si="6"/>
        <v/>
      </c>
      <c r="L25" s="58"/>
      <c r="M25" s="59"/>
      <c r="N25" s="59"/>
      <c r="O25" s="55" t="str">
        <f t="shared" si="7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1"/>
      <c r="B26" s="42" t="str">
        <f>IFERROR(__xludf.DUMMYFUNCTION("IFERROR(REGEXEXTRACT(A26,""\| (.+)$""),"""")
"),"")</f>
        <v/>
      </c>
      <c r="C26" s="66"/>
      <c r="D26" s="67"/>
      <c r="E26" s="102"/>
      <c r="F26" s="103"/>
      <c r="G26" s="94" t="str">
        <f t="shared" si="5"/>
        <v/>
      </c>
      <c r="H26" s="95"/>
      <c r="I26" s="104"/>
      <c r="J26" s="50"/>
      <c r="K26" s="96" t="str">
        <f t="shared" si="6"/>
        <v/>
      </c>
      <c r="L26" s="39"/>
      <c r="M26" s="2"/>
      <c r="N26" s="2"/>
      <c r="O26" s="55" t="str">
        <f t="shared" si="7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5" t="s">
        <v>37</v>
      </c>
      <c r="B27" s="82"/>
      <c r="C27" s="106">
        <f t="shared" ref="C27:E27" si="8">SUM(C22:C26)</f>
        <v>1270</v>
      </c>
      <c r="D27" s="107">
        <f t="shared" si="8"/>
        <v>0</v>
      </c>
      <c r="E27" s="108">
        <f t="shared" si="8"/>
        <v>1.8</v>
      </c>
      <c r="F27" s="86">
        <f>IFERROR(G27/E27, 0)</f>
        <v>2.555555556</v>
      </c>
      <c r="G27" s="109">
        <f>SUM(G22:G26)</f>
        <v>4.6</v>
      </c>
      <c r="H27" s="88"/>
      <c r="I27" s="88"/>
      <c r="J27" s="89"/>
      <c r="K27" s="90">
        <f>SUM(K22:K26)</f>
        <v>0.6133333333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1"/>
      <c r="B28" s="91"/>
      <c r="C28" s="91"/>
      <c r="D28" s="91"/>
      <c r="E28" s="92"/>
      <c r="F28" s="92"/>
      <c r="G28" s="92"/>
      <c r="H28" s="92"/>
      <c r="I28" s="92"/>
      <c r="J28" s="63"/>
      <c r="K28" s="63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47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48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0" t="s">
        <v>262</v>
      </c>
      <c r="B31" s="111" t="s">
        <v>50</v>
      </c>
      <c r="C31" s="112">
        <v>4000.0</v>
      </c>
      <c r="D31" s="113" t="s">
        <v>51</v>
      </c>
      <c r="E31" s="114">
        <v>4.0</v>
      </c>
      <c r="F31" s="115">
        <v>2.0</v>
      </c>
      <c r="G31" s="116">
        <f t="shared" ref="G31:G35" si="9">IF(OR(E31="",F31=""),"",E31*F31)</f>
        <v>8</v>
      </c>
      <c r="H31" s="95" t="s">
        <v>52</v>
      </c>
      <c r="I31" s="117" t="s">
        <v>263</v>
      </c>
      <c r="J31" s="50" t="s">
        <v>67</v>
      </c>
      <c r="K31" s="51">
        <f t="shared" ref="K31:K35" si="10">IF(OR(E31="",F31=""),"",(E31*F31)/7.5)</f>
        <v>1.066666667</v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0"/>
      <c r="B32" s="111"/>
      <c r="C32" s="119"/>
      <c r="D32" s="113"/>
      <c r="E32" s="120"/>
      <c r="F32" s="118"/>
      <c r="G32" s="116" t="str">
        <f t="shared" si="9"/>
        <v/>
      </c>
      <c r="H32" s="95"/>
      <c r="I32" s="117"/>
      <c r="J32" s="50"/>
      <c r="K32" s="51" t="str">
        <f t="shared" si="10"/>
        <v/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0"/>
      <c r="B33" s="111"/>
      <c r="C33" s="119"/>
      <c r="D33" s="113"/>
      <c r="E33" s="120"/>
      <c r="F33" s="118"/>
      <c r="G33" s="116" t="str">
        <f t="shared" si="9"/>
        <v/>
      </c>
      <c r="H33" s="95"/>
      <c r="I33" s="117"/>
      <c r="J33" s="50"/>
      <c r="K33" s="51" t="str">
        <f t="shared" si="10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0"/>
      <c r="B34" s="111"/>
      <c r="C34" s="119"/>
      <c r="D34" s="113"/>
      <c r="E34" s="120"/>
      <c r="F34" s="118"/>
      <c r="G34" s="116" t="str">
        <f t="shared" si="9"/>
        <v/>
      </c>
      <c r="H34" s="95"/>
      <c r="I34" s="117"/>
      <c r="J34" s="50"/>
      <c r="K34" s="51" t="str">
        <f t="shared" si="10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1"/>
      <c r="B35" s="111"/>
      <c r="C35" s="119"/>
      <c r="D35" s="113"/>
      <c r="E35" s="122"/>
      <c r="F35" s="123"/>
      <c r="G35" s="116" t="str">
        <f t="shared" si="9"/>
        <v/>
      </c>
      <c r="H35" s="95"/>
      <c r="I35" s="117"/>
      <c r="J35" s="124"/>
      <c r="K35" s="51" t="str">
        <f t="shared" si="10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5" t="s">
        <v>37</v>
      </c>
      <c r="B36" s="125"/>
      <c r="C36" s="126">
        <f>SUM(C31:C35)</f>
        <v>4000</v>
      </c>
      <c r="D36" s="127"/>
      <c r="E36" s="128">
        <f>SUM(E28:E35)</f>
        <v>4</v>
      </c>
      <c r="F36" s="86">
        <f>IFERROR(G36/E36, 0)</f>
        <v>3.15</v>
      </c>
      <c r="G36" s="87">
        <f>SUM(G26:G35)</f>
        <v>12.6</v>
      </c>
      <c r="H36" s="88"/>
      <c r="I36" s="88"/>
      <c r="J36" s="89"/>
      <c r="K36" s="90">
        <f>SUM(K31:K35)</f>
        <v>1.066666667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1"/>
      <c r="B37" s="91"/>
      <c r="C37" s="91"/>
      <c r="D37" s="91"/>
      <c r="E37" s="92"/>
      <c r="F37" s="92"/>
      <c r="G37" s="92"/>
      <c r="H37" s="92"/>
      <c r="I37" s="92"/>
      <c r="J37" s="63"/>
      <c r="K37" s="63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68</v>
      </c>
      <c r="B38" s="23"/>
      <c r="C38" s="23"/>
      <c r="D38" s="23"/>
      <c r="E38" s="23"/>
      <c r="F38" s="23"/>
      <c r="G38" s="24"/>
      <c r="H38" s="24"/>
      <c r="I38" s="25"/>
      <c r="J38" s="26"/>
      <c r="K38" s="63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70</v>
      </c>
      <c r="F39" s="132"/>
      <c r="G39" s="131" t="s">
        <v>71</v>
      </c>
      <c r="H39" s="131" t="s">
        <v>72</v>
      </c>
      <c r="I39" s="131" t="s">
        <v>73</v>
      </c>
      <c r="J39" s="38"/>
      <c r="K39" s="63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 t="s">
        <v>264</v>
      </c>
      <c r="B40" s="42" t="str">
        <f>IFERROR(__xludf.DUMMYFUNCTION("IFERROR(REGEXEXTRACT(A40,""\| (.+)$""),"""")
"),"1L")</f>
        <v>1L</v>
      </c>
      <c r="C40" s="133">
        <v>720.0</v>
      </c>
      <c r="D40" s="134">
        <v>60.0</v>
      </c>
      <c r="E40" s="135" t="s">
        <v>223</v>
      </c>
      <c r="F40" s="136"/>
      <c r="G40" s="135" t="s">
        <v>5</v>
      </c>
      <c r="H40" s="137" t="s">
        <v>76</v>
      </c>
      <c r="I40" s="223" t="s">
        <v>224</v>
      </c>
      <c r="J40" s="224"/>
      <c r="K40" s="63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 t="s">
        <v>265</v>
      </c>
      <c r="B41" s="42" t="str">
        <f>IFERROR(__xludf.DUMMYFUNCTION("IFERROR(REGEXEXTRACT(A41,""\| (.+)$""),"""")
"),"1L")</f>
        <v>1L</v>
      </c>
      <c r="C41" s="133">
        <v>720.0</v>
      </c>
      <c r="D41" s="134">
        <v>60.0</v>
      </c>
      <c r="E41" s="135" t="s">
        <v>223</v>
      </c>
      <c r="F41" s="136"/>
      <c r="G41" s="135" t="s">
        <v>5</v>
      </c>
      <c r="H41" s="137" t="s">
        <v>76</v>
      </c>
      <c r="I41" s="225"/>
      <c r="J41" s="224"/>
      <c r="K41" s="63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 t="s">
        <v>266</v>
      </c>
      <c r="B42" s="42" t="str">
        <f>IFERROR(__xludf.DUMMYFUNCTION("IFERROR(REGEXEXTRACT(A42,""\| (.+)$""),"""")
"),"0.5L")</f>
        <v>0.5L</v>
      </c>
      <c r="C42" s="133">
        <v>200.0</v>
      </c>
      <c r="D42" s="134">
        <v>20.0</v>
      </c>
      <c r="E42" s="135" t="s">
        <v>223</v>
      </c>
      <c r="F42" s="136"/>
      <c r="G42" s="135" t="s">
        <v>5</v>
      </c>
      <c r="H42" s="137" t="s">
        <v>76</v>
      </c>
      <c r="I42" s="234"/>
      <c r="J42" s="136"/>
      <c r="K42" s="63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1"/>
      <c r="D43" s="134"/>
      <c r="E43" s="135"/>
      <c r="F43" s="136"/>
      <c r="G43" s="135"/>
      <c r="H43" s="137"/>
      <c r="I43" s="140"/>
      <c r="J43" s="136"/>
      <c r="K43" s="63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1"/>
      <c r="D44" s="134"/>
      <c r="E44" s="135"/>
      <c r="F44" s="136"/>
      <c r="G44" s="135"/>
      <c r="H44" s="137"/>
      <c r="I44" s="138"/>
      <c r="J44" s="139"/>
      <c r="K44" s="63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2"/>
      <c r="B45" s="42"/>
      <c r="C45" s="141"/>
      <c r="D45" s="134"/>
      <c r="E45" s="133"/>
      <c r="F45" s="143"/>
      <c r="G45" s="135"/>
      <c r="H45" s="137"/>
      <c r="I45" s="138"/>
      <c r="J45" s="139"/>
      <c r="K45" s="63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2"/>
      <c r="B46" s="42"/>
      <c r="C46" s="141"/>
      <c r="D46" s="134"/>
      <c r="E46" s="133"/>
      <c r="F46" s="143"/>
      <c r="G46" s="135"/>
      <c r="H46" s="137"/>
      <c r="I46" s="138"/>
      <c r="J46" s="139"/>
      <c r="K46" s="63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5"/>
      <c r="B47" s="42" t="str">
        <f>IFERROR(__xludf.DUMMYFUNCTION("IFERROR(REGEXEXTRACT(A47,""\| (.+)$""),"""")
"),"")</f>
        <v/>
      </c>
      <c r="C47" s="141"/>
      <c r="D47" s="134"/>
      <c r="E47" s="133"/>
      <c r="F47" s="143"/>
      <c r="G47" s="135"/>
      <c r="H47" s="137"/>
      <c r="I47" s="138"/>
      <c r="J47" s="139"/>
      <c r="K47" s="63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5" t="s">
        <v>37</v>
      </c>
      <c r="B48" s="82"/>
      <c r="C48" s="144">
        <f>SUM(C40:C47)</f>
        <v>1640</v>
      </c>
      <c r="D48" s="125"/>
      <c r="E48" s="144"/>
      <c r="F48" s="38"/>
      <c r="G48" s="144"/>
      <c r="H48" s="145"/>
      <c r="I48" s="146"/>
      <c r="J48" s="38"/>
      <c r="K48" s="147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1"/>
      <c r="B49" s="91"/>
      <c r="C49" s="91"/>
      <c r="D49" s="91"/>
      <c r="E49" s="92"/>
      <c r="F49" s="92"/>
      <c r="G49" s="92"/>
      <c r="H49" s="92"/>
      <c r="I49" s="92"/>
      <c r="J49" s="63"/>
      <c r="K49" s="63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81</v>
      </c>
      <c r="B50" s="23"/>
      <c r="C50" s="23"/>
      <c r="D50" s="23"/>
      <c r="E50" s="23"/>
      <c r="F50" s="23"/>
      <c r="G50" s="24"/>
      <c r="H50" s="24"/>
      <c r="I50" s="25"/>
      <c r="J50" s="26"/>
      <c r="K50" s="63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70</v>
      </c>
      <c r="F51" s="132"/>
      <c r="G51" s="131" t="s">
        <v>71</v>
      </c>
      <c r="H51" s="131" t="s">
        <v>73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267</v>
      </c>
      <c r="B52" s="111" t="s">
        <v>268</v>
      </c>
      <c r="C52" s="133">
        <v>2.0</v>
      </c>
      <c r="D52" s="134" t="s">
        <v>51</v>
      </c>
      <c r="E52" s="133" t="s">
        <v>228</v>
      </c>
      <c r="F52" s="143"/>
      <c r="G52" s="134" t="s">
        <v>5</v>
      </c>
      <c r="H52" s="135"/>
      <c r="I52" s="148"/>
      <c r="J52" s="136"/>
      <c r="K52" s="149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 t="s">
        <v>269</v>
      </c>
      <c r="B53" s="111" t="s">
        <v>83</v>
      </c>
      <c r="C53" s="133">
        <v>2.0</v>
      </c>
      <c r="D53" s="134" t="s">
        <v>188</v>
      </c>
      <c r="E53" s="133" t="s">
        <v>228</v>
      </c>
      <c r="F53" s="143"/>
      <c r="G53" s="134" t="s">
        <v>5</v>
      </c>
      <c r="H53" s="135"/>
      <c r="I53" s="148"/>
      <c r="J53" s="136"/>
      <c r="K53" s="14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 t="s">
        <v>270</v>
      </c>
      <c r="B54" s="111" t="s">
        <v>268</v>
      </c>
      <c r="C54" s="133">
        <v>2.0</v>
      </c>
      <c r="D54" s="134" t="s">
        <v>51</v>
      </c>
      <c r="E54" s="133" t="s">
        <v>271</v>
      </c>
      <c r="F54" s="143"/>
      <c r="G54" s="134" t="s">
        <v>5</v>
      </c>
      <c r="H54" s="135"/>
      <c r="I54" s="148"/>
      <c r="J54" s="136"/>
      <c r="K54" s="63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 t="s">
        <v>272</v>
      </c>
      <c r="B55" s="111" t="s">
        <v>268</v>
      </c>
      <c r="C55" s="133">
        <v>2.0</v>
      </c>
      <c r="D55" s="134" t="s">
        <v>51</v>
      </c>
      <c r="E55" s="133" t="s">
        <v>271</v>
      </c>
      <c r="F55" s="143"/>
      <c r="G55" s="134" t="s">
        <v>5</v>
      </c>
      <c r="H55" s="135"/>
      <c r="I55" s="148"/>
      <c r="J55" s="136"/>
      <c r="K55" s="63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 t="s">
        <v>273</v>
      </c>
      <c r="B56" s="134" t="s">
        <v>116</v>
      </c>
      <c r="C56" s="133">
        <v>200.0</v>
      </c>
      <c r="D56" s="134"/>
      <c r="E56" s="133" t="s">
        <v>274</v>
      </c>
      <c r="F56" s="143"/>
      <c r="G56" s="134" t="s">
        <v>5</v>
      </c>
      <c r="H56" s="135"/>
      <c r="I56" s="148"/>
      <c r="J56" s="136"/>
      <c r="K56" s="63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 t="s">
        <v>275</v>
      </c>
      <c r="B57" s="134" t="s">
        <v>116</v>
      </c>
      <c r="C57" s="133">
        <v>1066.0</v>
      </c>
      <c r="D57" s="134"/>
      <c r="E57" s="133" t="s">
        <v>97</v>
      </c>
      <c r="F57" s="143"/>
      <c r="G57" s="134" t="s">
        <v>4</v>
      </c>
      <c r="H57" s="135" t="s">
        <v>276</v>
      </c>
      <c r="I57" s="148"/>
      <c r="J57" s="136"/>
      <c r="K57" s="63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 t="s">
        <v>277</v>
      </c>
      <c r="B58" s="134" t="s">
        <v>116</v>
      </c>
      <c r="C58" s="133">
        <v>5060.0</v>
      </c>
      <c r="D58" s="134"/>
      <c r="E58" s="133" t="s">
        <v>97</v>
      </c>
      <c r="F58" s="143"/>
      <c r="G58" s="134" t="s">
        <v>4</v>
      </c>
      <c r="H58" s="135" t="s">
        <v>276</v>
      </c>
      <c r="I58" s="148"/>
      <c r="J58" s="136"/>
      <c r="K58" s="63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 t="s">
        <v>278</v>
      </c>
      <c r="B59" s="111" t="s">
        <v>279</v>
      </c>
      <c r="C59" s="141">
        <v>1.0</v>
      </c>
      <c r="D59" s="134" t="s">
        <v>188</v>
      </c>
      <c r="E59" s="133" t="s">
        <v>280</v>
      </c>
      <c r="F59" s="143"/>
      <c r="G59" s="134" t="s">
        <v>5</v>
      </c>
      <c r="H59" s="150"/>
      <c r="I59" s="151"/>
      <c r="J59" s="139"/>
      <c r="K59" s="63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 t="s">
        <v>275</v>
      </c>
      <c r="B60" s="134" t="s">
        <v>116</v>
      </c>
      <c r="C60" s="141">
        <v>3034.0</v>
      </c>
      <c r="D60" s="134"/>
      <c r="E60" s="133" t="s">
        <v>97</v>
      </c>
      <c r="F60" s="143"/>
      <c r="G60" s="134" t="s">
        <v>5</v>
      </c>
      <c r="H60" s="150"/>
      <c r="I60" s="151"/>
      <c r="J60" s="139"/>
      <c r="K60" s="63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1"/>
      <c r="C61" s="141"/>
      <c r="D61" s="134"/>
      <c r="E61" s="133"/>
      <c r="F61" s="143"/>
      <c r="G61" s="134"/>
      <c r="H61" s="150"/>
      <c r="I61" s="151"/>
      <c r="J61" s="139"/>
      <c r="K61" s="63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1"/>
      <c r="C62" s="141"/>
      <c r="D62" s="134"/>
      <c r="E62" s="133"/>
      <c r="F62" s="143"/>
      <c r="G62" s="134"/>
      <c r="H62" s="150"/>
      <c r="I62" s="151"/>
      <c r="J62" s="139"/>
      <c r="K62" s="63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1"/>
      <c r="C63" s="141"/>
      <c r="D63" s="134"/>
      <c r="E63" s="133"/>
      <c r="F63" s="143"/>
      <c r="G63" s="134"/>
      <c r="H63" s="150"/>
      <c r="I63" s="151"/>
      <c r="J63" s="139"/>
      <c r="K63" s="63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2"/>
      <c r="B64" s="111"/>
      <c r="C64" s="141"/>
      <c r="D64" s="134"/>
      <c r="E64" s="153"/>
      <c r="F64" s="154"/>
      <c r="G64" s="134"/>
      <c r="H64" s="150"/>
      <c r="I64" s="151"/>
      <c r="J64" s="139"/>
      <c r="K64" s="63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5" t="s">
        <v>37</v>
      </c>
      <c r="B65" s="125"/>
      <c r="C65" s="144">
        <f>SUM(C52:C64)</f>
        <v>9369</v>
      </c>
      <c r="D65" s="125"/>
      <c r="E65" s="144"/>
      <c r="F65" s="38"/>
      <c r="G65" s="144"/>
      <c r="H65" s="155"/>
      <c r="I65" s="132"/>
      <c r="J65" s="38"/>
      <c r="K65" s="147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1"/>
      <c r="B66" s="91"/>
      <c r="C66" s="91"/>
      <c r="D66" s="91"/>
      <c r="E66" s="92"/>
      <c r="F66" s="92"/>
      <c r="G66" s="92"/>
      <c r="H66" s="92"/>
      <c r="I66" s="92"/>
      <c r="J66" s="63"/>
      <c r="K66" s="63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111</v>
      </c>
      <c r="B67" s="23"/>
      <c r="C67" s="23"/>
      <c r="D67" s="23"/>
      <c r="E67" s="23"/>
      <c r="F67" s="23"/>
      <c r="G67" s="24"/>
      <c r="H67" s="24"/>
      <c r="I67" s="25"/>
      <c r="J67" s="26"/>
      <c r="K67" s="63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112</v>
      </c>
      <c r="D68" s="130" t="s">
        <v>11</v>
      </c>
      <c r="E68" s="30" t="s">
        <v>12</v>
      </c>
      <c r="F68" s="30" t="s">
        <v>113</v>
      </c>
      <c r="G68" s="156" t="s">
        <v>114</v>
      </c>
      <c r="H68" s="131" t="s">
        <v>73</v>
      </c>
      <c r="I68" s="132"/>
      <c r="J68" s="38"/>
      <c r="K68" s="63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/>
      <c r="B69" s="111"/>
      <c r="C69" s="158"/>
      <c r="D69" s="158"/>
      <c r="E69" s="134"/>
      <c r="F69" s="140"/>
      <c r="G69" s="140"/>
      <c r="H69" s="159"/>
      <c r="I69" s="148"/>
      <c r="J69" s="143"/>
      <c r="K69" s="63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/>
      <c r="B70" s="111"/>
      <c r="C70" s="158"/>
      <c r="D70" s="158"/>
      <c r="E70" s="158"/>
      <c r="F70" s="140"/>
      <c r="G70" s="140"/>
      <c r="H70" s="159"/>
      <c r="I70" s="148"/>
      <c r="J70" s="143"/>
      <c r="K70" s="14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/>
      <c r="B71" s="111"/>
      <c r="C71" s="158"/>
      <c r="D71" s="158"/>
      <c r="E71" s="158"/>
      <c r="F71" s="140"/>
      <c r="G71" s="140"/>
      <c r="H71" s="159"/>
      <c r="I71" s="148"/>
      <c r="J71" s="143"/>
      <c r="K71" s="14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/>
      <c r="B72" s="111"/>
      <c r="C72" s="158"/>
      <c r="D72" s="158"/>
      <c r="E72" s="158"/>
      <c r="F72" s="140"/>
      <c r="G72" s="140"/>
      <c r="H72" s="159"/>
      <c r="I72" s="148"/>
      <c r="J72" s="143"/>
      <c r="K72" s="14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/>
      <c r="B73" s="111"/>
      <c r="C73" s="158"/>
      <c r="D73" s="158"/>
      <c r="E73" s="134"/>
      <c r="F73" s="140"/>
      <c r="G73" s="140"/>
      <c r="H73" s="159"/>
      <c r="I73" s="148"/>
      <c r="J73" s="143"/>
      <c r="K73" s="63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/>
      <c r="B74" s="111"/>
      <c r="C74" s="158"/>
      <c r="D74" s="158"/>
      <c r="E74" s="158"/>
      <c r="F74" s="140"/>
      <c r="G74" s="140"/>
      <c r="H74" s="159"/>
      <c r="I74" s="148"/>
      <c r="J74" s="143"/>
      <c r="K74" s="63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/>
      <c r="B75" s="111"/>
      <c r="C75" s="158"/>
      <c r="D75" s="134"/>
      <c r="E75" s="226"/>
      <c r="F75" s="140"/>
      <c r="G75" s="140"/>
      <c r="H75" s="159"/>
      <c r="I75" s="148"/>
      <c r="J75" s="143"/>
      <c r="K75" s="160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/>
      <c r="B76" s="158"/>
      <c r="C76" s="158"/>
      <c r="D76" s="158"/>
      <c r="E76" s="134"/>
      <c r="F76" s="140"/>
      <c r="G76" s="140"/>
      <c r="H76" s="159"/>
      <c r="I76" s="148"/>
      <c r="J76" s="143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1"/>
      <c r="B77" s="134"/>
      <c r="C77" s="158"/>
      <c r="D77" s="158"/>
      <c r="E77" s="134"/>
      <c r="F77" s="140"/>
      <c r="G77" s="140"/>
      <c r="H77" s="159"/>
      <c r="I77" s="148"/>
      <c r="J77" s="143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1"/>
      <c r="B78" s="134"/>
      <c r="C78" s="158"/>
      <c r="D78" s="158"/>
      <c r="E78" s="134"/>
      <c r="F78" s="140"/>
      <c r="G78" s="140"/>
      <c r="H78" s="159"/>
      <c r="I78" s="148"/>
      <c r="J78" s="143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1"/>
      <c r="B79" s="134"/>
      <c r="C79" s="158"/>
      <c r="D79" s="158"/>
      <c r="E79" s="134"/>
      <c r="F79" s="140"/>
      <c r="G79" s="140"/>
      <c r="H79" s="159"/>
      <c r="I79" s="148"/>
      <c r="J79" s="143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1"/>
      <c r="B80" s="162"/>
      <c r="C80" s="158"/>
      <c r="D80" s="134"/>
      <c r="E80" s="163"/>
      <c r="F80" s="140"/>
      <c r="G80" s="140"/>
      <c r="H80" s="159"/>
      <c r="I80" s="148"/>
      <c r="J80" s="143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1"/>
      <c r="B81" s="162"/>
      <c r="C81" s="158"/>
      <c r="D81" s="134"/>
      <c r="E81" s="164"/>
      <c r="F81" s="140"/>
      <c r="G81" s="140"/>
      <c r="H81" s="159"/>
      <c r="I81" s="148"/>
      <c r="J81" s="143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/>
      <c r="B82" s="162"/>
      <c r="C82" s="158"/>
      <c r="D82" s="134"/>
      <c r="E82" s="164"/>
      <c r="F82" s="140"/>
      <c r="G82" s="140"/>
      <c r="H82" s="159"/>
      <c r="I82" s="148"/>
      <c r="J82" s="143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1"/>
      <c r="B83" s="162"/>
      <c r="C83" s="158"/>
      <c r="D83" s="134"/>
      <c r="E83" s="164"/>
      <c r="F83" s="140"/>
      <c r="G83" s="140"/>
      <c r="H83" s="159"/>
      <c r="I83" s="148"/>
      <c r="J83" s="143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1"/>
      <c r="B84" s="162"/>
      <c r="C84" s="158"/>
      <c r="D84" s="134"/>
      <c r="E84" s="164"/>
      <c r="F84" s="140"/>
      <c r="G84" s="140"/>
      <c r="H84" s="159"/>
      <c r="I84" s="148"/>
      <c r="J84" s="143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65"/>
      <c r="B85" s="162"/>
      <c r="C85" s="158"/>
      <c r="D85" s="158"/>
      <c r="E85" s="166"/>
      <c r="F85" s="140"/>
      <c r="G85" s="140"/>
      <c r="H85" s="159"/>
      <c r="I85" s="148"/>
      <c r="J85" s="143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5"/>
      <c r="B86" s="162"/>
      <c r="C86" s="158"/>
      <c r="D86" s="158"/>
      <c r="E86" s="166"/>
      <c r="F86" s="140"/>
      <c r="G86" s="140"/>
      <c r="H86" s="159"/>
      <c r="I86" s="148"/>
      <c r="J86" s="143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5"/>
      <c r="B87" s="162"/>
      <c r="C87" s="158"/>
      <c r="D87" s="158"/>
      <c r="E87" s="166"/>
      <c r="F87" s="140"/>
      <c r="G87" s="140"/>
      <c r="H87" s="159"/>
      <c r="I87" s="148"/>
      <c r="J87" s="143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1"/>
      <c r="B88" s="162"/>
      <c r="C88" s="164"/>
      <c r="D88" s="158"/>
      <c r="E88" s="166"/>
      <c r="F88" s="140"/>
      <c r="G88" s="140"/>
      <c r="H88" s="159"/>
      <c r="I88" s="148"/>
      <c r="J88" s="143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05" t="s">
        <v>37</v>
      </c>
      <c r="B89" s="125"/>
      <c r="C89" s="106">
        <f t="shared" ref="C89:D89" si="11">SUM(C69:C80)</f>
        <v>0</v>
      </c>
      <c r="D89" s="106">
        <f t="shared" si="11"/>
        <v>0</v>
      </c>
      <c r="E89" s="167"/>
      <c r="F89" s="168"/>
      <c r="G89" s="145"/>
      <c r="H89" s="155"/>
      <c r="I89" s="132"/>
      <c r="J89" s="38"/>
      <c r="K89" s="21"/>
      <c r="L89" s="39"/>
      <c r="M89" s="8"/>
      <c r="N89" s="8"/>
      <c r="O89" s="8"/>
      <c r="P89" s="39"/>
      <c r="Q89" s="39"/>
      <c r="R89" s="39"/>
      <c r="S89" s="39"/>
      <c r="T89" s="39"/>
      <c r="U89" s="39"/>
      <c r="V89" s="39"/>
      <c r="W89" s="39"/>
      <c r="X89" s="39"/>
      <c r="Y89" s="40"/>
      <c r="Z89" s="40"/>
      <c r="AA89" s="40"/>
    </row>
    <row r="90" ht="13.5" customHeight="1">
      <c r="A90" s="91"/>
      <c r="B90" s="91"/>
      <c r="C90" s="91"/>
      <c r="D90" s="91"/>
      <c r="E90" s="92"/>
      <c r="F90" s="92"/>
      <c r="G90" s="92"/>
      <c r="H90" s="92"/>
      <c r="I90" s="92"/>
      <c r="J90" s="63"/>
      <c r="K90" s="21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5.75" customHeight="1">
      <c r="A91" s="22" t="s">
        <v>138</v>
      </c>
      <c r="B91" s="23"/>
      <c r="C91" s="169"/>
      <c r="D91" s="169"/>
      <c r="E91" s="22" t="s">
        <v>140</v>
      </c>
      <c r="F91" s="170"/>
      <c r="G91" s="170"/>
      <c r="H91" s="170"/>
      <c r="I91" s="170"/>
      <c r="J91" s="170"/>
      <c r="K91" s="17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28" t="s">
        <v>143</v>
      </c>
      <c r="B92" s="28" t="s">
        <v>144</v>
      </c>
      <c r="C92" s="28" t="s">
        <v>73</v>
      </c>
      <c r="D92" s="130"/>
      <c r="E92" s="172" t="s">
        <v>281</v>
      </c>
      <c r="F92" s="151"/>
      <c r="G92" s="151"/>
      <c r="H92" s="151"/>
      <c r="I92" s="151"/>
      <c r="J92" s="151"/>
      <c r="K92" s="21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173" t="s">
        <v>146</v>
      </c>
      <c r="B93" s="174"/>
      <c r="C93" s="134"/>
      <c r="D93" s="175"/>
      <c r="E93" s="176"/>
      <c r="F93" s="151"/>
      <c r="G93" s="151"/>
      <c r="H93" s="151"/>
      <c r="I93" s="151"/>
      <c r="J93" s="151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67" t="s">
        <v>76</v>
      </c>
      <c r="B94" s="177">
        <v>1.0</v>
      </c>
      <c r="C94" s="62"/>
      <c r="D94" s="178"/>
      <c r="E94" s="172"/>
      <c r="F94" s="151"/>
      <c r="G94" s="151"/>
      <c r="H94" s="151"/>
      <c r="I94" s="151"/>
      <c r="J94" s="151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67" t="s">
        <v>147</v>
      </c>
      <c r="B95" s="177"/>
      <c r="C95" s="67"/>
      <c r="D95" s="178"/>
      <c r="E95" s="172"/>
      <c r="F95" s="151"/>
      <c r="G95" s="151"/>
      <c r="H95" s="151"/>
      <c r="I95" s="151"/>
      <c r="J95" s="151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179"/>
      <c r="B96" s="180"/>
      <c r="C96" s="181"/>
      <c r="D96" s="182"/>
      <c r="E96" s="172"/>
      <c r="F96" s="151"/>
      <c r="G96" s="151"/>
      <c r="H96" s="151"/>
      <c r="I96" s="151"/>
      <c r="J96" s="151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83"/>
      <c r="B97" s="184"/>
      <c r="C97" s="185"/>
      <c r="D97" s="186"/>
      <c r="E97" s="172"/>
      <c r="F97" s="151"/>
      <c r="G97" s="151"/>
      <c r="H97" s="151"/>
      <c r="I97" s="151"/>
      <c r="J97" s="151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05" t="s">
        <v>37</v>
      </c>
      <c r="B98" s="187">
        <f>SUM(B93:B97)</f>
        <v>1</v>
      </c>
      <c r="C98" s="83"/>
      <c r="D98" s="168"/>
      <c r="E98" s="172"/>
      <c r="F98" s="151"/>
      <c r="G98" s="151"/>
      <c r="H98" s="151"/>
      <c r="I98" s="151"/>
      <c r="J98" s="151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188"/>
      <c r="B99" s="188"/>
      <c r="C99" s="188"/>
      <c r="D99" s="2"/>
      <c r="E99" s="189"/>
      <c r="F99" s="189"/>
      <c r="G99" s="189"/>
      <c r="H99" s="189"/>
      <c r="I99" s="189"/>
      <c r="J99" s="21"/>
      <c r="K99" s="21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129" t="s">
        <v>148</v>
      </c>
      <c r="B100" s="23"/>
      <c r="C100" s="23"/>
      <c r="D100" s="23"/>
      <c r="E100" s="23"/>
      <c r="F100" s="23"/>
      <c r="G100" s="24"/>
      <c r="H100" s="24"/>
      <c r="I100" s="25"/>
      <c r="J100" s="26"/>
      <c r="K100" s="160"/>
      <c r="L100" s="160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30" t="s">
        <v>149</v>
      </c>
      <c r="B101" s="30" t="s">
        <v>10</v>
      </c>
      <c r="C101" s="30" t="s">
        <v>11</v>
      </c>
      <c r="D101" s="30" t="s">
        <v>112</v>
      </c>
      <c r="E101" s="28" t="s">
        <v>13</v>
      </c>
      <c r="F101" s="30" t="s">
        <v>14</v>
      </c>
      <c r="G101" s="31" t="s">
        <v>15</v>
      </c>
      <c r="H101" s="131" t="s">
        <v>73</v>
      </c>
      <c r="I101" s="132"/>
      <c r="J101" s="38"/>
      <c r="K101" s="29" t="s">
        <v>19</v>
      </c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190" t="s">
        <v>150</v>
      </c>
      <c r="B102" s="191"/>
      <c r="C102" s="192"/>
      <c r="D102" s="192"/>
      <c r="E102" s="235">
        <v>0.4</v>
      </c>
      <c r="F102" s="236">
        <v>1.0</v>
      </c>
      <c r="G102" s="195">
        <f t="shared" ref="G102:G122" si="12">IF(OR(E102="",F102=""),"",E102*F102)</f>
        <v>0.4</v>
      </c>
      <c r="H102" s="196" t="s">
        <v>4</v>
      </c>
      <c r="I102" s="197"/>
      <c r="J102" s="198"/>
      <c r="K102" s="199">
        <f t="shared" ref="K102:K122" si="13">IF(OR(E102="",F102=""),"",(E102*F102)/7.5)</f>
        <v>0.05333333333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200" t="s">
        <v>151</v>
      </c>
      <c r="B103" s="201"/>
      <c r="C103" s="202"/>
      <c r="D103" s="202"/>
      <c r="E103" s="232">
        <v>0.4</v>
      </c>
      <c r="F103" s="233">
        <v>1.0</v>
      </c>
      <c r="G103" s="205">
        <f t="shared" si="12"/>
        <v>0.4</v>
      </c>
      <c r="H103" s="196" t="s">
        <v>4</v>
      </c>
      <c r="I103" s="197"/>
      <c r="J103" s="198"/>
      <c r="K103" s="206">
        <f t="shared" si="13"/>
        <v>0.05333333333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0" t="s">
        <v>152</v>
      </c>
      <c r="B104" s="201"/>
      <c r="C104" s="202"/>
      <c r="D104" s="202"/>
      <c r="E104" s="232">
        <v>0.5</v>
      </c>
      <c r="F104" s="233">
        <v>1.0</v>
      </c>
      <c r="G104" s="205">
        <f t="shared" si="12"/>
        <v>0.5</v>
      </c>
      <c r="H104" s="196" t="s">
        <v>4</v>
      </c>
      <c r="I104" s="197"/>
      <c r="J104" s="198"/>
      <c r="K104" s="206">
        <f t="shared" si="13"/>
        <v>0.06666666667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0" t="s">
        <v>153</v>
      </c>
      <c r="B105" s="201"/>
      <c r="C105" s="202"/>
      <c r="D105" s="202"/>
      <c r="E105" s="232">
        <v>0.5</v>
      </c>
      <c r="F105" s="233">
        <v>1.0</v>
      </c>
      <c r="G105" s="205">
        <f t="shared" si="12"/>
        <v>0.5</v>
      </c>
      <c r="H105" s="196" t="s">
        <v>4</v>
      </c>
      <c r="I105" s="197"/>
      <c r="J105" s="198"/>
      <c r="K105" s="207">
        <f t="shared" si="13"/>
        <v>0.06666666667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8" t="s">
        <v>283</v>
      </c>
      <c r="B106" s="209"/>
      <c r="C106" s="210"/>
      <c r="D106" s="210"/>
      <c r="E106" s="211">
        <v>1.6</v>
      </c>
      <c r="F106" s="212">
        <v>1.0</v>
      </c>
      <c r="G106" s="205">
        <f t="shared" si="12"/>
        <v>1.6</v>
      </c>
      <c r="H106" s="196" t="s">
        <v>4</v>
      </c>
      <c r="I106" s="197"/>
      <c r="J106" s="198"/>
      <c r="K106" s="207">
        <f t="shared" si="13"/>
        <v>0.2133333333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8" t="s">
        <v>255</v>
      </c>
      <c r="B107" s="209"/>
      <c r="C107" s="210"/>
      <c r="D107" s="210"/>
      <c r="E107" s="211">
        <v>0.5</v>
      </c>
      <c r="F107" s="212">
        <v>1.0</v>
      </c>
      <c r="G107" s="205">
        <f t="shared" si="12"/>
        <v>0.5</v>
      </c>
      <c r="H107" s="196" t="s">
        <v>4</v>
      </c>
      <c r="I107" s="197"/>
      <c r="J107" s="198"/>
      <c r="K107" s="207">
        <f t="shared" si="13"/>
        <v>0.06666666667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8" t="s">
        <v>284</v>
      </c>
      <c r="B108" s="213"/>
      <c r="C108" s="214"/>
      <c r="D108" s="214"/>
      <c r="E108" s="211">
        <v>0.5</v>
      </c>
      <c r="F108" s="212">
        <v>1.0</v>
      </c>
      <c r="G108" s="205">
        <f t="shared" si="12"/>
        <v>0.5</v>
      </c>
      <c r="H108" s="196" t="s">
        <v>4</v>
      </c>
      <c r="I108" s="197"/>
      <c r="J108" s="198"/>
      <c r="K108" s="207">
        <f t="shared" si="13"/>
        <v>0.06666666667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8" t="s">
        <v>285</v>
      </c>
      <c r="B109" s="213"/>
      <c r="C109" s="214"/>
      <c r="D109" s="214"/>
      <c r="E109" s="211">
        <v>1.5</v>
      </c>
      <c r="F109" s="212">
        <v>1.0</v>
      </c>
      <c r="G109" s="205">
        <f t="shared" si="12"/>
        <v>1.5</v>
      </c>
      <c r="H109" s="196" t="s">
        <v>4</v>
      </c>
      <c r="I109" s="197"/>
      <c r="J109" s="198"/>
      <c r="K109" s="207">
        <f t="shared" si="13"/>
        <v>0.2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8" t="s">
        <v>286</v>
      </c>
      <c r="B110" s="213"/>
      <c r="C110" s="214"/>
      <c r="D110" s="214"/>
      <c r="E110" s="211">
        <v>0.6</v>
      </c>
      <c r="F110" s="212">
        <v>1.0</v>
      </c>
      <c r="G110" s="205">
        <f t="shared" si="12"/>
        <v>0.6</v>
      </c>
      <c r="H110" s="196" t="s">
        <v>4</v>
      </c>
      <c r="I110" s="197"/>
      <c r="J110" s="198"/>
      <c r="K110" s="207">
        <f t="shared" si="13"/>
        <v>0.08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8" t="s">
        <v>287</v>
      </c>
      <c r="B111" s="213"/>
      <c r="C111" s="214"/>
      <c r="D111" s="214"/>
      <c r="E111" s="211">
        <v>1.0</v>
      </c>
      <c r="F111" s="212">
        <v>2.0</v>
      </c>
      <c r="G111" s="205">
        <f t="shared" si="12"/>
        <v>2</v>
      </c>
      <c r="H111" s="196" t="s">
        <v>288</v>
      </c>
      <c r="I111" s="197"/>
      <c r="J111" s="198"/>
      <c r="K111" s="207">
        <f t="shared" si="13"/>
        <v>0.2666666667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8" t="s">
        <v>289</v>
      </c>
      <c r="B112" s="213"/>
      <c r="C112" s="210"/>
      <c r="D112" s="210"/>
      <c r="E112" s="211">
        <v>1.0</v>
      </c>
      <c r="F112" s="212">
        <v>2.0</v>
      </c>
      <c r="G112" s="205">
        <f t="shared" si="12"/>
        <v>2</v>
      </c>
      <c r="H112" s="196" t="s">
        <v>221</v>
      </c>
      <c r="I112" s="197"/>
      <c r="J112" s="198"/>
      <c r="K112" s="207">
        <f t="shared" si="13"/>
        <v>0.2666666667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8" t="s">
        <v>291</v>
      </c>
      <c r="B113" s="213"/>
      <c r="C113" s="210"/>
      <c r="D113" s="210"/>
      <c r="E113" s="211">
        <v>0.5</v>
      </c>
      <c r="F113" s="212">
        <v>5.0</v>
      </c>
      <c r="G113" s="205">
        <f t="shared" si="12"/>
        <v>2.5</v>
      </c>
      <c r="H113" s="196" t="s">
        <v>292</v>
      </c>
      <c r="I113" s="197"/>
      <c r="J113" s="198"/>
      <c r="K113" s="207">
        <f t="shared" si="13"/>
        <v>0.3333333333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8"/>
      <c r="B114" s="213"/>
      <c r="C114" s="214"/>
      <c r="D114" s="214"/>
      <c r="E114" s="211"/>
      <c r="F114" s="212"/>
      <c r="G114" s="205" t="str">
        <f t="shared" si="12"/>
        <v/>
      </c>
      <c r="H114" s="196"/>
      <c r="I114" s="197"/>
      <c r="J114" s="198"/>
      <c r="K114" s="207" t="str">
        <f t="shared" si="13"/>
        <v/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8"/>
      <c r="B115" s="213"/>
      <c r="C115" s="214"/>
      <c r="D115" s="214"/>
      <c r="E115" s="211"/>
      <c r="F115" s="212"/>
      <c r="G115" s="205" t="str">
        <f t="shared" si="12"/>
        <v/>
      </c>
      <c r="H115" s="196"/>
      <c r="I115" s="197"/>
      <c r="J115" s="198"/>
      <c r="K115" s="207" t="str">
        <f t="shared" si="13"/>
        <v/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8"/>
      <c r="B116" s="215"/>
      <c r="C116" s="216"/>
      <c r="D116" s="216"/>
      <c r="E116" s="217"/>
      <c r="F116" s="212"/>
      <c r="G116" s="205" t="str">
        <f t="shared" si="12"/>
        <v/>
      </c>
      <c r="H116" s="196"/>
      <c r="I116" s="197"/>
      <c r="J116" s="198"/>
      <c r="K116" s="207" t="str">
        <f t="shared" si="13"/>
        <v/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8"/>
      <c r="B117" s="215"/>
      <c r="C117" s="216"/>
      <c r="D117" s="216"/>
      <c r="E117" s="217"/>
      <c r="F117" s="218"/>
      <c r="G117" s="205" t="str">
        <f t="shared" si="12"/>
        <v/>
      </c>
      <c r="H117" s="196"/>
      <c r="I117" s="197"/>
      <c r="J117" s="198"/>
      <c r="K117" s="207" t="str">
        <f t="shared" si="13"/>
        <v/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8"/>
      <c r="B118" s="215"/>
      <c r="C118" s="216"/>
      <c r="D118" s="216"/>
      <c r="E118" s="217"/>
      <c r="F118" s="218"/>
      <c r="G118" s="205" t="str">
        <f t="shared" si="12"/>
        <v/>
      </c>
      <c r="H118" s="196"/>
      <c r="I118" s="197"/>
      <c r="J118" s="198"/>
      <c r="K118" s="207" t="str">
        <f t="shared" si="13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8"/>
      <c r="B119" s="215"/>
      <c r="C119" s="216"/>
      <c r="D119" s="216"/>
      <c r="E119" s="217"/>
      <c r="F119" s="218"/>
      <c r="G119" s="205" t="str">
        <f t="shared" si="12"/>
        <v/>
      </c>
      <c r="H119" s="196"/>
      <c r="I119" s="197"/>
      <c r="J119" s="198"/>
      <c r="K119" s="207" t="str">
        <f t="shared" si="13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8"/>
      <c r="B120" s="215"/>
      <c r="C120" s="216"/>
      <c r="D120" s="216"/>
      <c r="E120" s="217"/>
      <c r="F120" s="218"/>
      <c r="G120" s="205" t="str">
        <f t="shared" si="12"/>
        <v/>
      </c>
      <c r="H120" s="196"/>
      <c r="I120" s="197"/>
      <c r="J120" s="198"/>
      <c r="K120" s="207" t="str">
        <f t="shared" si="13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8"/>
      <c r="B121" s="219"/>
      <c r="C121" s="216"/>
      <c r="D121" s="216"/>
      <c r="E121" s="217"/>
      <c r="F121" s="218"/>
      <c r="G121" s="205" t="str">
        <f t="shared" si="12"/>
        <v/>
      </c>
      <c r="H121" s="196"/>
      <c r="I121" s="197"/>
      <c r="J121" s="198"/>
      <c r="K121" s="207" t="str">
        <f t="shared" si="13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208"/>
      <c r="B122" s="219"/>
      <c r="C122" s="216"/>
      <c r="D122" s="216"/>
      <c r="E122" s="217"/>
      <c r="F122" s="218"/>
      <c r="G122" s="220" t="str">
        <f t="shared" si="12"/>
        <v/>
      </c>
      <c r="H122" s="196"/>
      <c r="I122" s="197"/>
      <c r="J122" s="198"/>
      <c r="K122" s="221" t="str">
        <f t="shared" si="13"/>
        <v/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05" t="s">
        <v>37</v>
      </c>
      <c r="B123" s="125"/>
      <c r="C123" s="106">
        <f t="shared" ref="C123:D123" si="14">SUM(C102:C105)</f>
        <v>0</v>
      </c>
      <c r="D123" s="106">
        <f t="shared" si="14"/>
        <v>0</v>
      </c>
      <c r="E123" s="108">
        <f>SUM(E102:E122)</f>
        <v>9</v>
      </c>
      <c r="F123" s="86">
        <f>IFERROR(G123/E123, 0)</f>
        <v>1.444444444</v>
      </c>
      <c r="G123" s="87">
        <f>SUM(G102:G122)</f>
        <v>13</v>
      </c>
      <c r="H123" s="155"/>
      <c r="I123" s="132"/>
      <c r="J123" s="38"/>
      <c r="K123" s="90">
        <f>SUM(K102:K122)</f>
        <v>1.733333333</v>
      </c>
      <c r="L123" s="39"/>
      <c r="M123" s="8"/>
      <c r="N123" s="8"/>
      <c r="O123" s="8"/>
      <c r="P123" s="39"/>
      <c r="Q123" s="39"/>
      <c r="R123" s="39"/>
      <c r="S123" s="39"/>
      <c r="T123" s="39"/>
      <c r="U123" s="39"/>
      <c r="V123" s="39"/>
      <c r="W123" s="39"/>
      <c r="X123" s="39"/>
      <c r="Y123" s="40"/>
      <c r="Z123" s="40"/>
      <c r="AA123" s="40"/>
    </row>
    <row r="124" ht="15.75" customHeight="1">
      <c r="A124" s="188"/>
      <c r="B124" s="188"/>
      <c r="C124" s="188"/>
      <c r="D124" s="2"/>
      <c r="E124" s="189"/>
      <c r="F124" s="189"/>
      <c r="G124" s="189"/>
      <c r="H124" s="189"/>
      <c r="I124" s="189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8"/>
      <c r="B125" s="188"/>
      <c r="C125" s="188"/>
      <c r="D125" s="2"/>
      <c r="E125" s="189"/>
      <c r="F125" s="189"/>
      <c r="G125" s="189"/>
      <c r="H125" s="189"/>
      <c r="I125" s="189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8"/>
      <c r="B126" s="188"/>
      <c r="C126" s="188"/>
      <c r="D126" s="2"/>
      <c r="E126" s="189"/>
      <c r="F126" s="189"/>
      <c r="G126" s="189"/>
      <c r="H126" s="189"/>
      <c r="I126" s="189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8"/>
      <c r="B127" s="188"/>
      <c r="C127" s="188"/>
      <c r="D127" s="2"/>
      <c r="E127" s="189"/>
      <c r="F127" s="189"/>
      <c r="G127" s="189"/>
      <c r="H127" s="189"/>
      <c r="I127" s="189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B128" s="188"/>
      <c r="C128" s="188"/>
      <c r="D128" s="2"/>
      <c r="E128" s="189"/>
      <c r="F128" s="189"/>
      <c r="G128" s="189"/>
      <c r="H128" s="189"/>
      <c r="I128" s="189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8"/>
      <c r="B129" s="188"/>
      <c r="C129" s="188"/>
      <c r="D129" s="2"/>
      <c r="E129" s="189"/>
      <c r="F129" s="189"/>
      <c r="G129" s="189"/>
      <c r="H129" s="189"/>
      <c r="I129" s="189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8"/>
      <c r="B130" s="188"/>
      <c r="C130" s="188"/>
      <c r="D130" s="2"/>
      <c r="E130" s="189"/>
      <c r="F130" s="189"/>
      <c r="G130" s="189"/>
      <c r="H130" s="189"/>
      <c r="I130" s="189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8"/>
      <c r="B131" s="188"/>
      <c r="C131" s="188"/>
      <c r="D131" s="2"/>
      <c r="E131" s="189"/>
      <c r="F131" s="189"/>
      <c r="G131" s="189"/>
      <c r="H131" s="189"/>
      <c r="I131" s="189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8"/>
      <c r="B132" s="188"/>
      <c r="C132" s="188"/>
      <c r="D132" s="2"/>
      <c r="E132" s="189"/>
      <c r="F132" s="189"/>
      <c r="G132" s="189"/>
      <c r="H132" s="189"/>
      <c r="I132" s="189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8"/>
      <c r="B133" s="188"/>
      <c r="C133" s="188"/>
      <c r="D133" s="2"/>
      <c r="E133" s="189"/>
      <c r="F133" s="189"/>
      <c r="G133" s="189"/>
      <c r="H133" s="189"/>
      <c r="I133" s="189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8"/>
      <c r="B134" s="188"/>
      <c r="C134" s="188"/>
      <c r="D134" s="2"/>
      <c r="E134" s="189"/>
      <c r="F134" s="189"/>
      <c r="G134" s="189"/>
      <c r="H134" s="189"/>
      <c r="I134" s="189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8"/>
      <c r="B135" s="188"/>
      <c r="C135" s="188"/>
      <c r="D135" s="2"/>
      <c r="E135" s="189"/>
      <c r="F135" s="189"/>
      <c r="G135" s="189"/>
      <c r="H135" s="189"/>
      <c r="I135" s="189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8"/>
      <c r="B136" s="188"/>
      <c r="C136" s="188"/>
      <c r="D136" s="2"/>
      <c r="E136" s="189"/>
      <c r="F136" s="189"/>
      <c r="G136" s="189"/>
      <c r="H136" s="189"/>
      <c r="I136" s="189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8"/>
      <c r="B137" s="188"/>
      <c r="C137" s="188"/>
      <c r="D137" s="2"/>
      <c r="E137" s="189"/>
      <c r="F137" s="189"/>
      <c r="G137" s="189"/>
      <c r="H137" s="189"/>
      <c r="I137" s="189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8"/>
      <c r="B138" s="188"/>
      <c r="C138" s="188"/>
      <c r="D138" s="2"/>
      <c r="E138" s="189"/>
      <c r="F138" s="189"/>
      <c r="G138" s="189"/>
      <c r="H138" s="189"/>
      <c r="I138" s="189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8"/>
      <c r="B139" s="188"/>
      <c r="C139" s="188"/>
      <c r="D139" s="2"/>
      <c r="E139" s="189"/>
      <c r="F139" s="189"/>
      <c r="G139" s="189"/>
      <c r="H139" s="189"/>
      <c r="I139" s="189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8"/>
      <c r="B140" s="188"/>
      <c r="C140" s="188"/>
      <c r="D140" s="2"/>
      <c r="E140" s="189"/>
      <c r="F140" s="189"/>
      <c r="G140" s="189"/>
      <c r="H140" s="189"/>
      <c r="I140" s="189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8"/>
      <c r="B141" s="188"/>
      <c r="C141" s="188"/>
      <c r="D141" s="2"/>
      <c r="E141" s="189"/>
      <c r="F141" s="189"/>
      <c r="G141" s="189"/>
      <c r="H141" s="189"/>
      <c r="I141" s="189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8"/>
      <c r="B142" s="188"/>
      <c r="C142" s="188"/>
      <c r="D142" s="2"/>
      <c r="E142" s="189"/>
      <c r="F142" s="189"/>
      <c r="G142" s="189"/>
      <c r="H142" s="189"/>
      <c r="I142" s="189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8"/>
      <c r="B143" s="188"/>
      <c r="C143" s="188"/>
      <c r="D143" s="2"/>
      <c r="E143" s="189"/>
      <c r="F143" s="189"/>
      <c r="G143" s="189"/>
      <c r="H143" s="189"/>
      <c r="I143" s="189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8"/>
      <c r="B144" s="188"/>
      <c r="C144" s="188"/>
      <c r="D144" s="2"/>
      <c r="E144" s="189"/>
      <c r="F144" s="189"/>
      <c r="G144" s="189"/>
      <c r="H144" s="189"/>
      <c r="I144" s="189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8"/>
      <c r="B145" s="188"/>
      <c r="C145" s="188"/>
      <c r="D145" s="2"/>
      <c r="E145" s="189"/>
      <c r="F145" s="189"/>
      <c r="G145" s="189"/>
      <c r="H145" s="189"/>
      <c r="I145" s="189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8"/>
      <c r="B146" s="188"/>
      <c r="C146" s="188"/>
      <c r="D146" s="2"/>
      <c r="E146" s="189"/>
      <c r="F146" s="189"/>
      <c r="G146" s="189"/>
      <c r="H146" s="189"/>
      <c r="I146" s="189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8"/>
      <c r="B147" s="188"/>
      <c r="C147" s="188"/>
      <c r="D147" s="2"/>
      <c r="E147" s="189"/>
      <c r="F147" s="189"/>
      <c r="G147" s="189"/>
      <c r="H147" s="189"/>
      <c r="I147" s="189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8"/>
      <c r="B148" s="188"/>
      <c r="C148" s="188"/>
      <c r="D148" s="2"/>
      <c r="E148" s="189"/>
      <c r="F148" s="189"/>
      <c r="G148" s="189"/>
      <c r="H148" s="189"/>
      <c r="I148" s="189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8"/>
      <c r="B149" s="188"/>
      <c r="C149" s="188"/>
      <c r="D149" s="2"/>
      <c r="E149" s="189"/>
      <c r="F149" s="189"/>
      <c r="G149" s="189"/>
      <c r="H149" s="189"/>
      <c r="I149" s="189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8"/>
      <c r="B150" s="188"/>
      <c r="C150" s="188"/>
      <c r="D150" s="2"/>
      <c r="E150" s="189"/>
      <c r="F150" s="189"/>
      <c r="G150" s="189"/>
      <c r="H150" s="189"/>
      <c r="I150" s="189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8"/>
      <c r="B151" s="188"/>
      <c r="C151" s="188"/>
      <c r="D151" s="2"/>
      <c r="E151" s="189"/>
      <c r="F151" s="189"/>
      <c r="G151" s="189"/>
      <c r="H151" s="189"/>
      <c r="I151" s="189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8"/>
      <c r="B152" s="188"/>
      <c r="C152" s="188"/>
      <c r="D152" s="2"/>
      <c r="E152" s="189"/>
      <c r="F152" s="189"/>
      <c r="G152" s="189"/>
      <c r="H152" s="189"/>
      <c r="I152" s="189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8"/>
      <c r="B153" s="188"/>
      <c r="C153" s="188"/>
      <c r="D153" s="2"/>
      <c r="E153" s="189"/>
      <c r="F153" s="189"/>
      <c r="G153" s="189"/>
      <c r="H153" s="189"/>
      <c r="I153" s="189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8"/>
      <c r="B154" s="188"/>
      <c r="C154" s="188"/>
      <c r="D154" s="2"/>
      <c r="E154" s="189"/>
      <c r="F154" s="189"/>
      <c r="G154" s="189"/>
      <c r="H154" s="189"/>
      <c r="I154" s="189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8"/>
      <c r="B155" s="188"/>
      <c r="C155" s="188"/>
      <c r="D155" s="2"/>
      <c r="E155" s="189"/>
      <c r="F155" s="189"/>
      <c r="G155" s="189"/>
      <c r="H155" s="189"/>
      <c r="I155" s="189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8"/>
      <c r="B156" s="188"/>
      <c r="C156" s="188"/>
      <c r="D156" s="2"/>
      <c r="E156" s="189"/>
      <c r="F156" s="189"/>
      <c r="G156" s="189"/>
      <c r="H156" s="189"/>
      <c r="I156" s="189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8"/>
      <c r="B157" s="188"/>
      <c r="C157" s="188"/>
      <c r="D157" s="2"/>
      <c r="E157" s="189"/>
      <c r="F157" s="189"/>
      <c r="G157" s="189"/>
      <c r="H157" s="189"/>
      <c r="I157" s="189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8"/>
      <c r="B158" s="188"/>
      <c r="C158" s="188"/>
      <c r="D158" s="2"/>
      <c r="E158" s="189"/>
      <c r="F158" s="189"/>
      <c r="G158" s="189"/>
      <c r="H158" s="189"/>
      <c r="I158" s="189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8"/>
      <c r="B159" s="188"/>
      <c r="C159" s="188"/>
      <c r="D159" s="2"/>
      <c r="E159" s="189"/>
      <c r="F159" s="189"/>
      <c r="G159" s="189"/>
      <c r="H159" s="189"/>
      <c r="I159" s="189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188"/>
      <c r="B160" s="188"/>
      <c r="C160" s="188"/>
      <c r="D160" s="2"/>
      <c r="E160" s="189"/>
      <c r="F160" s="189"/>
      <c r="G160" s="189"/>
      <c r="H160" s="189"/>
      <c r="I160" s="189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8"/>
      <c r="B161" s="188"/>
      <c r="C161" s="188"/>
      <c r="D161" s="2"/>
      <c r="E161" s="189"/>
      <c r="F161" s="189"/>
      <c r="G161" s="189"/>
      <c r="H161" s="189"/>
      <c r="I161" s="189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8"/>
      <c r="B162" s="188"/>
      <c r="C162" s="188"/>
      <c r="D162" s="2"/>
      <c r="E162" s="189"/>
      <c r="F162" s="189"/>
      <c r="G162" s="189"/>
      <c r="H162" s="189"/>
      <c r="I162" s="189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8"/>
      <c r="B163" s="188"/>
      <c r="C163" s="188"/>
      <c r="D163" s="2"/>
      <c r="E163" s="189"/>
      <c r="F163" s="189"/>
      <c r="G163" s="189"/>
      <c r="H163" s="189"/>
      <c r="I163" s="189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8"/>
      <c r="B164" s="188"/>
      <c r="C164" s="188"/>
      <c r="D164" s="2"/>
      <c r="E164" s="189"/>
      <c r="F164" s="189"/>
      <c r="G164" s="189"/>
      <c r="H164" s="189"/>
      <c r="I164" s="189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8"/>
      <c r="B165" s="188"/>
      <c r="C165" s="188"/>
      <c r="D165" s="2"/>
      <c r="E165" s="189"/>
      <c r="F165" s="189"/>
      <c r="G165" s="189"/>
      <c r="H165" s="189"/>
      <c r="I165" s="189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8"/>
      <c r="B166" s="188"/>
      <c r="C166" s="188"/>
      <c r="D166" s="2"/>
      <c r="E166" s="189"/>
      <c r="F166" s="189"/>
      <c r="G166" s="189"/>
      <c r="H166" s="189"/>
      <c r="I166" s="189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8"/>
      <c r="B167" s="188"/>
      <c r="C167" s="188"/>
      <c r="D167" s="2"/>
      <c r="E167" s="189"/>
      <c r="F167" s="189"/>
      <c r="G167" s="189"/>
      <c r="H167" s="189"/>
      <c r="I167" s="189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8"/>
      <c r="B168" s="188"/>
      <c r="C168" s="188"/>
      <c r="D168" s="2"/>
      <c r="E168" s="189"/>
      <c r="F168" s="189"/>
      <c r="G168" s="189"/>
      <c r="H168" s="189"/>
      <c r="I168" s="189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8"/>
      <c r="B169" s="188"/>
      <c r="C169" s="188"/>
      <c r="D169" s="2"/>
      <c r="E169" s="189"/>
      <c r="F169" s="189"/>
      <c r="G169" s="189"/>
      <c r="H169" s="189"/>
      <c r="I169" s="189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8"/>
      <c r="B170" s="188"/>
      <c r="C170" s="188"/>
      <c r="D170" s="2"/>
      <c r="E170" s="189"/>
      <c r="F170" s="189"/>
      <c r="G170" s="189"/>
      <c r="H170" s="189"/>
      <c r="I170" s="189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8"/>
      <c r="B171" s="188"/>
      <c r="C171" s="188"/>
      <c r="D171" s="2"/>
      <c r="E171" s="189"/>
      <c r="F171" s="189"/>
      <c r="G171" s="189"/>
      <c r="H171" s="189"/>
      <c r="I171" s="189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8"/>
      <c r="B172" s="188"/>
      <c r="C172" s="188"/>
      <c r="D172" s="2"/>
      <c r="E172" s="189"/>
      <c r="F172" s="189"/>
      <c r="G172" s="189"/>
      <c r="H172" s="189"/>
      <c r="I172" s="189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8"/>
      <c r="B173" s="188"/>
      <c r="C173" s="188"/>
      <c r="D173" s="2"/>
      <c r="E173" s="189"/>
      <c r="F173" s="189"/>
      <c r="G173" s="189"/>
      <c r="H173" s="189"/>
      <c r="I173" s="189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8"/>
      <c r="B174" s="188"/>
      <c r="C174" s="188"/>
      <c r="D174" s="2"/>
      <c r="E174" s="189"/>
      <c r="F174" s="189"/>
      <c r="G174" s="189"/>
      <c r="H174" s="189"/>
      <c r="I174" s="189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8"/>
      <c r="B175" s="188"/>
      <c r="C175" s="188"/>
      <c r="D175" s="2"/>
      <c r="E175" s="189"/>
      <c r="F175" s="189"/>
      <c r="G175" s="189"/>
      <c r="H175" s="189"/>
      <c r="I175" s="189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8"/>
      <c r="B176" s="188"/>
      <c r="C176" s="188"/>
      <c r="D176" s="2"/>
      <c r="E176" s="189"/>
      <c r="F176" s="189"/>
      <c r="G176" s="189"/>
      <c r="H176" s="189"/>
      <c r="I176" s="189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8"/>
      <c r="B177" s="188"/>
      <c r="C177" s="188"/>
      <c r="D177" s="2"/>
      <c r="E177" s="189"/>
      <c r="F177" s="189"/>
      <c r="G177" s="189"/>
      <c r="H177" s="189"/>
      <c r="I177" s="189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8"/>
      <c r="B178" s="188"/>
      <c r="C178" s="188"/>
      <c r="D178" s="2"/>
      <c r="E178" s="189"/>
      <c r="F178" s="189"/>
      <c r="G178" s="189"/>
      <c r="H178" s="189"/>
      <c r="I178" s="189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8"/>
      <c r="B179" s="188"/>
      <c r="C179" s="188"/>
      <c r="D179" s="2"/>
      <c r="E179" s="189"/>
      <c r="F179" s="189"/>
      <c r="G179" s="189"/>
      <c r="H179" s="189"/>
      <c r="I179" s="189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8"/>
      <c r="B180" s="188"/>
      <c r="C180" s="188"/>
      <c r="D180" s="2"/>
      <c r="E180" s="189"/>
      <c r="F180" s="189"/>
      <c r="G180" s="189"/>
      <c r="H180" s="189"/>
      <c r="I180" s="189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8"/>
      <c r="B181" s="188"/>
      <c r="C181" s="188"/>
      <c r="D181" s="2"/>
      <c r="E181" s="189"/>
      <c r="F181" s="189"/>
      <c r="G181" s="189"/>
      <c r="H181" s="189"/>
      <c r="I181" s="189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8"/>
      <c r="B182" s="188"/>
      <c r="C182" s="188"/>
      <c r="D182" s="2"/>
      <c r="E182" s="189"/>
      <c r="F182" s="189"/>
      <c r="G182" s="189"/>
      <c r="H182" s="189"/>
      <c r="I182" s="189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8"/>
      <c r="B183" s="188"/>
      <c r="C183" s="188"/>
      <c r="D183" s="2"/>
      <c r="E183" s="189"/>
      <c r="F183" s="189"/>
      <c r="G183" s="189"/>
      <c r="H183" s="189"/>
      <c r="I183" s="189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8"/>
      <c r="B184" s="188"/>
      <c r="C184" s="188"/>
      <c r="D184" s="2"/>
      <c r="E184" s="189"/>
      <c r="F184" s="189"/>
      <c r="G184" s="189"/>
      <c r="H184" s="189"/>
      <c r="I184" s="189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8"/>
      <c r="B185" s="188"/>
      <c r="C185" s="188"/>
      <c r="D185" s="2"/>
      <c r="E185" s="189"/>
      <c r="F185" s="189"/>
      <c r="G185" s="189"/>
      <c r="H185" s="189"/>
      <c r="I185" s="189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8"/>
      <c r="B186" s="188"/>
      <c r="C186" s="188"/>
      <c r="D186" s="2"/>
      <c r="E186" s="189"/>
      <c r="F186" s="189"/>
      <c r="G186" s="189"/>
      <c r="H186" s="189"/>
      <c r="I186" s="189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8"/>
      <c r="B187" s="188"/>
      <c r="C187" s="188"/>
      <c r="D187" s="2"/>
      <c r="E187" s="189"/>
      <c r="F187" s="189"/>
      <c r="G187" s="189"/>
      <c r="H187" s="189"/>
      <c r="I187" s="189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8"/>
      <c r="B188" s="188"/>
      <c r="C188" s="188"/>
      <c r="D188" s="2"/>
      <c r="E188" s="189"/>
      <c r="F188" s="189"/>
      <c r="G188" s="189"/>
      <c r="H188" s="189"/>
      <c r="I188" s="189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8"/>
      <c r="B189" s="188"/>
      <c r="C189" s="188"/>
      <c r="D189" s="2"/>
      <c r="E189" s="189"/>
      <c r="F189" s="189"/>
      <c r="G189" s="189"/>
      <c r="H189" s="189"/>
      <c r="I189" s="189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8"/>
      <c r="B190" s="188"/>
      <c r="C190" s="188"/>
      <c r="D190" s="2"/>
      <c r="E190" s="189"/>
      <c r="F190" s="189"/>
      <c r="G190" s="189"/>
      <c r="H190" s="189"/>
      <c r="I190" s="189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8"/>
      <c r="B191" s="188"/>
      <c r="C191" s="188"/>
      <c r="D191" s="2"/>
      <c r="E191" s="189"/>
      <c r="F191" s="189"/>
      <c r="G191" s="189"/>
      <c r="H191" s="189"/>
      <c r="I191" s="189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88"/>
      <c r="B192" s="188"/>
      <c r="C192" s="188"/>
      <c r="D192" s="2"/>
      <c r="E192" s="189"/>
      <c r="F192" s="189"/>
      <c r="G192" s="189"/>
      <c r="H192" s="189"/>
      <c r="I192" s="189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21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7.25" customHeight="1">
      <c r="A309" s="1"/>
      <c r="B309" s="1"/>
      <c r="C309" s="1"/>
      <c r="D309" s="2"/>
      <c r="E309" s="3"/>
      <c r="F309" s="3"/>
      <c r="G309" s="3"/>
      <c r="H309" s="3"/>
      <c r="I309" s="3"/>
      <c r="J309" s="21"/>
      <c r="K309" s="5"/>
      <c r="L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2"/>
      <c r="B310" s="2"/>
      <c r="C310" s="2"/>
      <c r="D310" s="2"/>
      <c r="E310" s="2"/>
      <c r="F310" s="2"/>
      <c r="G310" s="222"/>
      <c r="H310" s="222"/>
      <c r="I310" s="222"/>
      <c r="J310" s="222"/>
      <c r="K310" s="5"/>
    </row>
    <row r="311" ht="15.75" customHeight="1">
      <c r="A311" s="2"/>
      <c r="B311" s="2"/>
      <c r="C311" s="2"/>
      <c r="D311" s="2"/>
      <c r="E311" s="2"/>
      <c r="F311" s="2"/>
      <c r="G311" s="222"/>
      <c r="H311" s="222"/>
      <c r="I311" s="222"/>
      <c r="J311" s="222"/>
      <c r="K311" s="5"/>
    </row>
    <row r="312" ht="15.75" customHeight="1">
      <c r="A312" s="2"/>
      <c r="B312" s="2"/>
      <c r="C312" s="2"/>
      <c r="D312" s="2"/>
      <c r="E312" s="2"/>
      <c r="F312" s="2"/>
      <c r="G312" s="222"/>
      <c r="H312" s="222"/>
      <c r="I312" s="222"/>
      <c r="J312" s="222"/>
      <c r="K312" s="5"/>
    </row>
    <row r="313" ht="15.75" customHeight="1">
      <c r="A313" s="2"/>
      <c r="B313" s="2"/>
      <c r="C313" s="2"/>
      <c r="D313" s="2"/>
      <c r="E313" s="2"/>
      <c r="F313" s="2"/>
      <c r="G313" s="222"/>
      <c r="H313" s="222"/>
      <c r="I313" s="222"/>
      <c r="J313" s="222"/>
      <c r="K313" s="5"/>
    </row>
    <row r="314" ht="15.75" customHeight="1">
      <c r="A314" s="2"/>
      <c r="B314" s="2"/>
      <c r="C314" s="2"/>
      <c r="D314" s="2"/>
      <c r="E314" s="2"/>
      <c r="F314" s="2"/>
      <c r="G314" s="222"/>
      <c r="H314" s="222"/>
      <c r="I314" s="222"/>
      <c r="J314" s="222"/>
      <c r="K314" s="5"/>
    </row>
    <row r="315" ht="15.75" customHeight="1">
      <c r="A315" s="2"/>
      <c r="B315" s="2"/>
      <c r="C315" s="2"/>
      <c r="D315" s="2"/>
      <c r="E315" s="2"/>
      <c r="F315" s="2"/>
      <c r="G315" s="222"/>
      <c r="H315" s="222"/>
      <c r="I315" s="222"/>
      <c r="J315" s="222"/>
      <c r="K315" s="5"/>
    </row>
    <row r="316" ht="15.75" customHeight="1">
      <c r="A316" s="2"/>
      <c r="B316" s="2"/>
      <c r="C316" s="2"/>
      <c r="D316" s="2"/>
      <c r="E316" s="2"/>
      <c r="F316" s="2"/>
      <c r="G316" s="222"/>
      <c r="H316" s="222"/>
      <c r="I316" s="222"/>
      <c r="J316" s="222"/>
      <c r="K316" s="5"/>
    </row>
    <row r="317" ht="15.75" customHeight="1">
      <c r="A317" s="2"/>
      <c r="B317" s="2"/>
      <c r="C317" s="2"/>
      <c r="D317" s="2"/>
      <c r="E317" s="2"/>
      <c r="F317" s="2"/>
      <c r="G317" s="222"/>
      <c r="H317" s="222"/>
      <c r="I317" s="222"/>
      <c r="J317" s="222"/>
      <c r="K317" s="5"/>
    </row>
    <row r="318" ht="15.75" customHeight="1">
      <c r="A318" s="2"/>
      <c r="B318" s="2"/>
      <c r="C318" s="2"/>
      <c r="D318" s="2"/>
      <c r="E318" s="2"/>
      <c r="F318" s="2"/>
      <c r="G318" s="222"/>
      <c r="H318" s="222"/>
      <c r="I318" s="222"/>
      <c r="J318" s="222"/>
      <c r="K318" s="5"/>
    </row>
    <row r="319" ht="15.75" customHeight="1">
      <c r="A319" s="2"/>
      <c r="B319" s="2"/>
      <c r="C319" s="2"/>
      <c r="D319" s="2"/>
      <c r="E319" s="2"/>
      <c r="F319" s="2"/>
      <c r="G319" s="222"/>
      <c r="H319" s="222"/>
      <c r="I319" s="222"/>
      <c r="J319" s="222"/>
      <c r="K319" s="5"/>
    </row>
    <row r="320" ht="15.75" customHeight="1">
      <c r="A320" s="2"/>
      <c r="B320" s="2"/>
      <c r="C320" s="2"/>
      <c r="D320" s="2"/>
      <c r="E320" s="2"/>
      <c r="F320" s="2"/>
      <c r="G320" s="222"/>
      <c r="H320" s="222"/>
      <c r="I320" s="222"/>
      <c r="J320" s="222"/>
      <c r="K320" s="5"/>
    </row>
    <row r="321" ht="15.75" customHeight="1">
      <c r="A321" s="2"/>
      <c r="B321" s="2"/>
      <c r="C321" s="2"/>
      <c r="D321" s="2"/>
      <c r="E321" s="2"/>
      <c r="F321" s="2"/>
      <c r="G321" s="222"/>
      <c r="H321" s="222"/>
      <c r="I321" s="222"/>
      <c r="J321" s="222"/>
      <c r="K321" s="5"/>
    </row>
    <row r="322" ht="15.75" customHeight="1">
      <c r="A322" s="2"/>
      <c r="B322" s="2"/>
      <c r="C322" s="2"/>
      <c r="D322" s="2"/>
      <c r="E322" s="2"/>
      <c r="F322" s="2"/>
      <c r="G322" s="222"/>
      <c r="H322" s="222"/>
      <c r="I322" s="222"/>
      <c r="J322" s="222"/>
      <c r="K322" s="5"/>
    </row>
    <row r="323" ht="15.75" customHeight="1">
      <c r="A323" s="2"/>
      <c r="B323" s="2"/>
      <c r="C323" s="2"/>
      <c r="D323" s="2"/>
      <c r="E323" s="2"/>
      <c r="F323" s="2"/>
      <c r="G323" s="222"/>
      <c r="H323" s="222"/>
      <c r="I323" s="222"/>
      <c r="J323" s="222"/>
      <c r="K323" s="5"/>
    </row>
    <row r="324" ht="15.75" customHeight="1">
      <c r="A324" s="2"/>
      <c r="B324" s="2"/>
      <c r="C324" s="2"/>
      <c r="D324" s="2"/>
      <c r="E324" s="2"/>
      <c r="F324" s="2"/>
      <c r="G324" s="222"/>
      <c r="H324" s="222"/>
      <c r="I324" s="222"/>
      <c r="J324" s="222"/>
      <c r="K324" s="5"/>
    </row>
    <row r="325" ht="15.75" customHeight="1">
      <c r="A325" s="2"/>
      <c r="B325" s="2"/>
      <c r="C325" s="2"/>
      <c r="D325" s="2"/>
      <c r="E325" s="2"/>
      <c r="F325" s="2"/>
      <c r="G325" s="222"/>
      <c r="H325" s="222"/>
      <c r="I325" s="222"/>
      <c r="J325" s="222"/>
      <c r="K325" s="5"/>
    </row>
    <row r="326" ht="15.75" customHeight="1">
      <c r="A326" s="2"/>
      <c r="B326" s="2"/>
      <c r="C326" s="2"/>
      <c r="D326" s="2"/>
      <c r="E326" s="2"/>
      <c r="F326" s="2"/>
      <c r="G326" s="222"/>
      <c r="H326" s="222"/>
      <c r="I326" s="222"/>
      <c r="J326" s="222"/>
      <c r="K326" s="5"/>
    </row>
    <row r="327" ht="15.75" customHeight="1">
      <c r="A327" s="2"/>
      <c r="B327" s="2"/>
      <c r="C327" s="2"/>
      <c r="D327" s="2"/>
      <c r="E327" s="2"/>
      <c r="F327" s="2"/>
      <c r="G327" s="222"/>
      <c r="H327" s="222"/>
      <c r="I327" s="222"/>
      <c r="J327" s="222"/>
      <c r="K327" s="5"/>
    </row>
    <row r="328" ht="15.75" customHeight="1">
      <c r="A328" s="2"/>
      <c r="B328" s="2"/>
      <c r="C328" s="2"/>
      <c r="D328" s="2"/>
      <c r="E328" s="2"/>
      <c r="F328" s="2"/>
      <c r="G328" s="222"/>
      <c r="H328" s="222"/>
      <c r="I328" s="222"/>
      <c r="J328" s="222"/>
      <c r="K328" s="5"/>
    </row>
    <row r="329" ht="15.75" customHeight="1">
      <c r="A329" s="2"/>
      <c r="B329" s="2"/>
      <c r="C329" s="2"/>
      <c r="D329" s="2"/>
      <c r="E329" s="2"/>
      <c r="F329" s="2"/>
      <c r="G329" s="222"/>
      <c r="H329" s="222"/>
      <c r="I329" s="222"/>
      <c r="J329" s="222"/>
      <c r="K329" s="5"/>
    </row>
    <row r="330" ht="15.75" customHeight="1">
      <c r="A330" s="2"/>
      <c r="B330" s="2"/>
      <c r="C330" s="2"/>
      <c r="D330" s="2"/>
      <c r="E330" s="2"/>
      <c r="F330" s="2"/>
      <c r="G330" s="222"/>
      <c r="H330" s="222"/>
      <c r="I330" s="222"/>
      <c r="J330" s="222"/>
      <c r="K330" s="5"/>
    </row>
    <row r="331" ht="15.75" customHeight="1">
      <c r="A331" s="2"/>
      <c r="B331" s="2"/>
      <c r="C331" s="2"/>
      <c r="D331" s="2"/>
      <c r="E331" s="2"/>
      <c r="F331" s="2"/>
      <c r="G331" s="222"/>
      <c r="H331" s="222"/>
      <c r="I331" s="222"/>
      <c r="J331" s="222"/>
      <c r="K331" s="5"/>
    </row>
    <row r="332" ht="15.75" customHeight="1">
      <c r="A332" s="2"/>
      <c r="B332" s="2"/>
      <c r="C332" s="2"/>
      <c r="D332" s="2"/>
      <c r="E332" s="2"/>
      <c r="F332" s="2"/>
      <c r="G332" s="222"/>
      <c r="H332" s="222"/>
      <c r="I332" s="222"/>
      <c r="J332" s="222"/>
      <c r="K332" s="5"/>
    </row>
    <row r="333" ht="15.75" customHeight="1">
      <c r="A333" s="2"/>
      <c r="B333" s="2"/>
      <c r="C333" s="2"/>
      <c r="D333" s="2"/>
      <c r="E333" s="2"/>
      <c r="F333" s="2"/>
      <c r="G333" s="222"/>
      <c r="H333" s="222"/>
      <c r="I333" s="222"/>
      <c r="J333" s="222"/>
      <c r="K333" s="5"/>
    </row>
    <row r="334" ht="15.75" customHeight="1">
      <c r="A334" s="2"/>
      <c r="B334" s="2"/>
      <c r="C334" s="2"/>
      <c r="D334" s="2"/>
      <c r="E334" s="2"/>
      <c r="F334" s="2"/>
      <c r="G334" s="222"/>
      <c r="H334" s="222"/>
      <c r="I334" s="222"/>
      <c r="J334" s="222"/>
      <c r="K334" s="5"/>
    </row>
    <row r="335" ht="15.75" customHeight="1">
      <c r="A335" s="2"/>
      <c r="B335" s="2"/>
      <c r="C335" s="2"/>
      <c r="D335" s="2"/>
      <c r="E335" s="2"/>
      <c r="F335" s="2"/>
      <c r="G335" s="222"/>
      <c r="H335" s="222"/>
      <c r="I335" s="222"/>
      <c r="J335" s="222"/>
      <c r="K335" s="5"/>
    </row>
    <row r="336" ht="15.75" customHeight="1">
      <c r="A336" s="2"/>
      <c r="B336" s="2"/>
      <c r="C336" s="2"/>
      <c r="D336" s="2"/>
      <c r="E336" s="2"/>
      <c r="F336" s="2"/>
      <c r="G336" s="222"/>
      <c r="H336" s="222"/>
      <c r="I336" s="222"/>
      <c r="J336" s="222"/>
      <c r="K336" s="5"/>
    </row>
    <row r="337" ht="15.75" customHeight="1">
      <c r="A337" s="2"/>
      <c r="B337" s="2"/>
      <c r="C337" s="2"/>
      <c r="D337" s="2"/>
      <c r="E337" s="2"/>
      <c r="F337" s="2"/>
      <c r="G337" s="222"/>
      <c r="H337" s="222"/>
      <c r="I337" s="222"/>
      <c r="J337" s="222"/>
      <c r="K337" s="5"/>
    </row>
    <row r="338" ht="15.75" customHeight="1">
      <c r="A338" s="2"/>
      <c r="B338" s="2"/>
      <c r="C338" s="2"/>
      <c r="D338" s="2"/>
      <c r="E338" s="2"/>
      <c r="F338" s="2"/>
      <c r="G338" s="222"/>
      <c r="H338" s="222"/>
      <c r="I338" s="222"/>
      <c r="J338" s="222"/>
      <c r="K338" s="5"/>
    </row>
    <row r="339" ht="15.75" customHeight="1">
      <c r="A339" s="2"/>
      <c r="B339" s="2"/>
      <c r="C339" s="2"/>
      <c r="D339" s="2"/>
      <c r="E339" s="2"/>
      <c r="F339" s="2"/>
      <c r="G339" s="222"/>
      <c r="H339" s="222"/>
      <c r="I339" s="222"/>
      <c r="J339" s="222"/>
      <c r="K339" s="5"/>
    </row>
    <row r="340" ht="15.75" customHeight="1">
      <c r="A340" s="2"/>
      <c r="B340" s="2"/>
      <c r="C340" s="2"/>
      <c r="D340" s="2"/>
      <c r="E340" s="2"/>
      <c r="F340" s="2"/>
      <c r="G340" s="222"/>
      <c r="H340" s="222"/>
      <c r="I340" s="222"/>
      <c r="J340" s="222"/>
      <c r="K340" s="5"/>
    </row>
    <row r="341" ht="15.75" customHeight="1">
      <c r="A341" s="2"/>
      <c r="B341" s="2"/>
      <c r="C341" s="2"/>
      <c r="D341" s="2"/>
      <c r="E341" s="2"/>
      <c r="F341" s="2"/>
      <c r="G341" s="222"/>
      <c r="H341" s="222"/>
      <c r="I341" s="222"/>
      <c r="J341" s="222"/>
      <c r="K341" s="5"/>
    </row>
    <row r="342" ht="15.75" customHeight="1">
      <c r="A342" s="2"/>
      <c r="B342" s="2"/>
      <c r="C342" s="2"/>
      <c r="D342" s="2"/>
      <c r="E342" s="2"/>
      <c r="F342" s="2"/>
      <c r="G342" s="222"/>
      <c r="H342" s="222"/>
      <c r="I342" s="222"/>
      <c r="J342" s="222"/>
      <c r="K342" s="5"/>
    </row>
    <row r="343" ht="15.75" customHeight="1">
      <c r="A343" s="2"/>
      <c r="B343" s="2"/>
      <c r="C343" s="2"/>
      <c r="D343" s="2"/>
      <c r="E343" s="2"/>
      <c r="F343" s="2"/>
      <c r="G343" s="222"/>
      <c r="H343" s="222"/>
      <c r="I343" s="222"/>
      <c r="J343" s="222"/>
      <c r="K343" s="5"/>
    </row>
    <row r="344" ht="15.75" customHeight="1">
      <c r="A344" s="2"/>
      <c r="B344" s="2"/>
      <c r="C344" s="2"/>
      <c r="D344" s="2"/>
      <c r="E344" s="2"/>
      <c r="F344" s="2"/>
      <c r="G344" s="222"/>
      <c r="H344" s="222"/>
      <c r="I344" s="222"/>
      <c r="J344" s="222"/>
      <c r="K344" s="5"/>
    </row>
    <row r="345" ht="15.75" customHeight="1">
      <c r="A345" s="2"/>
      <c r="B345" s="2"/>
      <c r="C345" s="2"/>
      <c r="D345" s="2"/>
      <c r="E345" s="2"/>
      <c r="F345" s="2"/>
      <c r="G345" s="222"/>
      <c r="H345" s="222"/>
      <c r="I345" s="222"/>
      <c r="J345" s="222"/>
      <c r="K345" s="5"/>
    </row>
    <row r="346" ht="15.75" customHeight="1">
      <c r="A346" s="2"/>
      <c r="B346" s="2"/>
      <c r="C346" s="2"/>
      <c r="D346" s="2"/>
      <c r="E346" s="2"/>
      <c r="F346" s="2"/>
      <c r="G346" s="222"/>
      <c r="H346" s="222"/>
      <c r="I346" s="222"/>
      <c r="J346" s="222"/>
      <c r="K346" s="5"/>
    </row>
    <row r="347" ht="15.75" customHeight="1">
      <c r="A347" s="2"/>
      <c r="B347" s="2"/>
      <c r="C347" s="2"/>
      <c r="D347" s="2"/>
      <c r="E347" s="2"/>
      <c r="F347" s="2"/>
      <c r="G347" s="222"/>
      <c r="H347" s="222"/>
      <c r="I347" s="222"/>
      <c r="J347" s="222"/>
      <c r="K347" s="5"/>
    </row>
    <row r="348" ht="15.75" customHeight="1">
      <c r="A348" s="2"/>
      <c r="B348" s="2"/>
      <c r="C348" s="2"/>
      <c r="D348" s="2"/>
      <c r="E348" s="2"/>
      <c r="F348" s="2"/>
      <c r="G348" s="222"/>
      <c r="H348" s="222"/>
      <c r="I348" s="222"/>
      <c r="J348" s="222"/>
      <c r="K348" s="5"/>
    </row>
    <row r="349" ht="15.75" customHeight="1">
      <c r="A349" s="2"/>
      <c r="B349" s="2"/>
      <c r="C349" s="2"/>
      <c r="D349" s="2"/>
      <c r="E349" s="2"/>
      <c r="F349" s="2"/>
      <c r="G349" s="222"/>
      <c r="H349" s="222"/>
      <c r="I349" s="222"/>
      <c r="J349" s="222"/>
      <c r="K349" s="5"/>
    </row>
    <row r="350" ht="15.75" customHeight="1">
      <c r="A350" s="2"/>
      <c r="B350" s="2"/>
      <c r="C350" s="2"/>
      <c r="D350" s="2"/>
      <c r="E350" s="2"/>
      <c r="F350" s="2"/>
      <c r="G350" s="222"/>
      <c r="H350" s="222"/>
      <c r="I350" s="222"/>
      <c r="J350" s="222"/>
      <c r="K350" s="5"/>
    </row>
    <row r="351" ht="15.75" customHeight="1">
      <c r="A351" s="2"/>
      <c r="B351" s="2"/>
      <c r="C351" s="2"/>
      <c r="D351" s="2"/>
      <c r="E351" s="2"/>
      <c r="F351" s="2"/>
      <c r="G351" s="222"/>
      <c r="H351" s="222"/>
      <c r="I351" s="222"/>
      <c r="J351" s="222"/>
      <c r="K351" s="5"/>
    </row>
    <row r="352" ht="15.75" customHeight="1">
      <c r="A352" s="2"/>
      <c r="B352" s="2"/>
      <c r="C352" s="2"/>
      <c r="D352" s="2"/>
      <c r="E352" s="2"/>
      <c r="F352" s="2"/>
      <c r="G352" s="222"/>
      <c r="H352" s="222"/>
      <c r="I352" s="222"/>
      <c r="J352" s="222"/>
      <c r="K352" s="5"/>
    </row>
    <row r="353" ht="15.75" customHeight="1">
      <c r="A353" s="2"/>
      <c r="B353" s="2"/>
      <c r="C353" s="2"/>
      <c r="D353" s="2"/>
      <c r="E353" s="2"/>
      <c r="F353" s="2"/>
      <c r="G353" s="222"/>
      <c r="H353" s="222"/>
      <c r="I353" s="222"/>
      <c r="J353" s="222"/>
      <c r="K353" s="5"/>
    </row>
    <row r="354" ht="15.75" customHeight="1">
      <c r="A354" s="2"/>
      <c r="B354" s="2"/>
      <c r="C354" s="2"/>
      <c r="D354" s="2"/>
      <c r="E354" s="2"/>
      <c r="F354" s="2"/>
      <c r="G354" s="222"/>
      <c r="H354" s="222"/>
      <c r="I354" s="222"/>
      <c r="J354" s="222"/>
      <c r="K354" s="5"/>
    </row>
    <row r="355" ht="15.75" customHeight="1">
      <c r="A355" s="2"/>
      <c r="B355" s="2"/>
      <c r="C355" s="2"/>
      <c r="D355" s="2"/>
      <c r="E355" s="2"/>
      <c r="F355" s="2"/>
      <c r="G355" s="222"/>
      <c r="H355" s="222"/>
      <c r="I355" s="222"/>
      <c r="J355" s="222"/>
      <c r="K355" s="5"/>
    </row>
    <row r="356" ht="15.75" customHeight="1">
      <c r="A356" s="2"/>
      <c r="B356" s="2"/>
      <c r="C356" s="2"/>
      <c r="D356" s="2"/>
      <c r="E356" s="2"/>
      <c r="F356" s="2"/>
      <c r="G356" s="222"/>
      <c r="H356" s="222"/>
      <c r="I356" s="222"/>
      <c r="J356" s="222"/>
      <c r="K356" s="5"/>
    </row>
    <row r="357" ht="15.75" customHeight="1">
      <c r="A357" s="2"/>
      <c r="B357" s="2"/>
      <c r="C357" s="2"/>
      <c r="D357" s="2"/>
      <c r="E357" s="2"/>
      <c r="F357" s="2"/>
      <c r="G357" s="222"/>
      <c r="H357" s="222"/>
      <c r="I357" s="222"/>
      <c r="J357" s="222"/>
      <c r="K357" s="5"/>
    </row>
    <row r="358" ht="15.75" customHeight="1">
      <c r="A358" s="2"/>
      <c r="B358" s="2"/>
      <c r="C358" s="2"/>
      <c r="D358" s="2"/>
      <c r="E358" s="2"/>
      <c r="F358" s="2"/>
      <c r="G358" s="222"/>
      <c r="H358" s="222"/>
      <c r="I358" s="222"/>
      <c r="J358" s="222"/>
      <c r="K358" s="5"/>
    </row>
    <row r="359" ht="15.75" customHeight="1">
      <c r="A359" s="2"/>
      <c r="B359" s="2"/>
      <c r="C359" s="2"/>
      <c r="D359" s="2"/>
      <c r="E359" s="2"/>
      <c r="F359" s="2"/>
      <c r="G359" s="222"/>
      <c r="H359" s="222"/>
      <c r="I359" s="222"/>
      <c r="J359" s="222"/>
      <c r="K359" s="5"/>
    </row>
    <row r="360" ht="15.75" customHeight="1">
      <c r="A360" s="2"/>
      <c r="B360" s="2"/>
      <c r="C360" s="2"/>
      <c r="D360" s="2"/>
      <c r="E360" s="2"/>
      <c r="F360" s="2"/>
      <c r="G360" s="222"/>
      <c r="H360" s="222"/>
      <c r="I360" s="222"/>
      <c r="J360" s="222"/>
      <c r="K360" s="5"/>
    </row>
    <row r="361" ht="15.75" customHeight="1">
      <c r="A361" s="2"/>
      <c r="B361" s="2"/>
      <c r="C361" s="2"/>
      <c r="D361" s="2"/>
      <c r="E361" s="2"/>
      <c r="F361" s="2"/>
      <c r="G361" s="222"/>
      <c r="H361" s="222"/>
      <c r="I361" s="222"/>
      <c r="J361" s="222"/>
      <c r="K361" s="5"/>
    </row>
    <row r="362" ht="15.75" customHeight="1">
      <c r="A362" s="2"/>
      <c r="B362" s="2"/>
      <c r="C362" s="2"/>
      <c r="D362" s="2"/>
      <c r="E362" s="2"/>
      <c r="F362" s="2"/>
      <c r="G362" s="222"/>
      <c r="H362" s="222"/>
      <c r="I362" s="222"/>
      <c r="J362" s="222"/>
      <c r="K362" s="5"/>
    </row>
    <row r="363" ht="15.75" customHeight="1">
      <c r="A363" s="2"/>
      <c r="B363" s="2"/>
      <c r="C363" s="2"/>
      <c r="D363" s="2"/>
      <c r="E363" s="2"/>
      <c r="F363" s="2"/>
      <c r="G363" s="222"/>
      <c r="H363" s="222"/>
      <c r="I363" s="222"/>
      <c r="J363" s="222"/>
      <c r="K363" s="5"/>
    </row>
    <row r="364" ht="15.75" customHeight="1">
      <c r="A364" s="2"/>
      <c r="B364" s="2"/>
      <c r="C364" s="2"/>
      <c r="D364" s="2"/>
      <c r="E364" s="2"/>
      <c r="F364" s="2"/>
      <c r="G364" s="222"/>
      <c r="H364" s="222"/>
      <c r="I364" s="222"/>
      <c r="J364" s="222"/>
      <c r="K364" s="5"/>
    </row>
    <row r="365" ht="15.75" customHeight="1">
      <c r="A365" s="2"/>
      <c r="B365" s="2"/>
      <c r="C365" s="2"/>
      <c r="D365" s="2"/>
      <c r="E365" s="2"/>
      <c r="F365" s="2"/>
      <c r="G365" s="222"/>
      <c r="H365" s="222"/>
      <c r="I365" s="222"/>
      <c r="J365" s="222"/>
      <c r="K365" s="5"/>
    </row>
    <row r="366" ht="15.75" customHeight="1">
      <c r="A366" s="2"/>
      <c r="B366" s="2"/>
      <c r="C366" s="2"/>
      <c r="D366" s="2"/>
      <c r="E366" s="2"/>
      <c r="F366" s="2"/>
      <c r="G366" s="222"/>
      <c r="H366" s="222"/>
      <c r="I366" s="222"/>
      <c r="J366" s="222"/>
      <c r="K366" s="5"/>
    </row>
    <row r="367" ht="15.75" customHeight="1">
      <c r="A367" s="2"/>
      <c r="B367" s="2"/>
      <c r="C367" s="2"/>
      <c r="D367" s="2"/>
      <c r="E367" s="2"/>
      <c r="F367" s="2"/>
      <c r="G367" s="222"/>
      <c r="H367" s="222"/>
      <c r="I367" s="222"/>
      <c r="J367" s="222"/>
      <c r="K367" s="5"/>
    </row>
    <row r="368" ht="15.75" customHeight="1">
      <c r="A368" s="2"/>
      <c r="B368" s="2"/>
      <c r="C368" s="2"/>
      <c r="D368" s="2"/>
      <c r="E368" s="2"/>
      <c r="F368" s="2"/>
      <c r="G368" s="222"/>
      <c r="H368" s="222"/>
      <c r="I368" s="222"/>
      <c r="J368" s="222"/>
      <c r="K368" s="5"/>
    </row>
    <row r="369" ht="15.75" customHeight="1">
      <c r="A369" s="2"/>
      <c r="B369" s="2"/>
      <c r="C369" s="2"/>
      <c r="D369" s="2"/>
      <c r="E369" s="2"/>
      <c r="F369" s="2"/>
      <c r="G369" s="222"/>
      <c r="H369" s="222"/>
      <c r="I369" s="222"/>
      <c r="J369" s="222"/>
      <c r="K369" s="5"/>
    </row>
    <row r="370" ht="15.75" customHeight="1">
      <c r="A370" s="2"/>
      <c r="B370" s="2"/>
      <c r="C370" s="2"/>
      <c r="D370" s="2"/>
      <c r="E370" s="2"/>
      <c r="F370" s="2"/>
      <c r="G370" s="222"/>
      <c r="H370" s="222"/>
      <c r="I370" s="222"/>
      <c r="J370" s="222"/>
      <c r="K370" s="5"/>
    </row>
    <row r="371" ht="15.75" customHeight="1">
      <c r="A371" s="2"/>
      <c r="B371" s="2"/>
      <c r="C371" s="2"/>
      <c r="D371" s="2"/>
      <c r="E371" s="2"/>
      <c r="F371" s="2"/>
      <c r="G371" s="222"/>
      <c r="H371" s="222"/>
      <c r="I371" s="222"/>
      <c r="J371" s="222"/>
      <c r="K371" s="5"/>
    </row>
    <row r="372" ht="15.75" customHeight="1">
      <c r="A372" s="2"/>
      <c r="B372" s="2"/>
      <c r="C372" s="2"/>
      <c r="D372" s="2"/>
      <c r="E372" s="2"/>
      <c r="F372" s="2"/>
      <c r="G372" s="222"/>
      <c r="H372" s="222"/>
      <c r="I372" s="222"/>
      <c r="J372" s="222"/>
      <c r="K372" s="5"/>
    </row>
    <row r="373" ht="15.75" customHeight="1">
      <c r="A373" s="2"/>
      <c r="B373" s="2"/>
      <c r="C373" s="2"/>
      <c r="D373" s="2"/>
      <c r="E373" s="2"/>
      <c r="F373" s="2"/>
      <c r="G373" s="222"/>
      <c r="H373" s="222"/>
      <c r="I373" s="222"/>
      <c r="J373" s="222"/>
      <c r="K373" s="5"/>
    </row>
    <row r="374" ht="15.75" customHeight="1">
      <c r="A374" s="2"/>
      <c r="B374" s="2"/>
      <c r="C374" s="2"/>
      <c r="D374" s="2"/>
      <c r="E374" s="2"/>
      <c r="F374" s="2"/>
      <c r="G374" s="222"/>
      <c r="H374" s="222"/>
      <c r="I374" s="222"/>
      <c r="J374" s="222"/>
      <c r="K374" s="5"/>
    </row>
    <row r="375" ht="15.75" customHeight="1">
      <c r="A375" s="2"/>
      <c r="B375" s="2"/>
      <c r="C375" s="2"/>
      <c r="D375" s="2"/>
      <c r="E375" s="2"/>
      <c r="F375" s="2"/>
      <c r="G375" s="222"/>
      <c r="H375" s="222"/>
      <c r="I375" s="222"/>
      <c r="J375" s="222"/>
      <c r="K375" s="5"/>
    </row>
    <row r="376" ht="15.75" customHeight="1">
      <c r="A376" s="2"/>
      <c r="B376" s="2"/>
      <c r="C376" s="2"/>
      <c r="D376" s="2"/>
      <c r="E376" s="2"/>
      <c r="F376" s="2"/>
      <c r="G376" s="222"/>
      <c r="H376" s="222"/>
      <c r="I376" s="222"/>
      <c r="J376" s="222"/>
      <c r="K376" s="5"/>
    </row>
    <row r="377" ht="15.75" customHeight="1">
      <c r="A377" s="2"/>
      <c r="B377" s="2"/>
      <c r="C377" s="2"/>
      <c r="D377" s="2"/>
      <c r="E377" s="2"/>
      <c r="F377" s="2"/>
      <c r="G377" s="222"/>
      <c r="H377" s="222"/>
      <c r="I377" s="222"/>
      <c r="J377" s="222"/>
      <c r="K377" s="5"/>
    </row>
    <row r="378" ht="15.75" customHeight="1">
      <c r="A378" s="2"/>
      <c r="B378" s="2"/>
      <c r="C378" s="2"/>
      <c r="D378" s="2"/>
      <c r="E378" s="2"/>
      <c r="F378" s="2"/>
      <c r="G378" s="222"/>
      <c r="H378" s="222"/>
      <c r="I378" s="222"/>
      <c r="J378" s="222"/>
      <c r="K378" s="5"/>
    </row>
    <row r="379" ht="15.75" customHeight="1">
      <c r="A379" s="2"/>
      <c r="B379" s="2"/>
      <c r="C379" s="2"/>
      <c r="D379" s="2"/>
      <c r="E379" s="2"/>
      <c r="F379" s="2"/>
      <c r="G379" s="222"/>
      <c r="H379" s="222"/>
      <c r="I379" s="222"/>
      <c r="J379" s="222"/>
      <c r="K379" s="5"/>
    </row>
    <row r="380" ht="15.75" customHeight="1">
      <c r="A380" s="2"/>
      <c r="B380" s="2"/>
      <c r="C380" s="2"/>
      <c r="D380" s="2"/>
      <c r="E380" s="2"/>
      <c r="F380" s="2"/>
      <c r="G380" s="222"/>
      <c r="H380" s="222"/>
      <c r="I380" s="222"/>
      <c r="J380" s="222"/>
      <c r="K380" s="5"/>
    </row>
    <row r="381" ht="15.75" customHeight="1">
      <c r="A381" s="2"/>
      <c r="B381" s="2"/>
      <c r="C381" s="2"/>
      <c r="D381" s="2"/>
      <c r="E381" s="2"/>
      <c r="F381" s="2"/>
      <c r="G381" s="222"/>
      <c r="H381" s="222"/>
      <c r="I381" s="222"/>
      <c r="J381" s="222"/>
      <c r="K381" s="5"/>
    </row>
    <row r="382" ht="15.75" customHeight="1">
      <c r="A382" s="2"/>
      <c r="B382" s="2"/>
      <c r="C382" s="2"/>
      <c r="D382" s="2"/>
      <c r="E382" s="2"/>
      <c r="F382" s="2"/>
      <c r="G382" s="222"/>
      <c r="H382" s="222"/>
      <c r="I382" s="222"/>
      <c r="J382" s="222"/>
      <c r="K382" s="5"/>
    </row>
    <row r="383" ht="15.75" customHeight="1">
      <c r="A383" s="2"/>
      <c r="B383" s="2"/>
      <c r="C383" s="2"/>
      <c r="D383" s="2"/>
      <c r="E383" s="2"/>
      <c r="F383" s="2"/>
      <c r="G383" s="222"/>
      <c r="H383" s="222"/>
      <c r="I383" s="222"/>
      <c r="J383" s="222"/>
      <c r="K383" s="5"/>
    </row>
    <row r="384" ht="15.75" customHeight="1">
      <c r="A384" s="2"/>
      <c r="B384" s="2"/>
      <c r="C384" s="2"/>
      <c r="D384" s="2"/>
      <c r="E384" s="2"/>
      <c r="F384" s="2"/>
      <c r="G384" s="222"/>
      <c r="H384" s="222"/>
      <c r="I384" s="222"/>
      <c r="J384" s="222"/>
      <c r="K384" s="5"/>
    </row>
    <row r="385" ht="15.75" customHeight="1">
      <c r="A385" s="2"/>
      <c r="B385" s="2"/>
      <c r="C385" s="2"/>
      <c r="D385" s="2"/>
      <c r="E385" s="2"/>
      <c r="F385" s="2"/>
      <c r="G385" s="222"/>
      <c r="H385" s="222"/>
      <c r="I385" s="222"/>
      <c r="J385" s="222"/>
      <c r="K385" s="5"/>
    </row>
    <row r="386" ht="15.75" customHeight="1">
      <c r="A386" s="2"/>
      <c r="B386" s="2"/>
      <c r="C386" s="2"/>
      <c r="D386" s="2"/>
      <c r="E386" s="2"/>
      <c r="F386" s="2"/>
      <c r="G386" s="222"/>
      <c r="H386" s="222"/>
      <c r="I386" s="222"/>
      <c r="J386" s="222"/>
      <c r="K386" s="5"/>
    </row>
    <row r="387" ht="15.75" customHeight="1">
      <c r="A387" s="2"/>
      <c r="B387" s="2"/>
      <c r="C387" s="2"/>
      <c r="D387" s="2"/>
      <c r="E387" s="2"/>
      <c r="F387" s="2"/>
      <c r="G387" s="222"/>
      <c r="H387" s="222"/>
      <c r="I387" s="222"/>
      <c r="J387" s="222"/>
      <c r="K387" s="5"/>
    </row>
    <row r="388" ht="15.75" customHeight="1">
      <c r="A388" s="2"/>
      <c r="B388" s="2"/>
      <c r="C388" s="2"/>
      <c r="D388" s="2"/>
      <c r="E388" s="2"/>
      <c r="F388" s="2"/>
      <c r="G388" s="222"/>
      <c r="H388" s="222"/>
      <c r="I388" s="222"/>
      <c r="J388" s="222"/>
      <c r="K388" s="5"/>
    </row>
    <row r="389" ht="15.75" customHeight="1">
      <c r="A389" s="2"/>
      <c r="B389" s="2"/>
      <c r="C389" s="2"/>
      <c r="D389" s="2"/>
      <c r="E389" s="2"/>
      <c r="F389" s="2"/>
      <c r="G389" s="222"/>
      <c r="H389" s="222"/>
      <c r="I389" s="222"/>
      <c r="J389" s="222"/>
      <c r="K389" s="5"/>
    </row>
    <row r="390" ht="15.75" customHeight="1">
      <c r="A390" s="2"/>
      <c r="B390" s="2"/>
      <c r="C390" s="2"/>
      <c r="D390" s="2"/>
      <c r="E390" s="2"/>
      <c r="F390" s="2"/>
      <c r="G390" s="222"/>
      <c r="H390" s="222"/>
      <c r="I390" s="222"/>
      <c r="J390" s="222"/>
      <c r="K390" s="5"/>
    </row>
    <row r="391" ht="15.75" customHeight="1">
      <c r="A391" s="2"/>
      <c r="B391" s="2"/>
      <c r="C391" s="2"/>
      <c r="D391" s="2"/>
      <c r="E391" s="2"/>
      <c r="F391" s="2"/>
      <c r="G391" s="222"/>
      <c r="H391" s="222"/>
      <c r="I391" s="222"/>
      <c r="J391" s="222"/>
      <c r="K391" s="5"/>
    </row>
    <row r="392" ht="15.75" customHeight="1">
      <c r="A392" s="2"/>
      <c r="B392" s="2"/>
      <c r="C392" s="2"/>
      <c r="D392" s="2"/>
      <c r="E392" s="2"/>
      <c r="F392" s="2"/>
      <c r="G392" s="222"/>
      <c r="H392" s="222"/>
      <c r="I392" s="222"/>
      <c r="J392" s="222"/>
      <c r="K392" s="5"/>
    </row>
    <row r="393" ht="15.75" customHeight="1">
      <c r="A393" s="2"/>
      <c r="B393" s="2"/>
      <c r="C393" s="2"/>
      <c r="D393" s="2"/>
      <c r="E393" s="2"/>
      <c r="F393" s="2"/>
      <c r="G393" s="222"/>
      <c r="H393" s="222"/>
      <c r="I393" s="222"/>
      <c r="J393" s="222"/>
      <c r="K393" s="5"/>
    </row>
    <row r="394" ht="15.75" customHeight="1">
      <c r="A394" s="2"/>
      <c r="B394" s="2"/>
      <c r="C394" s="2"/>
      <c r="D394" s="2"/>
      <c r="E394" s="2"/>
      <c r="F394" s="2"/>
      <c r="G394" s="222"/>
      <c r="H394" s="222"/>
      <c r="I394" s="222"/>
      <c r="J394" s="222"/>
      <c r="K394" s="5"/>
    </row>
    <row r="395" ht="15.75" customHeight="1">
      <c r="A395" s="2"/>
      <c r="B395" s="2"/>
      <c r="C395" s="2"/>
      <c r="D395" s="2"/>
      <c r="E395" s="2"/>
      <c r="F395" s="2"/>
      <c r="G395" s="222"/>
      <c r="H395" s="222"/>
      <c r="I395" s="222"/>
      <c r="J395" s="222"/>
      <c r="K395" s="5"/>
    </row>
    <row r="396" ht="15.75" customHeight="1">
      <c r="A396" s="2"/>
      <c r="B396" s="2"/>
      <c r="C396" s="2"/>
      <c r="D396" s="2"/>
      <c r="E396" s="2"/>
      <c r="F396" s="2"/>
      <c r="G396" s="222"/>
      <c r="H396" s="222"/>
      <c r="I396" s="222"/>
      <c r="J396" s="222"/>
      <c r="K396" s="5"/>
    </row>
    <row r="397" ht="15.75" customHeight="1">
      <c r="A397" s="2"/>
      <c r="B397" s="2"/>
      <c r="C397" s="2"/>
      <c r="D397" s="2"/>
      <c r="E397" s="2"/>
      <c r="F397" s="2"/>
      <c r="G397" s="222"/>
      <c r="H397" s="222"/>
      <c r="I397" s="222"/>
      <c r="J397" s="222"/>
      <c r="K397" s="5"/>
    </row>
    <row r="398" ht="15.75" customHeight="1">
      <c r="A398" s="2"/>
      <c r="B398" s="2"/>
      <c r="C398" s="2"/>
      <c r="D398" s="2"/>
      <c r="E398" s="2"/>
      <c r="F398" s="2"/>
      <c r="G398" s="222"/>
      <c r="H398" s="222"/>
      <c r="I398" s="222"/>
      <c r="J398" s="222"/>
      <c r="K398" s="5"/>
    </row>
    <row r="399" ht="15.75" customHeight="1">
      <c r="A399" s="2"/>
      <c r="B399" s="2"/>
      <c r="C399" s="2"/>
      <c r="D399" s="2"/>
      <c r="E399" s="2"/>
      <c r="F399" s="2"/>
      <c r="G399" s="222"/>
      <c r="H399" s="222"/>
      <c r="I399" s="222"/>
      <c r="J399" s="222"/>
      <c r="K399" s="5"/>
    </row>
    <row r="400" ht="15.75" customHeight="1">
      <c r="A400" s="2"/>
      <c r="B400" s="2"/>
      <c r="C400" s="2"/>
      <c r="D400" s="2"/>
      <c r="E400" s="2"/>
      <c r="F400" s="2"/>
      <c r="G400" s="222"/>
      <c r="H400" s="222"/>
      <c r="I400" s="222"/>
      <c r="J400" s="222"/>
      <c r="K400" s="5"/>
    </row>
    <row r="401" ht="15.75" customHeight="1">
      <c r="A401" s="2"/>
      <c r="B401" s="2"/>
      <c r="C401" s="2"/>
      <c r="D401" s="2"/>
      <c r="E401" s="2"/>
      <c r="F401" s="2"/>
      <c r="G401" s="222"/>
      <c r="H401" s="222"/>
      <c r="I401" s="222"/>
      <c r="J401" s="222"/>
      <c r="K401" s="5"/>
    </row>
    <row r="402" ht="15.75" customHeight="1">
      <c r="A402" s="2"/>
      <c r="B402" s="2"/>
      <c r="C402" s="2"/>
      <c r="D402" s="2"/>
      <c r="E402" s="2"/>
      <c r="F402" s="2"/>
      <c r="G402" s="222"/>
      <c r="H402" s="222"/>
      <c r="I402" s="222"/>
      <c r="J402" s="222"/>
      <c r="K402" s="5"/>
    </row>
    <row r="403" ht="15.75" customHeight="1">
      <c r="A403" s="2"/>
      <c r="B403" s="2"/>
      <c r="C403" s="2"/>
      <c r="D403" s="2"/>
      <c r="E403" s="2"/>
      <c r="F403" s="2"/>
      <c r="G403" s="222"/>
      <c r="H403" s="222"/>
      <c r="I403" s="222"/>
      <c r="J403" s="222"/>
      <c r="K403" s="5"/>
    </row>
    <row r="404" ht="15.75" customHeight="1">
      <c r="A404" s="2"/>
      <c r="B404" s="2"/>
      <c r="C404" s="2"/>
      <c r="D404" s="2"/>
      <c r="E404" s="2"/>
      <c r="F404" s="2"/>
      <c r="G404" s="222"/>
      <c r="H404" s="222"/>
      <c r="I404" s="222"/>
      <c r="J404" s="222"/>
      <c r="K404" s="5"/>
    </row>
    <row r="405" ht="15.75" customHeight="1">
      <c r="A405" s="2"/>
      <c r="B405" s="2"/>
      <c r="C405" s="2"/>
      <c r="D405" s="2"/>
      <c r="E405" s="2"/>
      <c r="F405" s="2"/>
      <c r="G405" s="222"/>
      <c r="H405" s="222"/>
      <c r="I405" s="222"/>
      <c r="J405" s="222"/>
      <c r="K405" s="5"/>
    </row>
    <row r="406" ht="15.75" customHeight="1">
      <c r="A406" s="2"/>
      <c r="B406" s="2"/>
      <c r="C406" s="2"/>
      <c r="D406" s="2"/>
      <c r="E406" s="2"/>
      <c r="F406" s="2"/>
      <c r="G406" s="222"/>
      <c r="H406" s="222"/>
      <c r="I406" s="222"/>
      <c r="J406" s="222"/>
      <c r="K406" s="5"/>
    </row>
    <row r="407" ht="15.75" customHeight="1">
      <c r="A407" s="2"/>
      <c r="B407" s="2"/>
      <c r="C407" s="2"/>
      <c r="D407" s="2"/>
      <c r="E407" s="2"/>
      <c r="F407" s="2"/>
      <c r="G407" s="222"/>
      <c r="H407" s="222"/>
      <c r="I407" s="222"/>
      <c r="J407" s="222"/>
      <c r="K407" s="5"/>
    </row>
    <row r="408" ht="15.75" customHeight="1">
      <c r="A408" s="2"/>
      <c r="B408" s="2"/>
      <c r="C408" s="2"/>
      <c r="D408" s="2"/>
      <c r="E408" s="2"/>
      <c r="F408" s="2"/>
      <c r="G408" s="222"/>
      <c r="H408" s="222"/>
      <c r="I408" s="222"/>
      <c r="J408" s="222"/>
      <c r="K408" s="5"/>
    </row>
    <row r="409" ht="15.75" customHeight="1">
      <c r="A409" s="2"/>
      <c r="B409" s="2"/>
      <c r="C409" s="2"/>
      <c r="D409" s="2"/>
      <c r="E409" s="2"/>
      <c r="F409" s="2"/>
      <c r="G409" s="222"/>
      <c r="H409" s="222"/>
      <c r="I409" s="222"/>
      <c r="J409" s="222"/>
      <c r="K409" s="5"/>
    </row>
    <row r="410" ht="15.75" customHeight="1">
      <c r="A410" s="2"/>
      <c r="B410" s="2"/>
      <c r="C410" s="2"/>
      <c r="D410" s="2"/>
      <c r="E410" s="2"/>
      <c r="F410" s="2"/>
      <c r="G410" s="222"/>
      <c r="H410" s="222"/>
      <c r="I410" s="222"/>
      <c r="J410" s="222"/>
      <c r="K410" s="5"/>
    </row>
    <row r="411" ht="15.75" customHeight="1">
      <c r="A411" s="2"/>
      <c r="B411" s="2"/>
      <c r="C411" s="2"/>
      <c r="D411" s="2"/>
      <c r="E411" s="2"/>
      <c r="F411" s="2"/>
      <c r="G411" s="222"/>
      <c r="H411" s="222"/>
      <c r="I411" s="222"/>
      <c r="J411" s="222"/>
      <c r="K411" s="5"/>
    </row>
    <row r="412" ht="15.75" customHeight="1">
      <c r="A412" s="2"/>
      <c r="B412" s="2"/>
      <c r="C412" s="2"/>
      <c r="D412" s="2"/>
      <c r="E412" s="2"/>
      <c r="F412" s="2"/>
      <c r="G412" s="222"/>
      <c r="H412" s="222"/>
      <c r="I412" s="222"/>
      <c r="J412" s="222"/>
      <c r="K412" s="5"/>
    </row>
    <row r="413" ht="15.75" customHeight="1">
      <c r="A413" s="2"/>
      <c r="B413" s="2"/>
      <c r="C413" s="2"/>
      <c r="D413" s="2"/>
      <c r="E413" s="2"/>
      <c r="F413" s="2"/>
      <c r="G413" s="222"/>
      <c r="H413" s="222"/>
      <c r="I413" s="222"/>
      <c r="J413" s="222"/>
      <c r="K413" s="5"/>
    </row>
    <row r="414" ht="15.75" customHeight="1">
      <c r="A414" s="2"/>
      <c r="B414" s="2"/>
      <c r="C414" s="2"/>
      <c r="D414" s="2"/>
      <c r="E414" s="2"/>
      <c r="F414" s="2"/>
      <c r="G414" s="222"/>
      <c r="H414" s="222"/>
      <c r="I414" s="222"/>
      <c r="J414" s="222"/>
      <c r="K414" s="5"/>
    </row>
    <row r="415" ht="15.75" customHeight="1">
      <c r="A415" s="2"/>
      <c r="B415" s="2"/>
      <c r="C415" s="2"/>
      <c r="D415" s="2"/>
      <c r="E415" s="2"/>
      <c r="F415" s="2"/>
      <c r="G415" s="222"/>
      <c r="H415" s="222"/>
      <c r="I415" s="222"/>
      <c r="J415" s="222"/>
      <c r="K415" s="5"/>
    </row>
    <row r="416" ht="15.75" customHeight="1">
      <c r="A416" s="2"/>
      <c r="B416" s="2"/>
      <c r="C416" s="2"/>
      <c r="D416" s="2"/>
      <c r="E416" s="2"/>
      <c r="F416" s="2"/>
      <c r="G416" s="222"/>
      <c r="H416" s="222"/>
      <c r="I416" s="222"/>
      <c r="J416" s="222"/>
      <c r="K416" s="5"/>
    </row>
    <row r="417" ht="15.75" customHeight="1">
      <c r="A417" s="2"/>
      <c r="B417" s="2"/>
      <c r="C417" s="2"/>
      <c r="D417" s="2"/>
      <c r="E417" s="2"/>
      <c r="F417" s="2"/>
      <c r="G417" s="222"/>
      <c r="H417" s="222"/>
      <c r="I417" s="222"/>
      <c r="J417" s="222"/>
      <c r="K417" s="5"/>
    </row>
    <row r="418" ht="15.75" customHeight="1">
      <c r="A418" s="2"/>
      <c r="B418" s="2"/>
      <c r="C418" s="2"/>
      <c r="D418" s="2"/>
      <c r="E418" s="2"/>
      <c r="F418" s="2"/>
      <c r="G418" s="222"/>
      <c r="H418" s="222"/>
      <c r="I418" s="222"/>
      <c r="J418" s="222"/>
      <c r="K418" s="5"/>
    </row>
    <row r="419" ht="15.75" customHeight="1">
      <c r="A419" s="2"/>
      <c r="B419" s="2"/>
      <c r="C419" s="2"/>
      <c r="D419" s="2"/>
      <c r="E419" s="2"/>
      <c r="F419" s="2"/>
      <c r="G419" s="222"/>
      <c r="H419" s="222"/>
      <c r="I419" s="222"/>
      <c r="J419" s="222"/>
      <c r="K419" s="5"/>
    </row>
    <row r="420" ht="15.75" customHeight="1">
      <c r="A420" s="2"/>
      <c r="B420" s="2"/>
      <c r="C420" s="2"/>
      <c r="D420" s="2"/>
      <c r="E420" s="2"/>
      <c r="F420" s="2"/>
      <c r="G420" s="222"/>
      <c r="H420" s="222"/>
      <c r="I420" s="222"/>
      <c r="J420" s="222"/>
      <c r="K420" s="5"/>
    </row>
    <row r="421" ht="15.75" customHeight="1">
      <c r="A421" s="2"/>
      <c r="B421" s="2"/>
      <c r="C421" s="2"/>
      <c r="D421" s="2"/>
      <c r="E421" s="2"/>
      <c r="F421" s="2"/>
      <c r="G421" s="222"/>
      <c r="H421" s="222"/>
      <c r="I421" s="222"/>
      <c r="J421" s="222"/>
      <c r="K421" s="5"/>
    </row>
    <row r="422" ht="15.75" customHeight="1">
      <c r="A422" s="2"/>
      <c r="B422" s="2"/>
      <c r="C422" s="2"/>
      <c r="D422" s="2"/>
      <c r="E422" s="2"/>
      <c r="F422" s="2"/>
      <c r="G422" s="222"/>
      <c r="H422" s="222"/>
      <c r="I422" s="222"/>
      <c r="J422" s="222"/>
      <c r="K422" s="5"/>
    </row>
    <row r="423" ht="15.75" customHeight="1">
      <c r="A423" s="2"/>
      <c r="B423" s="2"/>
      <c r="C423" s="2"/>
      <c r="D423" s="2"/>
      <c r="E423" s="2"/>
      <c r="F423" s="2"/>
      <c r="G423" s="222"/>
      <c r="H423" s="222"/>
      <c r="I423" s="222"/>
      <c r="J423" s="222"/>
      <c r="K423" s="5"/>
    </row>
    <row r="424" ht="15.75" customHeight="1">
      <c r="A424" s="2"/>
      <c r="B424" s="2"/>
      <c r="C424" s="2"/>
      <c r="D424" s="2"/>
      <c r="E424" s="2"/>
      <c r="F424" s="2"/>
      <c r="G424" s="222"/>
      <c r="H424" s="222"/>
      <c r="I424" s="222"/>
      <c r="J424" s="222"/>
      <c r="K424" s="5"/>
    </row>
    <row r="425" ht="15.75" customHeight="1">
      <c r="A425" s="2"/>
      <c r="B425" s="2"/>
      <c r="C425" s="2"/>
      <c r="D425" s="2"/>
      <c r="E425" s="2"/>
      <c r="F425" s="2"/>
      <c r="G425" s="222"/>
      <c r="H425" s="222"/>
      <c r="I425" s="222"/>
      <c r="J425" s="222"/>
      <c r="K425" s="5"/>
    </row>
    <row r="426" ht="15.75" customHeight="1">
      <c r="A426" s="2"/>
      <c r="B426" s="2"/>
      <c r="C426" s="2"/>
      <c r="D426" s="2"/>
      <c r="E426" s="2"/>
      <c r="F426" s="2"/>
      <c r="G426" s="222"/>
      <c r="H426" s="222"/>
      <c r="I426" s="222"/>
      <c r="J426" s="222"/>
      <c r="K426" s="5"/>
    </row>
    <row r="427" ht="15.75" customHeight="1">
      <c r="A427" s="2"/>
      <c r="B427" s="2"/>
      <c r="C427" s="2"/>
      <c r="D427" s="2"/>
      <c r="E427" s="2"/>
      <c r="F427" s="2"/>
      <c r="G427" s="222"/>
      <c r="H427" s="222"/>
      <c r="I427" s="222"/>
      <c r="J427" s="222"/>
      <c r="K427" s="5"/>
    </row>
    <row r="428" ht="15.75" customHeight="1">
      <c r="A428" s="2"/>
      <c r="B428" s="2"/>
      <c r="C428" s="2"/>
      <c r="D428" s="2"/>
      <c r="E428" s="2"/>
      <c r="F428" s="2"/>
      <c r="G428" s="222"/>
      <c r="H428" s="222"/>
      <c r="I428" s="222"/>
      <c r="J428" s="222"/>
      <c r="K428" s="5"/>
    </row>
    <row r="429" ht="15.75" customHeight="1">
      <c r="A429" s="2"/>
      <c r="B429" s="2"/>
      <c r="C429" s="2"/>
      <c r="D429" s="2"/>
      <c r="E429" s="2"/>
      <c r="F429" s="2"/>
      <c r="G429" s="222"/>
      <c r="H429" s="222"/>
      <c r="I429" s="222"/>
      <c r="J429" s="222"/>
      <c r="K429" s="5"/>
    </row>
    <row r="430" ht="15.75" customHeight="1">
      <c r="A430" s="2"/>
      <c r="B430" s="2"/>
      <c r="C430" s="2"/>
      <c r="D430" s="2"/>
      <c r="E430" s="2"/>
      <c r="F430" s="2"/>
      <c r="G430" s="222"/>
      <c r="H430" s="222"/>
      <c r="I430" s="222"/>
      <c r="J430" s="222"/>
      <c r="K430" s="5"/>
    </row>
    <row r="431" ht="15.75" customHeight="1">
      <c r="A431" s="2"/>
      <c r="B431" s="2"/>
      <c r="C431" s="2"/>
      <c r="D431" s="2"/>
      <c r="E431" s="2"/>
      <c r="F431" s="2"/>
      <c r="G431" s="222"/>
      <c r="H431" s="222"/>
      <c r="I431" s="222"/>
      <c r="J431" s="222"/>
      <c r="K431" s="5"/>
    </row>
    <row r="432" ht="15.75" customHeight="1">
      <c r="A432" s="2"/>
      <c r="B432" s="2"/>
      <c r="C432" s="2"/>
      <c r="D432" s="2"/>
      <c r="E432" s="2"/>
      <c r="F432" s="2"/>
      <c r="G432" s="222"/>
      <c r="H432" s="222"/>
      <c r="I432" s="222"/>
      <c r="J432" s="222"/>
      <c r="K432" s="5"/>
    </row>
    <row r="433" ht="15.75" customHeight="1">
      <c r="A433" s="2"/>
      <c r="B433" s="2"/>
      <c r="C433" s="2"/>
      <c r="D433" s="2"/>
      <c r="E433" s="2"/>
      <c r="F433" s="2"/>
      <c r="G433" s="222"/>
      <c r="H433" s="222"/>
      <c r="I433" s="222"/>
      <c r="J433" s="222"/>
      <c r="K433" s="5"/>
    </row>
    <row r="434" ht="15.75" customHeight="1">
      <c r="A434" s="2"/>
      <c r="B434" s="2"/>
      <c r="C434" s="2"/>
      <c r="D434" s="2"/>
      <c r="E434" s="2"/>
      <c r="F434" s="2"/>
      <c r="G434" s="222"/>
      <c r="H434" s="222"/>
      <c r="I434" s="222"/>
      <c r="J434" s="222"/>
      <c r="K434" s="5"/>
    </row>
    <row r="435" ht="15.75" customHeight="1">
      <c r="A435" s="2"/>
      <c r="B435" s="2"/>
      <c r="C435" s="2"/>
      <c r="D435" s="2"/>
      <c r="E435" s="2"/>
      <c r="F435" s="2"/>
      <c r="G435" s="222"/>
      <c r="H435" s="222"/>
      <c r="I435" s="222"/>
      <c r="J435" s="222"/>
      <c r="K435" s="5"/>
    </row>
    <row r="436" ht="15.75" customHeight="1">
      <c r="A436" s="2"/>
      <c r="B436" s="2"/>
      <c r="C436" s="2"/>
      <c r="D436" s="2"/>
      <c r="E436" s="2"/>
      <c r="F436" s="2"/>
      <c r="G436" s="222"/>
      <c r="H436" s="222"/>
      <c r="I436" s="222"/>
      <c r="J436" s="222"/>
      <c r="K436" s="5"/>
    </row>
    <row r="437" ht="15.75" customHeight="1">
      <c r="A437" s="2"/>
      <c r="B437" s="2"/>
      <c r="C437" s="2"/>
      <c r="D437" s="2"/>
      <c r="E437" s="2"/>
      <c r="F437" s="2"/>
      <c r="G437" s="222"/>
      <c r="H437" s="222"/>
      <c r="I437" s="222"/>
      <c r="J437" s="222"/>
      <c r="K437" s="5"/>
    </row>
    <row r="438" ht="15.75" customHeight="1">
      <c r="A438" s="2"/>
      <c r="B438" s="2"/>
      <c r="C438" s="2"/>
      <c r="D438" s="2"/>
      <c r="E438" s="2"/>
      <c r="F438" s="2"/>
      <c r="G438" s="222"/>
      <c r="H438" s="222"/>
      <c r="I438" s="222"/>
      <c r="J438" s="222"/>
      <c r="K438" s="5"/>
    </row>
    <row r="439" ht="15.75" customHeight="1">
      <c r="A439" s="2"/>
      <c r="B439" s="2"/>
      <c r="C439" s="2"/>
      <c r="D439" s="2"/>
      <c r="E439" s="2"/>
      <c r="F439" s="2"/>
      <c r="G439" s="222"/>
      <c r="H439" s="222"/>
      <c r="I439" s="222"/>
      <c r="J439" s="222"/>
      <c r="K439" s="5"/>
    </row>
    <row r="440" ht="15.75" customHeight="1">
      <c r="A440" s="2"/>
      <c r="B440" s="2"/>
      <c r="C440" s="2"/>
      <c r="D440" s="2"/>
      <c r="E440" s="2"/>
      <c r="F440" s="2"/>
      <c r="G440" s="222"/>
      <c r="H440" s="222"/>
      <c r="I440" s="222"/>
      <c r="J440" s="222"/>
      <c r="K440" s="5"/>
    </row>
    <row r="441" ht="15.75" customHeight="1">
      <c r="A441" s="2"/>
      <c r="B441" s="2"/>
      <c r="C441" s="2"/>
      <c r="D441" s="2"/>
      <c r="E441" s="2"/>
      <c r="F441" s="2"/>
      <c r="G441" s="222"/>
      <c r="H441" s="222"/>
      <c r="I441" s="222"/>
      <c r="J441" s="222"/>
      <c r="K441" s="5"/>
    </row>
    <row r="442" ht="15.75" customHeight="1">
      <c r="A442" s="2"/>
      <c r="B442" s="2"/>
      <c r="C442" s="2"/>
      <c r="D442" s="2"/>
      <c r="E442" s="2"/>
      <c r="F442" s="2"/>
      <c r="G442" s="222"/>
      <c r="H442" s="222"/>
      <c r="I442" s="222"/>
      <c r="J442" s="222"/>
      <c r="K442" s="5"/>
    </row>
    <row r="443" ht="15.75" customHeight="1">
      <c r="A443" s="2"/>
      <c r="B443" s="2"/>
      <c r="C443" s="2"/>
      <c r="D443" s="2"/>
      <c r="E443" s="2"/>
      <c r="F443" s="2"/>
      <c r="G443" s="222"/>
      <c r="H443" s="222"/>
      <c r="I443" s="222"/>
      <c r="J443" s="222"/>
      <c r="K443" s="5"/>
    </row>
    <row r="444" ht="15.75" customHeight="1">
      <c r="A444" s="2"/>
      <c r="B444" s="2"/>
      <c r="C444" s="2"/>
      <c r="D444" s="2"/>
      <c r="E444" s="2"/>
      <c r="F444" s="2"/>
      <c r="G444" s="222"/>
      <c r="H444" s="222"/>
      <c r="I444" s="222"/>
      <c r="J444" s="222"/>
      <c r="K444" s="5"/>
    </row>
    <row r="445" ht="15.75" customHeight="1">
      <c r="A445" s="2"/>
      <c r="B445" s="2"/>
      <c r="C445" s="2"/>
      <c r="D445" s="2"/>
      <c r="E445" s="2"/>
      <c r="F445" s="2"/>
      <c r="G445" s="222"/>
      <c r="H445" s="222"/>
      <c r="I445" s="222"/>
      <c r="J445" s="222"/>
      <c r="K445" s="5"/>
    </row>
    <row r="446" ht="15.75" customHeight="1">
      <c r="A446" s="2"/>
      <c r="B446" s="2"/>
      <c r="C446" s="2"/>
      <c r="D446" s="2"/>
      <c r="E446" s="2"/>
      <c r="F446" s="2"/>
      <c r="G446" s="222"/>
      <c r="H446" s="222"/>
      <c r="I446" s="222"/>
      <c r="J446" s="222"/>
      <c r="K446" s="5"/>
    </row>
    <row r="447" ht="15.75" customHeight="1">
      <c r="A447" s="2"/>
      <c r="B447" s="2"/>
      <c r="C447" s="2"/>
      <c r="D447" s="2"/>
      <c r="E447" s="2"/>
      <c r="F447" s="2"/>
      <c r="G447" s="222"/>
      <c r="H447" s="222"/>
      <c r="I447" s="222"/>
      <c r="J447" s="222"/>
      <c r="K447" s="5"/>
    </row>
    <row r="448" ht="15.75" customHeight="1">
      <c r="A448" s="2"/>
      <c r="B448" s="2"/>
      <c r="C448" s="2"/>
      <c r="D448" s="2"/>
      <c r="E448" s="2"/>
      <c r="F448" s="2"/>
      <c r="G448" s="222"/>
      <c r="H448" s="222"/>
      <c r="I448" s="222"/>
      <c r="J448" s="222"/>
      <c r="K448" s="5"/>
    </row>
    <row r="449" ht="15.75" customHeight="1">
      <c r="A449" s="2"/>
      <c r="B449" s="2"/>
      <c r="C449" s="2"/>
      <c r="D449" s="2"/>
      <c r="E449" s="2"/>
      <c r="F449" s="2"/>
      <c r="G449" s="222"/>
      <c r="H449" s="222"/>
      <c r="I449" s="222"/>
      <c r="J449" s="222"/>
      <c r="K449" s="5"/>
    </row>
    <row r="450" ht="15.75" customHeight="1">
      <c r="A450" s="2"/>
      <c r="B450" s="2"/>
      <c r="C450" s="2"/>
      <c r="D450" s="2"/>
      <c r="E450" s="2"/>
      <c r="F450" s="2"/>
      <c r="G450" s="222"/>
      <c r="H450" s="222"/>
      <c r="I450" s="222"/>
      <c r="J450" s="222"/>
      <c r="K450" s="5"/>
    </row>
    <row r="451" ht="15.75" customHeight="1">
      <c r="A451" s="2"/>
      <c r="B451" s="2"/>
      <c r="C451" s="2"/>
      <c r="D451" s="2"/>
      <c r="E451" s="2"/>
      <c r="F451" s="2"/>
      <c r="G451" s="222"/>
      <c r="H451" s="222"/>
      <c r="I451" s="222"/>
      <c r="J451" s="222"/>
      <c r="K451" s="5"/>
    </row>
    <row r="452" ht="15.75" customHeight="1">
      <c r="A452" s="2"/>
      <c r="B452" s="2"/>
      <c r="C452" s="2"/>
      <c r="D452" s="2"/>
      <c r="E452" s="2"/>
      <c r="F452" s="2"/>
      <c r="G452" s="222"/>
      <c r="H452" s="222"/>
      <c r="I452" s="222"/>
      <c r="J452" s="222"/>
      <c r="K452" s="5"/>
    </row>
    <row r="453" ht="15.75" customHeight="1">
      <c r="A453" s="2"/>
      <c r="B453" s="2"/>
      <c r="C453" s="2"/>
      <c r="D453" s="2"/>
      <c r="E453" s="2"/>
      <c r="F453" s="2"/>
      <c r="G453" s="222"/>
      <c r="H453" s="222"/>
      <c r="I453" s="222"/>
      <c r="J453" s="222"/>
      <c r="K453" s="5"/>
    </row>
    <row r="454" ht="15.75" customHeight="1">
      <c r="A454" s="2"/>
      <c r="B454" s="2"/>
      <c r="C454" s="2"/>
      <c r="D454" s="2"/>
      <c r="E454" s="2"/>
      <c r="F454" s="2"/>
      <c r="G454" s="222"/>
      <c r="H454" s="222"/>
      <c r="I454" s="222"/>
      <c r="J454" s="222"/>
      <c r="K454" s="5"/>
    </row>
    <row r="455" ht="15.75" customHeight="1">
      <c r="A455" s="2"/>
      <c r="B455" s="2"/>
      <c r="C455" s="2"/>
      <c r="D455" s="2"/>
      <c r="E455" s="2"/>
      <c r="F455" s="2"/>
      <c r="G455" s="222"/>
      <c r="H455" s="222"/>
      <c r="I455" s="222"/>
      <c r="J455" s="222"/>
      <c r="K455" s="5"/>
    </row>
    <row r="456" ht="15.75" customHeight="1">
      <c r="A456" s="2"/>
      <c r="B456" s="2"/>
      <c r="C456" s="2"/>
      <c r="D456" s="2"/>
      <c r="E456" s="2"/>
      <c r="F456" s="2"/>
      <c r="G456" s="222"/>
      <c r="H456" s="222"/>
      <c r="I456" s="222"/>
      <c r="J456" s="222"/>
      <c r="K456" s="5"/>
    </row>
    <row r="457" ht="15.75" customHeight="1">
      <c r="A457" s="2"/>
      <c r="B457" s="2"/>
      <c r="C457" s="2"/>
      <c r="D457" s="2"/>
      <c r="E457" s="2"/>
      <c r="F457" s="2"/>
      <c r="G457" s="222"/>
      <c r="H457" s="222"/>
      <c r="I457" s="222"/>
      <c r="J457" s="222"/>
      <c r="K457" s="5"/>
    </row>
    <row r="458" ht="15.75" customHeight="1">
      <c r="A458" s="2"/>
      <c r="B458" s="2"/>
      <c r="C458" s="2"/>
      <c r="D458" s="2"/>
      <c r="E458" s="2"/>
      <c r="F458" s="2"/>
      <c r="G458" s="222"/>
      <c r="H458" s="222"/>
      <c r="I458" s="222"/>
      <c r="J458" s="222"/>
      <c r="K458" s="5"/>
    </row>
    <row r="459" ht="15.75" customHeight="1">
      <c r="A459" s="2"/>
      <c r="B459" s="2"/>
      <c r="C459" s="2"/>
      <c r="D459" s="2"/>
      <c r="E459" s="2"/>
      <c r="F459" s="2"/>
      <c r="G459" s="222"/>
      <c r="H459" s="222"/>
      <c r="I459" s="222"/>
      <c r="J459" s="222"/>
      <c r="K459" s="5"/>
    </row>
    <row r="460" ht="15.75" customHeight="1">
      <c r="A460" s="2"/>
      <c r="B460" s="2"/>
      <c r="C460" s="2"/>
      <c r="D460" s="2"/>
      <c r="E460" s="2"/>
      <c r="F460" s="2"/>
      <c r="G460" s="222"/>
      <c r="H460" s="222"/>
      <c r="I460" s="222"/>
      <c r="J460" s="222"/>
      <c r="K460" s="5"/>
    </row>
    <row r="461" ht="15.75" customHeight="1">
      <c r="A461" s="2"/>
      <c r="B461" s="2"/>
      <c r="C461" s="2"/>
      <c r="D461" s="2"/>
      <c r="E461" s="2"/>
      <c r="F461" s="2"/>
      <c r="G461" s="222"/>
      <c r="H461" s="222"/>
      <c r="I461" s="222"/>
      <c r="J461" s="222"/>
      <c r="K461" s="5"/>
    </row>
    <row r="462" ht="15.75" customHeight="1">
      <c r="A462" s="2"/>
      <c r="B462" s="2"/>
      <c r="C462" s="2"/>
      <c r="D462" s="2"/>
      <c r="E462" s="2"/>
      <c r="F462" s="2"/>
      <c r="G462" s="222"/>
      <c r="H462" s="222"/>
      <c r="I462" s="222"/>
      <c r="J462" s="222"/>
      <c r="K462" s="5"/>
    </row>
    <row r="463" ht="15.75" customHeight="1">
      <c r="A463" s="2"/>
      <c r="B463" s="2"/>
      <c r="C463" s="2"/>
      <c r="D463" s="2"/>
      <c r="E463" s="2"/>
      <c r="F463" s="2"/>
      <c r="G463" s="222"/>
      <c r="H463" s="222"/>
      <c r="I463" s="222"/>
      <c r="J463" s="222"/>
      <c r="K463" s="5"/>
    </row>
    <row r="464" ht="15.75" customHeight="1">
      <c r="A464" s="2"/>
      <c r="B464" s="2"/>
      <c r="C464" s="2"/>
      <c r="D464" s="2"/>
      <c r="E464" s="2"/>
      <c r="F464" s="2"/>
      <c r="G464" s="222"/>
      <c r="H464" s="222"/>
      <c r="I464" s="222"/>
      <c r="J464" s="222"/>
      <c r="K464" s="5"/>
    </row>
    <row r="465" ht="15.75" customHeight="1">
      <c r="A465" s="2"/>
      <c r="B465" s="2"/>
      <c r="C465" s="2"/>
      <c r="D465" s="2"/>
      <c r="E465" s="2"/>
      <c r="F465" s="2"/>
      <c r="G465" s="222"/>
      <c r="H465" s="222"/>
      <c r="I465" s="222"/>
      <c r="J465" s="222"/>
      <c r="K465" s="5"/>
    </row>
    <row r="466" ht="15.75" customHeight="1">
      <c r="A466" s="2"/>
      <c r="B466" s="2"/>
      <c r="C466" s="2"/>
      <c r="D466" s="2"/>
      <c r="E466" s="2"/>
      <c r="F466" s="2"/>
      <c r="G466" s="222"/>
      <c r="H466" s="222"/>
      <c r="I466" s="222"/>
      <c r="J466" s="222"/>
      <c r="K466" s="5"/>
    </row>
    <row r="467" ht="15.75" customHeight="1">
      <c r="A467" s="2"/>
      <c r="B467" s="2"/>
      <c r="C467" s="2"/>
      <c r="D467" s="2"/>
      <c r="E467" s="2"/>
      <c r="F467" s="2"/>
      <c r="G467" s="222"/>
      <c r="H467" s="222"/>
      <c r="I467" s="222"/>
      <c r="J467" s="222"/>
      <c r="K467" s="5"/>
    </row>
    <row r="468" ht="15.75" customHeight="1">
      <c r="A468" s="2"/>
      <c r="B468" s="2"/>
      <c r="C468" s="2"/>
      <c r="D468" s="2"/>
      <c r="E468" s="2"/>
      <c r="F468" s="2"/>
      <c r="G468" s="222"/>
      <c r="H468" s="222"/>
      <c r="I468" s="222"/>
      <c r="J468" s="222"/>
      <c r="K468" s="5"/>
    </row>
    <row r="469" ht="15.75" customHeight="1">
      <c r="A469" s="2"/>
      <c r="B469" s="2"/>
      <c r="C469" s="2"/>
      <c r="D469" s="2"/>
      <c r="E469" s="2"/>
      <c r="F469" s="2"/>
      <c r="G469" s="222"/>
      <c r="H469" s="222"/>
      <c r="I469" s="222"/>
      <c r="J469" s="222"/>
      <c r="K469" s="5"/>
    </row>
    <row r="470" ht="15.75" customHeight="1">
      <c r="A470" s="2"/>
      <c r="B470" s="2"/>
      <c r="C470" s="2"/>
      <c r="D470" s="2"/>
      <c r="E470" s="2"/>
      <c r="F470" s="2"/>
      <c r="G470" s="222"/>
      <c r="H470" s="222"/>
      <c r="I470" s="222"/>
      <c r="J470" s="222"/>
      <c r="K470" s="5"/>
    </row>
    <row r="471" ht="15.75" customHeight="1">
      <c r="A471" s="2"/>
      <c r="B471" s="2"/>
      <c r="C471" s="2"/>
      <c r="D471" s="2"/>
      <c r="E471" s="2"/>
      <c r="F471" s="2"/>
      <c r="G471" s="222"/>
      <c r="H471" s="222"/>
      <c r="I471" s="222"/>
      <c r="J471" s="222"/>
      <c r="K471" s="5"/>
    </row>
    <row r="472" ht="15.75" customHeight="1">
      <c r="A472" s="2"/>
      <c r="B472" s="2"/>
      <c r="C472" s="2"/>
      <c r="D472" s="2"/>
      <c r="E472" s="2"/>
      <c r="F472" s="2"/>
      <c r="G472" s="222"/>
      <c r="H472" s="222"/>
      <c r="I472" s="222"/>
      <c r="J472" s="222"/>
      <c r="K472" s="5"/>
    </row>
    <row r="473" ht="15.75" customHeight="1">
      <c r="A473" s="2"/>
      <c r="B473" s="2"/>
      <c r="C473" s="2"/>
      <c r="D473" s="2"/>
      <c r="E473" s="2"/>
      <c r="F473" s="2"/>
      <c r="G473" s="222"/>
      <c r="H473" s="222"/>
      <c r="I473" s="222"/>
      <c r="J473" s="222"/>
      <c r="K473" s="5"/>
    </row>
    <row r="474" ht="15.75" customHeight="1">
      <c r="A474" s="2"/>
      <c r="B474" s="2"/>
      <c r="C474" s="2"/>
      <c r="D474" s="2"/>
      <c r="E474" s="2"/>
      <c r="F474" s="2"/>
      <c r="G474" s="222"/>
      <c r="H474" s="222"/>
      <c r="I474" s="222"/>
      <c r="J474" s="222"/>
      <c r="K474" s="5"/>
    </row>
    <row r="475" ht="15.75" customHeight="1">
      <c r="A475" s="2"/>
      <c r="B475" s="2"/>
      <c r="C475" s="2"/>
      <c r="D475" s="2"/>
      <c r="E475" s="2"/>
      <c r="F475" s="2"/>
      <c r="G475" s="222"/>
      <c r="H475" s="222"/>
      <c r="I475" s="222"/>
      <c r="J475" s="222"/>
      <c r="K475" s="5"/>
    </row>
    <row r="476" ht="15.75" customHeight="1">
      <c r="A476" s="2"/>
      <c r="B476" s="2"/>
      <c r="C476" s="2"/>
      <c r="D476" s="2"/>
      <c r="E476" s="2"/>
      <c r="F476" s="2"/>
      <c r="G476" s="222"/>
      <c r="H476" s="222"/>
      <c r="I476" s="222"/>
      <c r="J476" s="222"/>
      <c r="K476" s="5"/>
    </row>
    <row r="477" ht="15.75" customHeight="1">
      <c r="A477" s="2"/>
      <c r="B477" s="2"/>
      <c r="C477" s="2"/>
      <c r="D477" s="2"/>
      <c r="E477" s="2"/>
      <c r="F477" s="2"/>
      <c r="G477" s="222"/>
      <c r="H477" s="222"/>
      <c r="I477" s="222"/>
      <c r="J477" s="222"/>
      <c r="K477" s="5"/>
    </row>
    <row r="478" ht="15.75" customHeight="1">
      <c r="A478" s="2"/>
      <c r="B478" s="2"/>
      <c r="C478" s="2"/>
      <c r="D478" s="2"/>
      <c r="E478" s="2"/>
      <c r="F478" s="2"/>
      <c r="G478" s="222"/>
      <c r="H478" s="222"/>
      <c r="I478" s="222"/>
      <c r="J478" s="222"/>
      <c r="K478" s="5"/>
    </row>
    <row r="479" ht="15.75" customHeight="1">
      <c r="A479" s="2"/>
      <c r="B479" s="2"/>
      <c r="C479" s="2"/>
      <c r="D479" s="2"/>
      <c r="E479" s="2"/>
      <c r="F479" s="2"/>
      <c r="G479" s="222"/>
      <c r="H479" s="222"/>
      <c r="I479" s="222"/>
      <c r="J479" s="222"/>
      <c r="K479" s="5"/>
    </row>
    <row r="480" ht="15.75" customHeight="1">
      <c r="A480" s="2"/>
      <c r="B480" s="2"/>
      <c r="C480" s="2"/>
      <c r="D480" s="2"/>
      <c r="E480" s="2"/>
      <c r="F480" s="2"/>
      <c r="G480" s="222"/>
      <c r="H480" s="222"/>
      <c r="I480" s="222"/>
      <c r="J480" s="222"/>
      <c r="K480" s="5"/>
    </row>
    <row r="481" ht="15.75" customHeight="1">
      <c r="A481" s="2"/>
      <c r="B481" s="2"/>
      <c r="C481" s="2"/>
      <c r="D481" s="2"/>
      <c r="E481" s="2"/>
      <c r="F481" s="2"/>
      <c r="G481" s="222"/>
      <c r="H481" s="222"/>
      <c r="I481" s="222"/>
      <c r="J481" s="222"/>
      <c r="K481" s="5"/>
    </row>
    <row r="482" ht="15.75" customHeight="1">
      <c r="A482" s="2"/>
      <c r="B482" s="2"/>
      <c r="C482" s="2"/>
      <c r="D482" s="2"/>
      <c r="E482" s="2"/>
      <c r="F482" s="2"/>
      <c r="G482" s="222"/>
      <c r="H482" s="222"/>
      <c r="I482" s="222"/>
      <c r="J482" s="222"/>
      <c r="K482" s="5"/>
    </row>
    <row r="483" ht="15.75" customHeight="1">
      <c r="A483" s="2"/>
      <c r="B483" s="2"/>
      <c r="C483" s="2"/>
      <c r="D483" s="2"/>
      <c r="E483" s="2"/>
      <c r="F483" s="2"/>
      <c r="G483" s="222"/>
      <c r="H483" s="222"/>
      <c r="I483" s="222"/>
      <c r="J483" s="222"/>
      <c r="K483" s="5"/>
    </row>
    <row r="484" ht="15.75" customHeight="1">
      <c r="A484" s="2"/>
      <c r="B484" s="2"/>
      <c r="C484" s="2"/>
      <c r="D484" s="2"/>
      <c r="E484" s="2"/>
      <c r="F484" s="2"/>
      <c r="G484" s="222"/>
      <c r="H484" s="222"/>
      <c r="I484" s="222"/>
      <c r="J484" s="222"/>
      <c r="K484" s="5"/>
    </row>
    <row r="485" ht="15.75" customHeight="1">
      <c r="A485" s="2"/>
      <c r="B485" s="2"/>
      <c r="C485" s="2"/>
      <c r="D485" s="2"/>
      <c r="E485" s="2"/>
      <c r="F485" s="2"/>
      <c r="G485" s="222"/>
      <c r="H485" s="222"/>
      <c r="I485" s="222"/>
      <c r="J485" s="222"/>
      <c r="K485" s="5"/>
    </row>
    <row r="486" ht="15.75" customHeight="1">
      <c r="A486" s="2"/>
      <c r="B486" s="2"/>
      <c r="C486" s="2"/>
      <c r="D486" s="2"/>
      <c r="E486" s="2"/>
      <c r="F486" s="2"/>
      <c r="G486" s="222"/>
      <c r="H486" s="222"/>
      <c r="I486" s="222"/>
      <c r="J486" s="222"/>
      <c r="K486" s="5"/>
    </row>
    <row r="487" ht="15.75" customHeight="1">
      <c r="A487" s="2"/>
      <c r="B487" s="2"/>
      <c r="C487" s="2"/>
      <c r="D487" s="2"/>
      <c r="E487" s="2"/>
      <c r="F487" s="2"/>
      <c r="G487" s="222"/>
      <c r="H487" s="222"/>
      <c r="I487" s="222"/>
      <c r="J487" s="222"/>
      <c r="K487" s="5"/>
    </row>
    <row r="488" ht="15.75" customHeight="1">
      <c r="A488" s="2"/>
      <c r="B488" s="2"/>
      <c r="C488" s="2"/>
      <c r="D488" s="2"/>
      <c r="E488" s="2"/>
      <c r="F488" s="2"/>
      <c r="G488" s="222"/>
      <c r="H488" s="222"/>
      <c r="I488" s="222"/>
      <c r="J488" s="222"/>
      <c r="K488" s="5"/>
    </row>
    <row r="489" ht="15.75" customHeight="1">
      <c r="A489" s="2"/>
      <c r="B489" s="2"/>
      <c r="C489" s="2"/>
      <c r="D489" s="2"/>
      <c r="E489" s="2"/>
      <c r="F489" s="2"/>
      <c r="G489" s="222"/>
      <c r="H489" s="222"/>
      <c r="I489" s="222"/>
      <c r="J489" s="222"/>
      <c r="K489" s="5"/>
    </row>
    <row r="490" ht="15.75" customHeight="1">
      <c r="A490" s="2"/>
      <c r="B490" s="2"/>
      <c r="C490" s="2"/>
      <c r="D490" s="2"/>
      <c r="E490" s="2"/>
      <c r="F490" s="2"/>
      <c r="G490" s="222"/>
      <c r="H490" s="222"/>
      <c r="I490" s="222"/>
      <c r="J490" s="222"/>
      <c r="K490" s="5"/>
    </row>
    <row r="491" ht="15.75" customHeight="1">
      <c r="A491" s="2"/>
      <c r="B491" s="2"/>
      <c r="C491" s="2"/>
      <c r="D491" s="2"/>
      <c r="E491" s="2"/>
      <c r="F491" s="2"/>
      <c r="G491" s="222"/>
      <c r="H491" s="222"/>
      <c r="I491" s="222"/>
      <c r="J491" s="222"/>
      <c r="K491" s="5"/>
    </row>
    <row r="492" ht="15.75" customHeight="1">
      <c r="A492" s="2"/>
      <c r="B492" s="2"/>
      <c r="C492" s="2"/>
      <c r="D492" s="2"/>
      <c r="E492" s="2"/>
      <c r="F492" s="2"/>
      <c r="G492" s="222"/>
      <c r="H492" s="222"/>
      <c r="I492" s="222"/>
      <c r="J492" s="222"/>
      <c r="K492" s="5"/>
    </row>
    <row r="493" ht="15.75" customHeight="1">
      <c r="A493" s="2"/>
      <c r="B493" s="2"/>
      <c r="C493" s="2"/>
      <c r="D493" s="2"/>
      <c r="E493" s="2"/>
      <c r="F493" s="2"/>
      <c r="G493" s="222"/>
      <c r="H493" s="222"/>
      <c r="I493" s="222"/>
      <c r="J493" s="222"/>
      <c r="K493" s="5"/>
    </row>
    <row r="494" ht="15.75" customHeight="1">
      <c r="A494" s="2"/>
      <c r="B494" s="2"/>
      <c r="C494" s="2"/>
      <c r="D494" s="2"/>
      <c r="E494" s="2"/>
      <c r="F494" s="2"/>
      <c r="G494" s="222"/>
      <c r="H494" s="222"/>
      <c r="I494" s="222"/>
      <c r="J494" s="222"/>
      <c r="K494" s="5"/>
    </row>
    <row r="495" ht="15.75" customHeight="1">
      <c r="A495" s="2"/>
      <c r="B495" s="2"/>
      <c r="C495" s="2"/>
      <c r="D495" s="2"/>
      <c r="E495" s="2"/>
      <c r="F495" s="2"/>
      <c r="G495" s="222"/>
      <c r="H495" s="222"/>
      <c r="I495" s="222"/>
      <c r="J495" s="222"/>
      <c r="K495" s="5"/>
    </row>
    <row r="496" ht="15.75" customHeight="1">
      <c r="A496" s="2"/>
      <c r="B496" s="2"/>
      <c r="C496" s="2"/>
      <c r="D496" s="2"/>
      <c r="E496" s="2"/>
      <c r="F496" s="2"/>
      <c r="G496" s="222"/>
      <c r="H496" s="222"/>
      <c r="I496" s="222"/>
      <c r="J496" s="222"/>
      <c r="K496" s="5"/>
    </row>
    <row r="497" ht="15.75" customHeight="1">
      <c r="A497" s="2"/>
      <c r="B497" s="2"/>
      <c r="C497" s="2"/>
      <c r="D497" s="2"/>
      <c r="E497" s="2"/>
      <c r="F497" s="2"/>
      <c r="G497" s="222"/>
      <c r="H497" s="222"/>
      <c r="I497" s="222"/>
      <c r="J497" s="222"/>
      <c r="K497" s="5"/>
    </row>
    <row r="498" ht="15.75" customHeight="1">
      <c r="A498" s="2"/>
      <c r="B498" s="2"/>
      <c r="C498" s="2"/>
      <c r="D498" s="2"/>
      <c r="E498" s="2"/>
      <c r="F498" s="2"/>
      <c r="G498" s="222"/>
      <c r="H498" s="222"/>
      <c r="I498" s="222"/>
      <c r="J498" s="222"/>
      <c r="K498" s="5"/>
    </row>
    <row r="499" ht="15.75" customHeight="1">
      <c r="A499" s="2"/>
      <c r="B499" s="2"/>
      <c r="C499" s="2"/>
      <c r="D499" s="2"/>
      <c r="E499" s="2"/>
      <c r="F499" s="2"/>
      <c r="G499" s="222"/>
      <c r="H499" s="222"/>
      <c r="I499" s="222"/>
      <c r="J499" s="222"/>
      <c r="K499" s="5"/>
    </row>
    <row r="500" ht="15.75" customHeight="1">
      <c r="A500" s="2"/>
      <c r="B500" s="2"/>
      <c r="C500" s="2"/>
      <c r="D500" s="2"/>
      <c r="E500" s="2"/>
      <c r="F500" s="2"/>
      <c r="G500" s="222"/>
      <c r="H500" s="222"/>
      <c r="I500" s="222"/>
      <c r="J500" s="222"/>
      <c r="K500" s="5"/>
    </row>
    <row r="501" ht="15.75" customHeight="1">
      <c r="A501" s="2"/>
      <c r="B501" s="2"/>
      <c r="C501" s="2"/>
      <c r="D501" s="2"/>
      <c r="E501" s="2"/>
      <c r="F501" s="2"/>
      <c r="G501" s="222"/>
      <c r="H501" s="222"/>
      <c r="I501" s="222"/>
      <c r="J501" s="222"/>
      <c r="K501" s="5"/>
    </row>
    <row r="502" ht="15.75" customHeight="1">
      <c r="A502" s="2"/>
      <c r="B502" s="2"/>
      <c r="C502" s="2"/>
      <c r="D502" s="2"/>
      <c r="E502" s="2"/>
      <c r="F502" s="2"/>
      <c r="G502" s="222"/>
      <c r="H502" s="222"/>
      <c r="I502" s="222"/>
      <c r="J502" s="222"/>
      <c r="K502" s="5"/>
    </row>
    <row r="503" ht="15.75" customHeight="1">
      <c r="A503" s="2"/>
      <c r="B503" s="2"/>
      <c r="C503" s="2"/>
      <c r="D503" s="2"/>
      <c r="E503" s="2"/>
      <c r="F503" s="2"/>
      <c r="G503" s="222"/>
      <c r="H503" s="222"/>
      <c r="I503" s="222"/>
      <c r="J503" s="222"/>
      <c r="K503" s="5"/>
    </row>
    <row r="504" ht="15.75" customHeight="1">
      <c r="A504" s="2"/>
      <c r="B504" s="2"/>
      <c r="C504" s="2"/>
      <c r="D504" s="2"/>
      <c r="E504" s="2"/>
      <c r="F504" s="2"/>
      <c r="G504" s="222"/>
      <c r="H504" s="222"/>
      <c r="I504" s="222"/>
      <c r="J504" s="222"/>
      <c r="K504" s="5"/>
    </row>
    <row r="505" ht="15.75" customHeight="1">
      <c r="A505" s="2"/>
      <c r="B505" s="2"/>
      <c r="C505" s="2"/>
      <c r="D505" s="2"/>
      <c r="E505" s="2"/>
      <c r="F505" s="2"/>
      <c r="G505" s="222"/>
      <c r="H505" s="222"/>
      <c r="I505" s="222"/>
      <c r="J505" s="222"/>
      <c r="K505" s="5"/>
    </row>
    <row r="506" ht="15.75" customHeight="1">
      <c r="A506" s="2"/>
      <c r="B506" s="2"/>
      <c r="C506" s="2"/>
      <c r="D506" s="2"/>
      <c r="E506" s="2"/>
      <c r="F506" s="2"/>
      <c r="G506" s="222"/>
      <c r="H506" s="222"/>
      <c r="I506" s="222"/>
      <c r="J506" s="222"/>
      <c r="K506" s="5"/>
    </row>
    <row r="507" ht="15.75" customHeight="1">
      <c r="A507" s="2"/>
      <c r="B507" s="2"/>
      <c r="C507" s="2"/>
      <c r="D507" s="2"/>
      <c r="E507" s="2"/>
      <c r="F507" s="2"/>
      <c r="G507" s="222"/>
      <c r="H507" s="222"/>
      <c r="I507" s="222"/>
      <c r="J507" s="222"/>
      <c r="K507" s="5"/>
    </row>
    <row r="508" ht="15.75" customHeight="1">
      <c r="A508" s="2"/>
      <c r="B508" s="2"/>
      <c r="C508" s="2"/>
      <c r="D508" s="2"/>
      <c r="E508" s="2"/>
      <c r="F508" s="2"/>
      <c r="G508" s="222"/>
      <c r="H508" s="222"/>
      <c r="I508" s="222"/>
      <c r="J508" s="222"/>
      <c r="K508" s="5"/>
    </row>
    <row r="509" ht="15.75" customHeight="1">
      <c r="A509" s="2"/>
      <c r="B509" s="2"/>
      <c r="C509" s="2"/>
      <c r="D509" s="2"/>
      <c r="E509" s="2"/>
      <c r="F509" s="2"/>
      <c r="G509" s="222"/>
      <c r="H509" s="222"/>
      <c r="I509" s="222"/>
      <c r="J509" s="222"/>
      <c r="K509" s="5"/>
    </row>
    <row r="510" ht="15.75" customHeight="1">
      <c r="A510" s="2"/>
      <c r="B510" s="2"/>
      <c r="C510" s="2"/>
      <c r="D510" s="2"/>
      <c r="E510" s="2"/>
      <c r="F510" s="2"/>
      <c r="G510" s="222"/>
      <c r="H510" s="222"/>
      <c r="I510" s="222"/>
      <c r="J510" s="222"/>
      <c r="K510" s="5"/>
    </row>
    <row r="511" ht="15.75" customHeight="1">
      <c r="A511" s="2"/>
      <c r="B511" s="2"/>
      <c r="C511" s="2"/>
      <c r="D511" s="2"/>
      <c r="E511" s="2"/>
      <c r="F511" s="2"/>
      <c r="G511" s="222"/>
      <c r="H511" s="222"/>
      <c r="I511" s="222"/>
      <c r="J511" s="222"/>
      <c r="K511" s="5"/>
    </row>
    <row r="512" ht="15.75" customHeight="1">
      <c r="A512" s="2"/>
      <c r="B512" s="2"/>
      <c r="C512" s="2"/>
      <c r="D512" s="2"/>
      <c r="E512" s="2"/>
      <c r="F512" s="2"/>
      <c r="G512" s="222"/>
      <c r="H512" s="222"/>
      <c r="I512" s="222"/>
      <c r="J512" s="222"/>
      <c r="K512" s="5"/>
    </row>
    <row r="513" ht="15.75" customHeight="1">
      <c r="A513" s="2"/>
      <c r="B513" s="2"/>
      <c r="C513" s="2"/>
      <c r="D513" s="2"/>
      <c r="E513" s="2"/>
      <c r="F513" s="2"/>
      <c r="G513" s="222"/>
      <c r="H513" s="222"/>
      <c r="I513" s="222"/>
      <c r="J513" s="222"/>
      <c r="K513" s="5"/>
    </row>
    <row r="514" ht="15.75" customHeight="1">
      <c r="A514" s="2"/>
      <c r="B514" s="2"/>
      <c r="C514" s="2"/>
      <c r="D514" s="2"/>
      <c r="E514" s="2"/>
      <c r="F514" s="2"/>
      <c r="G514" s="222"/>
      <c r="H514" s="222"/>
      <c r="I514" s="222"/>
      <c r="J514" s="222"/>
      <c r="K514" s="5"/>
    </row>
    <row r="515" ht="15.75" customHeight="1">
      <c r="A515" s="2"/>
      <c r="B515" s="2"/>
      <c r="C515" s="2"/>
      <c r="D515" s="2"/>
      <c r="E515" s="2"/>
      <c r="F515" s="2"/>
      <c r="G515" s="222"/>
      <c r="H515" s="222"/>
      <c r="I515" s="222"/>
      <c r="J515" s="222"/>
      <c r="K515" s="5"/>
    </row>
    <row r="516" ht="15.75" customHeight="1">
      <c r="A516" s="2"/>
      <c r="B516" s="2"/>
      <c r="C516" s="2"/>
      <c r="D516" s="2"/>
      <c r="E516" s="2"/>
      <c r="F516" s="2"/>
      <c r="G516" s="222"/>
      <c r="H516" s="222"/>
      <c r="I516" s="222"/>
      <c r="J516" s="222"/>
      <c r="K516" s="5"/>
    </row>
    <row r="517" ht="15.75" customHeight="1">
      <c r="A517" s="2"/>
      <c r="B517" s="2"/>
      <c r="C517" s="2"/>
      <c r="D517" s="2"/>
      <c r="E517" s="2"/>
      <c r="F517" s="2"/>
      <c r="G517" s="222"/>
      <c r="H517" s="222"/>
      <c r="I517" s="222"/>
      <c r="J517" s="222"/>
      <c r="K517" s="5"/>
    </row>
    <row r="518" ht="15.75" customHeight="1">
      <c r="A518" s="2"/>
      <c r="B518" s="2"/>
      <c r="C518" s="2"/>
      <c r="D518" s="2"/>
      <c r="E518" s="2"/>
      <c r="F518" s="2"/>
      <c r="G518" s="222"/>
      <c r="H518" s="222"/>
      <c r="I518" s="222"/>
      <c r="J518" s="222"/>
      <c r="K518" s="5"/>
    </row>
    <row r="519" ht="15.75" customHeight="1">
      <c r="A519" s="2"/>
      <c r="B519" s="2"/>
      <c r="C519" s="2"/>
      <c r="D519" s="2"/>
      <c r="E519" s="2"/>
      <c r="F519" s="2"/>
      <c r="G519" s="222"/>
      <c r="H519" s="222"/>
      <c r="I519" s="222"/>
      <c r="J519" s="222"/>
      <c r="K519" s="5"/>
    </row>
    <row r="520" ht="15.75" customHeight="1">
      <c r="A520" s="2"/>
      <c r="B520" s="2"/>
      <c r="C520" s="2"/>
      <c r="D520" s="2"/>
      <c r="E520" s="2"/>
      <c r="F520" s="2"/>
      <c r="G520" s="222"/>
      <c r="H520" s="222"/>
      <c r="I520" s="222"/>
      <c r="J520" s="222"/>
      <c r="K520" s="5"/>
    </row>
    <row r="521" ht="15.75" customHeight="1">
      <c r="A521" s="2"/>
      <c r="B521" s="2"/>
      <c r="C521" s="2"/>
      <c r="D521" s="2"/>
      <c r="E521" s="2"/>
      <c r="F521" s="2"/>
      <c r="G521" s="222"/>
      <c r="H521" s="222"/>
      <c r="I521" s="222"/>
      <c r="J521" s="222"/>
      <c r="K521" s="5"/>
    </row>
    <row r="522" ht="15.75" customHeight="1">
      <c r="A522" s="2"/>
      <c r="B522" s="2"/>
      <c r="C522" s="2"/>
      <c r="D522" s="2"/>
      <c r="E522" s="2"/>
      <c r="F522" s="2"/>
      <c r="G522" s="222"/>
      <c r="H522" s="222"/>
      <c r="I522" s="222"/>
      <c r="J522" s="222"/>
      <c r="K522" s="5"/>
    </row>
    <row r="523" ht="15.75" customHeight="1">
      <c r="A523" s="2"/>
      <c r="B523" s="2"/>
      <c r="C523" s="2"/>
      <c r="D523" s="2"/>
      <c r="E523" s="2"/>
      <c r="F523" s="2"/>
      <c r="G523" s="222"/>
      <c r="H523" s="222"/>
      <c r="I523" s="222"/>
      <c r="J523" s="222"/>
      <c r="K523" s="5"/>
    </row>
    <row r="524" ht="15.75" customHeight="1">
      <c r="A524" s="2"/>
      <c r="B524" s="2"/>
      <c r="C524" s="2"/>
      <c r="D524" s="2"/>
      <c r="E524" s="2"/>
      <c r="F524" s="2"/>
      <c r="G524" s="222"/>
      <c r="H524" s="222"/>
      <c r="I524" s="222"/>
      <c r="J524" s="222"/>
      <c r="K524" s="5"/>
    </row>
    <row r="525" ht="15.75" customHeight="1">
      <c r="A525" s="2"/>
      <c r="B525" s="2"/>
      <c r="C525" s="2"/>
      <c r="D525" s="2"/>
      <c r="E525" s="2"/>
      <c r="F525" s="2"/>
      <c r="G525" s="222"/>
      <c r="H525" s="222"/>
      <c r="I525" s="222"/>
      <c r="J525" s="222"/>
      <c r="K525" s="5"/>
    </row>
    <row r="526" ht="15.75" customHeight="1">
      <c r="A526" s="2"/>
      <c r="B526" s="2"/>
      <c r="C526" s="2"/>
      <c r="D526" s="2"/>
      <c r="E526" s="2"/>
      <c r="F526" s="2"/>
      <c r="G526" s="222"/>
      <c r="H526" s="222"/>
      <c r="I526" s="222"/>
      <c r="J526" s="222"/>
      <c r="K526" s="5"/>
    </row>
    <row r="527" ht="15.75" customHeight="1">
      <c r="A527" s="2"/>
      <c r="B527" s="2"/>
      <c r="C527" s="2"/>
      <c r="D527" s="2"/>
      <c r="E527" s="2"/>
      <c r="F527" s="2"/>
      <c r="G527" s="222"/>
      <c r="H527" s="222"/>
      <c r="I527" s="222"/>
      <c r="J527" s="222"/>
      <c r="K527" s="5"/>
    </row>
    <row r="528" ht="15.75" customHeight="1">
      <c r="A528" s="2"/>
      <c r="B528" s="2"/>
      <c r="C528" s="2"/>
      <c r="D528" s="2"/>
      <c r="E528" s="2"/>
      <c r="F528" s="2"/>
      <c r="G528" s="222"/>
      <c r="H528" s="222"/>
      <c r="I528" s="222"/>
      <c r="J528" s="222"/>
      <c r="K528" s="5"/>
    </row>
    <row r="529" ht="15.75" customHeight="1">
      <c r="A529" s="2"/>
      <c r="B529" s="2"/>
      <c r="C529" s="2"/>
      <c r="D529" s="2"/>
      <c r="E529" s="2"/>
      <c r="F529" s="2"/>
      <c r="G529" s="222"/>
      <c r="H529" s="222"/>
      <c r="I529" s="222"/>
      <c r="J529" s="222"/>
      <c r="K529" s="5"/>
    </row>
    <row r="530" ht="15.75" customHeight="1">
      <c r="A530" s="2"/>
      <c r="B530" s="2"/>
      <c r="C530" s="2"/>
      <c r="D530" s="2"/>
      <c r="E530" s="2"/>
      <c r="F530" s="2"/>
      <c r="G530" s="222"/>
      <c r="H530" s="222"/>
      <c r="I530" s="222"/>
      <c r="J530" s="222"/>
      <c r="K530" s="5"/>
    </row>
    <row r="531" ht="15.75" customHeight="1">
      <c r="A531" s="2"/>
      <c r="B531" s="2"/>
      <c r="C531" s="2"/>
      <c r="D531" s="2"/>
      <c r="E531" s="2"/>
      <c r="F531" s="2"/>
      <c r="G531" s="222"/>
      <c r="H531" s="222"/>
      <c r="I531" s="222"/>
      <c r="J531" s="222"/>
      <c r="K531" s="5"/>
    </row>
    <row r="532" ht="15.75" customHeight="1">
      <c r="A532" s="2"/>
      <c r="B532" s="2"/>
      <c r="C532" s="2"/>
      <c r="D532" s="2"/>
      <c r="E532" s="2"/>
      <c r="F532" s="2"/>
      <c r="G532" s="222"/>
      <c r="H532" s="222"/>
      <c r="I532" s="222"/>
      <c r="J532" s="222"/>
      <c r="K532" s="5"/>
    </row>
    <row r="533" ht="15.75" customHeight="1">
      <c r="A533" s="2"/>
      <c r="B533" s="2"/>
      <c r="C533" s="2"/>
      <c r="D533" s="2"/>
      <c r="E533" s="2"/>
      <c r="F533" s="2"/>
      <c r="G533" s="222"/>
      <c r="H533" s="222"/>
      <c r="I533" s="222"/>
      <c r="J533" s="222"/>
      <c r="K533" s="5"/>
    </row>
    <row r="534" ht="15.75" customHeight="1">
      <c r="A534" s="2"/>
      <c r="B534" s="2"/>
      <c r="C534" s="2"/>
      <c r="D534" s="2"/>
      <c r="E534" s="2"/>
      <c r="F534" s="2"/>
      <c r="G534" s="222"/>
      <c r="H534" s="222"/>
      <c r="I534" s="222"/>
      <c r="J534" s="222"/>
      <c r="K534" s="5"/>
    </row>
    <row r="535" ht="15.75" customHeight="1">
      <c r="A535" s="2"/>
      <c r="B535" s="2"/>
      <c r="C535" s="2"/>
      <c r="D535" s="2"/>
      <c r="E535" s="2"/>
      <c r="F535" s="2"/>
      <c r="G535" s="222"/>
      <c r="H535" s="222"/>
      <c r="I535" s="222"/>
      <c r="J535" s="222"/>
      <c r="K535" s="5"/>
    </row>
    <row r="536" ht="15.75" customHeight="1">
      <c r="A536" s="2"/>
      <c r="B536" s="2"/>
      <c r="C536" s="2"/>
      <c r="D536" s="2"/>
      <c r="E536" s="2"/>
      <c r="F536" s="2"/>
      <c r="G536" s="222"/>
      <c r="H536" s="222"/>
      <c r="I536" s="222"/>
      <c r="J536" s="222"/>
      <c r="K536" s="5"/>
    </row>
    <row r="537" ht="15.75" customHeight="1">
      <c r="A537" s="2"/>
      <c r="B537" s="2"/>
      <c r="C537" s="2"/>
      <c r="D537" s="2"/>
      <c r="E537" s="2"/>
      <c r="F537" s="2"/>
      <c r="G537" s="222"/>
      <c r="H537" s="222"/>
      <c r="I537" s="222"/>
      <c r="J537" s="222"/>
      <c r="K537" s="5"/>
    </row>
    <row r="538" ht="15.75" customHeight="1">
      <c r="A538" s="2"/>
      <c r="B538" s="2"/>
      <c r="C538" s="2"/>
      <c r="D538" s="2"/>
      <c r="E538" s="2"/>
      <c r="F538" s="2"/>
      <c r="G538" s="222"/>
      <c r="H538" s="222"/>
      <c r="I538" s="222"/>
      <c r="J538" s="222"/>
      <c r="K538" s="5"/>
    </row>
    <row r="539" ht="15.75" customHeight="1">
      <c r="A539" s="2"/>
      <c r="B539" s="2"/>
      <c r="C539" s="2"/>
      <c r="D539" s="2"/>
      <c r="E539" s="2"/>
      <c r="F539" s="2"/>
      <c r="G539" s="222"/>
      <c r="H539" s="222"/>
      <c r="I539" s="222"/>
      <c r="J539" s="222"/>
      <c r="K539" s="5"/>
    </row>
    <row r="540" ht="15.75" customHeight="1">
      <c r="A540" s="2"/>
      <c r="B540" s="2"/>
      <c r="C540" s="2"/>
      <c r="D540" s="2"/>
      <c r="E540" s="2"/>
      <c r="F540" s="2"/>
      <c r="G540" s="222"/>
      <c r="H540" s="222"/>
      <c r="I540" s="222"/>
      <c r="J540" s="222"/>
      <c r="K540" s="5"/>
    </row>
    <row r="541" ht="15.75" customHeight="1">
      <c r="A541" s="2"/>
      <c r="B541" s="2"/>
      <c r="C541" s="2"/>
      <c r="D541" s="2"/>
      <c r="E541" s="2"/>
      <c r="F541" s="2"/>
      <c r="G541" s="222"/>
      <c r="H541" s="222"/>
      <c r="I541" s="222"/>
      <c r="J541" s="222"/>
      <c r="K541" s="5"/>
    </row>
    <row r="542" ht="15.75" customHeight="1">
      <c r="A542" s="2"/>
      <c r="B542" s="2"/>
      <c r="C542" s="2"/>
      <c r="D542" s="2"/>
      <c r="E542" s="2"/>
      <c r="F542" s="2"/>
      <c r="G542" s="222"/>
      <c r="H542" s="222"/>
      <c r="I542" s="222"/>
      <c r="J542" s="222"/>
      <c r="K542" s="5"/>
    </row>
    <row r="543" ht="15.75" customHeight="1">
      <c r="A543" s="2"/>
      <c r="B543" s="2"/>
      <c r="C543" s="2"/>
      <c r="D543" s="2"/>
      <c r="E543" s="2"/>
      <c r="F543" s="2"/>
      <c r="G543" s="222"/>
      <c r="H543" s="222"/>
      <c r="I543" s="222"/>
      <c r="J543" s="222"/>
      <c r="K543" s="5"/>
    </row>
    <row r="544" ht="15.75" customHeight="1">
      <c r="A544" s="2"/>
      <c r="B544" s="2"/>
      <c r="C544" s="2"/>
      <c r="D544" s="2"/>
      <c r="E544" s="2"/>
      <c r="F544" s="2"/>
      <c r="G544" s="222"/>
      <c r="H544" s="222"/>
      <c r="I544" s="222"/>
      <c r="J544" s="222"/>
      <c r="K544" s="5"/>
    </row>
    <row r="545" ht="15.75" customHeight="1">
      <c r="A545" s="2"/>
      <c r="B545" s="2"/>
      <c r="C545" s="2"/>
      <c r="D545" s="2"/>
      <c r="E545" s="2"/>
      <c r="F545" s="2"/>
      <c r="G545" s="222"/>
      <c r="H545" s="222"/>
      <c r="I545" s="222"/>
      <c r="J545" s="222"/>
      <c r="K545" s="5"/>
    </row>
    <row r="546" ht="15.75" customHeight="1">
      <c r="A546" s="2"/>
      <c r="B546" s="2"/>
      <c r="C546" s="2"/>
      <c r="D546" s="2"/>
      <c r="E546" s="2"/>
      <c r="F546" s="2"/>
      <c r="G546" s="222"/>
      <c r="H546" s="222"/>
      <c r="I546" s="222"/>
      <c r="J546" s="222"/>
      <c r="K546" s="5"/>
    </row>
    <row r="547" ht="15.75" customHeight="1">
      <c r="A547" s="2"/>
      <c r="B547" s="2"/>
      <c r="C547" s="2"/>
      <c r="D547" s="2"/>
      <c r="E547" s="2"/>
      <c r="F547" s="2"/>
      <c r="G547" s="222"/>
      <c r="H547" s="222"/>
      <c r="I547" s="222"/>
      <c r="J547" s="222"/>
      <c r="K547" s="5"/>
    </row>
    <row r="548" ht="15.75" customHeight="1">
      <c r="A548" s="2"/>
      <c r="B548" s="2"/>
      <c r="C548" s="2"/>
      <c r="D548" s="2"/>
      <c r="E548" s="2"/>
      <c r="F548" s="2"/>
      <c r="G548" s="222"/>
      <c r="H548" s="222"/>
      <c r="I548" s="222"/>
      <c r="J548" s="222"/>
      <c r="K548" s="5"/>
    </row>
    <row r="549" ht="15.75" customHeight="1">
      <c r="A549" s="2"/>
      <c r="B549" s="2"/>
      <c r="C549" s="2"/>
      <c r="D549" s="2"/>
      <c r="E549" s="2"/>
      <c r="F549" s="2"/>
      <c r="G549" s="222"/>
      <c r="H549" s="222"/>
      <c r="I549" s="222"/>
      <c r="J549" s="222"/>
      <c r="K549" s="5"/>
    </row>
    <row r="550" ht="15.75" customHeight="1">
      <c r="A550" s="2"/>
      <c r="B550" s="2"/>
      <c r="C550" s="2"/>
      <c r="D550" s="2"/>
      <c r="E550" s="2"/>
      <c r="F550" s="2"/>
      <c r="G550" s="222"/>
      <c r="H550" s="222"/>
      <c r="I550" s="222"/>
      <c r="J550" s="222"/>
      <c r="K550" s="5"/>
    </row>
    <row r="551" ht="15.75" customHeight="1">
      <c r="A551" s="2"/>
      <c r="B551" s="2"/>
      <c r="C551" s="2"/>
      <c r="D551" s="2"/>
      <c r="E551" s="2"/>
      <c r="F551" s="2"/>
      <c r="G551" s="222"/>
      <c r="H551" s="222"/>
      <c r="I551" s="222"/>
      <c r="J551" s="222"/>
      <c r="K551" s="5"/>
    </row>
    <row r="552" ht="15.75" customHeight="1">
      <c r="A552" s="2"/>
      <c r="B552" s="2"/>
      <c r="C552" s="2"/>
      <c r="D552" s="2"/>
      <c r="E552" s="2"/>
      <c r="F552" s="2"/>
      <c r="G552" s="222"/>
      <c r="H552" s="222"/>
      <c r="I552" s="222"/>
      <c r="J552" s="222"/>
      <c r="K552" s="5"/>
    </row>
    <row r="553" ht="15.75" customHeight="1">
      <c r="A553" s="2"/>
      <c r="B553" s="2"/>
      <c r="C553" s="2"/>
      <c r="D553" s="2"/>
      <c r="E553" s="2"/>
      <c r="F553" s="2"/>
      <c r="G553" s="222"/>
      <c r="H553" s="222"/>
      <c r="I553" s="222"/>
      <c r="J553" s="222"/>
      <c r="K553" s="5"/>
    </row>
    <row r="554" ht="15.75" customHeight="1">
      <c r="A554" s="2"/>
      <c r="B554" s="2"/>
      <c r="C554" s="2"/>
      <c r="D554" s="2"/>
      <c r="E554" s="2"/>
      <c r="F554" s="2"/>
      <c r="G554" s="222"/>
      <c r="H554" s="222"/>
      <c r="I554" s="222"/>
      <c r="J554" s="222"/>
      <c r="K554" s="5"/>
    </row>
    <row r="555" ht="15.75" customHeight="1">
      <c r="A555" s="2"/>
      <c r="B555" s="2"/>
      <c r="C555" s="2"/>
      <c r="D555" s="2"/>
      <c r="E555" s="2"/>
      <c r="F555" s="2"/>
      <c r="G555" s="222"/>
      <c r="H555" s="222"/>
      <c r="I555" s="222"/>
      <c r="J555" s="222"/>
      <c r="K555" s="5"/>
    </row>
    <row r="556" ht="15.75" customHeight="1">
      <c r="A556" s="2"/>
      <c r="B556" s="2"/>
      <c r="C556" s="2"/>
      <c r="D556" s="2"/>
      <c r="E556" s="2"/>
      <c r="F556" s="2"/>
      <c r="G556" s="222"/>
      <c r="H556" s="222"/>
      <c r="I556" s="222"/>
      <c r="J556" s="222"/>
      <c r="K556" s="5"/>
    </row>
    <row r="557" ht="15.75" customHeight="1">
      <c r="A557" s="2"/>
      <c r="B557" s="2"/>
      <c r="C557" s="2"/>
      <c r="D557" s="2"/>
      <c r="E557" s="2"/>
      <c r="F557" s="2"/>
      <c r="G557" s="222"/>
      <c r="H557" s="222"/>
      <c r="I557" s="222"/>
      <c r="J557" s="222"/>
      <c r="K557" s="5"/>
    </row>
    <row r="558" ht="15.75" customHeight="1">
      <c r="A558" s="2"/>
      <c r="B558" s="2"/>
      <c r="C558" s="2"/>
      <c r="D558" s="2"/>
      <c r="E558" s="2"/>
      <c r="F558" s="2"/>
      <c r="G558" s="222"/>
      <c r="H558" s="222"/>
      <c r="I558" s="222"/>
      <c r="J558" s="222"/>
      <c r="K558" s="5"/>
    </row>
    <row r="559" ht="15.75" customHeight="1">
      <c r="A559" s="2"/>
      <c r="B559" s="2"/>
      <c r="C559" s="2"/>
      <c r="D559" s="2"/>
      <c r="E559" s="2"/>
      <c r="F559" s="2"/>
      <c r="G559" s="222"/>
      <c r="H559" s="222"/>
      <c r="I559" s="222"/>
      <c r="J559" s="222"/>
      <c r="K559" s="5"/>
    </row>
    <row r="560" ht="15.75" customHeight="1">
      <c r="A560" s="2"/>
      <c r="B560" s="2"/>
      <c r="C560" s="2"/>
      <c r="D560" s="2"/>
      <c r="E560" s="2"/>
      <c r="F560" s="2"/>
      <c r="G560" s="222"/>
      <c r="H560" s="222"/>
      <c r="I560" s="222"/>
      <c r="J560" s="222"/>
      <c r="K560" s="5"/>
    </row>
    <row r="561" ht="15.75" customHeight="1">
      <c r="A561" s="2"/>
      <c r="B561" s="2"/>
      <c r="C561" s="2"/>
      <c r="D561" s="2"/>
      <c r="E561" s="2"/>
      <c r="F561" s="2"/>
      <c r="G561" s="222"/>
      <c r="H561" s="222"/>
      <c r="I561" s="222"/>
      <c r="J561" s="222"/>
      <c r="K561" s="5"/>
    </row>
    <row r="562" ht="15.75" customHeight="1">
      <c r="A562" s="2"/>
      <c r="B562" s="2"/>
      <c r="C562" s="2"/>
      <c r="D562" s="2"/>
      <c r="E562" s="2"/>
      <c r="F562" s="2"/>
      <c r="G562" s="222"/>
      <c r="H562" s="222"/>
      <c r="I562" s="222"/>
      <c r="J562" s="222"/>
      <c r="K562" s="5"/>
    </row>
    <row r="563" ht="15.75" customHeight="1">
      <c r="A563" s="2"/>
      <c r="B563" s="2"/>
      <c r="C563" s="2"/>
      <c r="D563" s="2"/>
      <c r="E563" s="2"/>
      <c r="F563" s="2"/>
      <c r="G563" s="222"/>
      <c r="H563" s="222"/>
      <c r="I563" s="222"/>
      <c r="J563" s="222"/>
      <c r="K563" s="5"/>
    </row>
    <row r="564" ht="15.75" customHeight="1">
      <c r="A564" s="2"/>
      <c r="B564" s="2"/>
      <c r="C564" s="2"/>
      <c r="D564" s="2"/>
      <c r="E564" s="2"/>
      <c r="F564" s="2"/>
      <c r="G564" s="222"/>
      <c r="H564" s="222"/>
      <c r="I564" s="222"/>
      <c r="J564" s="222"/>
      <c r="K564" s="5"/>
    </row>
    <row r="565" ht="15.75" customHeight="1">
      <c r="A565" s="2"/>
      <c r="B565" s="2"/>
      <c r="C565" s="2"/>
      <c r="D565" s="2"/>
      <c r="E565" s="2"/>
      <c r="F565" s="2"/>
      <c r="G565" s="222"/>
      <c r="H565" s="222"/>
      <c r="I565" s="222"/>
      <c r="J565" s="222"/>
      <c r="K565" s="5"/>
    </row>
    <row r="566" ht="15.75" customHeight="1">
      <c r="A566" s="2"/>
      <c r="B566" s="2"/>
      <c r="C566" s="2"/>
      <c r="D566" s="2"/>
      <c r="E566" s="2"/>
      <c r="F566" s="2"/>
      <c r="G566" s="222"/>
      <c r="H566" s="222"/>
      <c r="I566" s="222"/>
      <c r="J566" s="222"/>
      <c r="K566" s="5"/>
    </row>
    <row r="567" ht="15.75" customHeight="1">
      <c r="A567" s="2"/>
      <c r="B567" s="2"/>
      <c r="C567" s="2"/>
      <c r="D567" s="2"/>
      <c r="E567" s="2"/>
      <c r="F567" s="2"/>
      <c r="G567" s="222"/>
      <c r="H567" s="222"/>
      <c r="I567" s="222"/>
      <c r="J567" s="222"/>
      <c r="K567" s="5"/>
    </row>
    <row r="568" ht="15.75" customHeight="1">
      <c r="A568" s="2"/>
      <c r="B568" s="2"/>
      <c r="C568" s="2"/>
      <c r="D568" s="2"/>
      <c r="E568" s="2"/>
      <c r="F568" s="2"/>
      <c r="G568" s="222"/>
      <c r="H568" s="222"/>
      <c r="I568" s="222"/>
      <c r="J568" s="222"/>
      <c r="K568" s="5"/>
    </row>
    <row r="569" ht="15.75" customHeight="1">
      <c r="A569" s="2"/>
      <c r="B569" s="2"/>
      <c r="C569" s="2"/>
      <c r="D569" s="2"/>
      <c r="E569" s="2"/>
      <c r="F569" s="2"/>
      <c r="G569" s="222"/>
      <c r="H569" s="222"/>
      <c r="I569" s="222"/>
      <c r="J569" s="222"/>
      <c r="K569" s="5"/>
    </row>
    <row r="570" ht="15.75" customHeight="1">
      <c r="A570" s="2"/>
      <c r="B570" s="2"/>
      <c r="C570" s="2"/>
      <c r="D570" s="2"/>
      <c r="E570" s="2"/>
      <c r="F570" s="2"/>
      <c r="G570" s="222"/>
      <c r="H570" s="222"/>
      <c r="I570" s="222"/>
      <c r="J570" s="222"/>
      <c r="K570" s="5"/>
    </row>
    <row r="571" ht="15.75" customHeight="1">
      <c r="A571" s="2"/>
      <c r="B571" s="2"/>
      <c r="C571" s="2"/>
      <c r="D571" s="2"/>
      <c r="E571" s="2"/>
      <c r="F571" s="2"/>
      <c r="G571" s="222"/>
      <c r="H571" s="222"/>
      <c r="I571" s="222"/>
      <c r="J571" s="222"/>
      <c r="K571" s="5"/>
    </row>
    <row r="572" ht="15.75" customHeight="1">
      <c r="A572" s="2"/>
      <c r="B572" s="2"/>
      <c r="C572" s="2"/>
      <c r="D572" s="2"/>
      <c r="E572" s="2"/>
      <c r="F572" s="2"/>
      <c r="G572" s="222"/>
      <c r="H572" s="222"/>
      <c r="I572" s="222"/>
      <c r="J572" s="222"/>
      <c r="K572" s="5"/>
    </row>
    <row r="573" ht="15.75" customHeight="1">
      <c r="A573" s="2"/>
      <c r="B573" s="2"/>
      <c r="C573" s="2"/>
      <c r="D573" s="2"/>
      <c r="E573" s="2"/>
      <c r="F573" s="2"/>
      <c r="G573" s="222"/>
      <c r="H573" s="222"/>
      <c r="I573" s="222"/>
      <c r="J573" s="222"/>
      <c r="K573" s="5"/>
    </row>
    <row r="574" ht="15.75" customHeight="1">
      <c r="A574" s="2"/>
      <c r="B574" s="2"/>
      <c r="C574" s="2"/>
      <c r="D574" s="2"/>
      <c r="E574" s="2"/>
      <c r="F574" s="2"/>
      <c r="G574" s="222"/>
      <c r="H574" s="222"/>
      <c r="I574" s="222"/>
      <c r="J574" s="222"/>
      <c r="K574" s="5"/>
    </row>
    <row r="575" ht="15.75" customHeight="1">
      <c r="A575" s="2"/>
      <c r="B575" s="2"/>
      <c r="C575" s="2"/>
      <c r="D575" s="2"/>
      <c r="E575" s="2"/>
      <c r="F575" s="2"/>
      <c r="G575" s="222"/>
      <c r="H575" s="222"/>
      <c r="I575" s="222"/>
      <c r="J575" s="222"/>
      <c r="K575" s="5"/>
    </row>
    <row r="576" ht="15.75" customHeight="1">
      <c r="A576" s="2"/>
      <c r="B576" s="2"/>
      <c r="C576" s="2"/>
      <c r="D576" s="2"/>
      <c r="E576" s="2"/>
      <c r="F576" s="2"/>
      <c r="G576" s="222"/>
      <c r="H576" s="222"/>
      <c r="I576" s="222"/>
      <c r="J576" s="222"/>
      <c r="K576" s="5"/>
    </row>
    <row r="577" ht="15.75" customHeight="1">
      <c r="A577" s="2"/>
      <c r="B577" s="2"/>
      <c r="C577" s="2"/>
      <c r="D577" s="2"/>
      <c r="E577" s="2"/>
      <c r="F577" s="2"/>
      <c r="G577" s="222"/>
      <c r="H577" s="222"/>
      <c r="I577" s="222"/>
      <c r="J577" s="222"/>
      <c r="K577" s="5"/>
    </row>
    <row r="578" ht="15.75" customHeight="1">
      <c r="A578" s="2"/>
      <c r="B578" s="2"/>
      <c r="C578" s="2"/>
      <c r="D578" s="2"/>
      <c r="E578" s="2"/>
      <c r="F578" s="2"/>
      <c r="G578" s="222"/>
      <c r="H578" s="222"/>
      <c r="I578" s="222"/>
      <c r="J578" s="222"/>
      <c r="K578" s="5"/>
    </row>
    <row r="579" ht="15.75" customHeight="1">
      <c r="A579" s="2"/>
      <c r="B579" s="2"/>
      <c r="C579" s="2"/>
      <c r="D579" s="2"/>
      <c r="E579" s="2"/>
      <c r="F579" s="2"/>
      <c r="G579" s="222"/>
      <c r="H579" s="222"/>
      <c r="I579" s="222"/>
      <c r="J579" s="222"/>
      <c r="K579" s="5"/>
    </row>
    <row r="580" ht="15.75" customHeight="1">
      <c r="A580" s="2"/>
      <c r="B580" s="2"/>
      <c r="C580" s="2"/>
      <c r="D580" s="2"/>
      <c r="E580" s="2"/>
      <c r="F580" s="2"/>
      <c r="G580" s="222"/>
      <c r="H580" s="222"/>
      <c r="I580" s="222"/>
      <c r="J580" s="222"/>
      <c r="K580" s="5"/>
    </row>
    <row r="581" ht="15.75" customHeight="1">
      <c r="A581" s="2"/>
      <c r="B581" s="2"/>
      <c r="C581" s="2"/>
      <c r="D581" s="2"/>
      <c r="E581" s="2"/>
      <c r="F581" s="2"/>
      <c r="G581" s="222"/>
      <c r="H581" s="222"/>
      <c r="I581" s="222"/>
      <c r="J581" s="222"/>
      <c r="K581" s="5"/>
    </row>
    <row r="582" ht="15.75" customHeight="1">
      <c r="A582" s="2"/>
      <c r="B582" s="2"/>
      <c r="C582" s="2"/>
      <c r="D582" s="2"/>
      <c r="E582" s="2"/>
      <c r="F582" s="2"/>
      <c r="G582" s="222"/>
      <c r="H582" s="222"/>
      <c r="I582" s="222"/>
      <c r="J582" s="222"/>
      <c r="K582" s="5"/>
    </row>
    <row r="583" ht="15.75" customHeight="1">
      <c r="A583" s="2"/>
      <c r="B583" s="2"/>
      <c r="C583" s="2"/>
      <c r="D583" s="2"/>
      <c r="E583" s="2"/>
      <c r="F583" s="2"/>
      <c r="G583" s="222"/>
      <c r="H583" s="222"/>
      <c r="I583" s="222"/>
      <c r="J583" s="222"/>
      <c r="K583" s="5"/>
    </row>
    <row r="584" ht="15.75" customHeight="1">
      <c r="A584" s="2"/>
      <c r="B584" s="2"/>
      <c r="C584" s="2"/>
      <c r="D584" s="2"/>
      <c r="E584" s="2"/>
      <c r="F584" s="2"/>
      <c r="G584" s="222"/>
      <c r="H584" s="222"/>
      <c r="I584" s="222"/>
      <c r="J584" s="222"/>
      <c r="K584" s="5"/>
    </row>
    <row r="585" ht="15.75" customHeight="1">
      <c r="A585" s="2"/>
      <c r="B585" s="2"/>
      <c r="C585" s="2"/>
      <c r="D585" s="2"/>
      <c r="E585" s="2"/>
      <c r="F585" s="2"/>
      <c r="G585" s="222"/>
      <c r="H585" s="222"/>
      <c r="I585" s="222"/>
      <c r="J585" s="222"/>
      <c r="K585" s="5"/>
    </row>
    <row r="586" ht="15.75" customHeight="1">
      <c r="A586" s="2"/>
      <c r="B586" s="2"/>
      <c r="C586" s="2"/>
      <c r="D586" s="2"/>
      <c r="E586" s="2"/>
      <c r="F586" s="2"/>
      <c r="G586" s="222"/>
      <c r="H586" s="222"/>
      <c r="I586" s="222"/>
      <c r="J586" s="222"/>
      <c r="K586" s="5"/>
    </row>
    <row r="587" ht="15.75" customHeight="1">
      <c r="A587" s="2"/>
      <c r="B587" s="2"/>
      <c r="C587" s="2"/>
      <c r="D587" s="2"/>
      <c r="E587" s="2"/>
      <c r="F587" s="2"/>
      <c r="G587" s="222"/>
      <c r="H587" s="222"/>
      <c r="I587" s="222"/>
      <c r="J587" s="222"/>
      <c r="K587" s="5"/>
    </row>
    <row r="588" ht="15.75" customHeight="1">
      <c r="A588" s="2"/>
      <c r="B588" s="2"/>
      <c r="C588" s="2"/>
      <c r="D588" s="2"/>
      <c r="E588" s="2"/>
      <c r="F588" s="2"/>
      <c r="G588" s="222"/>
      <c r="H588" s="222"/>
      <c r="I588" s="222"/>
      <c r="J588" s="222"/>
      <c r="K588" s="5"/>
    </row>
    <row r="589" ht="15.75" customHeight="1">
      <c r="A589" s="2"/>
      <c r="B589" s="2"/>
      <c r="C589" s="2"/>
      <c r="D589" s="2"/>
      <c r="E589" s="2"/>
      <c r="F589" s="2"/>
      <c r="G589" s="222"/>
      <c r="H589" s="222"/>
      <c r="I589" s="222"/>
      <c r="J589" s="222"/>
      <c r="K589" s="5"/>
    </row>
    <row r="590" ht="15.75" customHeight="1">
      <c r="A590" s="2"/>
      <c r="B590" s="2"/>
      <c r="C590" s="2"/>
      <c r="D590" s="2"/>
      <c r="E590" s="2"/>
      <c r="F590" s="2"/>
      <c r="G590" s="222"/>
      <c r="H590" s="222"/>
      <c r="I590" s="222"/>
      <c r="J590" s="222"/>
      <c r="K590" s="5"/>
    </row>
    <row r="591" ht="15.75" customHeight="1">
      <c r="A591" s="2"/>
      <c r="B591" s="2"/>
      <c r="C591" s="2"/>
      <c r="D591" s="2"/>
      <c r="E591" s="2"/>
      <c r="F591" s="2"/>
      <c r="G591" s="222"/>
      <c r="H591" s="222"/>
      <c r="I591" s="222"/>
      <c r="J591" s="222"/>
      <c r="K591" s="5"/>
    </row>
    <row r="592" ht="15.75" customHeight="1">
      <c r="A592" s="2"/>
      <c r="B592" s="2"/>
      <c r="C592" s="2"/>
      <c r="D592" s="2"/>
      <c r="E592" s="2"/>
      <c r="F592" s="2"/>
      <c r="G592" s="222"/>
      <c r="H592" s="222"/>
      <c r="I592" s="222"/>
      <c r="J592" s="222"/>
      <c r="K592" s="5"/>
    </row>
    <row r="593" ht="15.75" customHeight="1">
      <c r="A593" s="2"/>
      <c r="B593" s="2"/>
      <c r="C593" s="2"/>
      <c r="D593" s="2"/>
      <c r="E593" s="2"/>
      <c r="F593" s="2"/>
      <c r="G593" s="222"/>
      <c r="H593" s="222"/>
      <c r="I593" s="222"/>
      <c r="J593" s="222"/>
      <c r="K593" s="5"/>
    </row>
    <row r="594" ht="15.75" customHeight="1">
      <c r="A594" s="2"/>
      <c r="B594" s="2"/>
      <c r="C594" s="2"/>
      <c r="D594" s="2"/>
      <c r="E594" s="2"/>
      <c r="F594" s="2"/>
      <c r="G594" s="222"/>
      <c r="H594" s="222"/>
      <c r="I594" s="222"/>
      <c r="J594" s="222"/>
      <c r="K594" s="5"/>
    </row>
    <row r="595" ht="15.75" customHeight="1">
      <c r="A595" s="2"/>
      <c r="B595" s="2"/>
      <c r="C595" s="2"/>
      <c r="D595" s="2"/>
      <c r="E595" s="2"/>
      <c r="F595" s="2"/>
      <c r="G595" s="222"/>
      <c r="H595" s="222"/>
      <c r="I595" s="222"/>
      <c r="J595" s="222"/>
      <c r="K595" s="5"/>
    </row>
    <row r="596" ht="15.75" customHeight="1">
      <c r="A596" s="2"/>
      <c r="B596" s="2"/>
      <c r="C596" s="2"/>
      <c r="D596" s="2"/>
      <c r="E596" s="2"/>
      <c r="F596" s="2"/>
      <c r="G596" s="222"/>
      <c r="H596" s="222"/>
      <c r="I596" s="222"/>
      <c r="J596" s="222"/>
      <c r="K596" s="5"/>
    </row>
    <row r="597" ht="15.75" customHeight="1">
      <c r="A597" s="2"/>
      <c r="B597" s="2"/>
      <c r="C597" s="2"/>
      <c r="D597" s="2"/>
      <c r="E597" s="2"/>
      <c r="F597" s="2"/>
      <c r="G597" s="222"/>
      <c r="H597" s="222"/>
      <c r="I597" s="222"/>
      <c r="J597" s="222"/>
      <c r="K597" s="5"/>
    </row>
    <row r="598" ht="15.75" customHeight="1">
      <c r="A598" s="2"/>
      <c r="B598" s="2"/>
      <c r="C598" s="2"/>
      <c r="D598" s="2"/>
      <c r="E598" s="2"/>
      <c r="F598" s="2"/>
      <c r="G598" s="222"/>
      <c r="H598" s="222"/>
      <c r="I598" s="222"/>
      <c r="J598" s="222"/>
      <c r="K598" s="5"/>
    </row>
    <row r="599" ht="15.75" customHeight="1">
      <c r="A599" s="2"/>
      <c r="B599" s="2"/>
      <c r="C599" s="2"/>
      <c r="D599" s="2"/>
      <c r="E599" s="2"/>
      <c r="F599" s="2"/>
      <c r="G599" s="222"/>
      <c r="H599" s="222"/>
      <c r="I599" s="222"/>
      <c r="J599" s="222"/>
      <c r="K599" s="5"/>
    </row>
    <row r="600" ht="15.75" customHeight="1">
      <c r="A600" s="2"/>
      <c r="B600" s="2"/>
      <c r="C600" s="2"/>
      <c r="D600" s="2"/>
      <c r="E600" s="2"/>
      <c r="F600" s="2"/>
      <c r="G600" s="222"/>
      <c r="H600" s="222"/>
      <c r="I600" s="222"/>
      <c r="J600" s="222"/>
      <c r="K600" s="5"/>
    </row>
    <row r="601" ht="15.75" customHeight="1">
      <c r="A601" s="2"/>
      <c r="B601" s="2"/>
      <c r="C601" s="2"/>
      <c r="D601" s="2"/>
      <c r="E601" s="2"/>
      <c r="F601" s="2"/>
      <c r="G601" s="222"/>
      <c r="H601" s="222"/>
      <c r="I601" s="222"/>
      <c r="J601" s="222"/>
      <c r="K601" s="5"/>
    </row>
    <row r="602" ht="15.75" customHeight="1">
      <c r="A602" s="2"/>
      <c r="B602" s="2"/>
      <c r="C602" s="2"/>
      <c r="D602" s="2"/>
      <c r="E602" s="2"/>
      <c r="F602" s="2"/>
      <c r="G602" s="222"/>
      <c r="H602" s="222"/>
      <c r="I602" s="222"/>
      <c r="J602" s="222"/>
      <c r="K602" s="5"/>
    </row>
    <row r="603" ht="15.75" customHeight="1">
      <c r="A603" s="2"/>
      <c r="B603" s="2"/>
      <c r="C603" s="2"/>
      <c r="D603" s="2"/>
      <c r="E603" s="2"/>
      <c r="F603" s="2"/>
      <c r="G603" s="222"/>
      <c r="H603" s="222"/>
      <c r="I603" s="222"/>
      <c r="J603" s="222"/>
      <c r="K603" s="5"/>
    </row>
    <row r="604" ht="15.75" customHeight="1">
      <c r="A604" s="2"/>
      <c r="B604" s="2"/>
      <c r="C604" s="2"/>
      <c r="D604" s="2"/>
      <c r="E604" s="2"/>
      <c r="F604" s="2"/>
      <c r="G604" s="222"/>
      <c r="H604" s="222"/>
      <c r="I604" s="222"/>
      <c r="J604" s="222"/>
      <c r="K604" s="5"/>
    </row>
    <row r="605" ht="15.75" customHeight="1">
      <c r="A605" s="2"/>
      <c r="B605" s="2"/>
      <c r="C605" s="2"/>
      <c r="D605" s="2"/>
      <c r="E605" s="2"/>
      <c r="F605" s="2"/>
      <c r="G605" s="222"/>
      <c r="H605" s="222"/>
      <c r="I605" s="222"/>
      <c r="J605" s="222"/>
      <c r="K605" s="5"/>
    </row>
    <row r="606" ht="15.75" customHeight="1">
      <c r="A606" s="2"/>
      <c r="B606" s="2"/>
      <c r="C606" s="2"/>
      <c r="D606" s="2"/>
      <c r="E606" s="2"/>
      <c r="F606" s="2"/>
      <c r="G606" s="222"/>
      <c r="H606" s="222"/>
      <c r="I606" s="222"/>
      <c r="J606" s="222"/>
      <c r="K606" s="5"/>
    </row>
    <row r="607" ht="15.75" customHeight="1">
      <c r="A607" s="2"/>
      <c r="B607" s="2"/>
      <c r="C607" s="2"/>
      <c r="D607" s="2"/>
      <c r="E607" s="2"/>
      <c r="F607" s="2"/>
      <c r="G607" s="222"/>
      <c r="H607" s="222"/>
      <c r="I607" s="222"/>
      <c r="J607" s="222"/>
      <c r="K607" s="5"/>
    </row>
    <row r="608" ht="15.75" customHeight="1">
      <c r="A608" s="2"/>
      <c r="B608" s="2"/>
      <c r="C608" s="2"/>
      <c r="D608" s="2"/>
      <c r="E608" s="2"/>
      <c r="F608" s="2"/>
      <c r="G608" s="222"/>
      <c r="H608" s="222"/>
      <c r="I608" s="222"/>
      <c r="J608" s="222"/>
      <c r="K608" s="5"/>
    </row>
    <row r="609" ht="15.75" customHeight="1">
      <c r="A609" s="2"/>
      <c r="B609" s="2"/>
      <c r="C609" s="2"/>
      <c r="D609" s="2"/>
      <c r="E609" s="2"/>
      <c r="F609" s="2"/>
      <c r="G609" s="222"/>
      <c r="H609" s="222"/>
      <c r="I609" s="222"/>
      <c r="J609" s="222"/>
      <c r="K609" s="5"/>
    </row>
    <row r="610" ht="15.75" customHeight="1">
      <c r="A610" s="2"/>
      <c r="B610" s="2"/>
      <c r="C610" s="2"/>
      <c r="D610" s="2"/>
      <c r="E610" s="2"/>
      <c r="F610" s="2"/>
      <c r="G610" s="222"/>
      <c r="H610" s="222"/>
      <c r="I610" s="222"/>
      <c r="J610" s="222"/>
      <c r="K610" s="5"/>
    </row>
    <row r="611" ht="15.75" customHeight="1">
      <c r="A611" s="2"/>
      <c r="B611" s="2"/>
      <c r="C611" s="2"/>
      <c r="D611" s="2"/>
      <c r="E611" s="2"/>
      <c r="F611" s="2"/>
      <c r="G611" s="222"/>
      <c r="H611" s="222"/>
      <c r="I611" s="222"/>
      <c r="J611" s="222"/>
      <c r="K611" s="5"/>
    </row>
    <row r="612" ht="15.75" customHeight="1">
      <c r="A612" s="2"/>
      <c r="B612" s="2"/>
      <c r="C612" s="2"/>
      <c r="D612" s="2"/>
      <c r="E612" s="2"/>
      <c r="F612" s="2"/>
      <c r="G612" s="222"/>
      <c r="H612" s="222"/>
      <c r="I612" s="222"/>
      <c r="J612" s="222"/>
      <c r="K612" s="5"/>
    </row>
    <row r="613" ht="15.75" customHeight="1">
      <c r="A613" s="2"/>
      <c r="B613" s="2"/>
      <c r="C613" s="2"/>
      <c r="D613" s="2"/>
      <c r="E613" s="2"/>
      <c r="F613" s="2"/>
      <c r="G613" s="222"/>
      <c r="H613" s="222"/>
      <c r="I613" s="222"/>
      <c r="J613" s="222"/>
      <c r="K613" s="5"/>
    </row>
    <row r="614" ht="15.75" customHeight="1">
      <c r="A614" s="2"/>
      <c r="B614" s="2"/>
      <c r="C614" s="2"/>
      <c r="D614" s="2"/>
      <c r="E614" s="2"/>
      <c r="F614" s="2"/>
      <c r="G614" s="222"/>
      <c r="H614" s="222"/>
      <c r="I614" s="222"/>
      <c r="J614" s="222"/>
      <c r="K614" s="5"/>
    </row>
    <row r="615" ht="15.75" customHeight="1">
      <c r="A615" s="2"/>
      <c r="B615" s="2"/>
      <c r="C615" s="2"/>
      <c r="D615" s="2"/>
      <c r="E615" s="2"/>
      <c r="F615" s="2"/>
      <c r="G615" s="222"/>
      <c r="H615" s="222"/>
      <c r="I615" s="222"/>
      <c r="J615" s="222"/>
      <c r="K615" s="5"/>
    </row>
    <row r="616" ht="15.75" customHeight="1">
      <c r="A616" s="2"/>
      <c r="B616" s="2"/>
      <c r="C616" s="2"/>
      <c r="D616" s="2"/>
      <c r="E616" s="2"/>
      <c r="F616" s="2"/>
      <c r="G616" s="222"/>
      <c r="H616" s="222"/>
      <c r="I616" s="222"/>
      <c r="J616" s="222"/>
      <c r="K616" s="5"/>
    </row>
    <row r="617" ht="15.75" customHeight="1">
      <c r="A617" s="2"/>
      <c r="B617" s="2"/>
      <c r="C617" s="2"/>
      <c r="D617" s="2"/>
      <c r="E617" s="2"/>
      <c r="F617" s="2"/>
      <c r="G617" s="222"/>
      <c r="H617" s="222"/>
      <c r="I617" s="222"/>
      <c r="J617" s="222"/>
      <c r="K617" s="5"/>
    </row>
    <row r="618" ht="15.75" customHeight="1">
      <c r="A618" s="2"/>
      <c r="B618" s="2"/>
      <c r="C618" s="2"/>
      <c r="D618" s="2"/>
      <c r="E618" s="2"/>
      <c r="F618" s="2"/>
      <c r="G618" s="222"/>
      <c r="H618" s="222"/>
      <c r="I618" s="222"/>
      <c r="J618" s="222"/>
      <c r="K618" s="5"/>
    </row>
    <row r="619" ht="15.75" customHeight="1">
      <c r="A619" s="2"/>
      <c r="B619" s="2"/>
      <c r="C619" s="2"/>
      <c r="D619" s="2"/>
      <c r="E619" s="2"/>
      <c r="F619" s="2"/>
      <c r="G619" s="222"/>
      <c r="H619" s="222"/>
      <c r="I619" s="222"/>
      <c r="J619" s="222"/>
      <c r="K619" s="5"/>
    </row>
    <row r="620" ht="15.75" customHeight="1">
      <c r="A620" s="2"/>
      <c r="B620" s="2"/>
      <c r="C620" s="2"/>
      <c r="D620" s="2"/>
      <c r="E620" s="2"/>
      <c r="F620" s="2"/>
      <c r="G620" s="222"/>
      <c r="H620" s="222"/>
      <c r="I620" s="222"/>
      <c r="J620" s="222"/>
      <c r="K620" s="5"/>
    </row>
    <row r="621" ht="15.75" customHeight="1">
      <c r="A621" s="2"/>
      <c r="B621" s="2"/>
      <c r="C621" s="2"/>
      <c r="D621" s="2"/>
      <c r="E621" s="2"/>
      <c r="F621" s="2"/>
      <c r="G621" s="222"/>
      <c r="H621" s="222"/>
      <c r="I621" s="222"/>
      <c r="J621" s="222"/>
      <c r="K621" s="5"/>
    </row>
    <row r="622" ht="15.75" customHeight="1">
      <c r="A622" s="2"/>
      <c r="B622" s="2"/>
      <c r="C622" s="2"/>
      <c r="D622" s="2"/>
      <c r="E622" s="2"/>
      <c r="F622" s="2"/>
      <c r="G622" s="222"/>
      <c r="H622" s="222"/>
      <c r="I622" s="222"/>
      <c r="J622" s="222"/>
      <c r="K622" s="5"/>
    </row>
    <row r="623" ht="15.75" customHeight="1">
      <c r="A623" s="2"/>
      <c r="B623" s="2"/>
      <c r="C623" s="2"/>
      <c r="D623" s="2"/>
      <c r="E623" s="2"/>
      <c r="F623" s="2"/>
      <c r="G623" s="222"/>
      <c r="H623" s="222"/>
      <c r="I623" s="222"/>
      <c r="J623" s="222"/>
      <c r="K623" s="5"/>
    </row>
    <row r="624" ht="15.75" customHeight="1">
      <c r="A624" s="2"/>
      <c r="B624" s="2"/>
      <c r="C624" s="2"/>
      <c r="D624" s="2"/>
      <c r="E624" s="2"/>
      <c r="F624" s="2"/>
      <c r="G624" s="222"/>
      <c r="H624" s="222"/>
      <c r="I624" s="222"/>
      <c r="J624" s="222"/>
      <c r="K624" s="5"/>
    </row>
    <row r="625" ht="15.75" customHeight="1">
      <c r="A625" s="2"/>
      <c r="B625" s="2"/>
      <c r="C625" s="2"/>
      <c r="D625" s="2"/>
      <c r="E625" s="2"/>
      <c r="F625" s="2"/>
      <c r="G625" s="222"/>
      <c r="H625" s="222"/>
      <c r="I625" s="222"/>
      <c r="J625" s="222"/>
      <c r="K625" s="5"/>
    </row>
    <row r="626" ht="15.75" customHeight="1">
      <c r="A626" s="2"/>
      <c r="B626" s="2"/>
      <c r="C626" s="2"/>
      <c r="D626" s="2"/>
      <c r="E626" s="2"/>
      <c r="F626" s="2"/>
      <c r="G626" s="222"/>
      <c r="H626" s="222"/>
      <c r="I626" s="222"/>
      <c r="J626" s="222"/>
      <c r="K626" s="5"/>
    </row>
    <row r="627" ht="15.75" customHeight="1">
      <c r="A627" s="2"/>
      <c r="B627" s="2"/>
      <c r="C627" s="2"/>
      <c r="D627" s="2"/>
      <c r="E627" s="2"/>
      <c r="F627" s="2"/>
      <c r="G627" s="222"/>
      <c r="H627" s="222"/>
      <c r="I627" s="222"/>
      <c r="J627" s="222"/>
      <c r="K627" s="5"/>
    </row>
    <row r="628" ht="15.75" customHeight="1">
      <c r="A628" s="2"/>
      <c r="B628" s="2"/>
      <c r="C628" s="2"/>
      <c r="D628" s="2"/>
      <c r="E628" s="2"/>
      <c r="F628" s="2"/>
      <c r="G628" s="222"/>
      <c r="H628" s="222"/>
      <c r="I628" s="222"/>
      <c r="J628" s="222"/>
      <c r="K628" s="5"/>
    </row>
    <row r="629" ht="15.75" customHeight="1">
      <c r="A629" s="2"/>
      <c r="B629" s="2"/>
      <c r="C629" s="2"/>
      <c r="D629" s="2"/>
      <c r="E629" s="2"/>
      <c r="F629" s="2"/>
      <c r="G629" s="222"/>
      <c r="H629" s="222"/>
      <c r="I629" s="222"/>
      <c r="J629" s="222"/>
      <c r="K629" s="5"/>
    </row>
    <row r="630" ht="15.75" customHeight="1">
      <c r="A630" s="2"/>
      <c r="B630" s="2"/>
      <c r="C630" s="2"/>
      <c r="D630" s="2"/>
      <c r="E630" s="2"/>
      <c r="F630" s="2"/>
      <c r="G630" s="222"/>
      <c r="H630" s="222"/>
      <c r="I630" s="222"/>
      <c r="J630" s="222"/>
      <c r="K630" s="5"/>
    </row>
    <row r="631" ht="15.75" customHeight="1">
      <c r="A631" s="2"/>
      <c r="B631" s="2"/>
      <c r="C631" s="2"/>
      <c r="D631" s="2"/>
      <c r="E631" s="2"/>
      <c r="F631" s="2"/>
      <c r="G631" s="222"/>
      <c r="H631" s="222"/>
      <c r="I631" s="222"/>
      <c r="J631" s="222"/>
      <c r="K631" s="5"/>
    </row>
    <row r="632" ht="15.75" customHeight="1">
      <c r="A632" s="2"/>
      <c r="B632" s="2"/>
      <c r="C632" s="2"/>
      <c r="D632" s="2"/>
      <c r="E632" s="2"/>
      <c r="F632" s="2"/>
      <c r="G632" s="222"/>
      <c r="H632" s="222"/>
      <c r="I632" s="222"/>
      <c r="J632" s="222"/>
      <c r="K632" s="5"/>
    </row>
    <row r="633" ht="15.75" customHeight="1">
      <c r="A633" s="2"/>
      <c r="B633" s="2"/>
      <c r="C633" s="2"/>
      <c r="D633" s="2"/>
      <c r="E633" s="2"/>
      <c r="F633" s="2"/>
      <c r="G633" s="222"/>
      <c r="H633" s="222"/>
      <c r="I633" s="222"/>
      <c r="J633" s="222"/>
      <c r="K633" s="5"/>
    </row>
    <row r="634" ht="15.75" customHeight="1">
      <c r="A634" s="2"/>
      <c r="B634" s="2"/>
      <c r="C634" s="2"/>
      <c r="D634" s="2"/>
      <c r="E634" s="2"/>
      <c r="F634" s="2"/>
      <c r="G634" s="222"/>
      <c r="H634" s="222"/>
      <c r="I634" s="222"/>
      <c r="J634" s="222"/>
      <c r="K634" s="5"/>
    </row>
    <row r="635" ht="15.75" customHeight="1">
      <c r="A635" s="2"/>
      <c r="B635" s="2"/>
      <c r="C635" s="2"/>
      <c r="D635" s="2"/>
      <c r="E635" s="2"/>
      <c r="F635" s="2"/>
      <c r="G635" s="222"/>
      <c r="H635" s="222"/>
      <c r="I635" s="222"/>
      <c r="J635" s="222"/>
      <c r="K635" s="5"/>
    </row>
    <row r="636" ht="15.75" customHeight="1">
      <c r="A636" s="2"/>
      <c r="B636" s="2"/>
      <c r="C636" s="2"/>
      <c r="D636" s="2"/>
      <c r="E636" s="2"/>
      <c r="F636" s="2"/>
      <c r="G636" s="222"/>
      <c r="H636" s="222"/>
      <c r="I636" s="222"/>
      <c r="J636" s="222"/>
      <c r="K636" s="5"/>
    </row>
    <row r="637" ht="15.75" customHeight="1">
      <c r="A637" s="2"/>
      <c r="B637" s="2"/>
      <c r="C637" s="2"/>
      <c r="D637" s="2"/>
      <c r="E637" s="2"/>
      <c r="F637" s="2"/>
      <c r="G637" s="222"/>
      <c r="H637" s="222"/>
      <c r="I637" s="222"/>
      <c r="J637" s="222"/>
      <c r="K637" s="5"/>
    </row>
    <row r="638" ht="15.75" customHeight="1">
      <c r="A638" s="2"/>
      <c r="B638" s="2"/>
      <c r="C638" s="2"/>
      <c r="D638" s="2"/>
      <c r="E638" s="2"/>
      <c r="F638" s="2"/>
      <c r="G638" s="222"/>
      <c r="H638" s="222"/>
      <c r="I638" s="222"/>
      <c r="J638" s="222"/>
      <c r="K638" s="5"/>
    </row>
    <row r="639" ht="15.75" customHeight="1">
      <c r="A639" s="2"/>
      <c r="B639" s="2"/>
      <c r="C639" s="2"/>
      <c r="D639" s="2"/>
      <c r="E639" s="2"/>
      <c r="F639" s="2"/>
      <c r="G639" s="222"/>
      <c r="H639" s="222"/>
      <c r="I639" s="222"/>
      <c r="J639" s="222"/>
      <c r="K639" s="5"/>
    </row>
    <row r="640" ht="15.75" customHeight="1">
      <c r="A640" s="2"/>
      <c r="B640" s="2"/>
      <c r="C640" s="2"/>
      <c r="D640" s="2"/>
      <c r="E640" s="2"/>
      <c r="F640" s="2"/>
      <c r="G640" s="222"/>
      <c r="H640" s="222"/>
      <c r="I640" s="222"/>
      <c r="J640" s="222"/>
      <c r="K640" s="5"/>
    </row>
    <row r="641" ht="15.75" customHeight="1">
      <c r="A641" s="2"/>
      <c r="B641" s="2"/>
      <c r="C641" s="2"/>
      <c r="D641" s="2"/>
      <c r="E641" s="2"/>
      <c r="F641" s="2"/>
      <c r="G641" s="222"/>
      <c r="H641" s="222"/>
      <c r="I641" s="222"/>
      <c r="J641" s="222"/>
      <c r="K641" s="5"/>
    </row>
    <row r="642" ht="15.75" customHeight="1">
      <c r="A642" s="2"/>
      <c r="B642" s="2"/>
      <c r="C642" s="2"/>
      <c r="D642" s="2"/>
      <c r="E642" s="2"/>
      <c r="F642" s="2"/>
      <c r="G642" s="222"/>
      <c r="H642" s="222"/>
      <c r="I642" s="222"/>
      <c r="J642" s="222"/>
      <c r="K642" s="5"/>
    </row>
    <row r="643" ht="15.75" customHeight="1">
      <c r="A643" s="2"/>
      <c r="B643" s="2"/>
      <c r="C643" s="2"/>
      <c r="D643" s="2"/>
      <c r="E643" s="2"/>
      <c r="F643" s="2"/>
      <c r="G643" s="222"/>
      <c r="H643" s="222"/>
      <c r="I643" s="222"/>
      <c r="J643" s="222"/>
      <c r="K643" s="5"/>
    </row>
    <row r="644" ht="15.75" customHeight="1">
      <c r="A644" s="2"/>
      <c r="B644" s="2"/>
      <c r="C644" s="2"/>
      <c r="D644" s="2"/>
      <c r="E644" s="2"/>
      <c r="F644" s="2"/>
      <c r="G644" s="222"/>
      <c r="H644" s="222"/>
      <c r="I644" s="222"/>
      <c r="J644" s="222"/>
      <c r="K644" s="5"/>
    </row>
    <row r="645" ht="15.75" customHeight="1">
      <c r="A645" s="2"/>
      <c r="B645" s="2"/>
      <c r="C645" s="2"/>
      <c r="D645" s="2"/>
      <c r="E645" s="2"/>
      <c r="F645" s="2"/>
      <c r="G645" s="222"/>
      <c r="H645" s="222"/>
      <c r="I645" s="222"/>
      <c r="J645" s="222"/>
      <c r="K645" s="5"/>
    </row>
    <row r="646" ht="15.75" customHeight="1">
      <c r="A646" s="2"/>
      <c r="B646" s="2"/>
      <c r="C646" s="2"/>
      <c r="D646" s="2"/>
      <c r="E646" s="2"/>
      <c r="F646" s="2"/>
      <c r="G646" s="222"/>
      <c r="H646" s="222"/>
      <c r="I646" s="222"/>
      <c r="J646" s="222"/>
      <c r="K646" s="5"/>
    </row>
    <row r="647" ht="15.75" customHeight="1">
      <c r="A647" s="2"/>
      <c r="B647" s="2"/>
      <c r="C647" s="2"/>
      <c r="D647" s="2"/>
      <c r="E647" s="2"/>
      <c r="F647" s="2"/>
      <c r="G647" s="222"/>
      <c r="H647" s="222"/>
      <c r="I647" s="222"/>
      <c r="J647" s="222"/>
      <c r="K647" s="5"/>
    </row>
    <row r="648" ht="15.75" customHeight="1">
      <c r="A648" s="2"/>
      <c r="B648" s="2"/>
      <c r="C648" s="2"/>
      <c r="D648" s="2"/>
      <c r="E648" s="2"/>
      <c r="F648" s="2"/>
      <c r="G648" s="222"/>
      <c r="H648" s="222"/>
      <c r="I648" s="222"/>
      <c r="J648" s="222"/>
      <c r="K648" s="5"/>
    </row>
    <row r="649" ht="15.75" customHeight="1">
      <c r="A649" s="2"/>
      <c r="B649" s="2"/>
      <c r="C649" s="2"/>
      <c r="D649" s="2"/>
      <c r="E649" s="2"/>
      <c r="F649" s="2"/>
      <c r="G649" s="222"/>
      <c r="H649" s="222"/>
      <c r="I649" s="222"/>
      <c r="J649" s="222"/>
      <c r="K649" s="5"/>
    </row>
    <row r="650" ht="15.75" customHeight="1">
      <c r="A650" s="2"/>
      <c r="B650" s="2"/>
      <c r="C650" s="2"/>
      <c r="D650" s="2"/>
      <c r="E650" s="2"/>
      <c r="F650" s="2"/>
      <c r="G650" s="222"/>
      <c r="H650" s="222"/>
      <c r="I650" s="222"/>
      <c r="J650" s="222"/>
      <c r="K650" s="5"/>
    </row>
    <row r="651" ht="15.75" customHeight="1">
      <c r="A651" s="2"/>
      <c r="B651" s="2"/>
      <c r="C651" s="2"/>
      <c r="D651" s="2"/>
      <c r="E651" s="2"/>
      <c r="F651" s="2"/>
      <c r="G651" s="222"/>
      <c r="H651" s="222"/>
      <c r="I651" s="222"/>
      <c r="J651" s="222"/>
      <c r="K651" s="5"/>
    </row>
    <row r="652" ht="15.75" customHeight="1">
      <c r="A652" s="2"/>
      <c r="B652" s="2"/>
      <c r="C652" s="2"/>
      <c r="D652" s="2"/>
      <c r="E652" s="2"/>
      <c r="F652" s="2"/>
      <c r="G652" s="222"/>
      <c r="H652" s="222"/>
      <c r="I652" s="222"/>
      <c r="J652" s="222"/>
      <c r="K652" s="5"/>
    </row>
    <row r="653" ht="15.75" customHeight="1">
      <c r="A653" s="2"/>
      <c r="B653" s="2"/>
      <c r="C653" s="2"/>
      <c r="D653" s="2"/>
      <c r="E653" s="2"/>
      <c r="F653" s="2"/>
      <c r="G653" s="222"/>
      <c r="H653" s="222"/>
      <c r="I653" s="222"/>
      <c r="J653" s="222"/>
      <c r="K653" s="5"/>
    </row>
    <row r="654" ht="15.75" customHeight="1">
      <c r="A654" s="2"/>
      <c r="B654" s="2"/>
      <c r="C654" s="2"/>
      <c r="D654" s="2"/>
      <c r="E654" s="2"/>
      <c r="F654" s="2"/>
      <c r="G654" s="222"/>
      <c r="H654" s="222"/>
      <c r="I654" s="222"/>
      <c r="J654" s="222"/>
      <c r="K654" s="5"/>
    </row>
    <row r="655" ht="15.75" customHeight="1">
      <c r="A655" s="2"/>
      <c r="B655" s="2"/>
      <c r="C655" s="2"/>
      <c r="D655" s="2"/>
      <c r="E655" s="2"/>
      <c r="F655" s="2"/>
      <c r="G655" s="222"/>
      <c r="H655" s="222"/>
      <c r="I655" s="222"/>
      <c r="J655" s="222"/>
      <c r="K655" s="5"/>
    </row>
    <row r="656" ht="15.75" customHeight="1">
      <c r="A656" s="2"/>
      <c r="B656" s="2"/>
      <c r="C656" s="2"/>
      <c r="D656" s="2"/>
      <c r="E656" s="2"/>
      <c r="F656" s="2"/>
      <c r="G656" s="222"/>
      <c r="H656" s="222"/>
      <c r="I656" s="222"/>
      <c r="J656" s="222"/>
      <c r="K656" s="5"/>
    </row>
    <row r="657" ht="15.75" customHeight="1">
      <c r="A657" s="2"/>
      <c r="B657" s="2"/>
      <c r="C657" s="2"/>
      <c r="D657" s="2"/>
      <c r="E657" s="2"/>
      <c r="F657" s="2"/>
      <c r="G657" s="222"/>
      <c r="H657" s="222"/>
      <c r="I657" s="222"/>
      <c r="J657" s="222"/>
      <c r="K657" s="5"/>
    </row>
    <row r="658" ht="15.75" customHeight="1">
      <c r="A658" s="2"/>
      <c r="B658" s="2"/>
      <c r="C658" s="2"/>
      <c r="D658" s="2"/>
      <c r="E658" s="2"/>
      <c r="F658" s="2"/>
      <c r="G658" s="222"/>
      <c r="H658" s="222"/>
      <c r="I658" s="222"/>
      <c r="J658" s="222"/>
      <c r="K658" s="5"/>
    </row>
    <row r="659" ht="15.75" customHeight="1">
      <c r="A659" s="2"/>
      <c r="B659" s="2"/>
      <c r="C659" s="2"/>
      <c r="D659" s="2"/>
      <c r="E659" s="2"/>
      <c r="F659" s="2"/>
      <c r="G659" s="222"/>
      <c r="H659" s="222"/>
      <c r="I659" s="222"/>
      <c r="J659" s="222"/>
      <c r="K659" s="5"/>
    </row>
    <row r="660" ht="15.75" customHeight="1">
      <c r="A660" s="2"/>
      <c r="B660" s="2"/>
      <c r="C660" s="2"/>
      <c r="D660" s="2"/>
      <c r="E660" s="2"/>
      <c r="F660" s="2"/>
      <c r="G660" s="222"/>
      <c r="H660" s="222"/>
      <c r="I660" s="222"/>
      <c r="J660" s="222"/>
      <c r="K660" s="5"/>
    </row>
    <row r="661" ht="15.75" customHeight="1">
      <c r="A661" s="2"/>
      <c r="B661" s="2"/>
      <c r="C661" s="2"/>
      <c r="D661" s="2"/>
      <c r="E661" s="2"/>
      <c r="F661" s="2"/>
      <c r="G661" s="222"/>
      <c r="H661" s="222"/>
      <c r="I661" s="222"/>
      <c r="J661" s="222"/>
      <c r="K661" s="5"/>
    </row>
    <row r="662" ht="15.75" customHeight="1">
      <c r="A662" s="2"/>
      <c r="B662" s="2"/>
      <c r="C662" s="2"/>
      <c r="D662" s="2"/>
      <c r="E662" s="2"/>
      <c r="F662" s="2"/>
      <c r="G662" s="222"/>
      <c r="H662" s="222"/>
      <c r="I662" s="222"/>
      <c r="J662" s="222"/>
      <c r="K662" s="5"/>
    </row>
    <row r="663" ht="15.75" customHeight="1">
      <c r="A663" s="2"/>
      <c r="B663" s="2"/>
      <c r="C663" s="2"/>
      <c r="D663" s="2"/>
      <c r="E663" s="2"/>
      <c r="F663" s="2"/>
      <c r="G663" s="222"/>
      <c r="H663" s="222"/>
      <c r="I663" s="222"/>
      <c r="J663" s="222"/>
      <c r="K663" s="5"/>
    </row>
    <row r="664" ht="15.75" customHeight="1">
      <c r="A664" s="2"/>
      <c r="B664" s="2"/>
      <c r="C664" s="2"/>
      <c r="D664" s="2"/>
      <c r="E664" s="2"/>
      <c r="F664" s="2"/>
      <c r="G664" s="222"/>
      <c r="H664" s="222"/>
      <c r="I664" s="222"/>
      <c r="J664" s="222"/>
      <c r="K664" s="5"/>
    </row>
    <row r="665" ht="15.75" customHeight="1">
      <c r="A665" s="2"/>
      <c r="B665" s="2"/>
      <c r="C665" s="2"/>
      <c r="D665" s="2"/>
      <c r="E665" s="2"/>
      <c r="F665" s="2"/>
      <c r="G665" s="222"/>
      <c r="H665" s="222"/>
      <c r="I665" s="222"/>
      <c r="J665" s="222"/>
      <c r="K665" s="5"/>
    </row>
    <row r="666" ht="15.75" customHeight="1">
      <c r="A666" s="2"/>
      <c r="B666" s="2"/>
      <c r="C666" s="2"/>
      <c r="D666" s="2"/>
      <c r="E666" s="2"/>
      <c r="F666" s="2"/>
      <c r="G666" s="222"/>
      <c r="H666" s="222"/>
      <c r="I666" s="222"/>
      <c r="J666" s="222"/>
      <c r="K666" s="5"/>
    </row>
    <row r="667" ht="15.75" customHeight="1">
      <c r="A667" s="2"/>
      <c r="B667" s="2"/>
      <c r="C667" s="2"/>
      <c r="D667" s="2"/>
      <c r="E667" s="2"/>
      <c r="F667" s="2"/>
      <c r="G667" s="222"/>
      <c r="H667" s="222"/>
      <c r="I667" s="222"/>
      <c r="J667" s="222"/>
      <c r="K667" s="5"/>
    </row>
    <row r="668" ht="15.75" customHeight="1">
      <c r="A668" s="2"/>
      <c r="B668" s="2"/>
      <c r="C668" s="2"/>
      <c r="D668" s="2"/>
      <c r="E668" s="2"/>
      <c r="F668" s="2"/>
      <c r="G668" s="222"/>
      <c r="H668" s="222"/>
      <c r="I668" s="222"/>
      <c r="J668" s="222"/>
      <c r="K668" s="5"/>
    </row>
    <row r="669" ht="15.75" customHeight="1">
      <c r="A669" s="2"/>
      <c r="B669" s="2"/>
      <c r="C669" s="2"/>
      <c r="D669" s="2"/>
      <c r="E669" s="2"/>
      <c r="F669" s="2"/>
      <c r="G669" s="222"/>
      <c r="H669" s="222"/>
      <c r="I669" s="222"/>
      <c r="J669" s="222"/>
      <c r="K669" s="5"/>
    </row>
    <row r="670" ht="15.75" customHeight="1">
      <c r="A670" s="2"/>
      <c r="B670" s="2"/>
      <c r="C670" s="2"/>
      <c r="D670" s="2"/>
      <c r="E670" s="2"/>
      <c r="F670" s="2"/>
      <c r="G670" s="222"/>
      <c r="H670" s="222"/>
      <c r="I670" s="222"/>
      <c r="J670" s="222"/>
      <c r="K670" s="5"/>
    </row>
    <row r="671" ht="15.75" customHeight="1">
      <c r="A671" s="2"/>
      <c r="B671" s="2"/>
      <c r="C671" s="2"/>
      <c r="D671" s="2"/>
      <c r="E671" s="2"/>
      <c r="F671" s="2"/>
      <c r="G671" s="222"/>
      <c r="H671" s="222"/>
      <c r="I671" s="222"/>
      <c r="J671" s="222"/>
      <c r="K671" s="5"/>
    </row>
    <row r="672" ht="15.75" customHeight="1">
      <c r="A672" s="2"/>
      <c r="B672" s="2"/>
      <c r="C672" s="2"/>
      <c r="D672" s="2"/>
      <c r="E672" s="2"/>
      <c r="F672" s="2"/>
      <c r="G672" s="222"/>
      <c r="H672" s="222"/>
      <c r="I672" s="222"/>
      <c r="J672" s="222"/>
      <c r="K672" s="5"/>
    </row>
    <row r="673" ht="15.75" customHeight="1">
      <c r="A673" s="2"/>
      <c r="B673" s="2"/>
      <c r="C673" s="2"/>
      <c r="D673" s="2"/>
      <c r="E673" s="2"/>
      <c r="F673" s="2"/>
      <c r="G673" s="222"/>
      <c r="H673" s="222"/>
      <c r="I673" s="222"/>
      <c r="J673" s="222"/>
      <c r="K673" s="5"/>
    </row>
    <row r="674" ht="15.75" customHeight="1">
      <c r="A674" s="2"/>
      <c r="B674" s="2"/>
      <c r="C674" s="2"/>
      <c r="D674" s="2"/>
      <c r="E674" s="2"/>
      <c r="F674" s="2"/>
      <c r="G674" s="222"/>
      <c r="H674" s="222"/>
      <c r="I674" s="222"/>
      <c r="J674" s="222"/>
      <c r="K674" s="5"/>
    </row>
    <row r="675" ht="15.75" customHeight="1">
      <c r="A675" s="2"/>
      <c r="B675" s="2"/>
      <c r="C675" s="2"/>
      <c r="D675" s="2"/>
      <c r="E675" s="2"/>
      <c r="F675" s="2"/>
      <c r="G675" s="222"/>
      <c r="H675" s="222"/>
      <c r="I675" s="222"/>
      <c r="J675" s="222"/>
      <c r="K675" s="5"/>
    </row>
    <row r="676" ht="15.75" customHeight="1">
      <c r="A676" s="2"/>
      <c r="B676" s="2"/>
      <c r="C676" s="2"/>
      <c r="D676" s="2"/>
      <c r="E676" s="2"/>
      <c r="F676" s="2"/>
      <c r="G676" s="222"/>
      <c r="H676" s="222"/>
      <c r="I676" s="222"/>
      <c r="J676" s="222"/>
      <c r="K676" s="5"/>
    </row>
    <row r="677" ht="15.75" customHeight="1">
      <c r="A677" s="2"/>
      <c r="B677" s="2"/>
      <c r="C677" s="2"/>
      <c r="D677" s="2"/>
      <c r="E677" s="2"/>
      <c r="F677" s="2"/>
      <c r="G677" s="222"/>
      <c r="H677" s="222"/>
      <c r="I677" s="222"/>
      <c r="J677" s="222"/>
      <c r="K677" s="5"/>
    </row>
    <row r="678" ht="15.75" customHeight="1">
      <c r="A678" s="2"/>
      <c r="B678" s="2"/>
      <c r="C678" s="2"/>
      <c r="D678" s="2"/>
      <c r="E678" s="2"/>
      <c r="F678" s="2"/>
      <c r="G678" s="222"/>
      <c r="H678" s="222"/>
      <c r="I678" s="222"/>
      <c r="J678" s="222"/>
      <c r="K678" s="5"/>
    </row>
    <row r="679" ht="15.75" customHeight="1">
      <c r="A679" s="2"/>
      <c r="B679" s="2"/>
      <c r="C679" s="2"/>
      <c r="D679" s="2"/>
      <c r="E679" s="2"/>
      <c r="F679" s="2"/>
      <c r="G679" s="222"/>
      <c r="H679" s="222"/>
      <c r="I679" s="222"/>
      <c r="J679" s="222"/>
      <c r="K679" s="5"/>
    </row>
    <row r="680" ht="15.75" customHeight="1">
      <c r="A680" s="2"/>
      <c r="B680" s="2"/>
      <c r="C680" s="2"/>
      <c r="D680" s="2"/>
      <c r="E680" s="2"/>
      <c r="F680" s="2"/>
      <c r="G680" s="222"/>
      <c r="H680" s="222"/>
      <c r="I680" s="222"/>
      <c r="J680" s="222"/>
      <c r="K680" s="5"/>
    </row>
    <row r="681" ht="15.75" customHeight="1">
      <c r="A681" s="2"/>
      <c r="B681" s="2"/>
      <c r="C681" s="2"/>
      <c r="D681" s="2"/>
      <c r="E681" s="2"/>
      <c r="F681" s="2"/>
      <c r="G681" s="222"/>
      <c r="H681" s="222"/>
      <c r="I681" s="222"/>
      <c r="J681" s="222"/>
      <c r="K681" s="5"/>
    </row>
    <row r="682" ht="15.75" customHeight="1">
      <c r="A682" s="2"/>
      <c r="B682" s="2"/>
      <c r="C682" s="2"/>
      <c r="D682" s="2"/>
      <c r="E682" s="2"/>
      <c r="F682" s="2"/>
      <c r="G682" s="222"/>
      <c r="H682" s="222"/>
      <c r="I682" s="222"/>
      <c r="J682" s="222"/>
      <c r="K682" s="5"/>
    </row>
    <row r="683" ht="15.75" customHeight="1">
      <c r="A683" s="2"/>
      <c r="B683" s="2"/>
      <c r="C683" s="2"/>
      <c r="D683" s="2"/>
      <c r="E683" s="2"/>
      <c r="F683" s="2"/>
      <c r="G683" s="222"/>
      <c r="H683" s="222"/>
      <c r="I683" s="222"/>
      <c r="J683" s="222"/>
      <c r="K683" s="5"/>
    </row>
    <row r="684" ht="15.75" customHeight="1">
      <c r="A684" s="2"/>
      <c r="B684" s="2"/>
      <c r="C684" s="2"/>
      <c r="D684" s="2"/>
      <c r="E684" s="2"/>
      <c r="F684" s="2"/>
      <c r="G684" s="222"/>
      <c r="H684" s="222"/>
      <c r="I684" s="222"/>
      <c r="J684" s="222"/>
      <c r="K684" s="5"/>
    </row>
    <row r="685" ht="15.75" customHeight="1">
      <c r="A685" s="2"/>
      <c r="B685" s="2"/>
      <c r="C685" s="2"/>
      <c r="D685" s="2"/>
      <c r="E685" s="2"/>
      <c r="F685" s="2"/>
      <c r="G685" s="222"/>
      <c r="H685" s="222"/>
      <c r="I685" s="222"/>
      <c r="J685" s="222"/>
      <c r="K685" s="5"/>
    </row>
    <row r="686" ht="15.75" customHeight="1">
      <c r="A686" s="2"/>
      <c r="B686" s="2"/>
      <c r="C686" s="2"/>
      <c r="D686" s="2"/>
      <c r="E686" s="2"/>
      <c r="F686" s="2"/>
      <c r="G686" s="222"/>
      <c r="H686" s="222"/>
      <c r="I686" s="222"/>
      <c r="J686" s="222"/>
      <c r="K686" s="5"/>
    </row>
    <row r="687" ht="15.75" customHeight="1">
      <c r="A687" s="2"/>
      <c r="B687" s="2"/>
      <c r="C687" s="2"/>
      <c r="D687" s="2"/>
      <c r="E687" s="2"/>
      <c r="F687" s="2"/>
      <c r="G687" s="222"/>
      <c r="H687" s="222"/>
      <c r="I687" s="222"/>
      <c r="J687" s="222"/>
      <c r="K687" s="5"/>
    </row>
    <row r="688" ht="15.75" customHeight="1">
      <c r="A688" s="2"/>
      <c r="B688" s="2"/>
      <c r="C688" s="2"/>
      <c r="D688" s="2"/>
      <c r="E688" s="2"/>
      <c r="F688" s="2"/>
      <c r="G688" s="222"/>
      <c r="H688" s="222"/>
      <c r="I688" s="222"/>
      <c r="J688" s="222"/>
      <c r="K688" s="5"/>
    </row>
    <row r="689" ht="15.75" customHeight="1">
      <c r="A689" s="2"/>
      <c r="B689" s="2"/>
      <c r="C689" s="2"/>
      <c r="D689" s="2"/>
      <c r="E689" s="2"/>
      <c r="F689" s="2"/>
      <c r="G689" s="222"/>
      <c r="H689" s="222"/>
      <c r="I689" s="222"/>
      <c r="J689" s="222"/>
      <c r="K689" s="5"/>
    </row>
    <row r="690" ht="15.75" customHeight="1">
      <c r="A690" s="2"/>
      <c r="B690" s="2"/>
      <c r="C690" s="2"/>
      <c r="D690" s="2"/>
      <c r="E690" s="2"/>
      <c r="F690" s="2"/>
      <c r="G690" s="222"/>
      <c r="H690" s="222"/>
      <c r="I690" s="222"/>
      <c r="J690" s="222"/>
      <c r="K690" s="5"/>
    </row>
    <row r="691" ht="15.75" customHeight="1">
      <c r="A691" s="2"/>
      <c r="B691" s="2"/>
      <c r="C691" s="2"/>
      <c r="D691" s="2"/>
      <c r="E691" s="2"/>
      <c r="F691" s="2"/>
      <c r="G691" s="222"/>
      <c r="H691" s="222"/>
      <c r="I691" s="222"/>
      <c r="J691" s="222"/>
      <c r="K691" s="5"/>
    </row>
    <row r="692" ht="15.75" customHeight="1">
      <c r="A692" s="2"/>
      <c r="B692" s="2"/>
      <c r="C692" s="2"/>
      <c r="D692" s="2"/>
      <c r="E692" s="2"/>
      <c r="F692" s="2"/>
      <c r="G692" s="222"/>
      <c r="H692" s="222"/>
      <c r="I692" s="222"/>
      <c r="J692" s="222"/>
      <c r="K692" s="5"/>
    </row>
    <row r="693" ht="15.75" customHeight="1">
      <c r="A693" s="2"/>
      <c r="B693" s="2"/>
      <c r="C693" s="2"/>
      <c r="D693" s="2"/>
      <c r="E693" s="2"/>
      <c r="F693" s="2"/>
      <c r="G693" s="222"/>
      <c r="H693" s="222"/>
      <c r="I693" s="222"/>
      <c r="J693" s="222"/>
      <c r="K693" s="5"/>
    </row>
    <row r="694" ht="15.75" customHeight="1">
      <c r="A694" s="2"/>
      <c r="B694" s="2"/>
      <c r="C694" s="2"/>
      <c r="D694" s="2"/>
      <c r="E694" s="2"/>
      <c r="F694" s="2"/>
      <c r="G694" s="222"/>
      <c r="H694" s="222"/>
      <c r="I694" s="222"/>
      <c r="J694" s="222"/>
      <c r="K694" s="5"/>
    </row>
    <row r="695" ht="15.75" customHeight="1">
      <c r="A695" s="2"/>
      <c r="B695" s="2"/>
      <c r="C695" s="2"/>
      <c r="D695" s="2"/>
      <c r="E695" s="2"/>
      <c r="F695" s="2"/>
      <c r="G695" s="222"/>
      <c r="H695" s="222"/>
      <c r="I695" s="222"/>
      <c r="J695" s="222"/>
      <c r="K695" s="5"/>
    </row>
    <row r="696" ht="15.75" customHeight="1">
      <c r="A696" s="2"/>
      <c r="B696" s="2"/>
      <c r="C696" s="2"/>
      <c r="D696" s="2"/>
      <c r="E696" s="2"/>
      <c r="F696" s="2"/>
      <c r="G696" s="222"/>
      <c r="H696" s="222"/>
      <c r="I696" s="222"/>
      <c r="J696" s="222"/>
      <c r="K696" s="5"/>
    </row>
    <row r="697" ht="15.75" customHeight="1">
      <c r="A697" s="2"/>
      <c r="B697" s="2"/>
      <c r="C697" s="2"/>
      <c r="D697" s="2"/>
      <c r="E697" s="2"/>
      <c r="F697" s="2"/>
      <c r="G697" s="222"/>
      <c r="H697" s="222"/>
      <c r="I697" s="222"/>
      <c r="J697" s="222"/>
      <c r="K697" s="5"/>
    </row>
    <row r="698" ht="15.75" customHeight="1">
      <c r="A698" s="2"/>
      <c r="B698" s="2"/>
      <c r="C698" s="2"/>
      <c r="D698" s="2"/>
      <c r="E698" s="2"/>
      <c r="F698" s="2"/>
      <c r="G698" s="222"/>
      <c r="H698" s="222"/>
      <c r="I698" s="222"/>
      <c r="J698" s="222"/>
      <c r="K698" s="5"/>
    </row>
    <row r="699" ht="15.75" customHeight="1">
      <c r="A699" s="2"/>
      <c r="B699" s="2"/>
      <c r="C699" s="2"/>
      <c r="D699" s="2"/>
      <c r="E699" s="2"/>
      <c r="F699" s="2"/>
      <c r="G699" s="222"/>
      <c r="H699" s="222"/>
      <c r="I699" s="222"/>
      <c r="J699" s="222"/>
      <c r="K699" s="5"/>
    </row>
    <row r="700" ht="15.75" customHeight="1">
      <c r="A700" s="2"/>
      <c r="B700" s="2"/>
      <c r="C700" s="2"/>
      <c r="D700" s="2"/>
      <c r="E700" s="2"/>
      <c r="F700" s="2"/>
      <c r="G700" s="222"/>
      <c r="H700" s="222"/>
      <c r="I700" s="222"/>
      <c r="J700" s="222"/>
      <c r="K700" s="5"/>
    </row>
    <row r="701" ht="15.75" customHeight="1">
      <c r="A701" s="2"/>
      <c r="B701" s="2"/>
      <c r="C701" s="2"/>
      <c r="D701" s="2"/>
      <c r="E701" s="2"/>
      <c r="F701" s="2"/>
      <c r="G701" s="222"/>
      <c r="H701" s="222"/>
      <c r="I701" s="222"/>
      <c r="J701" s="222"/>
      <c r="K701" s="5"/>
    </row>
    <row r="702" ht="15.75" customHeight="1">
      <c r="A702" s="2"/>
      <c r="B702" s="2"/>
      <c r="C702" s="2"/>
      <c r="D702" s="2"/>
      <c r="E702" s="2"/>
      <c r="F702" s="2"/>
      <c r="G702" s="222"/>
      <c r="H702" s="222"/>
      <c r="I702" s="222"/>
      <c r="J702" s="222"/>
      <c r="K702" s="5"/>
    </row>
    <row r="703" ht="15.75" customHeight="1">
      <c r="A703" s="2"/>
      <c r="B703" s="2"/>
      <c r="C703" s="2"/>
      <c r="D703" s="2"/>
      <c r="E703" s="2"/>
      <c r="F703" s="2"/>
      <c r="G703" s="222"/>
      <c r="H703" s="222"/>
      <c r="I703" s="222"/>
      <c r="J703" s="222"/>
      <c r="K703" s="5"/>
    </row>
    <row r="704" ht="15.75" customHeight="1">
      <c r="A704" s="2"/>
      <c r="B704" s="2"/>
      <c r="C704" s="2"/>
      <c r="D704" s="2"/>
      <c r="E704" s="2"/>
      <c r="F704" s="2"/>
      <c r="G704" s="222"/>
      <c r="H704" s="222"/>
      <c r="I704" s="222"/>
      <c r="J704" s="222"/>
      <c r="K704" s="5"/>
    </row>
    <row r="705" ht="15.75" customHeight="1">
      <c r="A705" s="2"/>
      <c r="B705" s="2"/>
      <c r="C705" s="2"/>
      <c r="D705" s="2"/>
      <c r="E705" s="2"/>
      <c r="F705" s="2"/>
      <c r="G705" s="222"/>
      <c r="H705" s="222"/>
      <c r="I705" s="222"/>
      <c r="J705" s="222"/>
      <c r="K705" s="5"/>
    </row>
    <row r="706" ht="15.75" customHeight="1">
      <c r="A706" s="2"/>
      <c r="B706" s="2"/>
      <c r="C706" s="2"/>
      <c r="D706" s="2"/>
      <c r="E706" s="2"/>
      <c r="F706" s="2"/>
      <c r="G706" s="222"/>
      <c r="H706" s="222"/>
      <c r="I706" s="222"/>
      <c r="J706" s="222"/>
      <c r="K706" s="5"/>
    </row>
    <row r="707" ht="15.75" customHeight="1">
      <c r="A707" s="2"/>
      <c r="B707" s="2"/>
      <c r="C707" s="2"/>
      <c r="D707" s="2"/>
      <c r="E707" s="2"/>
      <c r="F707" s="2"/>
      <c r="G707" s="222"/>
      <c r="H707" s="222"/>
      <c r="I707" s="222"/>
      <c r="J707" s="222"/>
      <c r="K707" s="5"/>
    </row>
    <row r="708" ht="15.75" customHeight="1">
      <c r="A708" s="2"/>
      <c r="B708" s="2"/>
      <c r="C708" s="2"/>
      <c r="D708" s="2"/>
      <c r="E708" s="2"/>
      <c r="F708" s="2"/>
      <c r="G708" s="222"/>
      <c r="H708" s="222"/>
      <c r="I708" s="222"/>
      <c r="J708" s="222"/>
      <c r="K708" s="5"/>
    </row>
    <row r="709" ht="15.75" customHeight="1">
      <c r="A709" s="2"/>
      <c r="B709" s="2"/>
      <c r="C709" s="2"/>
      <c r="D709" s="2"/>
      <c r="E709" s="2"/>
      <c r="F709" s="2"/>
      <c r="G709" s="222"/>
      <c r="H709" s="222"/>
      <c r="I709" s="222"/>
      <c r="J709" s="222"/>
      <c r="K709" s="5"/>
    </row>
    <row r="710" ht="15.75" customHeight="1">
      <c r="A710" s="2"/>
      <c r="B710" s="2"/>
      <c r="C710" s="2"/>
      <c r="D710" s="2"/>
      <c r="E710" s="2"/>
      <c r="F710" s="2"/>
      <c r="G710" s="222"/>
      <c r="H710" s="222"/>
      <c r="I710" s="222"/>
      <c r="J710" s="222"/>
      <c r="K710" s="5"/>
    </row>
    <row r="711" ht="15.75" customHeight="1">
      <c r="A711" s="2"/>
      <c r="B711" s="2"/>
      <c r="C711" s="2"/>
      <c r="D711" s="2"/>
      <c r="E711" s="2"/>
      <c r="F711" s="2"/>
      <c r="G711" s="222"/>
      <c r="H711" s="222"/>
      <c r="I711" s="222"/>
      <c r="J711" s="222"/>
      <c r="K711" s="5"/>
    </row>
    <row r="712" ht="15.75" customHeight="1">
      <c r="A712" s="2"/>
      <c r="B712" s="2"/>
      <c r="C712" s="2"/>
      <c r="D712" s="2"/>
      <c r="E712" s="2"/>
      <c r="F712" s="2"/>
      <c r="G712" s="222"/>
      <c r="H712" s="222"/>
      <c r="I712" s="222"/>
      <c r="J712" s="222"/>
      <c r="K712" s="5"/>
    </row>
    <row r="713" ht="15.75" customHeight="1">
      <c r="A713" s="2"/>
      <c r="B713" s="2"/>
      <c r="C713" s="2"/>
      <c r="D713" s="2"/>
      <c r="E713" s="2"/>
      <c r="F713" s="2"/>
      <c r="G713" s="222"/>
      <c r="H713" s="222"/>
      <c r="I713" s="222"/>
      <c r="J713" s="222"/>
      <c r="K713" s="5"/>
    </row>
    <row r="714" ht="15.75" customHeight="1">
      <c r="A714" s="2"/>
      <c r="B714" s="2"/>
      <c r="C714" s="2"/>
      <c r="D714" s="2"/>
      <c r="E714" s="2"/>
      <c r="F714" s="2"/>
      <c r="G714" s="222"/>
      <c r="H714" s="222"/>
      <c r="I714" s="222"/>
      <c r="J714" s="222"/>
      <c r="K714" s="5"/>
    </row>
    <row r="715" ht="15.75" customHeight="1">
      <c r="A715" s="2"/>
      <c r="B715" s="2"/>
      <c r="C715" s="2"/>
      <c r="D715" s="2"/>
      <c r="E715" s="2"/>
      <c r="F715" s="2"/>
      <c r="G715" s="222"/>
      <c r="H715" s="222"/>
      <c r="I715" s="222"/>
      <c r="J715" s="222"/>
      <c r="K715" s="5"/>
    </row>
    <row r="716" ht="15.75" customHeight="1">
      <c r="A716" s="2"/>
      <c r="B716" s="2"/>
      <c r="C716" s="2"/>
      <c r="D716" s="2"/>
      <c r="E716" s="2"/>
      <c r="F716" s="2"/>
      <c r="G716" s="222"/>
      <c r="H716" s="222"/>
      <c r="I716" s="222"/>
      <c r="J716" s="222"/>
      <c r="K716" s="5"/>
    </row>
    <row r="717" ht="15.75" customHeight="1">
      <c r="A717" s="2"/>
      <c r="B717" s="2"/>
      <c r="C717" s="2"/>
      <c r="D717" s="2"/>
      <c r="E717" s="2"/>
      <c r="F717" s="2"/>
      <c r="G717" s="222"/>
      <c r="H717" s="222"/>
      <c r="I717" s="222"/>
      <c r="J717" s="222"/>
      <c r="K717" s="5"/>
    </row>
    <row r="718" ht="15.75" customHeight="1">
      <c r="A718" s="2"/>
      <c r="B718" s="2"/>
      <c r="C718" s="2"/>
      <c r="D718" s="2"/>
      <c r="E718" s="2"/>
      <c r="F718" s="2"/>
      <c r="G718" s="222"/>
      <c r="H718" s="222"/>
      <c r="I718" s="222"/>
      <c r="J718" s="222"/>
      <c r="K718" s="5"/>
    </row>
    <row r="719" ht="15.75" customHeight="1">
      <c r="A719" s="2"/>
      <c r="B719" s="2"/>
      <c r="C719" s="2"/>
      <c r="D719" s="2"/>
      <c r="E719" s="2"/>
      <c r="F719" s="2"/>
      <c r="G719" s="222"/>
      <c r="H719" s="222"/>
      <c r="I719" s="222"/>
      <c r="J719" s="222"/>
      <c r="K719" s="5"/>
    </row>
    <row r="720" ht="15.75" customHeight="1">
      <c r="A720" s="2"/>
      <c r="B720" s="2"/>
      <c r="C720" s="2"/>
      <c r="D720" s="2"/>
      <c r="E720" s="2"/>
      <c r="F720" s="2"/>
      <c r="G720" s="222"/>
      <c r="H720" s="222"/>
      <c r="I720" s="222"/>
      <c r="J720" s="222"/>
      <c r="K720" s="5"/>
    </row>
    <row r="721" ht="15.75" customHeight="1">
      <c r="A721" s="2"/>
      <c r="B721" s="2"/>
      <c r="C721" s="2"/>
      <c r="D721" s="2"/>
      <c r="E721" s="2"/>
      <c r="F721" s="2"/>
      <c r="G721" s="222"/>
      <c r="H721" s="222"/>
      <c r="I721" s="222"/>
      <c r="J721" s="222"/>
      <c r="K721" s="5"/>
    </row>
    <row r="722" ht="15.75" customHeight="1">
      <c r="A722" s="2"/>
      <c r="B722" s="2"/>
      <c r="C722" s="2"/>
      <c r="D722" s="2"/>
      <c r="E722" s="2"/>
      <c r="F722" s="2"/>
      <c r="G722" s="222"/>
      <c r="H722" s="222"/>
      <c r="I722" s="222"/>
      <c r="J722" s="222"/>
      <c r="K722" s="5"/>
    </row>
    <row r="723" ht="15.75" customHeight="1">
      <c r="A723" s="2"/>
      <c r="B723" s="2"/>
      <c r="C723" s="2"/>
      <c r="D723" s="2"/>
      <c r="E723" s="2"/>
      <c r="F723" s="2"/>
      <c r="G723" s="222"/>
      <c r="H723" s="222"/>
      <c r="I723" s="222"/>
      <c r="J723" s="222"/>
      <c r="K723" s="5"/>
    </row>
    <row r="724" ht="15.75" customHeight="1">
      <c r="A724" s="2"/>
      <c r="B724" s="2"/>
      <c r="C724" s="2"/>
      <c r="D724" s="2"/>
      <c r="E724" s="2"/>
      <c r="F724" s="2"/>
      <c r="G724" s="222"/>
      <c r="H724" s="222"/>
      <c r="I724" s="222"/>
      <c r="J724" s="222"/>
      <c r="K724" s="5"/>
    </row>
    <row r="725" ht="15.75" customHeight="1">
      <c r="A725" s="2"/>
      <c r="B725" s="2"/>
      <c r="C725" s="2"/>
      <c r="D725" s="2"/>
      <c r="E725" s="2"/>
      <c r="F725" s="2"/>
      <c r="G725" s="222"/>
      <c r="H725" s="222"/>
      <c r="I725" s="222"/>
      <c r="J725" s="222"/>
      <c r="K725" s="5"/>
    </row>
    <row r="726" ht="15.75" customHeight="1">
      <c r="A726" s="2"/>
      <c r="B726" s="2"/>
      <c r="C726" s="2"/>
      <c r="D726" s="2"/>
      <c r="E726" s="2"/>
      <c r="F726" s="2"/>
      <c r="G726" s="222"/>
      <c r="H726" s="222"/>
      <c r="I726" s="222"/>
      <c r="J726" s="222"/>
      <c r="K726" s="5"/>
    </row>
    <row r="727" ht="15.75" customHeight="1">
      <c r="A727" s="2"/>
      <c r="B727" s="2"/>
      <c r="C727" s="2"/>
      <c r="D727" s="2"/>
      <c r="E727" s="2"/>
      <c r="F727" s="2"/>
      <c r="G727" s="222"/>
      <c r="H727" s="222"/>
      <c r="I727" s="222"/>
      <c r="J727" s="222"/>
      <c r="K727" s="5"/>
    </row>
    <row r="728" ht="15.75" customHeight="1">
      <c r="A728" s="2"/>
      <c r="B728" s="2"/>
      <c r="C728" s="2"/>
      <c r="D728" s="2"/>
      <c r="E728" s="2"/>
      <c r="F728" s="2"/>
      <c r="G728" s="222"/>
      <c r="H728" s="222"/>
      <c r="I728" s="222"/>
      <c r="J728" s="222"/>
      <c r="K728" s="5"/>
    </row>
    <row r="729" ht="15.75" customHeight="1">
      <c r="A729" s="2"/>
      <c r="B729" s="2"/>
      <c r="C729" s="2"/>
      <c r="D729" s="2"/>
      <c r="E729" s="2"/>
      <c r="F729" s="2"/>
      <c r="G729" s="222"/>
      <c r="H729" s="222"/>
      <c r="I729" s="222"/>
      <c r="J729" s="222"/>
      <c r="K729" s="5"/>
    </row>
    <row r="730" ht="15.75" customHeight="1">
      <c r="A730" s="2"/>
      <c r="B730" s="2"/>
      <c r="C730" s="2"/>
      <c r="D730" s="2"/>
      <c r="E730" s="2"/>
      <c r="F730" s="2"/>
      <c r="G730" s="222"/>
      <c r="H730" s="222"/>
      <c r="I730" s="222"/>
      <c r="J730" s="222"/>
      <c r="K730" s="5"/>
    </row>
    <row r="731" ht="15.75" customHeight="1">
      <c r="A731" s="2"/>
      <c r="B731" s="2"/>
      <c r="C731" s="2"/>
      <c r="D731" s="2"/>
      <c r="E731" s="2"/>
      <c r="F731" s="2"/>
      <c r="G731" s="222"/>
      <c r="H731" s="222"/>
      <c r="I731" s="222"/>
      <c r="J731" s="222"/>
      <c r="K731" s="5"/>
    </row>
    <row r="732" ht="15.75" customHeight="1">
      <c r="A732" s="2"/>
      <c r="B732" s="2"/>
      <c r="C732" s="2"/>
      <c r="D732" s="2"/>
      <c r="E732" s="2"/>
      <c r="F732" s="2"/>
      <c r="G732" s="222"/>
      <c r="H732" s="222"/>
      <c r="I732" s="222"/>
      <c r="J732" s="222"/>
      <c r="K732" s="5"/>
    </row>
    <row r="733" ht="15.75" customHeight="1">
      <c r="A733" s="2"/>
      <c r="B733" s="2"/>
      <c r="C733" s="2"/>
      <c r="D733" s="2"/>
      <c r="E733" s="2"/>
      <c r="F733" s="2"/>
      <c r="G733" s="222"/>
      <c r="H733" s="222"/>
      <c r="I733" s="222"/>
      <c r="J733" s="222"/>
      <c r="K733" s="5"/>
    </row>
    <row r="734" ht="15.75" customHeight="1">
      <c r="A734" s="2"/>
      <c r="B734" s="2"/>
      <c r="C734" s="2"/>
      <c r="D734" s="2"/>
      <c r="E734" s="2"/>
      <c r="F734" s="2"/>
      <c r="G734" s="222"/>
      <c r="H734" s="222"/>
      <c r="I734" s="222"/>
      <c r="J734" s="222"/>
      <c r="K734" s="5"/>
    </row>
    <row r="735" ht="15.75" customHeight="1">
      <c r="A735" s="2"/>
      <c r="B735" s="2"/>
      <c r="C735" s="2"/>
      <c r="D735" s="2"/>
      <c r="E735" s="2"/>
      <c r="F735" s="2"/>
      <c r="G735" s="222"/>
      <c r="H735" s="222"/>
      <c r="I735" s="222"/>
      <c r="J735" s="222"/>
      <c r="K735" s="5"/>
    </row>
    <row r="736" ht="15.75" customHeight="1">
      <c r="A736" s="2"/>
      <c r="B736" s="2"/>
      <c r="C736" s="2"/>
      <c r="D736" s="2"/>
      <c r="E736" s="2"/>
      <c r="F736" s="2"/>
      <c r="G736" s="222"/>
      <c r="H736" s="222"/>
      <c r="I736" s="222"/>
      <c r="J736" s="222"/>
      <c r="K736" s="5"/>
    </row>
    <row r="737" ht="15.75" customHeight="1">
      <c r="A737" s="2"/>
      <c r="B737" s="2"/>
      <c r="C737" s="2"/>
      <c r="D737" s="2"/>
      <c r="E737" s="2"/>
      <c r="F737" s="2"/>
      <c r="G737" s="222"/>
      <c r="H737" s="222"/>
      <c r="I737" s="222"/>
      <c r="J737" s="222"/>
      <c r="K737" s="5"/>
    </row>
    <row r="738" ht="15.75" customHeight="1">
      <c r="A738" s="2"/>
      <c r="B738" s="2"/>
      <c r="C738" s="2"/>
      <c r="D738" s="2"/>
      <c r="E738" s="2"/>
      <c r="F738" s="2"/>
      <c r="G738" s="222"/>
      <c r="H738" s="222"/>
      <c r="I738" s="222"/>
      <c r="J738" s="222"/>
      <c r="K738" s="5"/>
    </row>
    <row r="739" ht="15.75" customHeight="1">
      <c r="A739" s="2"/>
      <c r="B739" s="2"/>
      <c r="C739" s="2"/>
      <c r="D739" s="2"/>
      <c r="E739" s="2"/>
      <c r="F739" s="2"/>
      <c r="G739" s="222"/>
      <c r="H739" s="222"/>
      <c r="I739" s="222"/>
      <c r="J739" s="222"/>
      <c r="K739" s="5"/>
    </row>
    <row r="740" ht="15.75" customHeight="1">
      <c r="A740" s="2"/>
      <c r="B740" s="2"/>
      <c r="C740" s="2"/>
      <c r="D740" s="2"/>
      <c r="E740" s="2"/>
      <c r="F740" s="2"/>
      <c r="G740" s="222"/>
      <c r="H740" s="222"/>
      <c r="I740" s="222"/>
      <c r="J740" s="222"/>
      <c r="K740" s="5"/>
    </row>
    <row r="741" ht="15.75" customHeight="1">
      <c r="A741" s="2"/>
      <c r="B741" s="2"/>
      <c r="C741" s="2"/>
      <c r="D741" s="2"/>
      <c r="E741" s="2"/>
      <c r="F741" s="2"/>
      <c r="G741" s="222"/>
      <c r="H741" s="222"/>
      <c r="I741" s="222"/>
      <c r="J741" s="222"/>
      <c r="K741" s="5"/>
    </row>
    <row r="742" ht="15.75" customHeight="1">
      <c r="A742" s="2"/>
      <c r="B742" s="2"/>
      <c r="C742" s="2"/>
      <c r="D742" s="2"/>
      <c r="E742" s="2"/>
      <c r="F742" s="2"/>
      <c r="G742" s="222"/>
      <c r="H742" s="222"/>
      <c r="I742" s="222"/>
      <c r="J742" s="222"/>
      <c r="K742" s="5"/>
    </row>
    <row r="743" ht="15.75" customHeight="1">
      <c r="A743" s="2"/>
      <c r="B743" s="2"/>
      <c r="C743" s="2"/>
      <c r="D743" s="2"/>
      <c r="E743" s="2"/>
      <c r="F743" s="2"/>
      <c r="G743" s="222"/>
      <c r="H743" s="222"/>
      <c r="I743" s="222"/>
      <c r="J743" s="222"/>
      <c r="K743" s="5"/>
    </row>
    <row r="744" ht="15.75" customHeight="1">
      <c r="A744" s="2"/>
      <c r="B744" s="2"/>
      <c r="C744" s="2"/>
      <c r="D744" s="2"/>
      <c r="E744" s="2"/>
      <c r="F744" s="2"/>
      <c r="G744" s="222"/>
      <c r="H744" s="222"/>
      <c r="I744" s="222"/>
      <c r="J744" s="222"/>
      <c r="K744" s="5"/>
    </row>
    <row r="745" ht="15.75" customHeight="1">
      <c r="A745" s="2"/>
      <c r="B745" s="2"/>
      <c r="C745" s="2"/>
      <c r="D745" s="2"/>
      <c r="E745" s="2"/>
      <c r="F745" s="2"/>
      <c r="G745" s="222"/>
      <c r="H745" s="222"/>
      <c r="I745" s="222"/>
      <c r="J745" s="222"/>
      <c r="K745" s="5"/>
    </row>
    <row r="746" ht="15.75" customHeight="1">
      <c r="A746" s="2"/>
      <c r="B746" s="2"/>
      <c r="C746" s="2"/>
      <c r="D746" s="2"/>
      <c r="E746" s="2"/>
      <c r="F746" s="2"/>
      <c r="G746" s="222"/>
      <c r="H746" s="222"/>
      <c r="I746" s="222"/>
      <c r="J746" s="222"/>
      <c r="K746" s="5"/>
    </row>
    <row r="747" ht="15.75" customHeight="1">
      <c r="A747" s="2"/>
      <c r="B747" s="2"/>
      <c r="C747" s="2"/>
      <c r="D747" s="2"/>
      <c r="E747" s="2"/>
      <c r="F747" s="2"/>
      <c r="G747" s="222"/>
      <c r="H747" s="222"/>
      <c r="I747" s="222"/>
      <c r="J747" s="222"/>
      <c r="K747" s="5"/>
    </row>
    <row r="748" ht="15.75" customHeight="1">
      <c r="A748" s="2"/>
      <c r="B748" s="2"/>
      <c r="C748" s="2"/>
      <c r="D748" s="2"/>
      <c r="E748" s="2"/>
      <c r="F748" s="2"/>
      <c r="G748" s="222"/>
      <c r="H748" s="222"/>
      <c r="I748" s="222"/>
      <c r="J748" s="222"/>
      <c r="K748" s="5"/>
    </row>
    <row r="749" ht="15.75" customHeight="1">
      <c r="A749" s="2"/>
      <c r="B749" s="2"/>
      <c r="C749" s="2"/>
      <c r="D749" s="2"/>
      <c r="E749" s="2"/>
      <c r="F749" s="2"/>
      <c r="G749" s="222"/>
      <c r="H749" s="222"/>
      <c r="I749" s="222"/>
      <c r="J749" s="222"/>
      <c r="K749" s="5"/>
    </row>
    <row r="750" ht="15.75" customHeight="1">
      <c r="A750" s="2"/>
      <c r="B750" s="2"/>
      <c r="C750" s="2"/>
      <c r="D750" s="2"/>
      <c r="E750" s="2"/>
      <c r="F750" s="2"/>
      <c r="G750" s="222"/>
      <c r="H750" s="222"/>
      <c r="I750" s="222"/>
      <c r="J750" s="222"/>
      <c r="K750" s="5"/>
    </row>
    <row r="751" ht="15.75" customHeight="1">
      <c r="A751" s="2"/>
      <c r="B751" s="2"/>
      <c r="C751" s="2"/>
      <c r="D751" s="2"/>
      <c r="E751" s="2"/>
      <c r="F751" s="2"/>
      <c r="G751" s="222"/>
      <c r="H751" s="222"/>
      <c r="I751" s="222"/>
      <c r="J751" s="222"/>
      <c r="K751" s="5"/>
    </row>
    <row r="752" ht="15.75" customHeight="1">
      <c r="A752" s="2"/>
      <c r="B752" s="2"/>
      <c r="C752" s="2"/>
      <c r="D752" s="2"/>
      <c r="E752" s="2"/>
      <c r="F752" s="2"/>
      <c r="G752" s="222"/>
      <c r="H752" s="222"/>
      <c r="I752" s="222"/>
      <c r="J752" s="222"/>
      <c r="K752" s="5"/>
    </row>
    <row r="753" ht="15.75" customHeight="1">
      <c r="A753" s="2"/>
      <c r="B753" s="2"/>
      <c r="C753" s="2"/>
      <c r="D753" s="2"/>
      <c r="E753" s="2"/>
      <c r="F753" s="2"/>
      <c r="G753" s="222"/>
      <c r="H753" s="222"/>
      <c r="I753" s="222"/>
      <c r="J753" s="222"/>
      <c r="K753" s="5"/>
    </row>
    <row r="754" ht="15.75" customHeight="1">
      <c r="A754" s="2"/>
      <c r="B754" s="2"/>
      <c r="C754" s="2"/>
      <c r="D754" s="2"/>
      <c r="E754" s="2"/>
      <c r="F754" s="2"/>
      <c r="G754" s="222"/>
      <c r="H754" s="222"/>
      <c r="I754" s="222"/>
      <c r="J754" s="222"/>
      <c r="K754" s="5"/>
    </row>
    <row r="755" ht="15.75" customHeight="1">
      <c r="A755" s="2"/>
      <c r="B755" s="2"/>
      <c r="C755" s="2"/>
      <c r="D755" s="2"/>
      <c r="E755" s="2"/>
      <c r="F755" s="2"/>
      <c r="G755" s="222"/>
      <c r="H755" s="222"/>
      <c r="I755" s="222"/>
      <c r="J755" s="222"/>
      <c r="K755" s="5"/>
    </row>
    <row r="756" ht="15.75" customHeight="1">
      <c r="A756" s="2"/>
      <c r="B756" s="2"/>
      <c r="C756" s="2"/>
      <c r="D756" s="2"/>
      <c r="E756" s="2"/>
      <c r="F756" s="2"/>
      <c r="G756" s="222"/>
      <c r="H756" s="222"/>
      <c r="I756" s="222"/>
      <c r="J756" s="222"/>
      <c r="K756" s="5"/>
    </row>
    <row r="757" ht="15.75" customHeight="1">
      <c r="A757" s="2"/>
      <c r="B757" s="2"/>
      <c r="C757" s="2"/>
      <c r="D757" s="2"/>
      <c r="E757" s="2"/>
      <c r="F757" s="2"/>
      <c r="G757" s="222"/>
      <c r="H757" s="222"/>
      <c r="I757" s="222"/>
      <c r="J757" s="222"/>
      <c r="K757" s="5"/>
    </row>
    <row r="758" ht="15.75" customHeight="1">
      <c r="A758" s="2"/>
      <c r="B758" s="2"/>
      <c r="C758" s="2"/>
      <c r="D758" s="2"/>
      <c r="E758" s="2"/>
      <c r="F758" s="2"/>
      <c r="G758" s="222"/>
      <c r="H758" s="222"/>
      <c r="I758" s="222"/>
      <c r="J758" s="222"/>
      <c r="K758" s="5"/>
    </row>
    <row r="759" ht="15.75" customHeight="1">
      <c r="A759" s="2"/>
      <c r="B759" s="2"/>
      <c r="C759" s="2"/>
      <c r="D759" s="2"/>
      <c r="E759" s="2"/>
      <c r="F759" s="2"/>
      <c r="G759" s="222"/>
      <c r="H759" s="222"/>
      <c r="I759" s="222"/>
      <c r="J759" s="222"/>
      <c r="K759" s="5"/>
    </row>
    <row r="760" ht="15.75" customHeight="1">
      <c r="A760" s="2"/>
      <c r="B760" s="2"/>
      <c r="C760" s="2"/>
      <c r="D760" s="2"/>
      <c r="E760" s="2"/>
      <c r="F760" s="2"/>
      <c r="G760" s="222"/>
      <c r="H760" s="222"/>
      <c r="I760" s="222"/>
      <c r="J760" s="222"/>
      <c r="K760" s="5"/>
    </row>
    <row r="761" ht="15.75" customHeight="1">
      <c r="A761" s="2"/>
      <c r="B761" s="2"/>
      <c r="C761" s="2"/>
      <c r="D761" s="2"/>
      <c r="E761" s="2"/>
      <c r="F761" s="2"/>
      <c r="G761" s="222"/>
      <c r="H761" s="222"/>
      <c r="I761" s="222"/>
      <c r="J761" s="222"/>
      <c r="K761" s="5"/>
    </row>
    <row r="762" ht="15.75" customHeight="1">
      <c r="A762" s="2"/>
      <c r="B762" s="2"/>
      <c r="C762" s="2"/>
      <c r="D762" s="2"/>
      <c r="E762" s="2"/>
      <c r="F762" s="2"/>
      <c r="G762" s="222"/>
      <c r="H762" s="222"/>
      <c r="I762" s="222"/>
      <c r="J762" s="222"/>
      <c r="K762" s="5"/>
    </row>
    <row r="763" ht="15.75" customHeight="1">
      <c r="A763" s="2"/>
      <c r="B763" s="2"/>
      <c r="C763" s="2"/>
      <c r="D763" s="2"/>
      <c r="E763" s="2"/>
      <c r="F763" s="2"/>
      <c r="G763" s="222"/>
      <c r="H763" s="222"/>
      <c r="I763" s="222"/>
      <c r="J763" s="222"/>
      <c r="K763" s="5"/>
    </row>
    <row r="764" ht="15.75" customHeight="1">
      <c r="A764" s="2"/>
      <c r="B764" s="2"/>
      <c r="C764" s="2"/>
      <c r="D764" s="2"/>
      <c r="E764" s="2"/>
      <c r="F764" s="2"/>
      <c r="G764" s="222"/>
      <c r="H764" s="222"/>
      <c r="I764" s="222"/>
      <c r="J764" s="222"/>
      <c r="K764" s="5"/>
    </row>
    <row r="765" ht="15.75" customHeight="1">
      <c r="A765" s="2"/>
      <c r="B765" s="2"/>
      <c r="C765" s="2"/>
      <c r="D765" s="2"/>
      <c r="E765" s="2"/>
      <c r="F765" s="2"/>
      <c r="G765" s="222"/>
      <c r="H765" s="222"/>
      <c r="I765" s="222"/>
      <c r="J765" s="222"/>
      <c r="K765" s="5"/>
    </row>
    <row r="766" ht="15.75" customHeight="1">
      <c r="A766" s="2"/>
      <c r="B766" s="2"/>
      <c r="C766" s="2"/>
      <c r="D766" s="2"/>
      <c r="E766" s="2"/>
      <c r="F766" s="2"/>
      <c r="G766" s="222"/>
      <c r="H766" s="222"/>
      <c r="I766" s="222"/>
      <c r="J766" s="222"/>
      <c r="K766" s="5"/>
    </row>
    <row r="767" ht="15.75" customHeight="1">
      <c r="A767" s="2"/>
      <c r="B767" s="2"/>
      <c r="C767" s="2"/>
      <c r="D767" s="2"/>
      <c r="E767" s="2"/>
      <c r="F767" s="2"/>
      <c r="G767" s="222"/>
      <c r="H767" s="222"/>
      <c r="I767" s="222"/>
      <c r="J767" s="222"/>
      <c r="K767" s="5"/>
    </row>
    <row r="768" ht="15.75" customHeight="1">
      <c r="A768" s="2"/>
      <c r="B768" s="2"/>
      <c r="C768" s="2"/>
      <c r="D768" s="2"/>
      <c r="E768" s="2"/>
      <c r="F768" s="2"/>
      <c r="G768" s="222"/>
      <c r="H768" s="222"/>
      <c r="I768" s="222"/>
      <c r="J768" s="222"/>
      <c r="K768" s="5"/>
    </row>
    <row r="769" ht="15.75" customHeight="1">
      <c r="A769" s="2"/>
      <c r="B769" s="2"/>
      <c r="C769" s="2"/>
      <c r="D769" s="2"/>
      <c r="E769" s="2"/>
      <c r="F769" s="2"/>
      <c r="G769" s="222"/>
      <c r="H769" s="222"/>
      <c r="I769" s="222"/>
      <c r="J769" s="222"/>
      <c r="K769" s="5"/>
    </row>
    <row r="770" ht="15.75" customHeight="1">
      <c r="A770" s="2"/>
      <c r="B770" s="2"/>
      <c r="C770" s="2"/>
      <c r="D770" s="2"/>
      <c r="E770" s="2"/>
      <c r="F770" s="2"/>
      <c r="G770" s="222"/>
      <c r="H770" s="222"/>
      <c r="I770" s="222"/>
      <c r="J770" s="222"/>
      <c r="K770" s="5"/>
    </row>
    <row r="771" ht="15.75" customHeight="1">
      <c r="A771" s="2"/>
      <c r="B771" s="2"/>
      <c r="C771" s="2"/>
      <c r="D771" s="2"/>
      <c r="E771" s="2"/>
      <c r="F771" s="2"/>
      <c r="G771" s="222"/>
      <c r="H771" s="222"/>
      <c r="I771" s="222"/>
      <c r="J771" s="222"/>
      <c r="K771" s="5"/>
    </row>
    <row r="772" ht="15.75" customHeight="1">
      <c r="A772" s="2"/>
      <c r="B772" s="2"/>
      <c r="C772" s="2"/>
      <c r="D772" s="2"/>
      <c r="E772" s="2"/>
      <c r="F772" s="2"/>
      <c r="G772" s="222"/>
      <c r="H772" s="222"/>
      <c r="I772" s="222"/>
      <c r="J772" s="222"/>
      <c r="K772" s="5"/>
    </row>
    <row r="773" ht="15.75" customHeight="1">
      <c r="A773" s="2"/>
      <c r="B773" s="2"/>
      <c r="C773" s="2"/>
      <c r="D773" s="2"/>
      <c r="E773" s="2"/>
      <c r="F773" s="2"/>
      <c r="G773" s="222"/>
      <c r="H773" s="222"/>
      <c r="I773" s="222"/>
      <c r="J773" s="222"/>
      <c r="K773" s="5"/>
    </row>
    <row r="774" ht="15.75" customHeight="1">
      <c r="A774" s="2"/>
      <c r="B774" s="2"/>
      <c r="C774" s="2"/>
      <c r="D774" s="2"/>
      <c r="E774" s="2"/>
      <c r="F774" s="2"/>
      <c r="G774" s="222"/>
      <c r="H774" s="222"/>
      <c r="I774" s="222"/>
      <c r="J774" s="222"/>
      <c r="K774" s="5"/>
    </row>
    <row r="775" ht="15.75" customHeight="1">
      <c r="A775" s="2"/>
      <c r="B775" s="2"/>
      <c r="C775" s="2"/>
      <c r="D775" s="2"/>
      <c r="E775" s="2"/>
      <c r="F775" s="2"/>
      <c r="G775" s="222"/>
      <c r="H775" s="222"/>
      <c r="I775" s="222"/>
      <c r="J775" s="222"/>
      <c r="K775" s="5"/>
    </row>
    <row r="776" ht="15.75" customHeight="1">
      <c r="A776" s="2"/>
      <c r="B776" s="2"/>
      <c r="C776" s="2"/>
      <c r="D776" s="2"/>
      <c r="E776" s="2"/>
      <c r="F776" s="2"/>
      <c r="G776" s="222"/>
      <c r="H776" s="222"/>
      <c r="I776" s="222"/>
      <c r="J776" s="222"/>
      <c r="K776" s="5"/>
    </row>
    <row r="777" ht="15.75" customHeight="1">
      <c r="A777" s="2"/>
      <c r="B777" s="2"/>
      <c r="C777" s="2"/>
      <c r="D777" s="2"/>
      <c r="E777" s="2"/>
      <c r="F777" s="2"/>
      <c r="G777" s="222"/>
      <c r="H777" s="222"/>
      <c r="I777" s="222"/>
      <c r="J777" s="222"/>
      <c r="K777" s="5"/>
    </row>
    <row r="778" ht="15.75" customHeight="1">
      <c r="A778" s="2"/>
      <c r="B778" s="2"/>
      <c r="C778" s="2"/>
      <c r="D778" s="2"/>
      <c r="E778" s="2"/>
      <c r="F778" s="2"/>
      <c r="G778" s="222"/>
      <c r="H778" s="222"/>
      <c r="I778" s="222"/>
      <c r="J778" s="222"/>
      <c r="K778" s="5"/>
    </row>
    <row r="779" ht="15.75" customHeight="1">
      <c r="A779" s="2"/>
      <c r="B779" s="2"/>
      <c r="C779" s="2"/>
      <c r="D779" s="2"/>
      <c r="E779" s="2"/>
      <c r="F779" s="2"/>
      <c r="G779" s="222"/>
      <c r="H779" s="222"/>
      <c r="I779" s="222"/>
      <c r="J779" s="222"/>
      <c r="K779" s="5"/>
    </row>
    <row r="780" ht="15.75" customHeight="1">
      <c r="A780" s="2"/>
      <c r="B780" s="2"/>
      <c r="C780" s="2"/>
      <c r="D780" s="2"/>
      <c r="E780" s="2"/>
      <c r="F780" s="2"/>
      <c r="G780" s="222"/>
      <c r="H780" s="222"/>
      <c r="I780" s="222"/>
      <c r="J780" s="222"/>
      <c r="K780" s="5"/>
    </row>
    <row r="781" ht="15.75" customHeight="1">
      <c r="A781" s="2"/>
      <c r="B781" s="2"/>
      <c r="C781" s="2"/>
      <c r="D781" s="2"/>
      <c r="E781" s="2"/>
      <c r="F781" s="2"/>
      <c r="G781" s="222"/>
      <c r="H781" s="222"/>
      <c r="I781" s="222"/>
      <c r="J781" s="222"/>
      <c r="K781" s="5"/>
    </row>
    <row r="782" ht="15.75" customHeight="1">
      <c r="A782" s="2"/>
      <c r="B782" s="2"/>
      <c r="C782" s="2"/>
      <c r="D782" s="2"/>
      <c r="E782" s="2"/>
      <c r="F782" s="2"/>
      <c r="G782" s="222"/>
      <c r="H782" s="222"/>
      <c r="I782" s="222"/>
      <c r="J782" s="222"/>
      <c r="K782" s="5"/>
    </row>
    <row r="783" ht="15.75" customHeight="1">
      <c r="A783" s="2"/>
      <c r="B783" s="2"/>
      <c r="C783" s="2"/>
      <c r="D783" s="2"/>
      <c r="E783" s="2"/>
      <c r="F783" s="2"/>
      <c r="G783" s="222"/>
      <c r="H783" s="222"/>
      <c r="I783" s="222"/>
      <c r="J783" s="222"/>
      <c r="K783" s="5"/>
    </row>
    <row r="784" ht="15.75" customHeight="1">
      <c r="A784" s="2"/>
      <c r="B784" s="2"/>
      <c r="C784" s="2"/>
      <c r="D784" s="2"/>
      <c r="E784" s="2"/>
      <c r="F784" s="2"/>
      <c r="G784" s="222"/>
      <c r="H784" s="222"/>
      <c r="I784" s="222"/>
      <c r="J784" s="222"/>
      <c r="K784" s="5"/>
    </row>
    <row r="785" ht="15.75" customHeight="1">
      <c r="A785" s="2"/>
      <c r="B785" s="2"/>
      <c r="C785" s="2"/>
      <c r="D785" s="2"/>
      <c r="E785" s="2"/>
      <c r="F785" s="2"/>
      <c r="G785" s="222"/>
      <c r="H785" s="222"/>
      <c r="I785" s="222"/>
      <c r="J785" s="222"/>
      <c r="K785" s="5"/>
    </row>
    <row r="786" ht="15.75" customHeight="1">
      <c r="A786" s="2"/>
      <c r="B786" s="2"/>
      <c r="C786" s="2"/>
      <c r="D786" s="2"/>
      <c r="E786" s="2"/>
      <c r="F786" s="2"/>
      <c r="G786" s="222"/>
      <c r="H786" s="222"/>
      <c r="I786" s="222"/>
      <c r="J786" s="222"/>
      <c r="K786" s="5"/>
    </row>
    <row r="787" ht="15.75" customHeight="1">
      <c r="A787" s="2"/>
      <c r="B787" s="2"/>
      <c r="C787" s="2"/>
      <c r="D787" s="2"/>
      <c r="E787" s="2"/>
      <c r="F787" s="2"/>
      <c r="G787" s="222"/>
      <c r="H787" s="222"/>
      <c r="I787" s="222"/>
      <c r="J787" s="222"/>
      <c r="K787" s="5"/>
    </row>
    <row r="788" ht="15.75" customHeight="1">
      <c r="A788" s="2"/>
      <c r="B788" s="2"/>
      <c r="C788" s="2"/>
      <c r="D788" s="2"/>
      <c r="E788" s="2"/>
      <c r="F788" s="2"/>
      <c r="G788" s="222"/>
      <c r="H788" s="222"/>
      <c r="I788" s="222"/>
      <c r="J788" s="222"/>
      <c r="K788" s="5"/>
    </row>
    <row r="789" ht="15.75" customHeight="1">
      <c r="A789" s="2"/>
      <c r="B789" s="2"/>
      <c r="C789" s="2"/>
      <c r="D789" s="2"/>
      <c r="E789" s="2"/>
      <c r="F789" s="2"/>
      <c r="G789" s="222"/>
      <c r="H789" s="222"/>
      <c r="I789" s="222"/>
      <c r="J789" s="222"/>
      <c r="K789" s="5"/>
    </row>
    <row r="790" ht="15.75" customHeight="1">
      <c r="A790" s="2"/>
      <c r="B790" s="2"/>
      <c r="C790" s="2"/>
      <c r="D790" s="2"/>
      <c r="E790" s="2"/>
      <c r="F790" s="2"/>
      <c r="G790" s="222"/>
      <c r="H790" s="222"/>
      <c r="I790" s="222"/>
      <c r="J790" s="222"/>
      <c r="K790" s="5"/>
    </row>
    <row r="791" ht="15.75" customHeight="1">
      <c r="A791" s="2"/>
      <c r="B791" s="2"/>
      <c r="C791" s="2"/>
      <c r="D791" s="2"/>
      <c r="E791" s="2"/>
      <c r="F791" s="2"/>
      <c r="G791" s="222"/>
      <c r="H791" s="222"/>
      <c r="I791" s="222"/>
      <c r="J791" s="222"/>
      <c r="K791" s="5"/>
    </row>
    <row r="792" ht="15.75" customHeight="1">
      <c r="A792" s="2"/>
      <c r="B792" s="2"/>
      <c r="C792" s="2"/>
      <c r="D792" s="2"/>
      <c r="E792" s="2"/>
      <c r="F792" s="2"/>
      <c r="G792" s="222"/>
      <c r="H792" s="222"/>
      <c r="I792" s="222"/>
      <c r="J792" s="222"/>
      <c r="K792" s="5"/>
    </row>
    <row r="793" ht="15.75" customHeight="1">
      <c r="A793" s="2"/>
      <c r="B793" s="2"/>
      <c r="C793" s="2"/>
      <c r="D793" s="2"/>
      <c r="E793" s="2"/>
      <c r="F793" s="2"/>
      <c r="G793" s="222"/>
      <c r="H793" s="222"/>
      <c r="I793" s="222"/>
      <c r="J793" s="222"/>
      <c r="K793" s="5"/>
    </row>
    <row r="794" ht="15.75" customHeight="1">
      <c r="A794" s="2"/>
      <c r="B794" s="2"/>
      <c r="C794" s="2"/>
      <c r="D794" s="2"/>
      <c r="E794" s="2"/>
      <c r="F794" s="2"/>
      <c r="G794" s="222"/>
      <c r="H794" s="222"/>
      <c r="I794" s="222"/>
      <c r="J794" s="222"/>
      <c r="K794" s="5"/>
    </row>
    <row r="795" ht="15.75" customHeight="1">
      <c r="A795" s="2"/>
      <c r="B795" s="2"/>
      <c r="C795" s="2"/>
      <c r="D795" s="2"/>
      <c r="E795" s="2"/>
      <c r="F795" s="2"/>
      <c r="G795" s="222"/>
      <c r="H795" s="222"/>
      <c r="I795" s="222"/>
      <c r="J795" s="222"/>
      <c r="K795" s="5"/>
    </row>
    <row r="796" ht="15.75" customHeight="1">
      <c r="A796" s="2"/>
      <c r="B796" s="2"/>
      <c r="C796" s="2"/>
      <c r="D796" s="2"/>
      <c r="E796" s="2"/>
      <c r="F796" s="2"/>
      <c r="G796" s="222"/>
      <c r="H796" s="222"/>
      <c r="I796" s="222"/>
      <c r="J796" s="222"/>
      <c r="K796" s="5"/>
    </row>
    <row r="797" ht="15.75" customHeight="1">
      <c r="A797" s="2"/>
      <c r="B797" s="2"/>
      <c r="C797" s="2"/>
      <c r="D797" s="2"/>
      <c r="E797" s="2"/>
      <c r="F797" s="2"/>
      <c r="G797" s="222"/>
      <c r="H797" s="222"/>
      <c r="I797" s="222"/>
      <c r="J797" s="222"/>
      <c r="K797" s="5"/>
    </row>
    <row r="798" ht="15.75" customHeight="1">
      <c r="A798" s="2"/>
      <c r="B798" s="2"/>
      <c r="C798" s="2"/>
      <c r="D798" s="2"/>
      <c r="E798" s="2"/>
      <c r="F798" s="2"/>
      <c r="G798" s="222"/>
      <c r="H798" s="222"/>
      <c r="I798" s="222"/>
      <c r="J798" s="222"/>
      <c r="K798" s="5"/>
    </row>
    <row r="799" ht="15.75" customHeight="1">
      <c r="A799" s="2"/>
      <c r="B799" s="2"/>
      <c r="C799" s="2"/>
      <c r="D799" s="2"/>
      <c r="E799" s="2"/>
      <c r="F799" s="2"/>
      <c r="G799" s="222"/>
      <c r="H799" s="222"/>
      <c r="I799" s="222"/>
      <c r="J799" s="222"/>
      <c r="K799" s="5"/>
    </row>
    <row r="800" ht="15.75" customHeight="1">
      <c r="A800" s="2"/>
      <c r="B800" s="2"/>
      <c r="C800" s="2"/>
      <c r="D800" s="2"/>
      <c r="E800" s="2"/>
      <c r="F800" s="2"/>
      <c r="G800" s="222"/>
      <c r="H800" s="222"/>
      <c r="I800" s="222"/>
      <c r="J800" s="222"/>
      <c r="K800" s="5"/>
    </row>
    <row r="801" ht="15.75" customHeight="1">
      <c r="A801" s="2"/>
      <c r="B801" s="2"/>
      <c r="C801" s="2"/>
      <c r="D801" s="2"/>
      <c r="E801" s="2"/>
      <c r="F801" s="2"/>
      <c r="G801" s="222"/>
      <c r="H801" s="222"/>
      <c r="I801" s="222"/>
      <c r="J801" s="222"/>
      <c r="K801" s="5"/>
    </row>
    <row r="802" ht="15.75" customHeight="1">
      <c r="A802" s="2"/>
      <c r="B802" s="2"/>
      <c r="C802" s="2"/>
      <c r="D802" s="2"/>
      <c r="E802" s="2"/>
      <c r="F802" s="2"/>
      <c r="G802" s="222"/>
      <c r="H802" s="222"/>
      <c r="I802" s="222"/>
      <c r="J802" s="222"/>
      <c r="K802" s="5"/>
    </row>
    <row r="803" ht="15.75" customHeight="1">
      <c r="A803" s="2"/>
      <c r="B803" s="2"/>
      <c r="C803" s="2"/>
      <c r="D803" s="2"/>
      <c r="E803" s="2"/>
      <c r="F803" s="2"/>
      <c r="G803" s="222"/>
      <c r="H803" s="222"/>
      <c r="I803" s="222"/>
      <c r="J803" s="222"/>
      <c r="K803" s="5"/>
    </row>
    <row r="804" ht="15.75" customHeight="1">
      <c r="A804" s="2"/>
      <c r="B804" s="2"/>
      <c r="C804" s="2"/>
      <c r="D804" s="2"/>
      <c r="E804" s="2"/>
      <c r="F804" s="2"/>
      <c r="G804" s="222"/>
      <c r="H804" s="222"/>
      <c r="I804" s="222"/>
      <c r="J804" s="222"/>
      <c r="K804" s="5"/>
    </row>
    <row r="805" ht="15.75" customHeight="1">
      <c r="A805" s="2"/>
      <c r="B805" s="2"/>
      <c r="C805" s="2"/>
      <c r="D805" s="2"/>
      <c r="E805" s="2"/>
      <c r="F805" s="2"/>
      <c r="G805" s="222"/>
      <c r="H805" s="222"/>
      <c r="I805" s="222"/>
      <c r="J805" s="222"/>
      <c r="K805" s="5"/>
    </row>
    <row r="806" ht="15.75" customHeight="1">
      <c r="A806" s="2"/>
      <c r="B806" s="2"/>
      <c r="C806" s="2"/>
      <c r="D806" s="2"/>
      <c r="E806" s="2"/>
      <c r="F806" s="2"/>
      <c r="G806" s="222"/>
      <c r="H806" s="222"/>
      <c r="I806" s="222"/>
      <c r="J806" s="222"/>
      <c r="K806" s="5"/>
    </row>
    <row r="807" ht="15.75" customHeight="1">
      <c r="A807" s="2"/>
      <c r="B807" s="2"/>
      <c r="C807" s="2"/>
      <c r="D807" s="2"/>
      <c r="E807" s="2"/>
      <c r="F807" s="2"/>
      <c r="G807" s="222"/>
      <c r="H807" s="222"/>
      <c r="I807" s="222"/>
      <c r="J807" s="222"/>
      <c r="K807" s="5"/>
    </row>
    <row r="808" ht="15.75" customHeight="1">
      <c r="A808" s="2"/>
      <c r="B808" s="2"/>
      <c r="C808" s="2"/>
      <c r="D808" s="2"/>
      <c r="E808" s="2"/>
      <c r="F808" s="2"/>
      <c r="G808" s="222"/>
      <c r="H808" s="222"/>
      <c r="I808" s="222"/>
      <c r="J808" s="222"/>
      <c r="K808" s="5"/>
    </row>
    <row r="809" ht="15.75" customHeight="1">
      <c r="A809" s="2"/>
      <c r="B809" s="2"/>
      <c r="C809" s="2"/>
      <c r="D809" s="2"/>
      <c r="E809" s="2"/>
      <c r="F809" s="2"/>
      <c r="G809" s="222"/>
      <c r="H809" s="222"/>
      <c r="I809" s="222"/>
      <c r="J809" s="222"/>
      <c r="K809" s="5"/>
    </row>
    <row r="810" ht="15.75" customHeight="1">
      <c r="A810" s="2"/>
      <c r="B810" s="2"/>
      <c r="C810" s="2"/>
      <c r="D810" s="2"/>
      <c r="E810" s="2"/>
      <c r="F810" s="2"/>
      <c r="G810" s="222"/>
      <c r="H810" s="222"/>
      <c r="I810" s="222"/>
      <c r="J810" s="222"/>
      <c r="K810" s="5"/>
    </row>
    <row r="811" ht="15.75" customHeight="1">
      <c r="A811" s="2"/>
      <c r="B811" s="2"/>
      <c r="C811" s="2"/>
      <c r="D811" s="2"/>
      <c r="E811" s="2"/>
      <c r="F811" s="2"/>
      <c r="G811" s="222"/>
      <c r="H811" s="222"/>
      <c r="I811" s="222"/>
      <c r="J811" s="222"/>
      <c r="K811" s="5"/>
    </row>
    <row r="812" ht="15.75" customHeight="1">
      <c r="A812" s="2"/>
      <c r="B812" s="2"/>
      <c r="C812" s="2"/>
      <c r="D812" s="2"/>
      <c r="E812" s="2"/>
      <c r="F812" s="2"/>
      <c r="G812" s="222"/>
      <c r="H812" s="222"/>
      <c r="I812" s="222"/>
      <c r="J812" s="222"/>
      <c r="K812" s="5"/>
    </row>
    <row r="813" ht="15.75" customHeight="1">
      <c r="A813" s="2"/>
      <c r="B813" s="2"/>
      <c r="C813" s="2"/>
      <c r="D813" s="2"/>
      <c r="E813" s="2"/>
      <c r="F813" s="2"/>
      <c r="G813" s="222"/>
      <c r="H813" s="222"/>
      <c r="I813" s="222"/>
      <c r="J813" s="222"/>
      <c r="K813" s="5"/>
    </row>
    <row r="814" ht="15.75" customHeight="1">
      <c r="A814" s="2"/>
      <c r="B814" s="2"/>
      <c r="C814" s="2"/>
      <c r="D814" s="2"/>
      <c r="E814" s="2"/>
      <c r="F814" s="2"/>
      <c r="G814" s="222"/>
      <c r="H814" s="222"/>
      <c r="I814" s="222"/>
      <c r="J814" s="222"/>
      <c r="K814" s="5"/>
    </row>
    <row r="815" ht="15.75" customHeight="1">
      <c r="A815" s="2"/>
      <c r="B815" s="2"/>
      <c r="C815" s="2"/>
      <c r="D815" s="2"/>
      <c r="E815" s="2"/>
      <c r="F815" s="2"/>
      <c r="G815" s="222"/>
      <c r="H815" s="222"/>
      <c r="I815" s="222"/>
      <c r="J815" s="222"/>
      <c r="K815" s="5"/>
    </row>
    <row r="816" ht="15.75" customHeight="1">
      <c r="A816" s="2"/>
      <c r="B816" s="2"/>
      <c r="C816" s="2"/>
      <c r="D816" s="2"/>
      <c r="E816" s="2"/>
      <c r="F816" s="2"/>
      <c r="G816" s="222"/>
      <c r="H816" s="222"/>
      <c r="I816" s="222"/>
      <c r="J816" s="222"/>
      <c r="K816" s="5"/>
    </row>
    <row r="817" ht="15.75" customHeight="1">
      <c r="A817" s="2"/>
      <c r="B817" s="2"/>
      <c r="C817" s="2"/>
      <c r="D817" s="2"/>
      <c r="E817" s="2"/>
      <c r="F817" s="2"/>
      <c r="G817" s="222"/>
      <c r="H817" s="222"/>
      <c r="I817" s="222"/>
      <c r="J817" s="222"/>
      <c r="K817" s="5"/>
    </row>
    <row r="818" ht="15.75" customHeight="1">
      <c r="A818" s="2"/>
      <c r="B818" s="2"/>
      <c r="C818" s="2"/>
      <c r="D818" s="2"/>
      <c r="E818" s="2"/>
      <c r="F818" s="2"/>
      <c r="G818" s="222"/>
      <c r="H818" s="222"/>
      <c r="I818" s="222"/>
      <c r="J818" s="222"/>
      <c r="K818" s="5"/>
    </row>
    <row r="819" ht="15.75" customHeight="1">
      <c r="A819" s="2"/>
      <c r="B819" s="2"/>
      <c r="C819" s="2"/>
      <c r="D819" s="2"/>
      <c r="E819" s="2"/>
      <c r="F819" s="2"/>
      <c r="G819" s="222"/>
      <c r="H819" s="222"/>
      <c r="I819" s="222"/>
      <c r="J819" s="222"/>
      <c r="K819" s="5"/>
    </row>
    <row r="820" ht="15.75" customHeight="1">
      <c r="A820" s="2"/>
      <c r="B820" s="2"/>
      <c r="C820" s="2"/>
      <c r="D820" s="2"/>
      <c r="E820" s="2"/>
      <c r="F820" s="2"/>
      <c r="G820" s="222"/>
      <c r="H820" s="222"/>
      <c r="I820" s="222"/>
      <c r="J820" s="222"/>
      <c r="K820" s="5"/>
    </row>
    <row r="821" ht="15.75" customHeight="1">
      <c r="A821" s="2"/>
      <c r="B821" s="2"/>
      <c r="C821" s="2"/>
      <c r="D821" s="2"/>
      <c r="E821" s="2"/>
      <c r="F821" s="2"/>
      <c r="G821" s="222"/>
      <c r="H821" s="222"/>
      <c r="I821" s="222"/>
      <c r="J821" s="222"/>
      <c r="K821" s="5"/>
    </row>
    <row r="822" ht="15.75" customHeight="1">
      <c r="A822" s="2"/>
      <c r="B822" s="2"/>
      <c r="C822" s="2"/>
      <c r="D822" s="2"/>
      <c r="E822" s="2"/>
      <c r="F822" s="2"/>
      <c r="G822" s="222"/>
      <c r="H822" s="222"/>
      <c r="I822" s="222"/>
      <c r="J822" s="222"/>
      <c r="K822" s="5"/>
    </row>
    <row r="823" ht="15.75" customHeight="1">
      <c r="A823" s="2"/>
      <c r="B823" s="2"/>
      <c r="C823" s="2"/>
      <c r="D823" s="2"/>
      <c r="E823" s="2"/>
      <c r="F823" s="2"/>
      <c r="G823" s="222"/>
      <c r="H823" s="222"/>
      <c r="I823" s="222"/>
      <c r="J823" s="222"/>
      <c r="K823" s="5"/>
    </row>
    <row r="824" ht="15.75" customHeight="1">
      <c r="A824" s="2"/>
      <c r="B824" s="2"/>
      <c r="C824" s="2"/>
      <c r="D824" s="2"/>
      <c r="E824" s="2"/>
      <c r="F824" s="2"/>
      <c r="G824" s="222"/>
      <c r="H824" s="222"/>
      <c r="I824" s="222"/>
      <c r="J824" s="222"/>
      <c r="K824" s="5"/>
    </row>
    <row r="825" ht="15.75" customHeight="1">
      <c r="A825" s="2"/>
      <c r="B825" s="2"/>
      <c r="C825" s="2"/>
      <c r="D825" s="2"/>
      <c r="E825" s="2"/>
      <c r="F825" s="2"/>
      <c r="G825" s="222"/>
      <c r="H825" s="222"/>
      <c r="I825" s="222"/>
      <c r="J825" s="222"/>
      <c r="K825" s="5"/>
    </row>
    <row r="826" ht="15.75" customHeight="1">
      <c r="A826" s="2"/>
      <c r="B826" s="2"/>
      <c r="C826" s="2"/>
      <c r="D826" s="2"/>
      <c r="E826" s="2"/>
      <c r="F826" s="2"/>
      <c r="G826" s="222"/>
      <c r="H826" s="222"/>
      <c r="I826" s="222"/>
      <c r="J826" s="222"/>
      <c r="K826" s="5"/>
    </row>
    <row r="827" ht="15.75" customHeight="1">
      <c r="A827" s="2"/>
      <c r="B827" s="2"/>
      <c r="C827" s="2"/>
      <c r="D827" s="2"/>
      <c r="E827" s="2"/>
      <c r="F827" s="2"/>
      <c r="G827" s="222"/>
      <c r="H827" s="222"/>
      <c r="I827" s="222"/>
      <c r="J827" s="222"/>
      <c r="K827" s="5"/>
    </row>
    <row r="828" ht="15.75" customHeight="1">
      <c r="A828" s="2"/>
      <c r="B828" s="2"/>
      <c r="C828" s="2"/>
      <c r="D828" s="2"/>
      <c r="E828" s="2"/>
      <c r="F828" s="2"/>
      <c r="G828" s="222"/>
      <c r="H828" s="222"/>
      <c r="I828" s="222"/>
      <c r="J828" s="222"/>
      <c r="K828" s="5"/>
    </row>
    <row r="829" ht="15.75" customHeight="1">
      <c r="A829" s="2"/>
      <c r="B829" s="2"/>
      <c r="C829" s="2"/>
      <c r="D829" s="2"/>
      <c r="E829" s="2"/>
      <c r="F829" s="2"/>
      <c r="G829" s="222"/>
      <c r="H829" s="222"/>
      <c r="I829" s="222"/>
      <c r="J829" s="222"/>
      <c r="K829" s="5"/>
    </row>
    <row r="830" ht="15.75" customHeight="1">
      <c r="A830" s="2"/>
      <c r="B830" s="2"/>
      <c r="C830" s="2"/>
      <c r="D830" s="2"/>
      <c r="E830" s="2"/>
      <c r="F830" s="2"/>
      <c r="G830" s="222"/>
      <c r="H830" s="222"/>
      <c r="I830" s="222"/>
      <c r="J830" s="222"/>
      <c r="K830" s="5"/>
    </row>
    <row r="831" ht="15.75" customHeight="1">
      <c r="A831" s="2"/>
      <c r="B831" s="2"/>
      <c r="C831" s="2"/>
      <c r="D831" s="2"/>
      <c r="E831" s="2"/>
      <c r="F831" s="2"/>
      <c r="G831" s="222"/>
      <c r="H831" s="222"/>
      <c r="I831" s="222"/>
      <c r="J831" s="222"/>
      <c r="K831" s="5"/>
    </row>
    <row r="832" ht="15.75" customHeight="1">
      <c r="A832" s="2"/>
      <c r="B832" s="2"/>
      <c r="C832" s="2"/>
      <c r="D832" s="2"/>
      <c r="E832" s="2"/>
      <c r="F832" s="2"/>
      <c r="G832" s="222"/>
      <c r="H832" s="222"/>
      <c r="I832" s="222"/>
      <c r="J832" s="222"/>
      <c r="K832" s="5"/>
    </row>
    <row r="833" ht="15.75" customHeight="1">
      <c r="A833" s="2"/>
      <c r="B833" s="2"/>
      <c r="C833" s="2"/>
      <c r="D833" s="2"/>
      <c r="E833" s="2"/>
      <c r="F833" s="2"/>
      <c r="G833" s="222"/>
      <c r="H833" s="222"/>
      <c r="I833" s="222"/>
      <c r="J833" s="222"/>
      <c r="K833" s="5"/>
    </row>
    <row r="834" ht="15.75" customHeight="1">
      <c r="A834" s="2"/>
      <c r="B834" s="2"/>
      <c r="C834" s="2"/>
      <c r="D834" s="2"/>
      <c r="E834" s="2"/>
      <c r="F834" s="2"/>
      <c r="G834" s="222"/>
      <c r="H834" s="222"/>
      <c r="I834" s="222"/>
      <c r="J834" s="222"/>
      <c r="K834" s="5"/>
    </row>
    <row r="835" ht="15.75" customHeight="1">
      <c r="A835" s="2"/>
      <c r="B835" s="2"/>
      <c r="C835" s="2"/>
      <c r="D835" s="2"/>
      <c r="E835" s="2"/>
      <c r="F835" s="2"/>
      <c r="G835" s="222"/>
      <c r="H835" s="222"/>
      <c r="I835" s="222"/>
      <c r="J835" s="222"/>
      <c r="K835" s="5"/>
    </row>
    <row r="836" ht="15.75" customHeight="1">
      <c r="A836" s="2"/>
      <c r="B836" s="2"/>
      <c r="C836" s="2"/>
      <c r="D836" s="2"/>
      <c r="E836" s="2"/>
      <c r="F836" s="2"/>
      <c r="G836" s="222"/>
      <c r="H836" s="222"/>
      <c r="I836" s="222"/>
      <c r="J836" s="222"/>
      <c r="K836" s="5"/>
    </row>
    <row r="837" ht="15.75" customHeight="1">
      <c r="A837" s="2"/>
      <c r="B837" s="2"/>
      <c r="C837" s="2"/>
      <c r="D837" s="2"/>
      <c r="E837" s="2"/>
      <c r="F837" s="2"/>
      <c r="G837" s="222"/>
      <c r="H837" s="222"/>
      <c r="I837" s="222"/>
      <c r="J837" s="222"/>
      <c r="K837" s="5"/>
    </row>
    <row r="838" ht="15.75" customHeight="1">
      <c r="A838" s="2"/>
      <c r="B838" s="2"/>
      <c r="C838" s="2"/>
      <c r="D838" s="2"/>
      <c r="E838" s="2"/>
      <c r="F838" s="2"/>
      <c r="G838" s="222"/>
      <c r="H838" s="222"/>
      <c r="I838" s="222"/>
      <c r="J838" s="222"/>
      <c r="K838" s="5"/>
    </row>
    <row r="839" ht="15.75" customHeight="1">
      <c r="A839" s="2"/>
      <c r="B839" s="2"/>
      <c r="C839" s="2"/>
      <c r="D839" s="2"/>
      <c r="E839" s="2"/>
      <c r="F839" s="2"/>
      <c r="G839" s="222"/>
      <c r="H839" s="222"/>
      <c r="I839" s="222"/>
      <c r="J839" s="222"/>
      <c r="K839" s="5"/>
    </row>
    <row r="840" ht="15.75" customHeight="1">
      <c r="A840" s="2"/>
      <c r="B840" s="2"/>
      <c r="C840" s="2"/>
      <c r="D840" s="2"/>
      <c r="E840" s="2"/>
      <c r="F840" s="2"/>
      <c r="G840" s="222"/>
      <c r="H840" s="222"/>
      <c r="I840" s="222"/>
      <c r="J840" s="222"/>
      <c r="K840" s="5"/>
    </row>
    <row r="841" ht="15.75" customHeight="1">
      <c r="A841" s="2"/>
      <c r="B841" s="2"/>
      <c r="C841" s="2"/>
      <c r="D841" s="2"/>
      <c r="E841" s="2"/>
      <c r="F841" s="2"/>
      <c r="G841" s="222"/>
      <c r="H841" s="222"/>
      <c r="I841" s="222"/>
      <c r="J841" s="222"/>
      <c r="K841" s="5"/>
    </row>
    <row r="842" ht="15.75" customHeight="1">
      <c r="A842" s="2"/>
      <c r="B842" s="2"/>
      <c r="C842" s="2"/>
      <c r="D842" s="2"/>
      <c r="E842" s="2"/>
      <c r="F842" s="2"/>
      <c r="G842" s="222"/>
      <c r="H842" s="222"/>
      <c r="I842" s="222"/>
      <c r="J842" s="222"/>
      <c r="K842" s="5"/>
    </row>
    <row r="843" ht="15.75" customHeight="1">
      <c r="A843" s="2"/>
      <c r="B843" s="2"/>
      <c r="C843" s="2"/>
      <c r="D843" s="2"/>
      <c r="E843" s="2"/>
      <c r="F843" s="2"/>
      <c r="G843" s="222"/>
      <c r="H843" s="222"/>
      <c r="I843" s="222"/>
      <c r="J843" s="222"/>
      <c r="K843" s="5"/>
    </row>
    <row r="844" ht="15.75" customHeight="1">
      <c r="A844" s="2"/>
      <c r="B844" s="2"/>
      <c r="C844" s="2"/>
      <c r="D844" s="2"/>
      <c r="E844" s="2"/>
      <c r="F844" s="2"/>
      <c r="G844" s="222"/>
      <c r="H844" s="222"/>
      <c r="I844" s="222"/>
      <c r="J844" s="222"/>
      <c r="K844" s="5"/>
    </row>
    <row r="845" ht="15.75" customHeight="1">
      <c r="A845" s="2"/>
      <c r="B845" s="2"/>
      <c r="C845" s="2"/>
      <c r="D845" s="2"/>
      <c r="E845" s="2"/>
      <c r="F845" s="2"/>
      <c r="G845" s="222"/>
      <c r="H845" s="222"/>
      <c r="I845" s="222"/>
      <c r="J845" s="222"/>
      <c r="K845" s="5"/>
    </row>
    <row r="846" ht="15.75" customHeight="1">
      <c r="A846" s="2"/>
      <c r="B846" s="2"/>
      <c r="C846" s="2"/>
      <c r="D846" s="2"/>
      <c r="E846" s="2"/>
      <c r="F846" s="2"/>
      <c r="G846" s="222"/>
      <c r="H846" s="222"/>
      <c r="I846" s="222"/>
      <c r="J846" s="222"/>
      <c r="K846" s="5"/>
    </row>
    <row r="847" ht="15.75" customHeight="1">
      <c r="A847" s="2"/>
      <c r="B847" s="2"/>
      <c r="C847" s="2"/>
      <c r="D847" s="2"/>
      <c r="E847" s="2"/>
      <c r="F847" s="2"/>
      <c r="G847" s="222"/>
      <c r="H847" s="222"/>
      <c r="I847" s="222"/>
      <c r="J847" s="222"/>
      <c r="K847" s="5"/>
    </row>
    <row r="848" ht="15.75" customHeight="1">
      <c r="A848" s="2"/>
      <c r="B848" s="2"/>
      <c r="C848" s="2"/>
      <c r="D848" s="2"/>
      <c r="E848" s="2"/>
      <c r="F848" s="2"/>
      <c r="G848" s="222"/>
      <c r="H848" s="222"/>
      <c r="I848" s="222"/>
      <c r="J848" s="222"/>
      <c r="K848" s="5"/>
    </row>
    <row r="849" ht="15.75" customHeight="1">
      <c r="A849" s="2"/>
      <c r="B849" s="2"/>
      <c r="C849" s="2"/>
      <c r="D849" s="2"/>
      <c r="E849" s="2"/>
      <c r="F849" s="2"/>
      <c r="G849" s="222"/>
      <c r="H849" s="222"/>
      <c r="I849" s="222"/>
      <c r="J849" s="222"/>
      <c r="K849" s="5"/>
    </row>
    <row r="850" ht="15.75" customHeight="1">
      <c r="A850" s="2"/>
      <c r="B850" s="2"/>
      <c r="C850" s="2"/>
      <c r="D850" s="2"/>
      <c r="E850" s="2"/>
      <c r="F850" s="2"/>
      <c r="G850" s="222"/>
      <c r="H850" s="222"/>
      <c r="I850" s="222"/>
      <c r="J850" s="222"/>
      <c r="K850" s="5"/>
    </row>
    <row r="851" ht="15.75" customHeight="1">
      <c r="A851" s="2"/>
      <c r="B851" s="2"/>
      <c r="C851" s="2"/>
      <c r="D851" s="2"/>
      <c r="E851" s="2"/>
      <c r="F851" s="2"/>
      <c r="G851" s="222"/>
      <c r="H851" s="222"/>
      <c r="I851" s="222"/>
      <c r="J851" s="222"/>
      <c r="K851" s="5"/>
    </row>
    <row r="852" ht="15.75" customHeight="1">
      <c r="A852" s="2"/>
      <c r="B852" s="2"/>
      <c r="C852" s="2"/>
      <c r="D852" s="2"/>
      <c r="E852" s="2"/>
      <c r="F852" s="2"/>
      <c r="G852" s="222"/>
      <c r="H852" s="222"/>
      <c r="I852" s="222"/>
      <c r="J852" s="222"/>
      <c r="K852" s="5"/>
    </row>
    <row r="853" ht="15.75" customHeight="1">
      <c r="A853" s="2"/>
      <c r="B853" s="2"/>
      <c r="C853" s="2"/>
      <c r="D853" s="2"/>
      <c r="E853" s="2"/>
      <c r="F853" s="2"/>
      <c r="G853" s="222"/>
      <c r="H853" s="222"/>
      <c r="I853" s="222"/>
      <c r="J853" s="222"/>
      <c r="K853" s="5"/>
    </row>
    <row r="854" ht="15.75" customHeight="1">
      <c r="A854" s="2"/>
      <c r="B854" s="2"/>
      <c r="C854" s="2"/>
      <c r="D854" s="2"/>
      <c r="E854" s="2"/>
      <c r="F854" s="2"/>
      <c r="G854" s="222"/>
      <c r="H854" s="222"/>
      <c r="I854" s="222"/>
      <c r="J854" s="222"/>
      <c r="K854" s="5"/>
    </row>
    <row r="855" ht="15.75" customHeight="1">
      <c r="A855" s="2"/>
      <c r="B855" s="2"/>
      <c r="C855" s="2"/>
      <c r="D855" s="2"/>
      <c r="E855" s="2"/>
      <c r="F855" s="2"/>
      <c r="G855" s="222"/>
      <c r="H855" s="222"/>
      <c r="I855" s="222"/>
      <c r="J855" s="222"/>
      <c r="K855" s="5"/>
    </row>
    <row r="856" ht="15.75" customHeight="1">
      <c r="A856" s="2"/>
      <c r="B856" s="2"/>
      <c r="C856" s="2"/>
      <c r="D856" s="2"/>
      <c r="E856" s="2"/>
      <c r="F856" s="2"/>
      <c r="G856" s="222"/>
      <c r="H856" s="222"/>
      <c r="I856" s="222"/>
      <c r="J856" s="222"/>
      <c r="K856" s="5"/>
    </row>
    <row r="857" ht="15.75" customHeight="1">
      <c r="A857" s="2"/>
      <c r="B857" s="2"/>
      <c r="C857" s="2"/>
      <c r="D857" s="2"/>
      <c r="E857" s="2"/>
      <c r="F857" s="2"/>
      <c r="G857" s="222"/>
      <c r="H857" s="222"/>
      <c r="I857" s="222"/>
      <c r="J857" s="222"/>
      <c r="K857" s="5"/>
    </row>
    <row r="858" ht="15.75" customHeight="1">
      <c r="A858" s="2"/>
      <c r="B858" s="2"/>
      <c r="C858" s="2"/>
      <c r="D858" s="2"/>
      <c r="E858" s="2"/>
      <c r="F858" s="2"/>
      <c r="G858" s="222"/>
      <c r="H858" s="222"/>
      <c r="I858" s="222"/>
      <c r="J858" s="222"/>
      <c r="K858" s="5"/>
    </row>
    <row r="859" ht="15.75" customHeight="1">
      <c r="A859" s="2"/>
      <c r="B859" s="2"/>
      <c r="C859" s="2"/>
      <c r="D859" s="2"/>
      <c r="E859" s="2"/>
      <c r="F859" s="2"/>
      <c r="G859" s="222"/>
      <c r="H859" s="222"/>
      <c r="I859" s="222"/>
      <c r="J859" s="222"/>
      <c r="K859" s="5"/>
    </row>
    <row r="860" ht="15.75" customHeight="1">
      <c r="A860" s="2"/>
      <c r="B860" s="2"/>
      <c r="C860" s="2"/>
      <c r="D860" s="2"/>
      <c r="E860" s="2"/>
      <c r="F860" s="2"/>
      <c r="G860" s="222"/>
      <c r="H860" s="222"/>
      <c r="I860" s="222"/>
      <c r="J860" s="222"/>
      <c r="K860" s="5"/>
    </row>
    <row r="861" ht="15.75" customHeight="1">
      <c r="A861" s="2"/>
      <c r="B861" s="2"/>
      <c r="C861" s="2"/>
      <c r="D861" s="2"/>
      <c r="E861" s="2"/>
      <c r="F861" s="2"/>
      <c r="G861" s="222"/>
      <c r="H861" s="222"/>
      <c r="I861" s="222"/>
      <c r="J861" s="222"/>
      <c r="K861" s="5"/>
    </row>
    <row r="862" ht="15.75" customHeight="1">
      <c r="A862" s="2"/>
      <c r="B862" s="2"/>
      <c r="C862" s="2"/>
      <c r="D862" s="2"/>
      <c r="E862" s="2"/>
      <c r="F862" s="2"/>
      <c r="G862" s="222"/>
      <c r="H862" s="222"/>
      <c r="I862" s="222"/>
      <c r="J862" s="222"/>
      <c r="K862" s="5"/>
    </row>
    <row r="863" ht="15.75" customHeight="1">
      <c r="A863" s="2"/>
      <c r="B863" s="2"/>
      <c r="C863" s="2"/>
      <c r="D863" s="2"/>
      <c r="E863" s="2"/>
      <c r="F863" s="2"/>
      <c r="G863" s="222"/>
      <c r="H863" s="222"/>
      <c r="I863" s="222"/>
      <c r="J863" s="222"/>
      <c r="K863" s="5"/>
    </row>
    <row r="864" ht="15.75" customHeight="1">
      <c r="A864" s="2"/>
      <c r="B864" s="2"/>
      <c r="C864" s="2"/>
      <c r="D864" s="2"/>
      <c r="E864" s="2"/>
      <c r="F864" s="2"/>
      <c r="G864" s="222"/>
      <c r="H864" s="222"/>
      <c r="I864" s="222"/>
      <c r="J864" s="222"/>
      <c r="K864" s="5"/>
    </row>
    <row r="865" ht="15.75" customHeight="1">
      <c r="A865" s="2"/>
      <c r="B865" s="2"/>
      <c r="C865" s="2"/>
      <c r="D865" s="2"/>
      <c r="E865" s="2"/>
      <c r="F865" s="2"/>
      <c r="G865" s="222"/>
      <c r="H865" s="222"/>
      <c r="I865" s="222"/>
      <c r="J865" s="222"/>
      <c r="K865" s="5"/>
    </row>
    <row r="866" ht="15.75" customHeight="1">
      <c r="A866" s="2"/>
      <c r="B866" s="2"/>
      <c r="C866" s="2"/>
      <c r="D866" s="2"/>
      <c r="E866" s="2"/>
      <c r="F866" s="2"/>
      <c r="G866" s="222"/>
      <c r="H866" s="222"/>
      <c r="I866" s="222"/>
      <c r="J866" s="222"/>
      <c r="K866" s="5"/>
    </row>
    <row r="867" ht="15.75" customHeight="1">
      <c r="A867" s="2"/>
      <c r="B867" s="2"/>
      <c r="C867" s="2"/>
      <c r="D867" s="2"/>
      <c r="E867" s="2"/>
      <c r="F867" s="2"/>
      <c r="G867" s="222"/>
      <c r="H867" s="222"/>
      <c r="I867" s="222"/>
      <c r="J867" s="222"/>
      <c r="K867" s="5"/>
    </row>
    <row r="868" ht="15.75" customHeight="1">
      <c r="A868" s="2"/>
      <c r="B868" s="2"/>
      <c r="C868" s="2"/>
      <c r="D868" s="2"/>
      <c r="E868" s="2"/>
      <c r="F868" s="2"/>
      <c r="G868" s="222"/>
      <c r="H868" s="222"/>
      <c r="I868" s="222"/>
      <c r="J868" s="222"/>
      <c r="K868" s="5"/>
    </row>
    <row r="869" ht="15.75" customHeight="1">
      <c r="A869" s="2"/>
      <c r="B869" s="2"/>
      <c r="C869" s="2"/>
      <c r="D869" s="2"/>
      <c r="E869" s="2"/>
      <c r="F869" s="2"/>
      <c r="G869" s="222"/>
      <c r="H869" s="222"/>
      <c r="I869" s="222"/>
      <c r="J869" s="222"/>
      <c r="K869" s="5"/>
    </row>
    <row r="870" ht="15.75" customHeight="1">
      <c r="A870" s="2"/>
      <c r="B870" s="2"/>
      <c r="C870" s="2"/>
      <c r="D870" s="2"/>
      <c r="E870" s="2"/>
      <c r="F870" s="2"/>
      <c r="G870" s="222"/>
      <c r="H870" s="222"/>
      <c r="I870" s="222"/>
      <c r="J870" s="222"/>
      <c r="K870" s="5"/>
    </row>
    <row r="871" ht="15.75" customHeight="1">
      <c r="A871" s="2"/>
      <c r="B871" s="2"/>
      <c r="C871" s="2"/>
      <c r="D871" s="2"/>
      <c r="E871" s="2"/>
      <c r="F871" s="2"/>
      <c r="G871" s="222"/>
      <c r="H871" s="222"/>
      <c r="I871" s="222"/>
      <c r="J871" s="222"/>
      <c r="K871" s="5"/>
    </row>
    <row r="872" ht="15.75" customHeight="1">
      <c r="A872" s="2"/>
      <c r="B872" s="2"/>
      <c r="C872" s="2"/>
      <c r="D872" s="2"/>
      <c r="E872" s="2"/>
      <c r="F872" s="2"/>
      <c r="G872" s="222"/>
      <c r="H872" s="222"/>
      <c r="I872" s="222"/>
      <c r="J872" s="222"/>
      <c r="K872" s="5"/>
    </row>
    <row r="873" ht="15.75" customHeight="1">
      <c r="A873" s="2"/>
      <c r="B873" s="2"/>
      <c r="C873" s="2"/>
      <c r="D873" s="2"/>
      <c r="E873" s="2"/>
      <c r="F873" s="2"/>
      <c r="G873" s="222"/>
      <c r="H873" s="222"/>
      <c r="I873" s="222"/>
      <c r="J873" s="222"/>
      <c r="K873" s="5"/>
    </row>
    <row r="874" ht="15.75" customHeight="1">
      <c r="A874" s="2"/>
      <c r="B874" s="2"/>
      <c r="C874" s="2"/>
      <c r="D874" s="2"/>
      <c r="E874" s="2"/>
      <c r="F874" s="2"/>
      <c r="G874" s="222"/>
      <c r="H874" s="222"/>
      <c r="I874" s="222"/>
      <c r="J874" s="222"/>
      <c r="K874" s="5"/>
    </row>
    <row r="875" ht="15.75" customHeight="1">
      <c r="A875" s="2"/>
      <c r="B875" s="2"/>
      <c r="C875" s="2"/>
      <c r="D875" s="2"/>
      <c r="E875" s="2"/>
      <c r="F875" s="2"/>
      <c r="G875" s="222"/>
      <c r="H875" s="222"/>
      <c r="I875" s="222"/>
      <c r="J875" s="222"/>
      <c r="K875" s="5"/>
    </row>
    <row r="876" ht="15.75" customHeight="1">
      <c r="A876" s="2"/>
      <c r="B876" s="2"/>
      <c r="C876" s="2"/>
      <c r="D876" s="2"/>
      <c r="E876" s="2"/>
      <c r="F876" s="2"/>
      <c r="G876" s="222"/>
      <c r="H876" s="222"/>
      <c r="I876" s="222"/>
      <c r="J876" s="222"/>
      <c r="K876" s="5"/>
    </row>
    <row r="877" ht="15.75" customHeight="1">
      <c r="A877" s="2"/>
      <c r="B877" s="2"/>
      <c r="C877" s="2"/>
      <c r="D877" s="2"/>
      <c r="E877" s="2"/>
      <c r="F877" s="2"/>
      <c r="G877" s="222"/>
      <c r="H877" s="222"/>
      <c r="I877" s="222"/>
      <c r="J877" s="222"/>
      <c r="K877" s="5"/>
    </row>
    <row r="878" ht="15.75" customHeight="1">
      <c r="A878" s="2"/>
      <c r="B878" s="2"/>
      <c r="C878" s="2"/>
      <c r="D878" s="2"/>
      <c r="E878" s="2"/>
      <c r="F878" s="2"/>
      <c r="G878" s="222"/>
      <c r="H878" s="222"/>
      <c r="I878" s="222"/>
      <c r="J878" s="222"/>
      <c r="K878" s="5"/>
    </row>
    <row r="879" ht="15.75" customHeight="1">
      <c r="A879" s="2"/>
      <c r="B879" s="2"/>
      <c r="C879" s="2"/>
      <c r="D879" s="2"/>
      <c r="E879" s="2"/>
      <c r="F879" s="2"/>
      <c r="G879" s="222"/>
      <c r="H879" s="222"/>
      <c r="I879" s="222"/>
      <c r="J879" s="222"/>
      <c r="K879" s="5"/>
    </row>
    <row r="880" ht="15.75" customHeight="1">
      <c r="A880" s="2"/>
      <c r="B880" s="2"/>
      <c r="C880" s="2"/>
      <c r="D880" s="2"/>
      <c r="E880" s="2"/>
      <c r="F880" s="2"/>
      <c r="G880" s="222"/>
      <c r="H880" s="222"/>
      <c r="I880" s="222"/>
      <c r="J880" s="222"/>
      <c r="K880" s="5"/>
    </row>
    <row r="881" ht="15.75" customHeight="1">
      <c r="A881" s="2"/>
      <c r="B881" s="2"/>
      <c r="C881" s="2"/>
      <c r="D881" s="2"/>
      <c r="E881" s="2"/>
      <c r="F881" s="2"/>
      <c r="G881" s="222"/>
      <c r="H881" s="222"/>
      <c r="I881" s="222"/>
      <c r="J881" s="222"/>
      <c r="K881" s="5"/>
    </row>
    <row r="882" ht="15.75" customHeight="1">
      <c r="A882" s="2"/>
      <c r="B882" s="2"/>
      <c r="C882" s="2"/>
      <c r="D882" s="2"/>
      <c r="E882" s="2"/>
      <c r="F882" s="2"/>
      <c r="G882" s="222"/>
      <c r="H882" s="222"/>
      <c r="I882" s="222"/>
      <c r="J882" s="222"/>
      <c r="K882" s="5"/>
    </row>
    <row r="883" ht="15.75" customHeight="1">
      <c r="A883" s="2"/>
      <c r="B883" s="2"/>
      <c r="C883" s="2"/>
      <c r="D883" s="2"/>
      <c r="E883" s="2"/>
      <c r="F883" s="2"/>
      <c r="G883" s="222"/>
      <c r="H883" s="222"/>
      <c r="I883" s="222"/>
      <c r="J883" s="222"/>
      <c r="K883" s="5"/>
    </row>
    <row r="884" ht="15.75" customHeight="1">
      <c r="A884" s="2"/>
      <c r="B884" s="2"/>
      <c r="C884" s="2"/>
      <c r="D884" s="2"/>
      <c r="E884" s="2"/>
      <c r="F884" s="2"/>
      <c r="G884" s="222"/>
      <c r="H884" s="222"/>
      <c r="I884" s="222"/>
      <c r="J884" s="222"/>
      <c r="K884" s="5"/>
    </row>
    <row r="885" ht="15.75" customHeight="1">
      <c r="A885" s="2"/>
      <c r="B885" s="2"/>
      <c r="C885" s="2"/>
      <c r="D885" s="2"/>
      <c r="E885" s="2"/>
      <c r="F885" s="2"/>
      <c r="G885" s="222"/>
      <c r="H885" s="222"/>
      <c r="I885" s="222"/>
      <c r="J885" s="222"/>
      <c r="K885" s="5"/>
    </row>
    <row r="886" ht="15.75" customHeight="1">
      <c r="A886" s="2"/>
      <c r="B886" s="2"/>
      <c r="C886" s="2"/>
      <c r="D886" s="2"/>
      <c r="E886" s="2"/>
      <c r="F886" s="2"/>
      <c r="G886" s="222"/>
      <c r="H886" s="222"/>
      <c r="I886" s="222"/>
      <c r="J886" s="222"/>
      <c r="K886" s="5"/>
    </row>
    <row r="887" ht="15.75" customHeight="1">
      <c r="A887" s="2"/>
      <c r="B887" s="2"/>
      <c r="C887" s="2"/>
      <c r="D887" s="2"/>
      <c r="E887" s="2"/>
      <c r="F887" s="2"/>
      <c r="G887" s="222"/>
      <c r="H887" s="222"/>
      <c r="I887" s="222"/>
      <c r="J887" s="222"/>
      <c r="K887" s="5"/>
    </row>
    <row r="888" ht="15.75" customHeight="1">
      <c r="A888" s="2"/>
      <c r="B888" s="2"/>
      <c r="C888" s="2"/>
      <c r="D888" s="2"/>
      <c r="E888" s="2"/>
      <c r="F888" s="2"/>
      <c r="G888" s="222"/>
      <c r="H888" s="222"/>
      <c r="I888" s="222"/>
      <c r="J888" s="222"/>
      <c r="K888" s="5"/>
    </row>
    <row r="889" ht="15.75" customHeight="1">
      <c r="A889" s="2"/>
      <c r="B889" s="2"/>
      <c r="C889" s="2"/>
      <c r="D889" s="2"/>
      <c r="E889" s="2"/>
      <c r="F889" s="2"/>
      <c r="G889" s="222"/>
      <c r="H889" s="222"/>
      <c r="I889" s="222"/>
      <c r="J889" s="222"/>
      <c r="K889" s="5"/>
    </row>
    <row r="890" ht="15.75" customHeight="1">
      <c r="A890" s="2"/>
      <c r="B890" s="2"/>
      <c r="C890" s="2"/>
      <c r="D890" s="2"/>
      <c r="E890" s="2"/>
      <c r="F890" s="2"/>
      <c r="G890" s="222"/>
      <c r="H890" s="222"/>
      <c r="I890" s="222"/>
      <c r="J890" s="222"/>
      <c r="K890" s="5"/>
    </row>
    <row r="891" ht="15.75" customHeight="1">
      <c r="A891" s="2"/>
      <c r="B891" s="2"/>
      <c r="C891" s="2"/>
      <c r="D891" s="2"/>
      <c r="E891" s="2"/>
      <c r="F891" s="2"/>
      <c r="G891" s="222"/>
      <c r="H891" s="222"/>
      <c r="I891" s="222"/>
      <c r="J891" s="222"/>
      <c r="K891" s="5"/>
    </row>
    <row r="892" ht="15.75" customHeight="1">
      <c r="A892" s="2"/>
      <c r="B892" s="2"/>
      <c r="C892" s="2"/>
      <c r="D892" s="2"/>
      <c r="E892" s="2"/>
      <c r="F892" s="2"/>
      <c r="G892" s="222"/>
      <c r="H892" s="222"/>
      <c r="I892" s="222"/>
      <c r="J892" s="222"/>
      <c r="K892" s="5"/>
    </row>
    <row r="893" ht="15.75" customHeight="1">
      <c r="A893" s="2"/>
      <c r="B893" s="2"/>
      <c r="C893" s="2"/>
      <c r="D893" s="2"/>
      <c r="E893" s="2"/>
      <c r="F893" s="2"/>
      <c r="G893" s="222"/>
      <c r="H893" s="222"/>
      <c r="I893" s="222"/>
      <c r="J893" s="222"/>
      <c r="K893" s="5"/>
    </row>
    <row r="894" ht="15.75" customHeight="1">
      <c r="A894" s="2"/>
      <c r="B894" s="2"/>
      <c r="C894" s="2"/>
      <c r="D894" s="2"/>
      <c r="E894" s="2"/>
      <c r="F894" s="2"/>
      <c r="G894" s="222"/>
      <c r="H894" s="222"/>
      <c r="I894" s="222"/>
      <c r="J894" s="222"/>
      <c r="K894" s="5"/>
    </row>
    <row r="895" ht="15.75" customHeight="1">
      <c r="A895" s="2"/>
      <c r="B895" s="2"/>
      <c r="C895" s="2"/>
      <c r="D895" s="2"/>
      <c r="E895" s="2"/>
      <c r="F895" s="2"/>
      <c r="G895" s="222"/>
      <c r="H895" s="222"/>
      <c r="I895" s="222"/>
      <c r="J895" s="222"/>
      <c r="K895" s="5"/>
    </row>
    <row r="896" ht="15.75" customHeight="1">
      <c r="A896" s="2"/>
      <c r="B896" s="2"/>
      <c r="C896" s="2"/>
      <c r="D896" s="2"/>
      <c r="E896" s="2"/>
      <c r="F896" s="2"/>
      <c r="G896" s="222"/>
      <c r="H896" s="222"/>
      <c r="I896" s="222"/>
      <c r="J896" s="222"/>
      <c r="K896" s="5"/>
    </row>
    <row r="897" ht="15.75" customHeight="1">
      <c r="A897" s="2"/>
      <c r="B897" s="2"/>
      <c r="C897" s="2"/>
      <c r="D897" s="2"/>
      <c r="E897" s="2"/>
      <c r="F897" s="2"/>
      <c r="G897" s="222"/>
      <c r="H897" s="222"/>
      <c r="I897" s="222"/>
      <c r="J897" s="222"/>
      <c r="K897" s="5"/>
    </row>
    <row r="898" ht="15.75" customHeight="1">
      <c r="A898" s="2"/>
      <c r="B898" s="2"/>
      <c r="C898" s="2"/>
      <c r="D898" s="2"/>
      <c r="E898" s="2"/>
      <c r="F898" s="2"/>
      <c r="G898" s="222"/>
      <c r="H898" s="222"/>
      <c r="I898" s="222"/>
      <c r="J898" s="222"/>
      <c r="K898" s="5"/>
    </row>
    <row r="899" ht="15.75" customHeight="1">
      <c r="A899" s="2"/>
      <c r="B899" s="2"/>
      <c r="C899" s="2"/>
      <c r="D899" s="2"/>
      <c r="E899" s="2"/>
      <c r="F899" s="2"/>
      <c r="G899" s="222"/>
      <c r="H899" s="222"/>
      <c r="I899" s="222"/>
      <c r="J899" s="222"/>
      <c r="K899" s="5"/>
    </row>
    <row r="900" ht="15.75" customHeight="1">
      <c r="A900" s="2"/>
      <c r="B900" s="2"/>
      <c r="C900" s="2"/>
      <c r="D900" s="2"/>
      <c r="E900" s="2"/>
      <c r="F900" s="2"/>
      <c r="G900" s="222"/>
      <c r="H900" s="222"/>
      <c r="I900" s="222"/>
      <c r="J900" s="222"/>
      <c r="K900" s="5"/>
    </row>
    <row r="901" ht="15.75" customHeight="1">
      <c r="A901" s="2"/>
      <c r="B901" s="2"/>
      <c r="C901" s="2"/>
      <c r="D901" s="2"/>
      <c r="E901" s="2"/>
      <c r="F901" s="2"/>
      <c r="G901" s="222"/>
      <c r="H901" s="222"/>
      <c r="I901" s="222"/>
      <c r="J901" s="222"/>
      <c r="K901" s="5"/>
    </row>
    <row r="902" ht="15.75" customHeight="1">
      <c r="A902" s="2"/>
      <c r="B902" s="2"/>
      <c r="C902" s="2"/>
      <c r="D902" s="2"/>
      <c r="E902" s="2"/>
      <c r="F902" s="2"/>
      <c r="G902" s="222"/>
      <c r="H902" s="222"/>
      <c r="I902" s="222"/>
      <c r="J902" s="222"/>
      <c r="K902" s="5"/>
    </row>
    <row r="903" ht="15.75" customHeight="1">
      <c r="A903" s="2"/>
      <c r="B903" s="2"/>
      <c r="C903" s="2"/>
      <c r="D903" s="2"/>
      <c r="E903" s="2"/>
      <c r="F903" s="2"/>
      <c r="G903" s="222"/>
      <c r="H903" s="222"/>
      <c r="I903" s="222"/>
      <c r="J903" s="222"/>
      <c r="K903" s="5"/>
    </row>
    <row r="904" ht="15.75" customHeight="1">
      <c r="A904" s="2"/>
      <c r="B904" s="2"/>
      <c r="C904" s="2"/>
      <c r="D904" s="2"/>
      <c r="E904" s="2"/>
      <c r="F904" s="2"/>
      <c r="G904" s="222"/>
      <c r="H904" s="222"/>
      <c r="I904" s="222"/>
      <c r="J904" s="222"/>
      <c r="K904" s="5"/>
    </row>
    <row r="905" ht="15.75" customHeight="1">
      <c r="A905" s="2"/>
      <c r="B905" s="2"/>
      <c r="C905" s="2"/>
      <c r="D905" s="2"/>
      <c r="E905" s="2"/>
      <c r="F905" s="2"/>
      <c r="G905" s="222"/>
      <c r="H905" s="222"/>
      <c r="I905" s="222"/>
      <c r="J905" s="222"/>
      <c r="K905" s="5"/>
    </row>
    <row r="906" ht="15.75" customHeight="1">
      <c r="A906" s="2"/>
      <c r="B906" s="2"/>
      <c r="C906" s="2"/>
      <c r="D906" s="2"/>
      <c r="E906" s="2"/>
      <c r="F906" s="2"/>
      <c r="G906" s="222"/>
      <c r="H906" s="222"/>
      <c r="I906" s="222"/>
      <c r="J906" s="222"/>
      <c r="K906" s="5"/>
    </row>
    <row r="907" ht="15.75" customHeight="1">
      <c r="A907" s="2"/>
      <c r="B907" s="2"/>
      <c r="C907" s="2"/>
      <c r="D907" s="2"/>
      <c r="E907" s="2"/>
      <c r="F907" s="2"/>
      <c r="G907" s="222"/>
      <c r="H907" s="222"/>
      <c r="I907" s="222"/>
      <c r="J907" s="222"/>
      <c r="K907" s="5"/>
    </row>
    <row r="908" ht="15.75" customHeight="1">
      <c r="A908" s="2"/>
      <c r="B908" s="2"/>
      <c r="C908" s="2"/>
      <c r="D908" s="2"/>
      <c r="E908" s="2"/>
      <c r="F908" s="2"/>
      <c r="G908" s="222"/>
      <c r="H908" s="222"/>
      <c r="I908" s="222"/>
      <c r="J908" s="222"/>
      <c r="K908" s="5"/>
    </row>
    <row r="909" ht="15.75" customHeight="1">
      <c r="A909" s="2"/>
      <c r="B909" s="2"/>
      <c r="C909" s="2"/>
      <c r="D909" s="2"/>
      <c r="E909" s="2"/>
      <c r="F909" s="2"/>
      <c r="G909" s="222"/>
      <c r="H909" s="222"/>
      <c r="I909" s="222"/>
      <c r="J909" s="222"/>
      <c r="K909" s="5"/>
    </row>
    <row r="910" ht="15.75" customHeight="1">
      <c r="A910" s="2"/>
      <c r="B910" s="2"/>
      <c r="C910" s="2"/>
      <c r="D910" s="2"/>
      <c r="E910" s="2"/>
      <c r="F910" s="2"/>
      <c r="G910" s="222"/>
      <c r="H910" s="222"/>
      <c r="I910" s="222"/>
      <c r="J910" s="222"/>
      <c r="K910" s="5"/>
    </row>
    <row r="911" ht="15.75" customHeight="1">
      <c r="A911" s="2"/>
      <c r="B911" s="2"/>
      <c r="C911" s="2"/>
      <c r="D911" s="2"/>
      <c r="E911" s="2"/>
      <c r="F911" s="2"/>
      <c r="G911" s="222"/>
      <c r="H911" s="222"/>
      <c r="I911" s="222"/>
      <c r="J911" s="222"/>
      <c r="K911" s="5"/>
    </row>
    <row r="912" ht="15.75" customHeight="1">
      <c r="A912" s="2"/>
      <c r="B912" s="2"/>
      <c r="C912" s="2"/>
      <c r="D912" s="2"/>
      <c r="E912" s="2"/>
      <c r="F912" s="2"/>
      <c r="G912" s="222"/>
      <c r="H912" s="222"/>
      <c r="I912" s="222"/>
      <c r="J912" s="222"/>
      <c r="K912" s="5"/>
    </row>
    <row r="913" ht="15.75" customHeight="1">
      <c r="A913" s="2"/>
      <c r="B913" s="2"/>
      <c r="C913" s="2"/>
      <c r="D913" s="2"/>
      <c r="E913" s="2"/>
      <c r="F913" s="2"/>
      <c r="G913" s="222"/>
      <c r="H913" s="222"/>
      <c r="I913" s="222"/>
      <c r="J913" s="222"/>
      <c r="K913" s="5"/>
    </row>
    <row r="914" ht="15.75" customHeight="1">
      <c r="A914" s="2"/>
      <c r="B914" s="2"/>
      <c r="C914" s="2"/>
      <c r="D914" s="2"/>
      <c r="E914" s="2"/>
      <c r="F914" s="2"/>
      <c r="G914" s="222"/>
      <c r="H914" s="222"/>
      <c r="I914" s="222"/>
      <c r="J914" s="222"/>
      <c r="K914" s="5"/>
    </row>
    <row r="915" ht="15.75" customHeight="1">
      <c r="A915" s="2"/>
      <c r="B915" s="2"/>
      <c r="C915" s="2"/>
      <c r="D915" s="2"/>
      <c r="E915" s="2"/>
      <c r="F915" s="2"/>
      <c r="G915" s="222"/>
      <c r="H915" s="222"/>
      <c r="I915" s="222"/>
      <c r="J915" s="222"/>
      <c r="K915" s="5"/>
    </row>
    <row r="916" ht="15.75" customHeight="1">
      <c r="A916" s="2"/>
      <c r="B916" s="2"/>
      <c r="C916" s="2"/>
      <c r="D916" s="2"/>
      <c r="E916" s="2"/>
      <c r="F916" s="2"/>
      <c r="G916" s="222"/>
      <c r="H916" s="222"/>
      <c r="I916" s="222"/>
      <c r="J916" s="222"/>
      <c r="K916" s="5"/>
    </row>
    <row r="917" ht="15.75" customHeight="1">
      <c r="A917" s="2"/>
      <c r="B917" s="2"/>
      <c r="C917" s="2"/>
      <c r="D917" s="2"/>
      <c r="E917" s="2"/>
      <c r="F917" s="2"/>
      <c r="G917" s="222"/>
      <c r="H917" s="222"/>
      <c r="I917" s="222"/>
      <c r="J917" s="222"/>
      <c r="K917" s="5"/>
    </row>
    <row r="918" ht="15.75" customHeight="1">
      <c r="A918" s="2"/>
      <c r="B918" s="2"/>
      <c r="C918" s="2"/>
      <c r="D918" s="2"/>
      <c r="E918" s="2"/>
      <c r="F918" s="2"/>
      <c r="G918" s="222"/>
      <c r="H918" s="222"/>
      <c r="I918" s="222"/>
      <c r="J918" s="222"/>
      <c r="K918" s="5"/>
    </row>
    <row r="919" ht="15.75" customHeight="1">
      <c r="A919" s="2"/>
      <c r="B919" s="2"/>
      <c r="C919" s="2"/>
      <c r="D919" s="2"/>
      <c r="E919" s="2"/>
      <c r="F919" s="2"/>
      <c r="G919" s="222"/>
      <c r="H919" s="222"/>
      <c r="I919" s="222"/>
      <c r="J919" s="222"/>
      <c r="K919" s="5"/>
    </row>
    <row r="920" ht="15.75" customHeight="1">
      <c r="A920" s="2"/>
      <c r="B920" s="2"/>
      <c r="C920" s="2"/>
      <c r="D920" s="2"/>
      <c r="E920" s="2"/>
      <c r="F920" s="2"/>
      <c r="G920" s="222"/>
      <c r="H920" s="222"/>
      <c r="I920" s="222"/>
      <c r="J920" s="222"/>
      <c r="K920" s="5"/>
    </row>
    <row r="921" ht="15.75" customHeight="1">
      <c r="A921" s="2"/>
      <c r="B921" s="2"/>
      <c r="C921" s="2"/>
      <c r="D921" s="2"/>
      <c r="E921" s="2"/>
      <c r="F921" s="2"/>
      <c r="G921" s="222"/>
      <c r="H921" s="222"/>
      <c r="I921" s="222"/>
      <c r="J921" s="222"/>
      <c r="K921" s="5"/>
    </row>
    <row r="922" ht="15.75" customHeight="1">
      <c r="A922" s="2"/>
      <c r="B922" s="2"/>
      <c r="C922" s="2"/>
      <c r="D922" s="2"/>
      <c r="E922" s="2"/>
      <c r="F922" s="2"/>
      <c r="G922" s="222"/>
      <c r="H922" s="222"/>
      <c r="I922" s="222"/>
      <c r="J922" s="222"/>
      <c r="K922" s="5"/>
    </row>
    <row r="923" ht="15.75" customHeight="1">
      <c r="A923" s="2"/>
      <c r="B923" s="2"/>
      <c r="C923" s="2"/>
      <c r="D923" s="2"/>
      <c r="E923" s="2"/>
      <c r="F923" s="2"/>
      <c r="G923" s="222"/>
      <c r="H923" s="222"/>
      <c r="I923" s="222"/>
      <c r="J923" s="222"/>
      <c r="K923" s="5"/>
    </row>
    <row r="924" ht="15.75" customHeight="1">
      <c r="A924" s="2"/>
      <c r="B924" s="2"/>
      <c r="C924" s="2"/>
      <c r="D924" s="2"/>
      <c r="E924" s="2"/>
      <c r="F924" s="2"/>
      <c r="G924" s="222"/>
      <c r="H924" s="222"/>
      <c r="I924" s="222"/>
      <c r="J924" s="222"/>
      <c r="K924" s="5"/>
    </row>
    <row r="925" ht="15.75" customHeight="1">
      <c r="A925" s="2"/>
      <c r="B925" s="2"/>
      <c r="C925" s="2"/>
      <c r="D925" s="2"/>
      <c r="E925" s="2"/>
      <c r="F925" s="2"/>
      <c r="G925" s="222"/>
      <c r="H925" s="222"/>
      <c r="I925" s="222"/>
      <c r="J925" s="222"/>
      <c r="K925" s="5"/>
    </row>
    <row r="926" ht="15.75" customHeight="1">
      <c r="A926" s="2"/>
      <c r="B926" s="2"/>
      <c r="C926" s="2"/>
      <c r="D926" s="2"/>
      <c r="E926" s="2"/>
      <c r="F926" s="2"/>
      <c r="G926" s="222"/>
      <c r="H926" s="222"/>
      <c r="I926" s="222"/>
      <c r="J926" s="222"/>
      <c r="K926" s="5"/>
    </row>
    <row r="927" ht="15.75" customHeight="1">
      <c r="A927" s="2"/>
      <c r="B927" s="2"/>
      <c r="C927" s="2"/>
      <c r="D927" s="2"/>
      <c r="E927" s="2"/>
      <c r="F927" s="2"/>
      <c r="G927" s="222"/>
      <c r="H927" s="222"/>
      <c r="I927" s="222"/>
      <c r="J927" s="222"/>
      <c r="K927" s="5"/>
    </row>
    <row r="928" ht="15.75" customHeight="1">
      <c r="A928" s="2"/>
      <c r="B928" s="2"/>
      <c r="C928" s="2"/>
      <c r="D928" s="2"/>
      <c r="E928" s="2"/>
      <c r="F928" s="2"/>
      <c r="G928" s="222"/>
      <c r="H928" s="222"/>
      <c r="I928" s="222"/>
      <c r="J928" s="222"/>
      <c r="K928" s="5"/>
    </row>
    <row r="929" ht="15.75" customHeight="1">
      <c r="A929" s="2"/>
      <c r="B929" s="2"/>
      <c r="C929" s="2"/>
      <c r="D929" s="2"/>
      <c r="E929" s="2"/>
      <c r="F929" s="2"/>
      <c r="G929" s="222"/>
      <c r="H929" s="222"/>
      <c r="I929" s="222"/>
      <c r="J929" s="222"/>
      <c r="K929" s="5"/>
    </row>
    <row r="930" ht="15.75" customHeight="1">
      <c r="A930" s="2"/>
      <c r="B930" s="2"/>
      <c r="C930" s="2"/>
      <c r="D930" s="2"/>
      <c r="E930" s="2"/>
      <c r="F930" s="2"/>
      <c r="G930" s="222"/>
      <c r="H930" s="222"/>
      <c r="I930" s="222"/>
      <c r="J930" s="222"/>
      <c r="K930" s="5"/>
    </row>
    <row r="931" ht="15.75" customHeight="1">
      <c r="A931" s="2"/>
      <c r="B931" s="2"/>
      <c r="C931" s="2"/>
      <c r="D931" s="2"/>
      <c r="E931" s="2"/>
      <c r="F931" s="2"/>
      <c r="G931" s="222"/>
      <c r="H931" s="222"/>
      <c r="I931" s="222"/>
      <c r="J931" s="222"/>
      <c r="K931" s="5"/>
    </row>
    <row r="932" ht="15.75" customHeight="1">
      <c r="A932" s="2"/>
      <c r="B932" s="2"/>
      <c r="C932" s="2"/>
      <c r="D932" s="2"/>
      <c r="E932" s="2"/>
      <c r="F932" s="2"/>
      <c r="G932" s="222"/>
      <c r="H932" s="222"/>
      <c r="I932" s="222"/>
      <c r="J932" s="222"/>
      <c r="K932" s="5"/>
    </row>
    <row r="933" ht="15.75" customHeight="1">
      <c r="A933" s="2"/>
      <c r="B933" s="2"/>
      <c r="C933" s="2"/>
      <c r="D933" s="2"/>
      <c r="E933" s="2"/>
      <c r="F933" s="2"/>
      <c r="G933" s="222"/>
      <c r="H933" s="222"/>
      <c r="I933" s="222"/>
      <c r="J933" s="222"/>
      <c r="K933" s="5"/>
    </row>
    <row r="934" ht="15.75" customHeight="1">
      <c r="A934" s="2"/>
      <c r="B934" s="2"/>
      <c r="C934" s="2"/>
      <c r="D934" s="2"/>
      <c r="E934" s="2"/>
      <c r="F934" s="2"/>
      <c r="G934" s="222"/>
      <c r="H934" s="222"/>
      <c r="I934" s="222"/>
      <c r="J934" s="222"/>
      <c r="K934" s="5"/>
    </row>
    <row r="935" ht="15.75" customHeight="1">
      <c r="A935" s="2"/>
      <c r="B935" s="2"/>
      <c r="C935" s="2"/>
      <c r="D935" s="2"/>
      <c r="E935" s="2"/>
      <c r="F935" s="2"/>
      <c r="G935" s="222"/>
      <c r="H935" s="222"/>
      <c r="I935" s="222"/>
      <c r="J935" s="222"/>
      <c r="K935" s="5"/>
    </row>
    <row r="936" ht="15.75" customHeight="1">
      <c r="A936" s="2"/>
      <c r="B936" s="2"/>
      <c r="C936" s="2"/>
      <c r="D936" s="2"/>
      <c r="E936" s="2"/>
      <c r="F936" s="2"/>
      <c r="G936" s="222"/>
      <c r="H936" s="222"/>
      <c r="I936" s="222"/>
      <c r="J936" s="222"/>
      <c r="K936" s="5"/>
    </row>
    <row r="937" ht="15.75" customHeight="1">
      <c r="A937" s="2"/>
      <c r="B937" s="2"/>
      <c r="C937" s="2"/>
      <c r="D937" s="2"/>
      <c r="E937" s="2"/>
      <c r="F937" s="2"/>
      <c r="G937" s="222"/>
      <c r="H937" s="222"/>
      <c r="I937" s="222"/>
      <c r="J937" s="222"/>
      <c r="K937" s="5"/>
    </row>
    <row r="938" ht="15.75" customHeight="1">
      <c r="A938" s="2"/>
      <c r="B938" s="2"/>
      <c r="C938" s="2"/>
      <c r="D938" s="2"/>
      <c r="E938" s="2"/>
      <c r="F938" s="2"/>
      <c r="G938" s="222"/>
      <c r="H938" s="222"/>
      <c r="I938" s="222"/>
      <c r="J938" s="222"/>
      <c r="K938" s="5"/>
    </row>
    <row r="939" ht="15.75" customHeight="1">
      <c r="A939" s="2"/>
      <c r="B939" s="2"/>
      <c r="C939" s="2"/>
      <c r="D939" s="2"/>
      <c r="E939" s="2"/>
      <c r="F939" s="2"/>
      <c r="G939" s="222"/>
      <c r="H939" s="222"/>
      <c r="I939" s="222"/>
      <c r="J939" s="222"/>
      <c r="K939" s="5"/>
    </row>
    <row r="940" ht="15.75" customHeight="1">
      <c r="A940" s="2"/>
      <c r="B940" s="2"/>
      <c r="C940" s="2"/>
      <c r="D940" s="2"/>
      <c r="E940" s="2"/>
      <c r="F940" s="2"/>
      <c r="G940" s="222"/>
      <c r="H940" s="222"/>
      <c r="I940" s="222"/>
      <c r="J940" s="222"/>
      <c r="K940" s="5"/>
    </row>
    <row r="941" ht="15.75" customHeight="1">
      <c r="A941" s="2"/>
      <c r="B941" s="2"/>
      <c r="C941" s="2"/>
      <c r="D941" s="2"/>
      <c r="E941" s="2"/>
      <c r="F941" s="2"/>
      <c r="G941" s="222"/>
      <c r="H941" s="222"/>
      <c r="I941" s="222"/>
      <c r="J941" s="222"/>
      <c r="K941" s="5"/>
    </row>
    <row r="942" ht="15.75" customHeight="1">
      <c r="A942" s="2"/>
      <c r="B942" s="2"/>
      <c r="C942" s="2"/>
      <c r="D942" s="2"/>
      <c r="E942" s="2"/>
      <c r="F942" s="2"/>
      <c r="G942" s="222"/>
      <c r="H942" s="222"/>
      <c r="I942" s="222"/>
      <c r="J942" s="222"/>
      <c r="K942" s="5"/>
    </row>
    <row r="943" ht="15.75" customHeight="1">
      <c r="A943" s="2"/>
      <c r="B943" s="2"/>
      <c r="C943" s="2"/>
      <c r="D943" s="2"/>
      <c r="E943" s="2"/>
      <c r="F943" s="2"/>
      <c r="G943" s="222"/>
      <c r="H943" s="222"/>
      <c r="I943" s="222"/>
      <c r="J943" s="222"/>
      <c r="K943" s="5"/>
    </row>
    <row r="944" ht="15.75" customHeight="1">
      <c r="A944" s="2"/>
      <c r="B944" s="2"/>
      <c r="C944" s="2"/>
      <c r="D944" s="2"/>
      <c r="E944" s="2"/>
      <c r="F944" s="2"/>
      <c r="G944" s="222"/>
      <c r="H944" s="222"/>
      <c r="I944" s="222"/>
      <c r="J944" s="222"/>
      <c r="K944" s="5"/>
    </row>
    <row r="945" ht="15.75" customHeight="1">
      <c r="A945" s="2"/>
      <c r="B945" s="2"/>
      <c r="C945" s="2"/>
      <c r="D945" s="2"/>
      <c r="E945" s="2"/>
      <c r="F945" s="2"/>
      <c r="G945" s="222"/>
      <c r="H945" s="222"/>
      <c r="I945" s="222"/>
      <c r="J945" s="222"/>
      <c r="K945" s="5"/>
    </row>
    <row r="946" ht="15.75" customHeight="1">
      <c r="A946" s="2"/>
      <c r="B946" s="2"/>
      <c r="C946" s="2"/>
      <c r="D946" s="2"/>
      <c r="E946" s="2"/>
      <c r="F946" s="2"/>
      <c r="G946" s="222"/>
      <c r="H946" s="222"/>
      <c r="I946" s="222"/>
      <c r="J946" s="222"/>
      <c r="K946" s="5"/>
    </row>
    <row r="947" ht="15.75" customHeight="1">
      <c r="A947" s="2"/>
      <c r="B947" s="2"/>
      <c r="C947" s="2"/>
      <c r="D947" s="2"/>
      <c r="E947" s="2"/>
      <c r="F947" s="2"/>
      <c r="G947" s="222"/>
      <c r="H947" s="222"/>
      <c r="I947" s="222"/>
      <c r="J947" s="222"/>
      <c r="K947" s="5"/>
    </row>
    <row r="948" ht="15.75" customHeight="1">
      <c r="A948" s="2"/>
      <c r="B948" s="2"/>
      <c r="C948" s="2"/>
      <c r="D948" s="2"/>
      <c r="E948" s="2"/>
      <c r="F948" s="2"/>
      <c r="G948" s="222"/>
      <c r="H948" s="222"/>
      <c r="I948" s="222"/>
      <c r="J948" s="222"/>
      <c r="K948" s="5"/>
    </row>
    <row r="949" ht="15.75" customHeight="1">
      <c r="A949" s="2"/>
      <c r="B949" s="2"/>
      <c r="C949" s="2"/>
      <c r="D949" s="2"/>
      <c r="E949" s="2"/>
      <c r="F949" s="2"/>
      <c r="G949" s="222"/>
      <c r="H949" s="222"/>
      <c r="I949" s="222"/>
      <c r="J949" s="222"/>
      <c r="K949" s="5"/>
    </row>
    <row r="950" ht="15.75" customHeight="1">
      <c r="A950" s="2"/>
      <c r="B950" s="2"/>
      <c r="C950" s="2"/>
      <c r="D950" s="2"/>
      <c r="E950" s="2"/>
      <c r="F950" s="2"/>
      <c r="G950" s="222"/>
      <c r="H950" s="222"/>
      <c r="I950" s="222"/>
      <c r="J950" s="222"/>
      <c r="K950" s="5"/>
    </row>
    <row r="951" ht="15.75" customHeight="1">
      <c r="A951" s="2"/>
      <c r="B951" s="2"/>
      <c r="C951" s="2"/>
      <c r="D951" s="2"/>
      <c r="E951" s="2"/>
      <c r="F951" s="2"/>
      <c r="G951" s="222"/>
      <c r="H951" s="222"/>
      <c r="I951" s="222"/>
      <c r="J951" s="222"/>
      <c r="K951" s="5"/>
    </row>
    <row r="952" ht="15.75" customHeight="1">
      <c r="A952" s="2"/>
      <c r="B952" s="2"/>
      <c r="C952" s="2"/>
      <c r="D952" s="2"/>
      <c r="E952" s="2"/>
      <c r="F952" s="2"/>
      <c r="G952" s="222"/>
      <c r="H952" s="222"/>
      <c r="I952" s="222"/>
      <c r="J952" s="222"/>
      <c r="K952" s="5"/>
    </row>
    <row r="953" ht="15.75" customHeight="1">
      <c r="A953" s="2"/>
      <c r="B953" s="2"/>
      <c r="C953" s="2"/>
      <c r="D953" s="2"/>
      <c r="E953" s="2"/>
      <c r="F953" s="2"/>
      <c r="G953" s="222"/>
      <c r="H953" s="222"/>
      <c r="I953" s="222"/>
      <c r="J953" s="222"/>
      <c r="K953" s="5"/>
    </row>
    <row r="954" ht="15.75" customHeight="1">
      <c r="A954" s="2"/>
      <c r="B954" s="2"/>
      <c r="C954" s="2"/>
      <c r="D954" s="2"/>
      <c r="E954" s="2"/>
      <c r="F954" s="2"/>
      <c r="G954" s="222"/>
      <c r="H954" s="222"/>
      <c r="I954" s="222"/>
      <c r="J954" s="222"/>
      <c r="K954" s="5"/>
    </row>
    <row r="955" ht="15.75" customHeight="1">
      <c r="A955" s="2"/>
      <c r="B955" s="2"/>
      <c r="C955" s="2"/>
      <c r="D955" s="2"/>
      <c r="E955" s="2"/>
      <c r="F955" s="2"/>
      <c r="G955" s="222"/>
      <c r="H955" s="222"/>
      <c r="I955" s="222"/>
      <c r="J955" s="222"/>
      <c r="K955" s="5"/>
    </row>
    <row r="956" ht="15.75" customHeight="1">
      <c r="A956" s="2"/>
      <c r="B956" s="2"/>
      <c r="C956" s="2"/>
      <c r="D956" s="2"/>
      <c r="E956" s="2"/>
      <c r="F956" s="2"/>
      <c r="G956" s="222"/>
      <c r="H956" s="222"/>
      <c r="I956" s="222"/>
      <c r="J956" s="222"/>
      <c r="K956" s="5"/>
    </row>
    <row r="957" ht="15.75" customHeight="1">
      <c r="A957" s="2"/>
      <c r="B957" s="2"/>
      <c r="C957" s="2"/>
      <c r="D957" s="2"/>
      <c r="E957" s="2"/>
      <c r="F957" s="2"/>
      <c r="G957" s="222"/>
      <c r="H957" s="222"/>
      <c r="I957" s="222"/>
      <c r="J957" s="222"/>
      <c r="K957" s="5"/>
    </row>
    <row r="958" ht="15.75" customHeight="1">
      <c r="A958" s="2"/>
      <c r="B958" s="2"/>
      <c r="C958" s="2"/>
      <c r="D958" s="2"/>
      <c r="E958" s="2"/>
      <c r="F958" s="2"/>
      <c r="G958" s="222"/>
      <c r="H958" s="222"/>
      <c r="I958" s="222"/>
      <c r="J958" s="222"/>
      <c r="K958" s="5"/>
    </row>
    <row r="959" ht="15.75" customHeight="1">
      <c r="A959" s="2"/>
      <c r="B959" s="2"/>
      <c r="C959" s="2"/>
      <c r="D959" s="2"/>
      <c r="E959" s="2"/>
      <c r="F959" s="2"/>
      <c r="G959" s="222"/>
      <c r="H959" s="222"/>
      <c r="I959" s="222"/>
      <c r="J959" s="222"/>
      <c r="K959" s="5"/>
    </row>
    <row r="960" ht="15.75" customHeight="1">
      <c r="A960" s="2"/>
      <c r="B960" s="2"/>
      <c r="C960" s="2"/>
      <c r="D960" s="2"/>
      <c r="E960" s="2"/>
      <c r="F960" s="2"/>
      <c r="G960" s="222"/>
      <c r="H960" s="222"/>
      <c r="I960" s="222"/>
      <c r="J960" s="222"/>
      <c r="K960" s="5"/>
    </row>
    <row r="961" ht="15.75" customHeight="1">
      <c r="A961" s="2"/>
      <c r="B961" s="2"/>
      <c r="C961" s="2"/>
      <c r="D961" s="2"/>
      <c r="E961" s="2"/>
      <c r="F961" s="2"/>
      <c r="G961" s="222"/>
      <c r="H961" s="222"/>
      <c r="I961" s="222"/>
      <c r="J961" s="222"/>
      <c r="K961" s="5"/>
    </row>
    <row r="962" ht="15.75" customHeight="1">
      <c r="A962" s="2"/>
      <c r="B962" s="2"/>
      <c r="C962" s="2"/>
      <c r="D962" s="2"/>
      <c r="E962" s="2"/>
      <c r="F962" s="2"/>
      <c r="G962" s="222"/>
      <c r="H962" s="222"/>
      <c r="I962" s="222"/>
      <c r="J962" s="222"/>
      <c r="K962" s="5"/>
    </row>
    <row r="963" ht="15.75" customHeight="1">
      <c r="A963" s="2"/>
      <c r="B963" s="2"/>
      <c r="C963" s="2"/>
      <c r="D963" s="2"/>
      <c r="E963" s="2"/>
      <c r="F963" s="2"/>
      <c r="G963" s="222"/>
      <c r="H963" s="222"/>
      <c r="I963" s="222"/>
      <c r="J963" s="222"/>
      <c r="K963" s="5"/>
    </row>
    <row r="964" ht="15.75" customHeight="1">
      <c r="A964" s="2"/>
      <c r="B964" s="2"/>
      <c r="C964" s="2"/>
      <c r="D964" s="2"/>
      <c r="E964" s="2"/>
      <c r="F964" s="2"/>
      <c r="G964" s="222"/>
      <c r="H964" s="222"/>
      <c r="I964" s="222"/>
      <c r="J964" s="222"/>
      <c r="K964" s="5"/>
    </row>
    <row r="965" ht="15.75" customHeight="1">
      <c r="A965" s="2"/>
      <c r="B965" s="2"/>
      <c r="C965" s="2"/>
      <c r="D965" s="2"/>
      <c r="E965" s="2"/>
      <c r="F965" s="2"/>
      <c r="G965" s="222"/>
      <c r="H965" s="222"/>
      <c r="I965" s="222"/>
      <c r="J965" s="222"/>
      <c r="K965" s="5"/>
    </row>
    <row r="966" ht="15.75" customHeight="1">
      <c r="A966" s="2"/>
      <c r="B966" s="2"/>
      <c r="C966" s="2"/>
      <c r="D966" s="2"/>
      <c r="E966" s="2"/>
      <c r="F966" s="2"/>
      <c r="G966" s="222"/>
      <c r="H966" s="222"/>
      <c r="I966" s="222"/>
      <c r="J966" s="222"/>
      <c r="K966" s="5"/>
    </row>
    <row r="967" ht="15.75" customHeight="1">
      <c r="A967" s="2"/>
      <c r="B967" s="2"/>
      <c r="C967" s="2"/>
      <c r="D967" s="2"/>
      <c r="E967" s="2"/>
      <c r="F967" s="2"/>
      <c r="G967" s="222"/>
      <c r="H967" s="222"/>
      <c r="I967" s="222"/>
      <c r="J967" s="222"/>
      <c r="K967" s="5"/>
    </row>
    <row r="968" ht="15.75" customHeight="1">
      <c r="A968" s="2"/>
      <c r="B968" s="2"/>
      <c r="C968" s="2"/>
      <c r="D968" s="2"/>
      <c r="E968" s="2"/>
      <c r="F968" s="2"/>
      <c r="G968" s="222"/>
      <c r="H968" s="222"/>
      <c r="I968" s="222"/>
      <c r="J968" s="222"/>
      <c r="K968" s="5"/>
    </row>
    <row r="969" ht="15.75" customHeight="1">
      <c r="A969" s="2"/>
      <c r="B969" s="2"/>
      <c r="C969" s="2"/>
      <c r="D969" s="2"/>
      <c r="E969" s="2"/>
      <c r="F969" s="2"/>
      <c r="G969" s="222"/>
      <c r="H969" s="222"/>
      <c r="I969" s="222"/>
      <c r="J969" s="222"/>
      <c r="K969" s="5"/>
    </row>
    <row r="970" ht="15.75" customHeight="1">
      <c r="A970" s="2"/>
      <c r="B970" s="2"/>
      <c r="C970" s="2"/>
      <c r="D970" s="2"/>
      <c r="E970" s="2"/>
      <c r="F970" s="2"/>
      <c r="G970" s="222"/>
      <c r="H970" s="222"/>
      <c r="I970" s="222"/>
      <c r="J970" s="222"/>
      <c r="K970" s="5"/>
    </row>
    <row r="971" ht="15.75" customHeight="1">
      <c r="A971" s="2"/>
      <c r="B971" s="2"/>
      <c r="C971" s="2"/>
      <c r="D971" s="2"/>
      <c r="E971" s="2"/>
      <c r="F971" s="2"/>
      <c r="G971" s="222"/>
      <c r="H971" s="222"/>
      <c r="I971" s="222"/>
      <c r="J971" s="222"/>
      <c r="K971" s="5"/>
    </row>
    <row r="972" ht="15.75" customHeight="1">
      <c r="A972" s="2"/>
      <c r="B972" s="2"/>
      <c r="C972" s="2"/>
      <c r="D972" s="2"/>
      <c r="E972" s="2"/>
      <c r="F972" s="2"/>
      <c r="G972" s="222"/>
      <c r="H972" s="222"/>
      <c r="I972" s="222"/>
      <c r="J972" s="222"/>
      <c r="K972" s="5"/>
    </row>
    <row r="973" ht="15.75" customHeight="1">
      <c r="A973" s="2"/>
      <c r="B973" s="2"/>
      <c r="C973" s="2"/>
      <c r="D973" s="2"/>
      <c r="E973" s="2"/>
      <c r="F973" s="2"/>
      <c r="G973" s="222"/>
      <c r="H973" s="222"/>
      <c r="I973" s="222"/>
      <c r="J973" s="222"/>
      <c r="K973" s="5"/>
    </row>
    <row r="974" ht="15.75" customHeight="1">
      <c r="A974" s="2"/>
      <c r="B974" s="2"/>
      <c r="C974" s="2"/>
      <c r="D974" s="2"/>
      <c r="E974" s="2"/>
      <c r="F974" s="2"/>
      <c r="G974" s="222"/>
      <c r="H974" s="222"/>
      <c r="I974" s="222"/>
      <c r="J974" s="222"/>
      <c r="K974" s="5"/>
    </row>
    <row r="975" ht="15.75" customHeight="1">
      <c r="A975" s="2"/>
      <c r="B975" s="2"/>
      <c r="C975" s="2"/>
      <c r="D975" s="2"/>
      <c r="E975" s="2"/>
      <c r="F975" s="2"/>
      <c r="G975" s="222"/>
      <c r="H975" s="222"/>
      <c r="I975" s="222"/>
      <c r="J975" s="222"/>
      <c r="K975" s="5"/>
    </row>
    <row r="976" ht="15.75" customHeight="1">
      <c r="A976" s="2"/>
      <c r="B976" s="2"/>
      <c r="C976" s="2"/>
      <c r="D976" s="2"/>
      <c r="E976" s="2"/>
      <c r="F976" s="2"/>
      <c r="G976" s="222"/>
      <c r="H976" s="222"/>
      <c r="I976" s="222"/>
      <c r="J976" s="222"/>
      <c r="K976" s="5"/>
    </row>
    <row r="977" ht="15.75" customHeight="1">
      <c r="A977" s="2"/>
      <c r="B977" s="2"/>
      <c r="C977" s="2"/>
      <c r="D977" s="2"/>
      <c r="E977" s="2"/>
      <c r="F977" s="2"/>
      <c r="G977" s="222"/>
      <c r="H977" s="222"/>
      <c r="I977" s="222"/>
      <c r="J977" s="222"/>
      <c r="K977" s="5"/>
    </row>
    <row r="978" ht="15.75" customHeight="1">
      <c r="A978" s="2"/>
      <c r="B978" s="2"/>
      <c r="C978" s="2"/>
      <c r="D978" s="2"/>
      <c r="E978" s="2"/>
      <c r="F978" s="2"/>
      <c r="G978" s="222"/>
      <c r="H978" s="222"/>
      <c r="I978" s="222"/>
      <c r="J978" s="222"/>
      <c r="K978" s="5"/>
    </row>
    <row r="979" ht="15.75" customHeight="1">
      <c r="A979" s="2"/>
      <c r="B979" s="2"/>
      <c r="C979" s="2"/>
      <c r="D979" s="2"/>
      <c r="E979" s="2"/>
      <c r="F979" s="2"/>
      <c r="G979" s="222"/>
      <c r="H979" s="222"/>
      <c r="I979" s="222"/>
      <c r="J979" s="222"/>
      <c r="K979" s="5"/>
    </row>
    <row r="980" ht="15.75" customHeight="1">
      <c r="A980" s="2"/>
      <c r="B980" s="2"/>
      <c r="C980" s="2"/>
      <c r="D980" s="2"/>
      <c r="E980" s="2"/>
      <c r="F980" s="2"/>
      <c r="G980" s="222"/>
      <c r="H980" s="222"/>
      <c r="I980" s="222"/>
      <c r="J980" s="222"/>
      <c r="K980" s="5"/>
    </row>
    <row r="981" ht="15.75" customHeight="1">
      <c r="A981" s="2"/>
      <c r="B981" s="2"/>
      <c r="C981" s="2"/>
      <c r="D981" s="2"/>
      <c r="E981" s="2"/>
      <c r="F981" s="2"/>
      <c r="G981" s="222"/>
      <c r="H981" s="222"/>
      <c r="I981" s="222"/>
      <c r="J981" s="222"/>
      <c r="K981" s="5"/>
    </row>
    <row r="982" ht="15.75" customHeight="1">
      <c r="A982" s="2"/>
      <c r="B982" s="2"/>
      <c r="C982" s="2"/>
      <c r="D982" s="2"/>
      <c r="E982" s="2"/>
      <c r="F982" s="2"/>
      <c r="G982" s="222"/>
      <c r="H982" s="222"/>
      <c r="I982" s="222"/>
      <c r="J982" s="222"/>
      <c r="K982" s="5"/>
    </row>
    <row r="983" ht="15.75" customHeight="1">
      <c r="A983" s="2"/>
      <c r="B983" s="2"/>
      <c r="C983" s="2"/>
      <c r="D983" s="2"/>
      <c r="E983" s="2"/>
      <c r="F983" s="2"/>
      <c r="G983" s="222"/>
      <c r="H983" s="222"/>
      <c r="I983" s="222"/>
      <c r="J983" s="222"/>
      <c r="K983" s="5"/>
    </row>
    <row r="984" ht="15.75" customHeight="1">
      <c r="A984" s="2"/>
      <c r="B984" s="2"/>
      <c r="C984" s="2"/>
      <c r="D984" s="2"/>
      <c r="E984" s="2"/>
      <c r="F984" s="2"/>
      <c r="G984" s="222"/>
      <c r="H984" s="222"/>
      <c r="I984" s="222"/>
      <c r="J984" s="222"/>
      <c r="K984" s="5"/>
    </row>
    <row r="985" ht="15.75" customHeight="1">
      <c r="A985" s="2"/>
      <c r="B985" s="2"/>
      <c r="C985" s="2"/>
      <c r="D985" s="2"/>
      <c r="E985" s="2"/>
      <c r="F985" s="2"/>
      <c r="G985" s="222"/>
      <c r="H985" s="222"/>
      <c r="I985" s="222"/>
      <c r="J985" s="222"/>
      <c r="K985" s="5"/>
    </row>
    <row r="986" ht="15.75" customHeight="1">
      <c r="A986" s="2"/>
      <c r="B986" s="2"/>
      <c r="C986" s="2"/>
      <c r="D986" s="2"/>
      <c r="E986" s="2"/>
      <c r="F986" s="2"/>
      <c r="G986" s="222"/>
      <c r="H986" s="222"/>
      <c r="I986" s="222"/>
      <c r="J986" s="222"/>
      <c r="K986" s="5"/>
    </row>
    <row r="987" ht="15.75" customHeight="1">
      <c r="A987" s="2"/>
      <c r="B987" s="2"/>
      <c r="C987" s="2"/>
      <c r="D987" s="2"/>
      <c r="E987" s="2"/>
      <c r="F987" s="2"/>
      <c r="G987" s="222"/>
      <c r="H987" s="222"/>
      <c r="I987" s="222"/>
      <c r="J987" s="222"/>
      <c r="K987" s="5"/>
    </row>
    <row r="988" ht="15.75" customHeight="1">
      <c r="A988" s="2"/>
      <c r="B988" s="2"/>
      <c r="C988" s="2"/>
      <c r="D988" s="2"/>
      <c r="E988" s="2"/>
      <c r="F988" s="2"/>
      <c r="G988" s="222"/>
      <c r="H988" s="222"/>
      <c r="I988" s="222"/>
      <c r="J988" s="222"/>
      <c r="K988" s="5"/>
    </row>
    <row r="989" ht="15.75" customHeight="1">
      <c r="A989" s="2"/>
      <c r="B989" s="2"/>
      <c r="C989" s="2"/>
      <c r="D989" s="2"/>
      <c r="E989" s="2"/>
      <c r="F989" s="2"/>
      <c r="G989" s="222"/>
      <c r="H989" s="222"/>
      <c r="I989" s="222"/>
      <c r="J989" s="222"/>
      <c r="K989" s="5"/>
    </row>
    <row r="990" ht="15.75" customHeight="1">
      <c r="A990" s="2"/>
      <c r="B990" s="2"/>
      <c r="C990" s="2"/>
      <c r="D990" s="2"/>
      <c r="E990" s="2"/>
      <c r="F990" s="2"/>
      <c r="G990" s="222"/>
      <c r="H990" s="222"/>
      <c r="I990" s="222"/>
      <c r="J990" s="222"/>
      <c r="K990" s="5"/>
    </row>
    <row r="991" ht="15.75" customHeight="1">
      <c r="A991" s="2"/>
      <c r="B991" s="2"/>
      <c r="C991" s="2"/>
      <c r="D991" s="2"/>
      <c r="E991" s="2"/>
      <c r="F991" s="2"/>
      <c r="G991" s="222"/>
      <c r="H991" s="222"/>
      <c r="I991" s="222"/>
      <c r="J991" s="222"/>
      <c r="K991" s="5"/>
    </row>
    <row r="992" ht="15.75" customHeight="1">
      <c r="A992" s="2"/>
      <c r="B992" s="2"/>
      <c r="C992" s="2"/>
      <c r="D992" s="2"/>
      <c r="E992" s="2"/>
      <c r="F992" s="2"/>
      <c r="G992" s="222"/>
      <c r="H992" s="222"/>
      <c r="I992" s="222"/>
      <c r="J992" s="222"/>
      <c r="K992" s="5"/>
    </row>
    <row r="993" ht="15.75" customHeight="1">
      <c r="A993" s="2"/>
      <c r="B993" s="2"/>
      <c r="C993" s="2"/>
      <c r="D993" s="2"/>
      <c r="E993" s="2"/>
      <c r="F993" s="2"/>
      <c r="G993" s="222"/>
      <c r="H993" s="222"/>
      <c r="I993" s="222"/>
      <c r="J993" s="222"/>
      <c r="K993" s="5"/>
    </row>
    <row r="994" ht="15.75" customHeight="1">
      <c r="A994" s="2"/>
      <c r="B994" s="2"/>
      <c r="C994" s="2"/>
      <c r="D994" s="2"/>
      <c r="E994" s="2"/>
      <c r="F994" s="2"/>
      <c r="G994" s="222"/>
      <c r="H994" s="222"/>
      <c r="I994" s="222"/>
      <c r="J994" s="222"/>
      <c r="K994" s="5"/>
    </row>
    <row r="995" ht="15.75" customHeight="1">
      <c r="A995" s="2"/>
      <c r="B995" s="2"/>
      <c r="C995" s="2"/>
      <c r="D995" s="2"/>
      <c r="E995" s="2"/>
      <c r="F995" s="2"/>
      <c r="G995" s="222"/>
      <c r="H995" s="222"/>
      <c r="I995" s="222"/>
      <c r="J995" s="222"/>
      <c r="K995" s="5"/>
    </row>
    <row r="996" ht="15.75" customHeight="1">
      <c r="A996" s="2"/>
      <c r="B996" s="2"/>
      <c r="C996" s="2"/>
      <c r="D996" s="2"/>
      <c r="E996" s="2"/>
      <c r="F996" s="2"/>
      <c r="G996" s="222"/>
      <c r="H996" s="222"/>
      <c r="I996" s="222"/>
      <c r="J996" s="222"/>
      <c r="K996" s="5"/>
    </row>
    <row r="997" ht="15.75" customHeight="1">
      <c r="A997" s="2"/>
      <c r="B997" s="2"/>
      <c r="C997" s="2"/>
      <c r="D997" s="2"/>
      <c r="E997" s="2"/>
      <c r="F997" s="2"/>
      <c r="G997" s="222"/>
      <c r="H997" s="222"/>
      <c r="I997" s="222"/>
      <c r="J997" s="222"/>
      <c r="K997" s="5"/>
    </row>
    <row r="998" ht="15.75" customHeight="1">
      <c r="A998" s="2"/>
      <c r="B998" s="2"/>
      <c r="C998" s="2"/>
      <c r="D998" s="2"/>
      <c r="E998" s="2"/>
      <c r="F998" s="2"/>
      <c r="G998" s="222"/>
      <c r="H998" s="222"/>
      <c r="I998" s="222"/>
      <c r="J998" s="222"/>
      <c r="K998" s="5"/>
    </row>
    <row r="999" ht="15.75" customHeight="1">
      <c r="A999" s="2"/>
      <c r="B999" s="2"/>
      <c r="C999" s="2"/>
      <c r="D999" s="2"/>
      <c r="E999" s="2"/>
      <c r="F999" s="2"/>
      <c r="G999" s="222"/>
      <c r="H999" s="222"/>
      <c r="I999" s="222"/>
      <c r="J999" s="222"/>
      <c r="K999" s="5"/>
    </row>
    <row r="1000" ht="15.75" customHeight="1">
      <c r="A1000" s="2"/>
      <c r="B1000" s="2"/>
      <c r="C1000" s="2"/>
      <c r="D1000" s="2"/>
      <c r="E1000" s="2"/>
      <c r="F1000" s="2"/>
      <c r="G1000" s="222"/>
      <c r="H1000" s="222"/>
      <c r="I1000" s="222"/>
      <c r="J1000" s="222"/>
      <c r="K1000" s="5"/>
    </row>
    <row r="1001" ht="15.75" customHeight="1">
      <c r="A1001" s="2"/>
      <c r="B1001" s="2"/>
      <c r="C1001" s="2"/>
      <c r="D1001" s="2"/>
      <c r="E1001" s="2"/>
      <c r="F1001" s="2"/>
      <c r="G1001" s="222"/>
      <c r="H1001" s="222"/>
      <c r="I1001" s="222"/>
      <c r="J1001" s="222"/>
      <c r="K1001" s="5"/>
    </row>
    <row r="1002" ht="15.75" customHeight="1">
      <c r="A1002" s="2"/>
      <c r="B1002" s="2"/>
      <c r="C1002" s="2"/>
      <c r="D1002" s="2"/>
      <c r="E1002" s="2"/>
      <c r="F1002" s="2"/>
      <c r="G1002" s="222"/>
      <c r="H1002" s="222"/>
      <c r="I1002" s="222"/>
      <c r="J1002" s="222"/>
      <c r="K1002" s="5"/>
    </row>
    <row r="1003" ht="15.75" customHeight="1">
      <c r="A1003" s="2"/>
      <c r="B1003" s="2"/>
      <c r="C1003" s="2"/>
      <c r="D1003" s="2"/>
      <c r="E1003" s="2"/>
      <c r="F1003" s="2"/>
      <c r="G1003" s="222"/>
      <c r="H1003" s="222"/>
      <c r="I1003" s="222"/>
      <c r="J1003" s="222"/>
      <c r="K1003" s="5"/>
    </row>
    <row r="1004" ht="15.75" customHeight="1">
      <c r="A1004" s="2"/>
      <c r="B1004" s="2"/>
      <c r="C1004" s="2"/>
      <c r="D1004" s="2"/>
      <c r="E1004" s="2"/>
      <c r="F1004" s="2"/>
      <c r="G1004" s="222"/>
      <c r="H1004" s="222"/>
      <c r="I1004" s="222"/>
      <c r="J1004" s="222"/>
      <c r="K1004" s="5"/>
    </row>
    <row r="1005" ht="15.75" customHeight="1">
      <c r="A1005" s="2"/>
      <c r="B1005" s="2"/>
      <c r="C1005" s="2"/>
      <c r="D1005" s="2"/>
      <c r="E1005" s="2"/>
      <c r="F1005" s="2"/>
      <c r="G1005" s="222"/>
      <c r="H1005" s="222"/>
      <c r="I1005" s="222"/>
      <c r="J1005" s="222"/>
      <c r="K1005" s="5"/>
    </row>
    <row r="1006" ht="15.75" customHeight="1">
      <c r="A1006" s="2"/>
      <c r="B1006" s="2"/>
      <c r="C1006" s="2"/>
      <c r="D1006" s="2"/>
      <c r="E1006" s="2"/>
      <c r="F1006" s="2"/>
      <c r="G1006" s="222"/>
      <c r="H1006" s="222"/>
      <c r="I1006" s="222"/>
      <c r="J1006" s="222"/>
      <c r="K1006" s="5"/>
    </row>
    <row r="1007" ht="15.75" customHeight="1">
      <c r="A1007" s="2"/>
      <c r="B1007" s="2"/>
      <c r="C1007" s="2"/>
      <c r="D1007" s="2"/>
      <c r="E1007" s="2"/>
      <c r="F1007" s="2"/>
      <c r="G1007" s="222"/>
      <c r="H1007" s="222"/>
      <c r="I1007" s="222"/>
      <c r="J1007" s="222"/>
      <c r="K1007" s="5"/>
    </row>
    <row r="1008" ht="15.75" customHeight="1">
      <c r="A1008" s="2"/>
      <c r="B1008" s="2"/>
      <c r="C1008" s="2"/>
      <c r="D1008" s="2"/>
      <c r="E1008" s="2"/>
      <c r="F1008" s="2"/>
      <c r="G1008" s="222"/>
      <c r="H1008" s="222"/>
      <c r="I1008" s="222"/>
      <c r="J1008" s="222"/>
      <c r="K1008" s="5"/>
    </row>
    <row r="1009" ht="15.75" customHeight="1">
      <c r="A1009" s="2"/>
      <c r="B1009" s="2"/>
      <c r="C1009" s="2"/>
      <c r="D1009" s="2"/>
      <c r="E1009" s="2"/>
      <c r="F1009" s="2"/>
      <c r="G1009" s="222"/>
      <c r="H1009" s="222"/>
      <c r="I1009" s="222"/>
      <c r="J1009" s="222"/>
      <c r="K1009" s="5"/>
    </row>
    <row r="1010" ht="15.75" customHeight="1">
      <c r="A1010" s="2"/>
      <c r="B1010" s="2"/>
      <c r="C1010" s="2"/>
      <c r="D1010" s="2"/>
      <c r="E1010" s="2"/>
      <c r="F1010" s="2"/>
      <c r="G1010" s="222"/>
      <c r="H1010" s="222"/>
      <c r="I1010" s="222"/>
      <c r="J1010" s="222"/>
      <c r="K1010" s="5"/>
    </row>
    <row r="1011" ht="15.75" customHeight="1">
      <c r="A1011" s="2"/>
      <c r="B1011" s="2"/>
      <c r="C1011" s="2"/>
      <c r="D1011" s="2"/>
      <c r="E1011" s="2"/>
      <c r="F1011" s="2"/>
      <c r="G1011" s="222"/>
      <c r="H1011" s="222"/>
      <c r="I1011" s="222"/>
      <c r="J1011" s="222"/>
      <c r="K1011" s="5"/>
    </row>
    <row r="1012" ht="15.75" customHeight="1">
      <c r="A1012" s="2"/>
      <c r="B1012" s="2"/>
      <c r="C1012" s="2"/>
      <c r="D1012" s="2"/>
      <c r="E1012" s="2"/>
      <c r="F1012" s="2"/>
      <c r="G1012" s="222"/>
      <c r="H1012" s="222"/>
      <c r="I1012" s="222"/>
      <c r="J1012" s="222"/>
      <c r="K1012" s="5"/>
    </row>
    <row r="1013" ht="15.75" customHeight="1">
      <c r="A1013" s="2"/>
      <c r="B1013" s="2"/>
      <c r="C1013" s="2"/>
      <c r="D1013" s="2"/>
      <c r="E1013" s="2"/>
      <c r="F1013" s="2"/>
      <c r="G1013" s="222"/>
      <c r="H1013" s="222"/>
      <c r="I1013" s="222"/>
      <c r="J1013" s="222"/>
      <c r="K1013" s="5"/>
    </row>
    <row r="1014" ht="15.75" customHeight="1">
      <c r="A1014" s="2"/>
      <c r="B1014" s="2"/>
      <c r="C1014" s="2"/>
      <c r="D1014" s="2"/>
      <c r="E1014" s="2"/>
      <c r="F1014" s="2"/>
      <c r="G1014" s="222"/>
      <c r="H1014" s="222"/>
      <c r="I1014" s="222"/>
      <c r="J1014" s="222"/>
      <c r="K1014" s="5"/>
    </row>
    <row r="1015" ht="15.75" customHeight="1">
      <c r="A1015" s="2"/>
      <c r="B1015" s="2"/>
      <c r="C1015" s="2"/>
      <c r="D1015" s="2"/>
      <c r="E1015" s="2"/>
      <c r="F1015" s="2"/>
      <c r="G1015" s="222"/>
      <c r="H1015" s="222"/>
      <c r="I1015" s="222"/>
      <c r="J1015" s="222"/>
      <c r="K1015" s="5"/>
    </row>
    <row r="1016" ht="15.75" customHeight="1">
      <c r="A1016" s="2"/>
      <c r="B1016" s="2"/>
      <c r="C1016" s="2"/>
      <c r="D1016" s="2"/>
      <c r="E1016" s="2"/>
      <c r="F1016" s="2"/>
      <c r="G1016" s="222"/>
      <c r="H1016" s="222"/>
      <c r="I1016" s="222"/>
      <c r="J1016" s="222"/>
      <c r="K1016" s="5"/>
    </row>
    <row r="1017" ht="15.75" customHeight="1">
      <c r="A1017" s="2"/>
      <c r="B1017" s="2"/>
      <c r="C1017" s="2"/>
      <c r="D1017" s="2"/>
      <c r="E1017" s="2"/>
      <c r="F1017" s="2"/>
      <c r="G1017" s="222"/>
      <c r="H1017" s="222"/>
      <c r="I1017" s="222"/>
      <c r="J1017" s="222"/>
      <c r="K1017" s="5"/>
    </row>
    <row r="1018" ht="15.75" customHeight="1">
      <c r="A1018" s="2"/>
      <c r="B1018" s="2"/>
      <c r="C1018" s="2"/>
      <c r="D1018" s="2"/>
      <c r="E1018" s="2"/>
      <c r="F1018" s="2"/>
      <c r="G1018" s="222"/>
      <c r="H1018" s="222"/>
      <c r="I1018" s="222"/>
      <c r="J1018" s="222"/>
      <c r="K1018" s="5"/>
    </row>
    <row r="1019" ht="15.75" customHeight="1">
      <c r="A1019" s="2"/>
      <c r="B1019" s="2"/>
      <c r="C1019" s="2"/>
      <c r="D1019" s="2"/>
      <c r="E1019" s="2"/>
      <c r="F1019" s="2"/>
      <c r="G1019" s="222"/>
      <c r="H1019" s="222"/>
      <c r="I1019" s="222"/>
      <c r="J1019" s="222"/>
      <c r="K1019" s="5"/>
    </row>
    <row r="1020" ht="15.75" customHeight="1">
      <c r="A1020" s="2"/>
      <c r="B1020" s="2"/>
      <c r="C1020" s="2"/>
      <c r="D1020" s="2"/>
      <c r="E1020" s="2"/>
      <c r="F1020" s="2"/>
      <c r="G1020" s="222"/>
      <c r="H1020" s="222"/>
      <c r="I1020" s="222"/>
      <c r="J1020" s="222"/>
      <c r="K1020" s="5"/>
    </row>
    <row r="1021" ht="15.75" customHeight="1">
      <c r="A1021" s="2"/>
      <c r="B1021" s="2"/>
      <c r="C1021" s="2"/>
      <c r="D1021" s="2"/>
      <c r="E1021" s="2"/>
      <c r="F1021" s="2"/>
      <c r="G1021" s="222"/>
      <c r="H1021" s="222"/>
      <c r="I1021" s="222"/>
      <c r="J1021" s="222"/>
      <c r="K1021" s="5"/>
    </row>
    <row r="1022" ht="15.75" customHeight="1">
      <c r="A1022" s="2"/>
      <c r="B1022" s="2"/>
      <c r="C1022" s="2"/>
      <c r="D1022" s="2"/>
      <c r="E1022" s="2"/>
      <c r="F1022" s="2"/>
      <c r="G1022" s="222"/>
      <c r="H1022" s="222"/>
      <c r="I1022" s="222"/>
      <c r="J1022" s="222"/>
      <c r="K1022" s="5"/>
    </row>
    <row r="1023" ht="15.75" customHeight="1">
      <c r="A1023" s="2"/>
      <c r="B1023" s="2"/>
      <c r="C1023" s="2"/>
      <c r="D1023" s="2"/>
      <c r="E1023" s="2"/>
      <c r="F1023" s="2"/>
      <c r="G1023" s="222"/>
      <c r="H1023" s="222"/>
      <c r="I1023" s="222"/>
      <c r="J1023" s="222"/>
      <c r="K1023" s="5"/>
    </row>
    <row r="1024" ht="15.75" customHeight="1">
      <c r="A1024" s="2"/>
      <c r="B1024" s="2"/>
      <c r="C1024" s="2"/>
      <c r="D1024" s="2"/>
      <c r="E1024" s="2"/>
      <c r="F1024" s="2"/>
      <c r="G1024" s="222"/>
      <c r="H1024" s="222"/>
      <c r="I1024" s="222"/>
      <c r="J1024" s="222"/>
      <c r="K1024" s="5"/>
    </row>
    <row r="1025" ht="15.75" customHeight="1">
      <c r="A1025" s="2"/>
      <c r="B1025" s="2"/>
      <c r="C1025" s="2"/>
      <c r="D1025" s="2"/>
      <c r="E1025" s="2"/>
      <c r="F1025" s="2"/>
      <c r="G1025" s="222"/>
      <c r="H1025" s="222"/>
      <c r="I1025" s="222"/>
      <c r="J1025" s="222"/>
      <c r="K1025" s="5"/>
    </row>
    <row r="1026" ht="15.75" customHeight="1">
      <c r="A1026" s="2"/>
      <c r="B1026" s="2"/>
      <c r="C1026" s="2"/>
      <c r="D1026" s="2"/>
      <c r="E1026" s="2"/>
      <c r="F1026" s="2"/>
      <c r="G1026" s="222"/>
      <c r="H1026" s="222"/>
      <c r="I1026" s="222"/>
      <c r="J1026" s="222"/>
      <c r="K1026" s="5"/>
    </row>
    <row r="1027" ht="15.75" customHeight="1">
      <c r="A1027" s="2"/>
      <c r="B1027" s="2"/>
      <c r="C1027" s="2"/>
      <c r="D1027" s="2"/>
      <c r="E1027" s="2"/>
      <c r="F1027" s="2"/>
      <c r="G1027" s="222"/>
      <c r="H1027" s="222"/>
      <c r="I1027" s="222"/>
      <c r="J1027" s="222"/>
      <c r="K1027" s="5"/>
    </row>
    <row r="1028" ht="15.75" customHeight="1">
      <c r="A1028" s="2"/>
      <c r="B1028" s="2"/>
      <c r="C1028" s="2"/>
      <c r="D1028" s="2"/>
      <c r="E1028" s="2"/>
      <c r="F1028" s="2"/>
      <c r="G1028" s="222"/>
      <c r="H1028" s="222"/>
      <c r="I1028" s="222"/>
      <c r="J1028" s="222"/>
      <c r="K1028" s="5"/>
    </row>
    <row r="1029" ht="15.75" customHeight="1">
      <c r="A1029" s="2"/>
      <c r="B1029" s="2"/>
      <c r="C1029" s="2"/>
      <c r="D1029" s="2"/>
      <c r="E1029" s="2"/>
      <c r="F1029" s="2"/>
      <c r="G1029" s="222"/>
      <c r="H1029" s="222"/>
      <c r="I1029" s="222"/>
      <c r="J1029" s="222"/>
      <c r="K1029" s="5"/>
    </row>
    <row r="1030" ht="15.75" customHeight="1">
      <c r="A1030" s="2"/>
      <c r="B1030" s="2"/>
      <c r="C1030" s="2"/>
      <c r="D1030" s="2"/>
      <c r="E1030" s="2"/>
      <c r="F1030" s="2"/>
      <c r="G1030" s="222"/>
      <c r="H1030" s="222"/>
      <c r="I1030" s="222"/>
      <c r="J1030" s="222"/>
      <c r="K1030" s="5"/>
    </row>
    <row r="1031" ht="15.75" customHeight="1">
      <c r="A1031" s="2"/>
      <c r="B1031" s="2"/>
      <c r="C1031" s="2"/>
      <c r="D1031" s="2"/>
      <c r="E1031" s="2"/>
      <c r="F1031" s="2"/>
      <c r="G1031" s="222"/>
      <c r="H1031" s="222"/>
      <c r="I1031" s="222"/>
      <c r="J1031" s="222"/>
      <c r="K1031" s="5"/>
    </row>
    <row r="1032" ht="15.75" customHeight="1">
      <c r="A1032" s="2"/>
      <c r="B1032" s="2"/>
      <c r="C1032" s="2"/>
      <c r="D1032" s="2"/>
      <c r="E1032" s="2"/>
      <c r="F1032" s="2"/>
      <c r="G1032" s="222"/>
      <c r="H1032" s="222"/>
      <c r="I1032" s="222"/>
      <c r="J1032" s="222"/>
      <c r="K1032" s="5"/>
    </row>
    <row r="1033" ht="15.75" customHeight="1">
      <c r="A1033" s="2"/>
      <c r="B1033" s="2"/>
      <c r="C1033" s="2"/>
      <c r="D1033" s="2"/>
      <c r="E1033" s="2"/>
      <c r="F1033" s="2"/>
      <c r="G1033" s="222"/>
      <c r="H1033" s="222"/>
      <c r="I1033" s="222"/>
      <c r="J1033" s="222"/>
      <c r="K1033" s="5"/>
    </row>
    <row r="1034" ht="15.75" customHeight="1">
      <c r="A1034" s="2"/>
      <c r="B1034" s="2"/>
      <c r="C1034" s="2"/>
      <c r="D1034" s="2"/>
      <c r="E1034" s="2"/>
      <c r="F1034" s="2"/>
      <c r="G1034" s="222"/>
      <c r="H1034" s="222"/>
      <c r="I1034" s="222"/>
      <c r="J1034" s="222"/>
      <c r="K1034" s="5"/>
    </row>
    <row r="1035" ht="15.75" customHeight="1">
      <c r="A1035" s="2"/>
      <c r="B1035" s="2"/>
      <c r="C1035" s="2"/>
      <c r="D1035" s="2"/>
      <c r="E1035" s="2"/>
      <c r="F1035" s="2"/>
      <c r="G1035" s="222"/>
      <c r="H1035" s="222"/>
      <c r="I1035" s="222"/>
      <c r="J1035" s="222"/>
      <c r="K1035" s="5"/>
    </row>
    <row r="1036" ht="15.75" customHeight="1">
      <c r="A1036" s="2"/>
      <c r="B1036" s="2"/>
      <c r="C1036" s="2"/>
      <c r="D1036" s="2"/>
      <c r="E1036" s="2"/>
      <c r="F1036" s="2"/>
      <c r="G1036" s="222"/>
      <c r="H1036" s="222"/>
      <c r="I1036" s="222"/>
      <c r="J1036" s="222"/>
      <c r="K1036" s="5"/>
    </row>
    <row r="1037" ht="15.75" customHeight="1">
      <c r="A1037" s="2"/>
      <c r="B1037" s="2"/>
      <c r="C1037" s="2"/>
      <c r="D1037" s="2"/>
      <c r="E1037" s="2"/>
      <c r="F1037" s="2"/>
      <c r="G1037" s="222"/>
      <c r="H1037" s="222"/>
      <c r="I1037" s="222"/>
      <c r="J1037" s="222"/>
      <c r="K1037" s="5"/>
    </row>
    <row r="1038" ht="15.75" customHeight="1">
      <c r="A1038" s="2"/>
      <c r="B1038" s="2"/>
      <c r="C1038" s="2"/>
      <c r="D1038" s="2"/>
      <c r="E1038" s="2"/>
      <c r="F1038" s="2"/>
      <c r="G1038" s="222"/>
      <c r="H1038" s="222"/>
      <c r="I1038" s="222"/>
      <c r="J1038" s="222"/>
      <c r="K1038" s="5"/>
    </row>
    <row r="1039" ht="15.75" customHeight="1">
      <c r="A1039" s="2"/>
      <c r="B1039" s="2"/>
      <c r="C1039" s="2"/>
      <c r="D1039" s="2"/>
      <c r="E1039" s="2"/>
      <c r="F1039" s="2"/>
      <c r="G1039" s="222"/>
      <c r="H1039" s="222"/>
      <c r="I1039" s="222"/>
      <c r="J1039" s="222"/>
      <c r="K1039" s="5"/>
    </row>
  </sheetData>
  <mergeCells count="104">
    <mergeCell ref="H62:J62"/>
    <mergeCell ref="H63:J63"/>
    <mergeCell ref="H64:J64"/>
    <mergeCell ref="H65:J65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E91:J91"/>
    <mergeCell ref="E92:J92"/>
    <mergeCell ref="E93:J93"/>
    <mergeCell ref="E94:J94"/>
    <mergeCell ref="E95:J95"/>
    <mergeCell ref="E96:J96"/>
    <mergeCell ref="E97:J97"/>
    <mergeCell ref="E98:J98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16:J116"/>
    <mergeCell ref="H117:J117"/>
    <mergeCell ref="H118:J118"/>
    <mergeCell ref="H119:J119"/>
    <mergeCell ref="H120:J120"/>
    <mergeCell ref="H121:J121"/>
    <mergeCell ref="H122:J122"/>
    <mergeCell ref="H123:J123"/>
    <mergeCell ref="H109:J109"/>
    <mergeCell ref="H110:J110"/>
    <mergeCell ref="H111:J111"/>
    <mergeCell ref="H112:J112"/>
    <mergeCell ref="H113:J113"/>
    <mergeCell ref="H114:J114"/>
    <mergeCell ref="H115:J115"/>
    <mergeCell ref="A2:G2"/>
    <mergeCell ref="B4:E4"/>
    <mergeCell ref="P7:Q7"/>
    <mergeCell ref="E39:F39"/>
    <mergeCell ref="I39:J39"/>
    <mergeCell ref="E40:F40"/>
    <mergeCell ref="I40:J42"/>
    <mergeCell ref="E41:F41"/>
    <mergeCell ref="E42:F42"/>
    <mergeCell ref="E43:F43"/>
    <mergeCell ref="I43:J43"/>
    <mergeCell ref="E44:F44"/>
    <mergeCell ref="I44:J44"/>
    <mergeCell ref="I45:J45"/>
    <mergeCell ref="E45:F45"/>
    <mergeCell ref="E46:F46"/>
    <mergeCell ref="E47:F47"/>
    <mergeCell ref="E48:F48"/>
    <mergeCell ref="E51:F51"/>
    <mergeCell ref="E52:F52"/>
    <mergeCell ref="E53:F53"/>
    <mergeCell ref="I46:J46"/>
    <mergeCell ref="I47:J47"/>
    <mergeCell ref="I48:J48"/>
    <mergeCell ref="H51:J51"/>
    <mergeCell ref="H52:J52"/>
    <mergeCell ref="H53:J53"/>
    <mergeCell ref="H54:J54"/>
    <mergeCell ref="E61:F61"/>
    <mergeCell ref="E62:F62"/>
    <mergeCell ref="E63:F63"/>
    <mergeCell ref="E64:F64"/>
    <mergeCell ref="E65:F65"/>
    <mergeCell ref="E54:F54"/>
    <mergeCell ref="E55:F55"/>
    <mergeCell ref="E56:F56"/>
    <mergeCell ref="E57:F57"/>
    <mergeCell ref="E58:F58"/>
    <mergeCell ref="E59:F59"/>
    <mergeCell ref="E60:F60"/>
    <mergeCell ref="H55:J55"/>
    <mergeCell ref="H56:J56"/>
    <mergeCell ref="H57:J57"/>
    <mergeCell ref="H58:J58"/>
    <mergeCell ref="H59:J59"/>
    <mergeCell ref="H60:J60"/>
    <mergeCell ref="H61:J61"/>
  </mergeCells>
  <dataValidations>
    <dataValidation type="list" allowBlank="1" showErrorMessage="1" sqref="A8:A17">
      <formula1>'품목마스터(제품)'!$C$2:$C1003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2:A26">
      <formula1>'품목마스터(라벨)'!$C$2:$C1006</formula1>
    </dataValidation>
    <dataValidation type="list" allowBlank="1" showErrorMessage="1" sqref="A47">
      <formula1>'품목마스터(제품)'!$C$2:$C1047</formula1>
    </dataValidation>
    <dataValidation type="list" allowBlank="1" showErrorMessage="1" sqref="H31:H35">
      <formula1>"BT-2,실험실,BT-1,BT-3,BT-6"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45:A46">
      <formula1>'품목마스터(제품)'!$C$2:$C1046</formula1>
    </dataValidation>
    <dataValidation type="list" allowBlank="1" showErrorMessage="1" sqref="A40:A44">
      <formula1>'품목마스터(제품)'!$C$2:$C1038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46274.0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/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282</v>
      </c>
      <c r="B8" s="42" t="str">
        <f>IFERROR(__xludf.DUMMYFUNCTION("IFERROR(REGEXEXTRACT(A8,""\| (.+)$""),"""")
"),"2L")</f>
        <v>2L</v>
      </c>
      <c r="C8" s="43">
        <v>78.0</v>
      </c>
      <c r="D8" s="44">
        <v>13.0</v>
      </c>
      <c r="E8" s="45">
        <v>1.0</v>
      </c>
      <c r="F8" s="46">
        <v>4.0</v>
      </c>
      <c r="G8" s="47">
        <f t="shared" ref="G8:G17" si="1">IF(OR(E8="",F8=""),"",E8*F8)</f>
        <v>4</v>
      </c>
      <c r="H8" s="48" t="s">
        <v>35</v>
      </c>
      <c r="I8" s="49">
        <v>260909.0</v>
      </c>
      <c r="J8" s="50" t="s">
        <v>36</v>
      </c>
      <c r="K8" s="51">
        <f t="shared" ref="K8:K17" si="2">IF(OR(E8="",F8=""),"",(E8*F8)/7.5)</f>
        <v>0.5333333333</v>
      </c>
      <c r="L8" s="52"/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/>
      <c r="Q8" s="57"/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290</v>
      </c>
      <c r="B9" s="42" t="str">
        <f>IFERROR(__xludf.DUMMYFUNCTION("IFERROR(REGEXEXTRACT(A9,""\| (.+)$""),"""")
"),"0.5L")</f>
        <v>0.5L</v>
      </c>
      <c r="C9" s="43">
        <v>250.0</v>
      </c>
      <c r="D9" s="44">
        <v>25.0</v>
      </c>
      <c r="E9" s="45">
        <v>0.8</v>
      </c>
      <c r="F9" s="46">
        <v>4.0</v>
      </c>
      <c r="G9" s="47">
        <f t="shared" si="1"/>
        <v>3.2</v>
      </c>
      <c r="H9" s="48" t="s">
        <v>35</v>
      </c>
      <c r="I9" s="49">
        <v>260909.0</v>
      </c>
      <c r="J9" s="50" t="s">
        <v>36</v>
      </c>
      <c r="K9" s="51">
        <f t="shared" si="2"/>
        <v>0.4266666667</v>
      </c>
      <c r="L9" s="52"/>
      <c r="M9" s="59"/>
      <c r="N9" s="59"/>
      <c r="O9" s="55" t="str">
        <f t="shared" si="3"/>
        <v/>
      </c>
      <c r="P9" s="60"/>
      <c r="Q9" s="61"/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293</v>
      </c>
      <c r="B10" s="42" t="str">
        <f>IFERROR(__xludf.DUMMYFUNCTION("IFERROR(REGEXEXTRACT(A10,""\| (.+)$""),"""")
"),"1L")</f>
        <v>1L</v>
      </c>
      <c r="C10" s="43">
        <v>200.0</v>
      </c>
      <c r="D10" s="44">
        <v>20.0</v>
      </c>
      <c r="E10" s="45">
        <v>1.0</v>
      </c>
      <c r="F10" s="46">
        <v>4.0</v>
      </c>
      <c r="G10" s="47">
        <f t="shared" si="1"/>
        <v>4</v>
      </c>
      <c r="H10" s="48" t="s">
        <v>35</v>
      </c>
      <c r="I10" s="49">
        <v>260909.0</v>
      </c>
      <c r="J10" s="50" t="s">
        <v>36</v>
      </c>
      <c r="K10" s="51">
        <f t="shared" si="2"/>
        <v>0.5333333333</v>
      </c>
      <c r="L10" s="160"/>
      <c r="M10" s="59"/>
      <c r="N10" s="59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 t="s">
        <v>266</v>
      </c>
      <c r="B11" s="42" t="str">
        <f>IFERROR(__xludf.DUMMYFUNCTION("IFERROR(REGEXEXTRACT(A11,""\| (.+)$""),"""")
"),"0.5L")</f>
        <v>0.5L</v>
      </c>
      <c r="C11" s="43">
        <v>140.0</v>
      </c>
      <c r="D11" s="44">
        <v>14.0</v>
      </c>
      <c r="E11" s="45">
        <v>1.5</v>
      </c>
      <c r="F11" s="46">
        <v>4.0</v>
      </c>
      <c r="G11" s="47">
        <f t="shared" si="1"/>
        <v>6</v>
      </c>
      <c r="H11" s="48" t="s">
        <v>35</v>
      </c>
      <c r="I11" s="49">
        <v>260909.0</v>
      </c>
      <c r="J11" s="50" t="s">
        <v>36</v>
      </c>
      <c r="K11" s="51">
        <f t="shared" si="2"/>
        <v>0.8</v>
      </c>
      <c r="L11" s="63"/>
      <c r="M11" s="59"/>
      <c r="N11" s="59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 t="s">
        <v>194</v>
      </c>
      <c r="B12" s="42" t="str">
        <f>IFERROR(__xludf.DUMMYFUNCTION("IFERROR(REGEXEXTRACT(A12,""\| (.+)$""),"""")
"),"1L")</f>
        <v>1L</v>
      </c>
      <c r="C12" s="43">
        <v>204.0</v>
      </c>
      <c r="D12" s="62">
        <v>17.0</v>
      </c>
      <c r="E12" s="45">
        <v>1.0</v>
      </c>
      <c r="F12" s="46">
        <v>3.0</v>
      </c>
      <c r="G12" s="47">
        <f t="shared" si="1"/>
        <v>3</v>
      </c>
      <c r="H12" s="48" t="s">
        <v>183</v>
      </c>
      <c r="I12" s="49">
        <v>260907.0</v>
      </c>
      <c r="J12" s="50" t="s">
        <v>41</v>
      </c>
      <c r="K12" s="51">
        <f t="shared" si="2"/>
        <v>0.4</v>
      </c>
      <c r="L12" s="63"/>
      <c r="M12" s="59"/>
      <c r="N12" s="59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2"/>
      <c r="E13" s="45"/>
      <c r="F13" s="46"/>
      <c r="G13" s="47" t="str">
        <f t="shared" si="1"/>
        <v/>
      </c>
      <c r="H13" s="48"/>
      <c r="I13" s="49"/>
      <c r="J13" s="50"/>
      <c r="K13" s="64" t="str">
        <f t="shared" si="2"/>
        <v/>
      </c>
      <c r="L13" s="63"/>
      <c r="M13" s="59"/>
      <c r="N13" s="59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5"/>
      <c r="B14" s="42" t="str">
        <f>IFERROR(__xludf.DUMMYFUNCTION("IFERROR(REGEXEXTRACT(A14,""\| (.+)$""),"""")
"),"")</f>
        <v/>
      </c>
      <c r="C14" s="66"/>
      <c r="D14" s="67"/>
      <c r="E14" s="68"/>
      <c r="F14" s="69"/>
      <c r="G14" s="47" t="str">
        <f t="shared" si="1"/>
        <v/>
      </c>
      <c r="H14" s="48"/>
      <c r="I14" s="70"/>
      <c r="J14" s="71"/>
      <c r="K14" s="51" t="str">
        <f t="shared" si="2"/>
        <v/>
      </c>
      <c r="L14" s="63"/>
      <c r="M14" s="59"/>
      <c r="N14" s="59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2"/>
      <c r="B15" s="42" t="str">
        <f>IFERROR(__xludf.DUMMYFUNCTION("IFERROR(REGEXEXTRACT(A15,""\| (.+)$""),"""")
"),"")</f>
        <v/>
      </c>
      <c r="C15" s="66"/>
      <c r="D15" s="67"/>
      <c r="E15" s="73"/>
      <c r="F15" s="74"/>
      <c r="G15" s="47" t="str">
        <f t="shared" si="1"/>
        <v/>
      </c>
      <c r="H15" s="48"/>
      <c r="I15" s="70"/>
      <c r="J15" s="71"/>
      <c r="K15" s="51" t="str">
        <f t="shared" si="2"/>
        <v/>
      </c>
      <c r="L15" s="63"/>
      <c r="M15" s="59"/>
      <c r="N15" s="59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5"/>
      <c r="B16" s="42" t="str">
        <f>IFERROR(__xludf.DUMMYFUNCTION("IFERROR(REGEXEXTRACT(A16,""\| (.+)$""),"""")
"),"")</f>
        <v/>
      </c>
      <c r="C16" s="76"/>
      <c r="D16" s="77"/>
      <c r="E16" s="78"/>
      <c r="F16" s="79"/>
      <c r="G16" s="47" t="str">
        <f t="shared" si="1"/>
        <v/>
      </c>
      <c r="H16" s="48"/>
      <c r="I16" s="70"/>
      <c r="J16" s="71"/>
      <c r="K16" s="51" t="str">
        <f t="shared" si="2"/>
        <v/>
      </c>
      <c r="L16" s="63"/>
      <c r="M16" s="80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5"/>
      <c r="B17" s="42" t="str">
        <f>IFERROR(__xludf.DUMMYFUNCTION("IFERROR(REGEXEXTRACT(A17,""\| (.+)$""),"""")
"),"")</f>
        <v/>
      </c>
      <c r="C17" s="76"/>
      <c r="D17" s="77"/>
      <c r="E17" s="78"/>
      <c r="F17" s="79"/>
      <c r="G17" s="47" t="str">
        <f t="shared" si="1"/>
        <v/>
      </c>
      <c r="H17" s="48"/>
      <c r="I17" s="70"/>
      <c r="J17" s="71"/>
      <c r="K17" s="51" t="str">
        <f t="shared" si="2"/>
        <v/>
      </c>
      <c r="L17" s="63"/>
      <c r="M17" s="80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1" t="s">
        <v>37</v>
      </c>
      <c r="B18" s="82"/>
      <c r="C18" s="83">
        <f t="shared" ref="C18:E18" si="4">SUM(C8:C17)</f>
        <v>872</v>
      </c>
      <c r="D18" s="84">
        <f t="shared" si="4"/>
        <v>89</v>
      </c>
      <c r="E18" s="85">
        <f t="shared" si="4"/>
        <v>5.3</v>
      </c>
      <c r="F18" s="86">
        <f>IFERROR(G18/E18, 0)</f>
        <v>3.811320755</v>
      </c>
      <c r="G18" s="87">
        <f>SUM(G8:G17)</f>
        <v>20.2</v>
      </c>
      <c r="H18" s="88"/>
      <c r="I18" s="88"/>
      <c r="J18" s="89"/>
      <c r="K18" s="90">
        <f>SUM(K8:K14)</f>
        <v>2.693333333</v>
      </c>
      <c r="L18" s="63"/>
      <c r="M18" s="80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1"/>
      <c r="B19" s="91"/>
      <c r="C19" s="91"/>
      <c r="D19" s="91"/>
      <c r="E19" s="92"/>
      <c r="F19" s="92"/>
      <c r="G19" s="92"/>
      <c r="H19" s="92"/>
      <c r="I19" s="92"/>
      <c r="J19" s="63"/>
      <c r="K19" s="63"/>
      <c r="L19" s="63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38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3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3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 t="s">
        <v>294</v>
      </c>
      <c r="B22" s="42" t="str">
        <f>IFERROR(__xludf.DUMMYFUNCTION("IFERROR(REGEXEXTRACT(A22,""\| (.+)$""),"""")
"),"116x102")</f>
        <v>116x102</v>
      </c>
      <c r="C22" s="43">
        <v>80.0</v>
      </c>
      <c r="D22" s="44"/>
      <c r="E22" s="45">
        <v>0.3</v>
      </c>
      <c r="F22" s="93">
        <v>4.0</v>
      </c>
      <c r="G22" s="94">
        <f t="shared" ref="G22:G26" si="5">IF(OR(E22="",F22=""),"",E22*F22)</f>
        <v>1.2</v>
      </c>
      <c r="H22" s="95" t="s">
        <v>45</v>
      </c>
      <c r="I22" s="49"/>
      <c r="J22" s="50" t="s">
        <v>36</v>
      </c>
      <c r="K22" s="96">
        <f t="shared" ref="K22:K26" si="6">IF(OR(E22="",F22=""),"",(E22*F22)/7.5)</f>
        <v>0.16</v>
      </c>
      <c r="L22" s="52"/>
      <c r="M22" s="59"/>
      <c r="N22" s="59"/>
      <c r="O22" s="55" t="str">
        <f t="shared" ref="O22:O26" si="7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 t="s">
        <v>295</v>
      </c>
      <c r="B23" s="42" t="str">
        <f>IFERROR(__xludf.DUMMYFUNCTION("IFERROR(REGEXEXTRACT(A23,""\| (.+)$""),"""")
"),"65*110")</f>
        <v>65*110</v>
      </c>
      <c r="C23" s="43">
        <v>250.0</v>
      </c>
      <c r="D23" s="44"/>
      <c r="E23" s="45">
        <v>0.7</v>
      </c>
      <c r="F23" s="97">
        <v>4.0</v>
      </c>
      <c r="G23" s="94">
        <f t="shared" si="5"/>
        <v>2.8</v>
      </c>
      <c r="H23" s="95" t="s">
        <v>45</v>
      </c>
      <c r="I23" s="49"/>
      <c r="J23" s="50" t="s">
        <v>36</v>
      </c>
      <c r="K23" s="96">
        <f t="shared" si="6"/>
        <v>0.3733333333</v>
      </c>
      <c r="L23" s="52"/>
      <c r="M23" s="59"/>
      <c r="N23" s="59"/>
      <c r="O23" s="55" t="str">
        <f t="shared" si="7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 t="s">
        <v>296</v>
      </c>
      <c r="B24" s="42" t="str">
        <f>IFERROR(__xludf.DUMMYFUNCTION("IFERROR(REGEXEXTRACT(A24,""\| (.+)$""),"""")
"),"202*95")</f>
        <v>202*95</v>
      </c>
      <c r="C24" s="43">
        <v>200.0</v>
      </c>
      <c r="D24" s="62"/>
      <c r="E24" s="98">
        <v>0.5</v>
      </c>
      <c r="F24" s="97">
        <v>4.0</v>
      </c>
      <c r="G24" s="94">
        <f t="shared" si="5"/>
        <v>2</v>
      </c>
      <c r="H24" s="95" t="s">
        <v>45</v>
      </c>
      <c r="I24" s="99"/>
      <c r="J24" s="50" t="s">
        <v>36</v>
      </c>
      <c r="K24" s="96">
        <f t="shared" si="6"/>
        <v>0.2666666667</v>
      </c>
      <c r="L24" s="39"/>
      <c r="M24" s="59"/>
      <c r="N24" s="59"/>
      <c r="O24" s="55" t="str">
        <f t="shared" si="7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0" t="s">
        <v>298</v>
      </c>
      <c r="B25" s="42" t="str">
        <f>IFERROR(__xludf.DUMMYFUNCTION("IFERROR(REGEXEXTRACT(A25,""\| (.+)$""),"""")
"),"65*110")</f>
        <v>65*110</v>
      </c>
      <c r="C25" s="43">
        <v>200.0</v>
      </c>
      <c r="D25" s="67"/>
      <c r="E25" s="98">
        <v>0.5</v>
      </c>
      <c r="F25" s="97">
        <v>4.0</v>
      </c>
      <c r="G25" s="94">
        <f t="shared" si="5"/>
        <v>2</v>
      </c>
      <c r="H25" s="95" t="s">
        <v>45</v>
      </c>
      <c r="I25" s="99"/>
      <c r="J25" s="50" t="s">
        <v>36</v>
      </c>
      <c r="K25" s="96">
        <f t="shared" si="6"/>
        <v>0.2666666667</v>
      </c>
      <c r="L25" s="58"/>
      <c r="M25" s="59"/>
      <c r="N25" s="59"/>
      <c r="O25" s="55" t="str">
        <f t="shared" si="7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1"/>
      <c r="B26" s="42" t="str">
        <f>IFERROR(__xludf.DUMMYFUNCTION("IFERROR(REGEXEXTRACT(A26,""\| (.+)$""),"""")
"),"")</f>
        <v/>
      </c>
      <c r="C26" s="66"/>
      <c r="D26" s="67"/>
      <c r="E26" s="102"/>
      <c r="F26" s="103"/>
      <c r="G26" s="94" t="str">
        <f t="shared" si="5"/>
        <v/>
      </c>
      <c r="H26" s="95"/>
      <c r="I26" s="104"/>
      <c r="J26" s="50"/>
      <c r="K26" s="96" t="str">
        <f t="shared" si="6"/>
        <v/>
      </c>
      <c r="L26" s="39"/>
      <c r="M26" s="2"/>
      <c r="N26" s="2"/>
      <c r="O26" s="55" t="str">
        <f t="shared" si="7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5" t="s">
        <v>37</v>
      </c>
      <c r="B27" s="82"/>
      <c r="C27" s="106">
        <f t="shared" ref="C27:E27" si="8">SUM(C22:C26)</f>
        <v>730</v>
      </c>
      <c r="D27" s="107">
        <f t="shared" si="8"/>
        <v>0</v>
      </c>
      <c r="E27" s="108">
        <f t="shared" si="8"/>
        <v>2</v>
      </c>
      <c r="F27" s="86">
        <f>IFERROR(G27/E27, 0)</f>
        <v>4</v>
      </c>
      <c r="G27" s="109">
        <f>SUM(G22:G26)</f>
        <v>8</v>
      </c>
      <c r="H27" s="88"/>
      <c r="I27" s="88"/>
      <c r="J27" s="89"/>
      <c r="K27" s="90">
        <f>SUM(K22:K26)</f>
        <v>1.066666667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1"/>
      <c r="B28" s="91"/>
      <c r="C28" s="91"/>
      <c r="D28" s="91"/>
      <c r="E28" s="92"/>
      <c r="F28" s="92"/>
      <c r="G28" s="92"/>
      <c r="H28" s="92"/>
      <c r="I28" s="92"/>
      <c r="J28" s="63"/>
      <c r="K28" s="63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47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48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0" t="s">
        <v>299</v>
      </c>
      <c r="B31" s="111" t="s">
        <v>50</v>
      </c>
      <c r="C31" s="112">
        <v>1600.0</v>
      </c>
      <c r="D31" s="113" t="s">
        <v>51</v>
      </c>
      <c r="E31" s="114">
        <v>3.0</v>
      </c>
      <c r="F31" s="115">
        <v>1.0</v>
      </c>
      <c r="G31" s="116">
        <f t="shared" ref="G31:G35" si="9">IF(OR(E31="",F31=""),"",E31*F31)</f>
        <v>3</v>
      </c>
      <c r="H31" s="95" t="s">
        <v>52</v>
      </c>
      <c r="I31" s="117" t="s">
        <v>300</v>
      </c>
      <c r="J31" s="50" t="s">
        <v>67</v>
      </c>
      <c r="K31" s="51">
        <f t="shared" ref="K31:K35" si="10">IF(OR(E31="",F31=""),"",(E31*F31)/7.5)</f>
        <v>0.4</v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0"/>
      <c r="B32" s="111"/>
      <c r="C32" s="119"/>
      <c r="D32" s="113"/>
      <c r="E32" s="120"/>
      <c r="F32" s="118"/>
      <c r="G32" s="116" t="str">
        <f t="shared" si="9"/>
        <v/>
      </c>
      <c r="H32" s="95"/>
      <c r="I32" s="117"/>
      <c r="J32" s="50"/>
      <c r="K32" s="51" t="str">
        <f t="shared" si="10"/>
        <v/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0"/>
      <c r="B33" s="111"/>
      <c r="C33" s="119"/>
      <c r="D33" s="113"/>
      <c r="E33" s="120"/>
      <c r="F33" s="118"/>
      <c r="G33" s="116" t="str">
        <f t="shared" si="9"/>
        <v/>
      </c>
      <c r="H33" s="95"/>
      <c r="I33" s="117"/>
      <c r="J33" s="50"/>
      <c r="K33" s="51" t="str">
        <f t="shared" si="10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0"/>
      <c r="B34" s="111"/>
      <c r="C34" s="119"/>
      <c r="D34" s="113"/>
      <c r="E34" s="120"/>
      <c r="F34" s="118"/>
      <c r="G34" s="116" t="str">
        <f t="shared" si="9"/>
        <v/>
      </c>
      <c r="H34" s="95"/>
      <c r="I34" s="117"/>
      <c r="J34" s="50"/>
      <c r="K34" s="51" t="str">
        <f t="shared" si="10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1"/>
      <c r="B35" s="111"/>
      <c r="C35" s="119"/>
      <c r="D35" s="113"/>
      <c r="E35" s="122"/>
      <c r="F35" s="123"/>
      <c r="G35" s="116" t="str">
        <f t="shared" si="9"/>
        <v/>
      </c>
      <c r="H35" s="95"/>
      <c r="I35" s="117"/>
      <c r="J35" s="124"/>
      <c r="K35" s="51" t="str">
        <f t="shared" si="10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5" t="s">
        <v>37</v>
      </c>
      <c r="B36" s="125"/>
      <c r="C36" s="126">
        <f>SUM(C31:C35)</f>
        <v>1600</v>
      </c>
      <c r="D36" s="127"/>
      <c r="E36" s="128">
        <f>SUM(E28:E35)</f>
        <v>3</v>
      </c>
      <c r="F36" s="86">
        <f>IFERROR(G36/E36, 0)</f>
        <v>3.666666667</v>
      </c>
      <c r="G36" s="87">
        <f>SUM(G26:G35)</f>
        <v>11</v>
      </c>
      <c r="H36" s="88"/>
      <c r="I36" s="88"/>
      <c r="J36" s="89"/>
      <c r="K36" s="90">
        <f>SUM(K31:K35)</f>
        <v>0.4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1"/>
      <c r="B37" s="91"/>
      <c r="C37" s="91"/>
      <c r="D37" s="91"/>
      <c r="E37" s="92"/>
      <c r="F37" s="92"/>
      <c r="G37" s="92"/>
      <c r="H37" s="92"/>
      <c r="I37" s="92"/>
      <c r="J37" s="63"/>
      <c r="K37" s="63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68</v>
      </c>
      <c r="B38" s="23"/>
      <c r="C38" s="23"/>
      <c r="D38" s="23"/>
      <c r="E38" s="23"/>
      <c r="F38" s="23"/>
      <c r="G38" s="24"/>
      <c r="H38" s="24"/>
      <c r="I38" s="25"/>
      <c r="J38" s="26"/>
      <c r="K38" s="63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70</v>
      </c>
      <c r="F39" s="132"/>
      <c r="G39" s="131" t="s">
        <v>71</v>
      </c>
      <c r="H39" s="131" t="s">
        <v>72</v>
      </c>
      <c r="I39" s="131" t="s">
        <v>73</v>
      </c>
      <c r="J39" s="38"/>
      <c r="K39" s="63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/>
      <c r="B40" s="42" t="str">
        <f>IFERROR(__xludf.DUMMYFUNCTION("IFERROR(REGEXEXTRACT(A40,""\| (.+)$""),"""")
"),"")</f>
        <v/>
      </c>
      <c r="C40" s="133"/>
      <c r="D40" s="134"/>
      <c r="E40" s="135"/>
      <c r="F40" s="136"/>
      <c r="G40" s="135"/>
      <c r="H40" s="137"/>
      <c r="I40" s="223"/>
      <c r="J40" s="224"/>
      <c r="K40" s="63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234"/>
      <c r="J41" s="136"/>
      <c r="K41" s="63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0"/>
      <c r="J42" s="136"/>
      <c r="K42" s="63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1"/>
      <c r="D43" s="134"/>
      <c r="E43" s="135"/>
      <c r="F43" s="136"/>
      <c r="G43" s="135"/>
      <c r="H43" s="137"/>
      <c r="I43" s="140"/>
      <c r="J43" s="136"/>
      <c r="K43" s="63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1"/>
      <c r="D44" s="134"/>
      <c r="E44" s="135"/>
      <c r="F44" s="136"/>
      <c r="G44" s="135"/>
      <c r="H44" s="137"/>
      <c r="I44" s="138"/>
      <c r="J44" s="139"/>
      <c r="K44" s="63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2"/>
      <c r="B45" s="42"/>
      <c r="C45" s="141"/>
      <c r="D45" s="134"/>
      <c r="E45" s="133"/>
      <c r="F45" s="143"/>
      <c r="G45" s="135"/>
      <c r="H45" s="137"/>
      <c r="I45" s="138"/>
      <c r="J45" s="139"/>
      <c r="K45" s="63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2"/>
      <c r="B46" s="42"/>
      <c r="C46" s="141"/>
      <c r="D46" s="134"/>
      <c r="E46" s="133"/>
      <c r="F46" s="143"/>
      <c r="G46" s="135"/>
      <c r="H46" s="137"/>
      <c r="I46" s="138"/>
      <c r="J46" s="139"/>
      <c r="K46" s="63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5"/>
      <c r="B47" s="42" t="str">
        <f>IFERROR(__xludf.DUMMYFUNCTION("IFERROR(REGEXEXTRACT(A47,""\| (.+)$""),"""")
"),"")</f>
        <v/>
      </c>
      <c r="C47" s="141"/>
      <c r="D47" s="134"/>
      <c r="E47" s="133"/>
      <c r="F47" s="143"/>
      <c r="G47" s="135"/>
      <c r="H47" s="137"/>
      <c r="I47" s="138"/>
      <c r="J47" s="139"/>
      <c r="K47" s="63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5" t="s">
        <v>37</v>
      </c>
      <c r="B48" s="82"/>
      <c r="C48" s="144">
        <f>SUM(C40:C47)</f>
        <v>0</v>
      </c>
      <c r="D48" s="125"/>
      <c r="E48" s="144"/>
      <c r="F48" s="38"/>
      <c r="G48" s="144"/>
      <c r="H48" s="145"/>
      <c r="I48" s="146"/>
      <c r="J48" s="38"/>
      <c r="K48" s="147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1"/>
      <c r="B49" s="91"/>
      <c r="C49" s="91"/>
      <c r="D49" s="91"/>
      <c r="E49" s="92"/>
      <c r="F49" s="92"/>
      <c r="G49" s="92"/>
      <c r="H49" s="92"/>
      <c r="I49" s="92"/>
      <c r="J49" s="63"/>
      <c r="K49" s="63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81</v>
      </c>
      <c r="B50" s="23"/>
      <c r="C50" s="23"/>
      <c r="D50" s="23"/>
      <c r="E50" s="23"/>
      <c r="F50" s="23"/>
      <c r="G50" s="24"/>
      <c r="H50" s="24"/>
      <c r="I50" s="25"/>
      <c r="J50" s="26"/>
      <c r="K50" s="63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70</v>
      </c>
      <c r="F51" s="132"/>
      <c r="G51" s="131" t="s">
        <v>71</v>
      </c>
      <c r="H51" s="131" t="s">
        <v>73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303</v>
      </c>
      <c r="B52" s="111" t="s">
        <v>116</v>
      </c>
      <c r="C52" s="133">
        <v>1030.0</v>
      </c>
      <c r="D52" s="134"/>
      <c r="E52" s="133" t="s">
        <v>304</v>
      </c>
      <c r="F52" s="143"/>
      <c r="G52" s="134" t="s">
        <v>170</v>
      </c>
      <c r="H52" s="135"/>
      <c r="I52" s="148"/>
      <c r="J52" s="136"/>
      <c r="K52" s="149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/>
      <c r="B53" s="111"/>
      <c r="C53" s="133"/>
      <c r="D53" s="134"/>
      <c r="E53" s="133"/>
      <c r="F53" s="143"/>
      <c r="G53" s="134"/>
      <c r="H53" s="135"/>
      <c r="I53" s="148"/>
      <c r="J53" s="136"/>
      <c r="K53" s="14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/>
      <c r="B54" s="111"/>
      <c r="C54" s="133"/>
      <c r="D54" s="134"/>
      <c r="E54" s="133"/>
      <c r="F54" s="143"/>
      <c r="G54" s="134"/>
      <c r="H54" s="135"/>
      <c r="I54" s="148"/>
      <c r="J54" s="136"/>
      <c r="K54" s="63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1"/>
      <c r="C55" s="133"/>
      <c r="D55" s="134"/>
      <c r="E55" s="133"/>
      <c r="F55" s="143"/>
      <c r="G55" s="134"/>
      <c r="H55" s="135"/>
      <c r="I55" s="148"/>
      <c r="J55" s="136"/>
      <c r="K55" s="63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1"/>
      <c r="C56" s="133"/>
      <c r="D56" s="134"/>
      <c r="E56" s="133"/>
      <c r="F56" s="143"/>
      <c r="G56" s="134"/>
      <c r="H56" s="135"/>
      <c r="I56" s="148"/>
      <c r="J56" s="136"/>
      <c r="K56" s="63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1"/>
      <c r="C57" s="133"/>
      <c r="D57" s="134"/>
      <c r="E57" s="133"/>
      <c r="F57" s="143"/>
      <c r="G57" s="134"/>
      <c r="H57" s="135"/>
      <c r="I57" s="148"/>
      <c r="J57" s="136"/>
      <c r="K57" s="63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1"/>
      <c r="C58" s="133"/>
      <c r="D58" s="134"/>
      <c r="E58" s="133"/>
      <c r="F58" s="143"/>
      <c r="G58" s="134"/>
      <c r="H58" s="135"/>
      <c r="I58" s="148"/>
      <c r="J58" s="136"/>
      <c r="K58" s="63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1"/>
      <c r="C59" s="141"/>
      <c r="D59" s="134"/>
      <c r="E59" s="133"/>
      <c r="F59" s="143"/>
      <c r="G59" s="134"/>
      <c r="H59" s="150"/>
      <c r="I59" s="151"/>
      <c r="J59" s="139"/>
      <c r="K59" s="63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1"/>
      <c r="C60" s="141"/>
      <c r="D60" s="134"/>
      <c r="E60" s="133"/>
      <c r="F60" s="143"/>
      <c r="G60" s="134"/>
      <c r="H60" s="150"/>
      <c r="I60" s="151"/>
      <c r="J60" s="139"/>
      <c r="K60" s="63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1"/>
      <c r="C61" s="141"/>
      <c r="D61" s="134"/>
      <c r="E61" s="133"/>
      <c r="F61" s="143"/>
      <c r="G61" s="134"/>
      <c r="H61" s="150"/>
      <c r="I61" s="151"/>
      <c r="J61" s="139"/>
      <c r="K61" s="63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1"/>
      <c r="C62" s="141"/>
      <c r="D62" s="134"/>
      <c r="E62" s="133"/>
      <c r="F62" s="143"/>
      <c r="G62" s="134"/>
      <c r="H62" s="150"/>
      <c r="I62" s="151"/>
      <c r="J62" s="139"/>
      <c r="K62" s="63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1"/>
      <c r="C63" s="141"/>
      <c r="D63" s="134"/>
      <c r="E63" s="133"/>
      <c r="F63" s="143"/>
      <c r="G63" s="134"/>
      <c r="H63" s="150"/>
      <c r="I63" s="151"/>
      <c r="J63" s="139"/>
      <c r="K63" s="63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2"/>
      <c r="B64" s="111"/>
      <c r="C64" s="141"/>
      <c r="D64" s="134"/>
      <c r="E64" s="153"/>
      <c r="F64" s="154"/>
      <c r="G64" s="134"/>
      <c r="H64" s="150"/>
      <c r="I64" s="151"/>
      <c r="J64" s="139"/>
      <c r="K64" s="63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5" t="s">
        <v>37</v>
      </c>
      <c r="B65" s="125"/>
      <c r="C65" s="144">
        <f>SUM(C52:C64)</f>
        <v>1030</v>
      </c>
      <c r="D65" s="125"/>
      <c r="E65" s="144"/>
      <c r="F65" s="38"/>
      <c r="G65" s="144"/>
      <c r="H65" s="155"/>
      <c r="I65" s="132"/>
      <c r="J65" s="38"/>
      <c r="K65" s="147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1"/>
      <c r="B66" s="91"/>
      <c r="C66" s="91"/>
      <c r="D66" s="91"/>
      <c r="E66" s="92"/>
      <c r="F66" s="92"/>
      <c r="G66" s="92"/>
      <c r="H66" s="92"/>
      <c r="I66" s="92"/>
      <c r="J66" s="63"/>
      <c r="K66" s="63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111</v>
      </c>
      <c r="B67" s="23"/>
      <c r="C67" s="23"/>
      <c r="D67" s="23"/>
      <c r="E67" s="23"/>
      <c r="F67" s="23"/>
      <c r="G67" s="24"/>
      <c r="H67" s="24"/>
      <c r="I67" s="25"/>
      <c r="J67" s="26"/>
      <c r="K67" s="63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112</v>
      </c>
      <c r="D68" s="130" t="s">
        <v>11</v>
      </c>
      <c r="E68" s="30" t="s">
        <v>12</v>
      </c>
      <c r="F68" s="30" t="s">
        <v>113</v>
      </c>
      <c r="G68" s="156" t="s">
        <v>114</v>
      </c>
      <c r="H68" s="131" t="s">
        <v>73</v>
      </c>
      <c r="I68" s="132"/>
      <c r="J68" s="38"/>
      <c r="K68" s="63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305</v>
      </c>
      <c r="B69" s="111" t="s">
        <v>94</v>
      </c>
      <c r="C69" s="158" t="s">
        <v>116</v>
      </c>
      <c r="D69" s="158">
        <v>360.0</v>
      </c>
      <c r="E69" s="134">
        <v>30.0</v>
      </c>
      <c r="F69" s="140" t="s">
        <v>118</v>
      </c>
      <c r="G69" s="140" t="s">
        <v>129</v>
      </c>
      <c r="H69" s="159" t="s">
        <v>120</v>
      </c>
      <c r="I69" s="148"/>
      <c r="J69" s="143"/>
      <c r="K69" s="63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306</v>
      </c>
      <c r="B70" s="111" t="s">
        <v>94</v>
      </c>
      <c r="C70" s="158" t="s">
        <v>116</v>
      </c>
      <c r="D70" s="158">
        <v>600.0</v>
      </c>
      <c r="E70" s="158">
        <v>30.0</v>
      </c>
      <c r="F70" s="140" t="s">
        <v>118</v>
      </c>
      <c r="G70" s="140" t="s">
        <v>129</v>
      </c>
      <c r="H70" s="159" t="s">
        <v>120</v>
      </c>
      <c r="I70" s="148"/>
      <c r="J70" s="143"/>
      <c r="K70" s="14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307</v>
      </c>
      <c r="B71" s="111" t="s">
        <v>308</v>
      </c>
      <c r="C71" s="158" t="s">
        <v>116</v>
      </c>
      <c r="D71" s="158">
        <v>1680.0</v>
      </c>
      <c r="E71" s="158">
        <v>84.0</v>
      </c>
      <c r="F71" s="140" t="s">
        <v>118</v>
      </c>
      <c r="G71" s="140" t="s">
        <v>129</v>
      </c>
      <c r="H71" s="159" t="s">
        <v>120</v>
      </c>
      <c r="I71" s="148"/>
      <c r="J71" s="143"/>
      <c r="K71" s="14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309</v>
      </c>
      <c r="B72" s="111"/>
      <c r="C72" s="158" t="s">
        <v>50</v>
      </c>
      <c r="D72" s="158">
        <v>2000.0</v>
      </c>
      <c r="E72" s="158"/>
      <c r="F72" s="140" t="s">
        <v>118</v>
      </c>
      <c r="G72" s="140" t="s">
        <v>129</v>
      </c>
      <c r="H72" s="159" t="s">
        <v>120</v>
      </c>
      <c r="I72" s="148"/>
      <c r="J72" s="143"/>
      <c r="K72" s="14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310</v>
      </c>
      <c r="B73" s="111"/>
      <c r="C73" s="158" t="s">
        <v>116</v>
      </c>
      <c r="D73" s="158">
        <v>9856.0</v>
      </c>
      <c r="E73" s="134"/>
      <c r="F73" s="140" t="s">
        <v>118</v>
      </c>
      <c r="G73" s="140" t="s">
        <v>129</v>
      </c>
      <c r="H73" s="159" t="s">
        <v>120</v>
      </c>
      <c r="I73" s="148"/>
      <c r="J73" s="143"/>
      <c r="K73" s="63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311</v>
      </c>
      <c r="B74" s="111"/>
      <c r="C74" s="158" t="s">
        <v>116</v>
      </c>
      <c r="D74" s="158">
        <v>500.0</v>
      </c>
      <c r="E74" s="158"/>
      <c r="F74" s="140" t="s">
        <v>118</v>
      </c>
      <c r="G74" s="140" t="s">
        <v>129</v>
      </c>
      <c r="H74" s="159" t="s">
        <v>135</v>
      </c>
      <c r="I74" s="148"/>
      <c r="J74" s="143"/>
      <c r="K74" s="63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315</v>
      </c>
      <c r="B75" s="111"/>
      <c r="C75" s="158" t="s">
        <v>116</v>
      </c>
      <c r="D75" s="134">
        <v>500.0</v>
      </c>
      <c r="E75" s="226"/>
      <c r="F75" s="140" t="s">
        <v>118</v>
      </c>
      <c r="G75" s="140" t="s">
        <v>129</v>
      </c>
      <c r="H75" s="159" t="s">
        <v>135</v>
      </c>
      <c r="I75" s="148"/>
      <c r="J75" s="143"/>
      <c r="K75" s="160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237" t="s">
        <v>318</v>
      </c>
      <c r="B76" s="238"/>
      <c r="C76" s="238"/>
      <c r="D76" s="238"/>
      <c r="E76" s="239"/>
      <c r="F76" s="240" t="s">
        <v>118</v>
      </c>
      <c r="G76" s="240" t="s">
        <v>129</v>
      </c>
      <c r="H76" s="241" t="s">
        <v>323</v>
      </c>
      <c r="I76" s="148"/>
      <c r="J76" s="143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1" t="s">
        <v>324</v>
      </c>
      <c r="B77" s="134"/>
      <c r="C77" s="158" t="s">
        <v>50</v>
      </c>
      <c r="D77" s="158">
        <v>300.0</v>
      </c>
      <c r="E77" s="134"/>
      <c r="F77" s="140" t="s">
        <v>118</v>
      </c>
      <c r="G77" s="140" t="s">
        <v>129</v>
      </c>
      <c r="H77" s="159" t="s">
        <v>135</v>
      </c>
      <c r="I77" s="148"/>
      <c r="J77" s="143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1" t="s">
        <v>325</v>
      </c>
      <c r="B78" s="134"/>
      <c r="C78" s="158" t="s">
        <v>50</v>
      </c>
      <c r="D78" s="158">
        <v>100.0</v>
      </c>
      <c r="E78" s="134"/>
      <c r="F78" s="140" t="s">
        <v>118</v>
      </c>
      <c r="G78" s="140" t="s">
        <v>129</v>
      </c>
      <c r="H78" s="159" t="s">
        <v>135</v>
      </c>
      <c r="I78" s="148"/>
      <c r="J78" s="143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1" t="s">
        <v>326</v>
      </c>
      <c r="B79" s="134" t="s">
        <v>94</v>
      </c>
      <c r="C79" s="158" t="s">
        <v>116</v>
      </c>
      <c r="D79" s="158">
        <v>60.0</v>
      </c>
      <c r="E79" s="134">
        <v>5.0</v>
      </c>
      <c r="F79" s="140" t="s">
        <v>118</v>
      </c>
      <c r="G79" s="140" t="s">
        <v>129</v>
      </c>
      <c r="H79" s="159" t="s">
        <v>135</v>
      </c>
      <c r="I79" s="148"/>
      <c r="J79" s="143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1" t="s">
        <v>327</v>
      </c>
      <c r="B80" s="162"/>
      <c r="C80" s="158" t="s">
        <v>116</v>
      </c>
      <c r="D80" s="134">
        <v>216.0</v>
      </c>
      <c r="E80" s="163"/>
      <c r="F80" s="140" t="s">
        <v>118</v>
      </c>
      <c r="G80" s="140" t="s">
        <v>129</v>
      </c>
      <c r="H80" s="159" t="s">
        <v>135</v>
      </c>
      <c r="I80" s="148"/>
      <c r="J80" s="143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1" t="s">
        <v>328</v>
      </c>
      <c r="B81" s="162"/>
      <c r="C81" s="158" t="s">
        <v>116</v>
      </c>
      <c r="D81" s="134">
        <v>1000.0</v>
      </c>
      <c r="E81" s="164"/>
      <c r="F81" s="140" t="s">
        <v>118</v>
      </c>
      <c r="G81" s="140" t="s">
        <v>129</v>
      </c>
      <c r="H81" s="159" t="s">
        <v>135</v>
      </c>
      <c r="I81" s="148"/>
      <c r="J81" s="143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 t="s">
        <v>329</v>
      </c>
      <c r="B82" s="162"/>
      <c r="C82" s="158" t="s">
        <v>116</v>
      </c>
      <c r="D82" s="134">
        <v>109.0</v>
      </c>
      <c r="E82" s="164"/>
      <c r="F82" s="140" t="s">
        <v>118</v>
      </c>
      <c r="G82" s="140" t="s">
        <v>129</v>
      </c>
      <c r="H82" s="159" t="s">
        <v>135</v>
      </c>
      <c r="I82" s="148"/>
      <c r="J82" s="143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1" t="s">
        <v>330</v>
      </c>
      <c r="B83" s="162"/>
      <c r="C83" s="158" t="s">
        <v>116</v>
      </c>
      <c r="D83" s="134">
        <v>3024.0</v>
      </c>
      <c r="E83" s="164"/>
      <c r="F83" s="140" t="s">
        <v>118</v>
      </c>
      <c r="G83" s="140" t="s">
        <v>129</v>
      </c>
      <c r="H83" s="159" t="s">
        <v>135</v>
      </c>
      <c r="I83" s="148"/>
      <c r="J83" s="143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1" t="s">
        <v>331</v>
      </c>
      <c r="B84" s="162"/>
      <c r="C84" s="158" t="s">
        <v>50</v>
      </c>
      <c r="D84" s="134">
        <v>200.0</v>
      </c>
      <c r="E84" s="164"/>
      <c r="F84" s="140" t="s">
        <v>118</v>
      </c>
      <c r="G84" s="140" t="s">
        <v>129</v>
      </c>
      <c r="H84" s="159" t="s">
        <v>135</v>
      </c>
      <c r="I84" s="148"/>
      <c r="J84" s="143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65" t="s">
        <v>332</v>
      </c>
      <c r="B85" s="162"/>
      <c r="C85" s="158" t="s">
        <v>50</v>
      </c>
      <c r="D85" s="158">
        <v>100.0</v>
      </c>
      <c r="E85" s="166"/>
      <c r="F85" s="140" t="s">
        <v>118</v>
      </c>
      <c r="G85" s="140" t="s">
        <v>129</v>
      </c>
      <c r="H85" s="159" t="s">
        <v>135</v>
      </c>
      <c r="I85" s="148"/>
      <c r="J85" s="143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5" t="s">
        <v>333</v>
      </c>
      <c r="B86" s="162"/>
      <c r="C86" s="158" t="s">
        <v>116</v>
      </c>
      <c r="D86" s="158">
        <v>540.0</v>
      </c>
      <c r="E86" s="166"/>
      <c r="F86" s="140" t="s">
        <v>118</v>
      </c>
      <c r="G86" s="140" t="s">
        <v>129</v>
      </c>
      <c r="H86" s="159" t="s">
        <v>135</v>
      </c>
      <c r="I86" s="148"/>
      <c r="J86" s="143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5"/>
      <c r="B87" s="162"/>
      <c r="C87" s="158"/>
      <c r="D87" s="158"/>
      <c r="E87" s="166"/>
      <c r="F87" s="140"/>
      <c r="G87" s="140"/>
      <c r="H87" s="159"/>
      <c r="I87" s="148"/>
      <c r="J87" s="143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1"/>
      <c r="B88" s="162"/>
      <c r="C88" s="164"/>
      <c r="D88" s="158"/>
      <c r="E88" s="166"/>
      <c r="F88" s="140"/>
      <c r="G88" s="140"/>
      <c r="H88" s="159"/>
      <c r="I88" s="148"/>
      <c r="J88" s="143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05" t="s">
        <v>37</v>
      </c>
      <c r="B89" s="125"/>
      <c r="C89" s="106">
        <f t="shared" ref="C89:D89" si="11">SUM(C69:C80)</f>
        <v>0</v>
      </c>
      <c r="D89" s="106">
        <f t="shared" si="11"/>
        <v>16172</v>
      </c>
      <c r="E89" s="167"/>
      <c r="F89" s="168"/>
      <c r="G89" s="145"/>
      <c r="H89" s="155"/>
      <c r="I89" s="132"/>
      <c r="J89" s="38"/>
      <c r="K89" s="21"/>
      <c r="L89" s="39"/>
      <c r="M89" s="8"/>
      <c r="N89" s="8"/>
      <c r="O89" s="8"/>
      <c r="P89" s="39"/>
      <c r="Q89" s="39"/>
      <c r="R89" s="39"/>
      <c r="S89" s="39"/>
      <c r="T89" s="39"/>
      <c r="U89" s="39"/>
      <c r="V89" s="39"/>
      <c r="W89" s="39"/>
      <c r="X89" s="39"/>
      <c r="Y89" s="40"/>
      <c r="Z89" s="40"/>
      <c r="AA89" s="40"/>
    </row>
    <row r="90" ht="13.5" customHeight="1">
      <c r="A90" s="91"/>
      <c r="B90" s="91"/>
      <c r="C90" s="91"/>
      <c r="D90" s="91"/>
      <c r="E90" s="92"/>
      <c r="F90" s="92"/>
      <c r="G90" s="92"/>
      <c r="H90" s="92"/>
      <c r="I90" s="92"/>
      <c r="J90" s="63"/>
      <c r="K90" s="21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5.75" customHeight="1">
      <c r="A91" s="22" t="s">
        <v>138</v>
      </c>
      <c r="B91" s="23"/>
      <c r="C91" s="169"/>
      <c r="D91" s="169"/>
      <c r="E91" s="22" t="s">
        <v>140</v>
      </c>
      <c r="F91" s="170"/>
      <c r="G91" s="170"/>
      <c r="H91" s="170"/>
      <c r="I91" s="170"/>
      <c r="J91" s="170"/>
      <c r="K91" s="17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28" t="s">
        <v>143</v>
      </c>
      <c r="B92" s="28" t="s">
        <v>144</v>
      </c>
      <c r="C92" s="28" t="s">
        <v>73</v>
      </c>
      <c r="D92" s="130"/>
      <c r="E92" s="172"/>
      <c r="F92" s="151"/>
      <c r="G92" s="151"/>
      <c r="H92" s="151"/>
      <c r="I92" s="151"/>
      <c r="J92" s="151"/>
      <c r="K92" s="21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173" t="s">
        <v>146</v>
      </c>
      <c r="B93" s="174"/>
      <c r="C93" s="134"/>
      <c r="D93" s="175"/>
      <c r="E93" s="176"/>
      <c r="F93" s="151"/>
      <c r="G93" s="151"/>
      <c r="H93" s="151"/>
      <c r="I93" s="151"/>
      <c r="J93" s="151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67" t="s">
        <v>76</v>
      </c>
      <c r="B94" s="177"/>
      <c r="C94" s="62"/>
      <c r="D94" s="178"/>
      <c r="E94" s="172"/>
      <c r="F94" s="151"/>
      <c r="G94" s="151"/>
      <c r="H94" s="151"/>
      <c r="I94" s="151"/>
      <c r="J94" s="151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67" t="s">
        <v>147</v>
      </c>
      <c r="B95" s="177"/>
      <c r="C95" s="67"/>
      <c r="D95" s="178"/>
      <c r="E95" s="172"/>
      <c r="F95" s="151"/>
      <c r="G95" s="151"/>
      <c r="H95" s="151"/>
      <c r="I95" s="151"/>
      <c r="J95" s="151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179"/>
      <c r="B96" s="180"/>
      <c r="C96" s="181"/>
      <c r="D96" s="182"/>
      <c r="E96" s="172"/>
      <c r="F96" s="151"/>
      <c r="G96" s="151"/>
      <c r="H96" s="151"/>
      <c r="I96" s="151"/>
      <c r="J96" s="151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83"/>
      <c r="B97" s="184"/>
      <c r="C97" s="185"/>
      <c r="D97" s="186"/>
      <c r="E97" s="172"/>
      <c r="F97" s="151"/>
      <c r="G97" s="151"/>
      <c r="H97" s="151"/>
      <c r="I97" s="151"/>
      <c r="J97" s="151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05" t="s">
        <v>37</v>
      </c>
      <c r="B98" s="187">
        <f>SUM(B93:B97)</f>
        <v>0</v>
      </c>
      <c r="C98" s="83"/>
      <c r="D98" s="168"/>
      <c r="E98" s="172"/>
      <c r="F98" s="151"/>
      <c r="G98" s="151"/>
      <c r="H98" s="151"/>
      <c r="I98" s="151"/>
      <c r="J98" s="151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188"/>
      <c r="B99" s="188"/>
      <c r="C99" s="188"/>
      <c r="D99" s="2"/>
      <c r="E99" s="189"/>
      <c r="F99" s="189"/>
      <c r="G99" s="189"/>
      <c r="H99" s="189"/>
      <c r="I99" s="189"/>
      <c r="J99" s="21"/>
      <c r="K99" s="21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129" t="s">
        <v>148</v>
      </c>
      <c r="B100" s="23"/>
      <c r="C100" s="23"/>
      <c r="D100" s="23"/>
      <c r="E100" s="23"/>
      <c r="F100" s="23"/>
      <c r="G100" s="24"/>
      <c r="H100" s="24"/>
      <c r="I100" s="25"/>
      <c r="J100" s="26"/>
      <c r="K100" s="160"/>
      <c r="L100" s="160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30" t="s">
        <v>149</v>
      </c>
      <c r="B101" s="30" t="s">
        <v>10</v>
      </c>
      <c r="C101" s="30" t="s">
        <v>11</v>
      </c>
      <c r="D101" s="30" t="s">
        <v>112</v>
      </c>
      <c r="E101" s="28" t="s">
        <v>13</v>
      </c>
      <c r="F101" s="30" t="s">
        <v>14</v>
      </c>
      <c r="G101" s="31" t="s">
        <v>15</v>
      </c>
      <c r="H101" s="131" t="s">
        <v>73</v>
      </c>
      <c r="I101" s="132"/>
      <c r="J101" s="38"/>
      <c r="K101" s="29" t="s">
        <v>19</v>
      </c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190" t="s">
        <v>150</v>
      </c>
      <c r="B102" s="191"/>
      <c r="C102" s="192"/>
      <c r="D102" s="192"/>
      <c r="E102" s="235">
        <v>0.4</v>
      </c>
      <c r="F102" s="236">
        <v>1.0</v>
      </c>
      <c r="G102" s="195">
        <f t="shared" ref="G102:G122" si="12">IF(OR(E102="",F102=""),"",E102*F102)</f>
        <v>0.4</v>
      </c>
      <c r="H102" s="196" t="s">
        <v>4</v>
      </c>
      <c r="I102" s="197"/>
      <c r="J102" s="198"/>
      <c r="K102" s="199">
        <f t="shared" ref="K102:K122" si="13">IF(OR(E102="",F102=""),"",(E102*F102)/7.5)</f>
        <v>0.05333333333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200" t="s">
        <v>151</v>
      </c>
      <c r="B103" s="201"/>
      <c r="C103" s="202"/>
      <c r="D103" s="202"/>
      <c r="E103" s="232">
        <v>0.4</v>
      </c>
      <c r="F103" s="233">
        <v>1.0</v>
      </c>
      <c r="G103" s="205">
        <f t="shared" si="12"/>
        <v>0.4</v>
      </c>
      <c r="H103" s="196" t="s">
        <v>4</v>
      </c>
      <c r="I103" s="197"/>
      <c r="J103" s="198"/>
      <c r="K103" s="206">
        <f t="shared" si="13"/>
        <v>0.05333333333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0" t="s">
        <v>152</v>
      </c>
      <c r="B104" s="201"/>
      <c r="C104" s="202"/>
      <c r="D104" s="202"/>
      <c r="E104" s="232">
        <v>0.5</v>
      </c>
      <c r="F104" s="233">
        <v>1.0</v>
      </c>
      <c r="G104" s="205">
        <f t="shared" si="12"/>
        <v>0.5</v>
      </c>
      <c r="H104" s="196" t="s">
        <v>4</v>
      </c>
      <c r="I104" s="197"/>
      <c r="J104" s="198"/>
      <c r="K104" s="206">
        <f t="shared" si="13"/>
        <v>0.06666666667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0" t="s">
        <v>153</v>
      </c>
      <c r="B105" s="201"/>
      <c r="C105" s="202"/>
      <c r="D105" s="202"/>
      <c r="E105" s="232">
        <v>0.5</v>
      </c>
      <c r="F105" s="233">
        <v>1.0</v>
      </c>
      <c r="G105" s="205">
        <f t="shared" si="12"/>
        <v>0.5</v>
      </c>
      <c r="H105" s="196" t="s">
        <v>4</v>
      </c>
      <c r="I105" s="197"/>
      <c r="J105" s="198"/>
      <c r="K105" s="207">
        <f t="shared" si="13"/>
        <v>0.06666666667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8" t="s">
        <v>345</v>
      </c>
      <c r="B106" s="209"/>
      <c r="C106" s="210"/>
      <c r="D106" s="210"/>
      <c r="E106" s="211">
        <v>1.5</v>
      </c>
      <c r="F106" s="212">
        <v>2.0</v>
      </c>
      <c r="G106" s="205">
        <f t="shared" si="12"/>
        <v>3</v>
      </c>
      <c r="H106" s="196" t="s">
        <v>288</v>
      </c>
      <c r="I106" s="197"/>
      <c r="J106" s="198"/>
      <c r="K106" s="207">
        <f t="shared" si="13"/>
        <v>0.4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8" t="s">
        <v>164</v>
      </c>
      <c r="B107" s="209"/>
      <c r="C107" s="210"/>
      <c r="D107" s="210"/>
      <c r="E107" s="211">
        <v>0.8</v>
      </c>
      <c r="F107" s="212">
        <v>1.0</v>
      </c>
      <c r="G107" s="205">
        <f t="shared" si="12"/>
        <v>0.8</v>
      </c>
      <c r="H107" s="196" t="s">
        <v>4</v>
      </c>
      <c r="I107" s="197"/>
      <c r="J107" s="198"/>
      <c r="K107" s="207">
        <f t="shared" si="13"/>
        <v>0.1066666667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8" t="s">
        <v>346</v>
      </c>
      <c r="B108" s="213"/>
      <c r="C108" s="214"/>
      <c r="D108" s="214"/>
      <c r="E108" s="211">
        <v>0.5</v>
      </c>
      <c r="F108" s="212">
        <v>1.0</v>
      </c>
      <c r="G108" s="205">
        <f t="shared" si="12"/>
        <v>0.5</v>
      </c>
      <c r="H108" s="196" t="s">
        <v>4</v>
      </c>
      <c r="I108" s="197"/>
      <c r="J108" s="198"/>
      <c r="K108" s="207">
        <f t="shared" si="13"/>
        <v>0.06666666667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8" t="s">
        <v>347</v>
      </c>
      <c r="B109" s="213"/>
      <c r="C109" s="214"/>
      <c r="D109" s="214"/>
      <c r="E109" s="211">
        <v>0.5</v>
      </c>
      <c r="F109" s="212">
        <v>1.0</v>
      </c>
      <c r="G109" s="205">
        <f t="shared" si="12"/>
        <v>0.5</v>
      </c>
      <c r="H109" s="196" t="s">
        <v>4</v>
      </c>
      <c r="I109" s="197"/>
      <c r="J109" s="198"/>
      <c r="K109" s="207">
        <f t="shared" si="13"/>
        <v>0.06666666667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8" t="s">
        <v>348</v>
      </c>
      <c r="B110" s="213"/>
      <c r="C110" s="214"/>
      <c r="D110" s="214"/>
      <c r="E110" s="211">
        <v>0.5</v>
      </c>
      <c r="F110" s="212">
        <v>1.0</v>
      </c>
      <c r="G110" s="205">
        <f t="shared" si="12"/>
        <v>0.5</v>
      </c>
      <c r="H110" s="196" t="s">
        <v>4</v>
      </c>
      <c r="I110" s="197"/>
      <c r="J110" s="198"/>
      <c r="K110" s="207">
        <f t="shared" si="13"/>
        <v>0.06666666667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8" t="s">
        <v>349</v>
      </c>
      <c r="B111" s="213"/>
      <c r="C111" s="214"/>
      <c r="D111" s="214"/>
      <c r="E111" s="211">
        <v>1.5</v>
      </c>
      <c r="F111" s="212">
        <v>1.0</v>
      </c>
      <c r="G111" s="205">
        <f t="shared" si="12"/>
        <v>1.5</v>
      </c>
      <c r="H111" s="196" t="s">
        <v>4</v>
      </c>
      <c r="I111" s="197"/>
      <c r="J111" s="198"/>
      <c r="K111" s="207">
        <f t="shared" si="13"/>
        <v>0.2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8" t="s">
        <v>350</v>
      </c>
      <c r="B112" s="213"/>
      <c r="C112" s="210"/>
      <c r="D112" s="210"/>
      <c r="E112" s="211">
        <v>0.1</v>
      </c>
      <c r="F112" s="212">
        <v>1.0</v>
      </c>
      <c r="G112" s="205">
        <f t="shared" si="12"/>
        <v>0.1</v>
      </c>
      <c r="H112" s="196" t="s">
        <v>4</v>
      </c>
      <c r="I112" s="197"/>
      <c r="J112" s="198"/>
      <c r="K112" s="207">
        <f t="shared" si="13"/>
        <v>0.01333333333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8" t="s">
        <v>351</v>
      </c>
      <c r="B113" s="213"/>
      <c r="C113" s="210"/>
      <c r="D113" s="210"/>
      <c r="E113" s="211">
        <v>0.5</v>
      </c>
      <c r="F113" s="212">
        <v>1.0</v>
      </c>
      <c r="G113" s="205">
        <f t="shared" si="12"/>
        <v>0.5</v>
      </c>
      <c r="H113" s="196" t="s">
        <v>170</v>
      </c>
      <c r="I113" s="197"/>
      <c r="J113" s="198"/>
      <c r="K113" s="207">
        <f t="shared" si="13"/>
        <v>0.06666666667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8"/>
      <c r="B114" s="213"/>
      <c r="C114" s="214"/>
      <c r="D114" s="214"/>
      <c r="E114" s="211"/>
      <c r="F114" s="212"/>
      <c r="G114" s="205" t="str">
        <f t="shared" si="12"/>
        <v/>
      </c>
      <c r="H114" s="196"/>
      <c r="I114" s="197"/>
      <c r="J114" s="198"/>
      <c r="K114" s="207" t="str">
        <f t="shared" si="13"/>
        <v/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8"/>
      <c r="B115" s="213"/>
      <c r="C115" s="214"/>
      <c r="D115" s="214"/>
      <c r="E115" s="211"/>
      <c r="F115" s="212"/>
      <c r="G115" s="205" t="str">
        <f t="shared" si="12"/>
        <v/>
      </c>
      <c r="H115" s="196"/>
      <c r="I115" s="197"/>
      <c r="J115" s="198"/>
      <c r="K115" s="207" t="str">
        <f t="shared" si="13"/>
        <v/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8"/>
      <c r="B116" s="215"/>
      <c r="C116" s="216"/>
      <c r="D116" s="216"/>
      <c r="E116" s="217"/>
      <c r="F116" s="212"/>
      <c r="G116" s="205" t="str">
        <f t="shared" si="12"/>
        <v/>
      </c>
      <c r="H116" s="196"/>
      <c r="I116" s="197"/>
      <c r="J116" s="198"/>
      <c r="K116" s="207" t="str">
        <f t="shared" si="13"/>
        <v/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8"/>
      <c r="B117" s="215"/>
      <c r="C117" s="216"/>
      <c r="D117" s="216"/>
      <c r="E117" s="217"/>
      <c r="F117" s="218"/>
      <c r="G117" s="205" t="str">
        <f t="shared" si="12"/>
        <v/>
      </c>
      <c r="H117" s="196"/>
      <c r="I117" s="197"/>
      <c r="J117" s="198"/>
      <c r="K117" s="207" t="str">
        <f t="shared" si="13"/>
        <v/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8"/>
      <c r="B118" s="215"/>
      <c r="C118" s="216"/>
      <c r="D118" s="216"/>
      <c r="E118" s="217"/>
      <c r="F118" s="218"/>
      <c r="G118" s="205" t="str">
        <f t="shared" si="12"/>
        <v/>
      </c>
      <c r="H118" s="196"/>
      <c r="I118" s="197"/>
      <c r="J118" s="198"/>
      <c r="K118" s="207" t="str">
        <f t="shared" si="13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8"/>
      <c r="B119" s="215"/>
      <c r="C119" s="216"/>
      <c r="D119" s="216"/>
      <c r="E119" s="217"/>
      <c r="F119" s="218"/>
      <c r="G119" s="205" t="str">
        <f t="shared" si="12"/>
        <v/>
      </c>
      <c r="H119" s="196"/>
      <c r="I119" s="197"/>
      <c r="J119" s="198"/>
      <c r="K119" s="207" t="str">
        <f t="shared" si="13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8"/>
      <c r="B120" s="215"/>
      <c r="C120" s="216"/>
      <c r="D120" s="216"/>
      <c r="E120" s="217"/>
      <c r="F120" s="218"/>
      <c r="G120" s="205" t="str">
        <f t="shared" si="12"/>
        <v/>
      </c>
      <c r="H120" s="196"/>
      <c r="I120" s="197"/>
      <c r="J120" s="198"/>
      <c r="K120" s="207" t="str">
        <f t="shared" si="13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8"/>
      <c r="B121" s="219"/>
      <c r="C121" s="216"/>
      <c r="D121" s="216"/>
      <c r="E121" s="217"/>
      <c r="F121" s="218"/>
      <c r="G121" s="205" t="str">
        <f t="shared" si="12"/>
        <v/>
      </c>
      <c r="H121" s="196"/>
      <c r="I121" s="197"/>
      <c r="J121" s="198"/>
      <c r="K121" s="207" t="str">
        <f t="shared" si="13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208"/>
      <c r="B122" s="219"/>
      <c r="C122" s="216"/>
      <c r="D122" s="216"/>
      <c r="E122" s="217"/>
      <c r="F122" s="218"/>
      <c r="G122" s="220" t="str">
        <f t="shared" si="12"/>
        <v/>
      </c>
      <c r="H122" s="196"/>
      <c r="I122" s="197"/>
      <c r="J122" s="198"/>
      <c r="K122" s="221" t="str">
        <f t="shared" si="13"/>
        <v/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05" t="s">
        <v>37</v>
      </c>
      <c r="B123" s="125"/>
      <c r="C123" s="106">
        <f t="shared" ref="C123:D123" si="14">SUM(C102:C105)</f>
        <v>0</v>
      </c>
      <c r="D123" s="106">
        <f t="shared" si="14"/>
        <v>0</v>
      </c>
      <c r="E123" s="108">
        <f>SUM(E102:E122)</f>
        <v>7.7</v>
      </c>
      <c r="F123" s="86">
        <f>IFERROR(G123/E123, 0)</f>
        <v>1.194805195</v>
      </c>
      <c r="G123" s="87">
        <f>SUM(G102:G122)</f>
        <v>9.2</v>
      </c>
      <c r="H123" s="155"/>
      <c r="I123" s="132"/>
      <c r="J123" s="38"/>
      <c r="K123" s="90">
        <f>SUM(K102:K122)</f>
        <v>1.226666667</v>
      </c>
      <c r="L123" s="39"/>
      <c r="M123" s="8"/>
      <c r="N123" s="8"/>
      <c r="O123" s="8"/>
      <c r="P123" s="39"/>
      <c r="Q123" s="39"/>
      <c r="R123" s="39"/>
      <c r="S123" s="39"/>
      <c r="T123" s="39"/>
      <c r="U123" s="39"/>
      <c r="V123" s="39"/>
      <c r="W123" s="39"/>
      <c r="X123" s="39"/>
      <c r="Y123" s="40"/>
      <c r="Z123" s="40"/>
      <c r="AA123" s="40"/>
    </row>
    <row r="124" ht="15.75" customHeight="1">
      <c r="A124" s="188"/>
      <c r="B124" s="188"/>
      <c r="C124" s="188"/>
      <c r="D124" s="2"/>
      <c r="E124" s="189"/>
      <c r="F124" s="189"/>
      <c r="G124" s="189"/>
      <c r="H124" s="189"/>
      <c r="I124" s="189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8"/>
      <c r="B125" s="188"/>
      <c r="C125" s="188"/>
      <c r="D125" s="2"/>
      <c r="E125" s="189"/>
      <c r="F125" s="189"/>
      <c r="G125" s="189"/>
      <c r="H125" s="189"/>
      <c r="I125" s="189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8"/>
      <c r="B126" s="188"/>
      <c r="C126" s="188"/>
      <c r="D126" s="2"/>
      <c r="E126" s="189"/>
      <c r="F126" s="189"/>
      <c r="G126" s="189"/>
      <c r="H126" s="189"/>
      <c r="I126" s="189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8"/>
      <c r="B127" s="188"/>
      <c r="C127" s="188"/>
      <c r="D127" s="2"/>
      <c r="E127" s="189"/>
      <c r="F127" s="189"/>
      <c r="G127" s="189"/>
      <c r="H127" s="189"/>
      <c r="I127" s="189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B128" s="188"/>
      <c r="C128" s="188"/>
      <c r="D128" s="2"/>
      <c r="E128" s="189"/>
      <c r="F128" s="189"/>
      <c r="G128" s="189"/>
      <c r="H128" s="189"/>
      <c r="I128" s="189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8"/>
      <c r="B129" s="188"/>
      <c r="C129" s="188"/>
      <c r="D129" s="2"/>
      <c r="E129" s="189"/>
      <c r="F129" s="189"/>
      <c r="G129" s="189"/>
      <c r="H129" s="189"/>
      <c r="I129" s="189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8"/>
      <c r="B130" s="188"/>
      <c r="C130" s="188"/>
      <c r="D130" s="2"/>
      <c r="E130" s="189"/>
      <c r="F130" s="189"/>
      <c r="G130" s="189"/>
      <c r="H130" s="189"/>
      <c r="I130" s="189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8"/>
      <c r="B131" s="188"/>
      <c r="C131" s="188"/>
      <c r="D131" s="2"/>
      <c r="E131" s="189"/>
      <c r="F131" s="189"/>
      <c r="G131" s="189"/>
      <c r="H131" s="189"/>
      <c r="I131" s="189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8"/>
      <c r="B132" s="188"/>
      <c r="C132" s="188"/>
      <c r="D132" s="2"/>
      <c r="E132" s="189"/>
      <c r="F132" s="189"/>
      <c r="G132" s="189"/>
      <c r="H132" s="189"/>
      <c r="I132" s="189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8"/>
      <c r="B133" s="188"/>
      <c r="C133" s="188"/>
      <c r="D133" s="2"/>
      <c r="E133" s="189"/>
      <c r="F133" s="189"/>
      <c r="G133" s="189"/>
      <c r="H133" s="189"/>
      <c r="I133" s="189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8"/>
      <c r="B134" s="188"/>
      <c r="C134" s="188"/>
      <c r="D134" s="2"/>
      <c r="E134" s="189"/>
      <c r="F134" s="189"/>
      <c r="G134" s="189"/>
      <c r="H134" s="189"/>
      <c r="I134" s="189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8"/>
      <c r="B135" s="188"/>
      <c r="C135" s="188"/>
      <c r="D135" s="2"/>
      <c r="E135" s="189"/>
      <c r="F135" s="189"/>
      <c r="G135" s="189"/>
      <c r="H135" s="189"/>
      <c r="I135" s="189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8"/>
      <c r="B136" s="188"/>
      <c r="C136" s="188"/>
      <c r="D136" s="2"/>
      <c r="E136" s="189"/>
      <c r="F136" s="189"/>
      <c r="G136" s="189"/>
      <c r="H136" s="189"/>
      <c r="I136" s="189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8"/>
      <c r="B137" s="188"/>
      <c r="C137" s="188"/>
      <c r="D137" s="2"/>
      <c r="E137" s="189"/>
      <c r="F137" s="189"/>
      <c r="G137" s="189"/>
      <c r="H137" s="189"/>
      <c r="I137" s="189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8"/>
      <c r="B138" s="188"/>
      <c r="C138" s="188"/>
      <c r="D138" s="2"/>
      <c r="E138" s="189"/>
      <c r="F138" s="189"/>
      <c r="G138" s="189"/>
      <c r="H138" s="189"/>
      <c r="I138" s="189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8"/>
      <c r="B139" s="188"/>
      <c r="C139" s="188"/>
      <c r="D139" s="2"/>
      <c r="E139" s="189"/>
      <c r="F139" s="189"/>
      <c r="G139" s="189"/>
      <c r="H139" s="189"/>
      <c r="I139" s="189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8"/>
      <c r="B140" s="188"/>
      <c r="C140" s="188"/>
      <c r="D140" s="2"/>
      <c r="E140" s="189"/>
      <c r="F140" s="189"/>
      <c r="G140" s="189"/>
      <c r="H140" s="189"/>
      <c r="I140" s="189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8"/>
      <c r="B141" s="188"/>
      <c r="C141" s="188"/>
      <c r="D141" s="2"/>
      <c r="E141" s="189"/>
      <c r="F141" s="189"/>
      <c r="G141" s="189"/>
      <c r="H141" s="189"/>
      <c r="I141" s="189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8"/>
      <c r="B142" s="188"/>
      <c r="C142" s="188"/>
      <c r="D142" s="2"/>
      <c r="E142" s="189"/>
      <c r="F142" s="189"/>
      <c r="G142" s="189"/>
      <c r="H142" s="189"/>
      <c r="I142" s="189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8"/>
      <c r="B143" s="188"/>
      <c r="C143" s="188"/>
      <c r="D143" s="2"/>
      <c r="E143" s="189"/>
      <c r="F143" s="189"/>
      <c r="G143" s="189"/>
      <c r="H143" s="189"/>
      <c r="I143" s="189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8"/>
      <c r="B144" s="188"/>
      <c r="C144" s="188"/>
      <c r="D144" s="2"/>
      <c r="E144" s="189"/>
      <c r="F144" s="189"/>
      <c r="G144" s="189"/>
      <c r="H144" s="189"/>
      <c r="I144" s="189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8"/>
      <c r="B145" s="188"/>
      <c r="C145" s="188"/>
      <c r="D145" s="2"/>
      <c r="E145" s="189"/>
      <c r="F145" s="189"/>
      <c r="G145" s="189"/>
      <c r="H145" s="189"/>
      <c r="I145" s="189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8"/>
      <c r="B146" s="188"/>
      <c r="C146" s="188"/>
      <c r="D146" s="2"/>
      <c r="E146" s="189"/>
      <c r="F146" s="189"/>
      <c r="G146" s="189"/>
      <c r="H146" s="189"/>
      <c r="I146" s="189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8"/>
      <c r="B147" s="188"/>
      <c r="C147" s="188"/>
      <c r="D147" s="2"/>
      <c r="E147" s="189"/>
      <c r="F147" s="189"/>
      <c r="G147" s="189"/>
      <c r="H147" s="189"/>
      <c r="I147" s="189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8"/>
      <c r="B148" s="188"/>
      <c r="C148" s="188"/>
      <c r="D148" s="2"/>
      <c r="E148" s="189"/>
      <c r="F148" s="189"/>
      <c r="G148" s="189"/>
      <c r="H148" s="189"/>
      <c r="I148" s="189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8"/>
      <c r="B149" s="188"/>
      <c r="C149" s="188"/>
      <c r="D149" s="2"/>
      <c r="E149" s="189"/>
      <c r="F149" s="189"/>
      <c r="G149" s="189"/>
      <c r="H149" s="189"/>
      <c r="I149" s="189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8"/>
      <c r="B150" s="188"/>
      <c r="C150" s="188"/>
      <c r="D150" s="2"/>
      <c r="E150" s="189"/>
      <c r="F150" s="189"/>
      <c r="G150" s="189"/>
      <c r="H150" s="189"/>
      <c r="I150" s="189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8"/>
      <c r="B151" s="188"/>
      <c r="C151" s="188"/>
      <c r="D151" s="2"/>
      <c r="E151" s="189"/>
      <c r="F151" s="189"/>
      <c r="G151" s="189"/>
      <c r="H151" s="189"/>
      <c r="I151" s="189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8"/>
      <c r="B152" s="188"/>
      <c r="C152" s="188"/>
      <c r="D152" s="2"/>
      <c r="E152" s="189"/>
      <c r="F152" s="189"/>
      <c r="G152" s="189"/>
      <c r="H152" s="189"/>
      <c r="I152" s="189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8"/>
      <c r="B153" s="188"/>
      <c r="C153" s="188"/>
      <c r="D153" s="2"/>
      <c r="E153" s="189"/>
      <c r="F153" s="189"/>
      <c r="G153" s="189"/>
      <c r="H153" s="189"/>
      <c r="I153" s="189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8"/>
      <c r="B154" s="188"/>
      <c r="C154" s="188"/>
      <c r="D154" s="2"/>
      <c r="E154" s="189"/>
      <c r="F154" s="189"/>
      <c r="G154" s="189"/>
      <c r="H154" s="189"/>
      <c r="I154" s="189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8"/>
      <c r="B155" s="188"/>
      <c r="C155" s="188"/>
      <c r="D155" s="2"/>
      <c r="E155" s="189"/>
      <c r="F155" s="189"/>
      <c r="G155" s="189"/>
      <c r="H155" s="189"/>
      <c r="I155" s="189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8"/>
      <c r="B156" s="188"/>
      <c r="C156" s="188"/>
      <c r="D156" s="2"/>
      <c r="E156" s="189"/>
      <c r="F156" s="189"/>
      <c r="G156" s="189"/>
      <c r="H156" s="189"/>
      <c r="I156" s="189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8"/>
      <c r="B157" s="188"/>
      <c r="C157" s="188"/>
      <c r="D157" s="2"/>
      <c r="E157" s="189"/>
      <c r="F157" s="189"/>
      <c r="G157" s="189"/>
      <c r="H157" s="189"/>
      <c r="I157" s="189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8"/>
      <c r="B158" s="188"/>
      <c r="C158" s="188"/>
      <c r="D158" s="2"/>
      <c r="E158" s="189"/>
      <c r="F158" s="189"/>
      <c r="G158" s="189"/>
      <c r="H158" s="189"/>
      <c r="I158" s="189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8"/>
      <c r="B159" s="188"/>
      <c r="C159" s="188"/>
      <c r="D159" s="2"/>
      <c r="E159" s="189"/>
      <c r="F159" s="189"/>
      <c r="G159" s="189"/>
      <c r="H159" s="189"/>
      <c r="I159" s="189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188"/>
      <c r="B160" s="188"/>
      <c r="C160" s="188"/>
      <c r="D160" s="2"/>
      <c r="E160" s="189"/>
      <c r="F160" s="189"/>
      <c r="G160" s="189"/>
      <c r="H160" s="189"/>
      <c r="I160" s="189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8"/>
      <c r="B161" s="188"/>
      <c r="C161" s="188"/>
      <c r="D161" s="2"/>
      <c r="E161" s="189"/>
      <c r="F161" s="189"/>
      <c r="G161" s="189"/>
      <c r="H161" s="189"/>
      <c r="I161" s="189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8"/>
      <c r="B162" s="188"/>
      <c r="C162" s="188"/>
      <c r="D162" s="2"/>
      <c r="E162" s="189"/>
      <c r="F162" s="189"/>
      <c r="G162" s="189"/>
      <c r="H162" s="189"/>
      <c r="I162" s="189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8"/>
      <c r="B163" s="188"/>
      <c r="C163" s="188"/>
      <c r="D163" s="2"/>
      <c r="E163" s="189"/>
      <c r="F163" s="189"/>
      <c r="G163" s="189"/>
      <c r="H163" s="189"/>
      <c r="I163" s="189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8"/>
      <c r="B164" s="188"/>
      <c r="C164" s="188"/>
      <c r="D164" s="2"/>
      <c r="E164" s="189"/>
      <c r="F164" s="189"/>
      <c r="G164" s="189"/>
      <c r="H164" s="189"/>
      <c r="I164" s="189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8"/>
      <c r="B165" s="188"/>
      <c r="C165" s="188"/>
      <c r="D165" s="2"/>
      <c r="E165" s="189"/>
      <c r="F165" s="189"/>
      <c r="G165" s="189"/>
      <c r="H165" s="189"/>
      <c r="I165" s="189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8"/>
      <c r="B166" s="188"/>
      <c r="C166" s="188"/>
      <c r="D166" s="2"/>
      <c r="E166" s="189"/>
      <c r="F166" s="189"/>
      <c r="G166" s="189"/>
      <c r="H166" s="189"/>
      <c r="I166" s="189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8"/>
      <c r="B167" s="188"/>
      <c r="C167" s="188"/>
      <c r="D167" s="2"/>
      <c r="E167" s="189"/>
      <c r="F167" s="189"/>
      <c r="G167" s="189"/>
      <c r="H167" s="189"/>
      <c r="I167" s="189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8"/>
      <c r="B168" s="188"/>
      <c r="C168" s="188"/>
      <c r="D168" s="2"/>
      <c r="E168" s="189"/>
      <c r="F168" s="189"/>
      <c r="G168" s="189"/>
      <c r="H168" s="189"/>
      <c r="I168" s="189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8"/>
      <c r="B169" s="188"/>
      <c r="C169" s="188"/>
      <c r="D169" s="2"/>
      <c r="E169" s="189"/>
      <c r="F169" s="189"/>
      <c r="G169" s="189"/>
      <c r="H169" s="189"/>
      <c r="I169" s="189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8"/>
      <c r="B170" s="188"/>
      <c r="C170" s="188"/>
      <c r="D170" s="2"/>
      <c r="E170" s="189"/>
      <c r="F170" s="189"/>
      <c r="G170" s="189"/>
      <c r="H170" s="189"/>
      <c r="I170" s="189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8"/>
      <c r="B171" s="188"/>
      <c r="C171" s="188"/>
      <c r="D171" s="2"/>
      <c r="E171" s="189"/>
      <c r="F171" s="189"/>
      <c r="G171" s="189"/>
      <c r="H171" s="189"/>
      <c r="I171" s="189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8"/>
      <c r="B172" s="188"/>
      <c r="C172" s="188"/>
      <c r="D172" s="2"/>
      <c r="E172" s="189"/>
      <c r="F172" s="189"/>
      <c r="G172" s="189"/>
      <c r="H172" s="189"/>
      <c r="I172" s="189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8"/>
      <c r="B173" s="188"/>
      <c r="C173" s="188"/>
      <c r="D173" s="2"/>
      <c r="E173" s="189"/>
      <c r="F173" s="189"/>
      <c r="G173" s="189"/>
      <c r="H173" s="189"/>
      <c r="I173" s="189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8"/>
      <c r="B174" s="188"/>
      <c r="C174" s="188"/>
      <c r="D174" s="2"/>
      <c r="E174" s="189"/>
      <c r="F174" s="189"/>
      <c r="G174" s="189"/>
      <c r="H174" s="189"/>
      <c r="I174" s="189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8"/>
      <c r="B175" s="188"/>
      <c r="C175" s="188"/>
      <c r="D175" s="2"/>
      <c r="E175" s="189"/>
      <c r="F175" s="189"/>
      <c r="G175" s="189"/>
      <c r="H175" s="189"/>
      <c r="I175" s="189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8"/>
      <c r="B176" s="188"/>
      <c r="C176" s="188"/>
      <c r="D176" s="2"/>
      <c r="E176" s="189"/>
      <c r="F176" s="189"/>
      <c r="G176" s="189"/>
      <c r="H176" s="189"/>
      <c r="I176" s="189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8"/>
      <c r="B177" s="188"/>
      <c r="C177" s="188"/>
      <c r="D177" s="2"/>
      <c r="E177" s="189"/>
      <c r="F177" s="189"/>
      <c r="G177" s="189"/>
      <c r="H177" s="189"/>
      <c r="I177" s="189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8"/>
      <c r="B178" s="188"/>
      <c r="C178" s="188"/>
      <c r="D178" s="2"/>
      <c r="E178" s="189"/>
      <c r="F178" s="189"/>
      <c r="G178" s="189"/>
      <c r="H178" s="189"/>
      <c r="I178" s="189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8"/>
      <c r="B179" s="188"/>
      <c r="C179" s="188"/>
      <c r="D179" s="2"/>
      <c r="E179" s="189"/>
      <c r="F179" s="189"/>
      <c r="G179" s="189"/>
      <c r="H179" s="189"/>
      <c r="I179" s="189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8"/>
      <c r="B180" s="188"/>
      <c r="C180" s="188"/>
      <c r="D180" s="2"/>
      <c r="E180" s="189"/>
      <c r="F180" s="189"/>
      <c r="G180" s="189"/>
      <c r="H180" s="189"/>
      <c r="I180" s="189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8"/>
      <c r="B181" s="188"/>
      <c r="C181" s="188"/>
      <c r="D181" s="2"/>
      <c r="E181" s="189"/>
      <c r="F181" s="189"/>
      <c r="G181" s="189"/>
      <c r="H181" s="189"/>
      <c r="I181" s="189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8"/>
      <c r="B182" s="188"/>
      <c r="C182" s="188"/>
      <c r="D182" s="2"/>
      <c r="E182" s="189"/>
      <c r="F182" s="189"/>
      <c r="G182" s="189"/>
      <c r="H182" s="189"/>
      <c r="I182" s="189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8"/>
      <c r="B183" s="188"/>
      <c r="C183" s="188"/>
      <c r="D183" s="2"/>
      <c r="E183" s="189"/>
      <c r="F183" s="189"/>
      <c r="G183" s="189"/>
      <c r="H183" s="189"/>
      <c r="I183" s="189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8"/>
      <c r="B184" s="188"/>
      <c r="C184" s="188"/>
      <c r="D184" s="2"/>
      <c r="E184" s="189"/>
      <c r="F184" s="189"/>
      <c r="G184" s="189"/>
      <c r="H184" s="189"/>
      <c r="I184" s="189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8"/>
      <c r="B185" s="188"/>
      <c r="C185" s="188"/>
      <c r="D185" s="2"/>
      <c r="E185" s="189"/>
      <c r="F185" s="189"/>
      <c r="G185" s="189"/>
      <c r="H185" s="189"/>
      <c r="I185" s="189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8"/>
      <c r="B186" s="188"/>
      <c r="C186" s="188"/>
      <c r="D186" s="2"/>
      <c r="E186" s="189"/>
      <c r="F186" s="189"/>
      <c r="G186" s="189"/>
      <c r="H186" s="189"/>
      <c r="I186" s="189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8"/>
      <c r="B187" s="188"/>
      <c r="C187" s="188"/>
      <c r="D187" s="2"/>
      <c r="E187" s="189"/>
      <c r="F187" s="189"/>
      <c r="G187" s="189"/>
      <c r="H187" s="189"/>
      <c r="I187" s="189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8"/>
      <c r="B188" s="188"/>
      <c r="C188" s="188"/>
      <c r="D188" s="2"/>
      <c r="E188" s="189"/>
      <c r="F188" s="189"/>
      <c r="G188" s="189"/>
      <c r="H188" s="189"/>
      <c r="I188" s="189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8"/>
      <c r="B189" s="188"/>
      <c r="C189" s="188"/>
      <c r="D189" s="2"/>
      <c r="E189" s="189"/>
      <c r="F189" s="189"/>
      <c r="G189" s="189"/>
      <c r="H189" s="189"/>
      <c r="I189" s="189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8"/>
      <c r="B190" s="188"/>
      <c r="C190" s="188"/>
      <c r="D190" s="2"/>
      <c r="E190" s="189"/>
      <c r="F190" s="189"/>
      <c r="G190" s="189"/>
      <c r="H190" s="189"/>
      <c r="I190" s="189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8"/>
      <c r="B191" s="188"/>
      <c r="C191" s="188"/>
      <c r="D191" s="2"/>
      <c r="E191" s="189"/>
      <c r="F191" s="189"/>
      <c r="G191" s="189"/>
      <c r="H191" s="189"/>
      <c r="I191" s="189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88"/>
      <c r="B192" s="188"/>
      <c r="C192" s="188"/>
      <c r="D192" s="2"/>
      <c r="E192" s="189"/>
      <c r="F192" s="189"/>
      <c r="G192" s="189"/>
      <c r="H192" s="189"/>
      <c r="I192" s="189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21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7.25" customHeight="1">
      <c r="A309" s="1"/>
      <c r="B309" s="1"/>
      <c r="C309" s="1"/>
      <c r="D309" s="2"/>
      <c r="E309" s="3"/>
      <c r="F309" s="3"/>
      <c r="G309" s="3"/>
      <c r="H309" s="3"/>
      <c r="I309" s="3"/>
      <c r="J309" s="21"/>
      <c r="K309" s="5"/>
      <c r="L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2"/>
      <c r="B310" s="2"/>
      <c r="C310" s="2"/>
      <c r="D310" s="2"/>
      <c r="E310" s="2"/>
      <c r="F310" s="2"/>
      <c r="G310" s="222"/>
      <c r="H310" s="222"/>
      <c r="I310" s="222"/>
      <c r="J310" s="222"/>
      <c r="K310" s="5"/>
    </row>
    <row r="311" ht="15.75" customHeight="1">
      <c r="A311" s="2"/>
      <c r="B311" s="2"/>
      <c r="C311" s="2"/>
      <c r="D311" s="2"/>
      <c r="E311" s="2"/>
      <c r="F311" s="2"/>
      <c r="G311" s="222"/>
      <c r="H311" s="222"/>
      <c r="I311" s="222"/>
      <c r="J311" s="222"/>
      <c r="K311" s="5"/>
    </row>
    <row r="312" ht="15.75" customHeight="1">
      <c r="A312" s="2"/>
      <c r="B312" s="2"/>
      <c r="C312" s="2"/>
      <c r="D312" s="2"/>
      <c r="E312" s="2"/>
      <c r="F312" s="2"/>
      <c r="G312" s="222"/>
      <c r="H312" s="222"/>
      <c r="I312" s="222"/>
      <c r="J312" s="222"/>
      <c r="K312" s="5"/>
    </row>
    <row r="313" ht="15.75" customHeight="1">
      <c r="A313" s="2"/>
      <c r="B313" s="2"/>
      <c r="C313" s="2"/>
      <c r="D313" s="2"/>
      <c r="E313" s="2"/>
      <c r="F313" s="2"/>
      <c r="G313" s="222"/>
      <c r="H313" s="222"/>
      <c r="I313" s="222"/>
      <c r="J313" s="222"/>
      <c r="K313" s="5"/>
    </row>
    <row r="314" ht="15.75" customHeight="1">
      <c r="A314" s="2"/>
      <c r="B314" s="2"/>
      <c r="C314" s="2"/>
      <c r="D314" s="2"/>
      <c r="E314" s="2"/>
      <c r="F314" s="2"/>
      <c r="G314" s="222"/>
      <c r="H314" s="222"/>
      <c r="I314" s="222"/>
      <c r="J314" s="222"/>
      <c r="K314" s="5"/>
    </row>
    <row r="315" ht="15.75" customHeight="1">
      <c r="A315" s="2"/>
      <c r="B315" s="2"/>
      <c r="C315" s="2"/>
      <c r="D315" s="2"/>
      <c r="E315" s="2"/>
      <c r="F315" s="2"/>
      <c r="G315" s="222"/>
      <c r="H315" s="222"/>
      <c r="I315" s="222"/>
      <c r="J315" s="222"/>
      <c r="K315" s="5"/>
    </row>
    <row r="316" ht="15.75" customHeight="1">
      <c r="A316" s="2"/>
      <c r="B316" s="2"/>
      <c r="C316" s="2"/>
      <c r="D316" s="2"/>
      <c r="E316" s="2"/>
      <c r="F316" s="2"/>
      <c r="G316" s="222"/>
      <c r="H316" s="222"/>
      <c r="I316" s="222"/>
      <c r="J316" s="222"/>
      <c r="K316" s="5"/>
    </row>
    <row r="317" ht="15.75" customHeight="1">
      <c r="A317" s="2"/>
      <c r="B317" s="2"/>
      <c r="C317" s="2"/>
      <c r="D317" s="2"/>
      <c r="E317" s="2"/>
      <c r="F317" s="2"/>
      <c r="G317" s="222"/>
      <c r="H317" s="222"/>
      <c r="I317" s="222"/>
      <c r="J317" s="222"/>
      <c r="K317" s="5"/>
    </row>
    <row r="318" ht="15.75" customHeight="1">
      <c r="A318" s="2"/>
      <c r="B318" s="2"/>
      <c r="C318" s="2"/>
      <c r="D318" s="2"/>
      <c r="E318" s="2"/>
      <c r="F318" s="2"/>
      <c r="G318" s="222"/>
      <c r="H318" s="222"/>
      <c r="I318" s="222"/>
      <c r="J318" s="222"/>
      <c r="K318" s="5"/>
    </row>
    <row r="319" ht="15.75" customHeight="1">
      <c r="A319" s="2"/>
      <c r="B319" s="2"/>
      <c r="C319" s="2"/>
      <c r="D319" s="2"/>
      <c r="E319" s="2"/>
      <c r="F319" s="2"/>
      <c r="G319" s="222"/>
      <c r="H319" s="222"/>
      <c r="I319" s="222"/>
      <c r="J319" s="222"/>
      <c r="K319" s="5"/>
    </row>
    <row r="320" ht="15.75" customHeight="1">
      <c r="A320" s="2"/>
      <c r="B320" s="2"/>
      <c r="C320" s="2"/>
      <c r="D320" s="2"/>
      <c r="E320" s="2"/>
      <c r="F320" s="2"/>
      <c r="G320" s="222"/>
      <c r="H320" s="222"/>
      <c r="I320" s="222"/>
      <c r="J320" s="222"/>
      <c r="K320" s="5"/>
    </row>
    <row r="321" ht="15.75" customHeight="1">
      <c r="A321" s="2"/>
      <c r="B321" s="2"/>
      <c r="C321" s="2"/>
      <c r="D321" s="2"/>
      <c r="E321" s="2"/>
      <c r="F321" s="2"/>
      <c r="G321" s="222"/>
      <c r="H321" s="222"/>
      <c r="I321" s="222"/>
      <c r="J321" s="222"/>
      <c r="K321" s="5"/>
    </row>
    <row r="322" ht="15.75" customHeight="1">
      <c r="A322" s="2"/>
      <c r="B322" s="2"/>
      <c r="C322" s="2"/>
      <c r="D322" s="2"/>
      <c r="E322" s="2"/>
      <c r="F322" s="2"/>
      <c r="G322" s="222"/>
      <c r="H322" s="222"/>
      <c r="I322" s="222"/>
      <c r="J322" s="222"/>
      <c r="K322" s="5"/>
    </row>
    <row r="323" ht="15.75" customHeight="1">
      <c r="A323" s="2"/>
      <c r="B323" s="2"/>
      <c r="C323" s="2"/>
      <c r="D323" s="2"/>
      <c r="E323" s="2"/>
      <c r="F323" s="2"/>
      <c r="G323" s="222"/>
      <c r="H323" s="222"/>
      <c r="I323" s="222"/>
      <c r="J323" s="222"/>
      <c r="K323" s="5"/>
    </row>
    <row r="324" ht="15.75" customHeight="1">
      <c r="A324" s="2"/>
      <c r="B324" s="2"/>
      <c r="C324" s="2"/>
      <c r="D324" s="2"/>
      <c r="E324" s="2"/>
      <c r="F324" s="2"/>
      <c r="G324" s="222"/>
      <c r="H324" s="222"/>
      <c r="I324" s="222"/>
      <c r="J324" s="222"/>
      <c r="K324" s="5"/>
    </row>
    <row r="325" ht="15.75" customHeight="1">
      <c r="A325" s="2"/>
      <c r="B325" s="2"/>
      <c r="C325" s="2"/>
      <c r="D325" s="2"/>
      <c r="E325" s="2"/>
      <c r="F325" s="2"/>
      <c r="G325" s="222"/>
      <c r="H325" s="222"/>
      <c r="I325" s="222"/>
      <c r="J325" s="222"/>
      <c r="K325" s="5"/>
    </row>
    <row r="326" ht="15.75" customHeight="1">
      <c r="A326" s="2"/>
      <c r="B326" s="2"/>
      <c r="C326" s="2"/>
      <c r="D326" s="2"/>
      <c r="E326" s="2"/>
      <c r="F326" s="2"/>
      <c r="G326" s="222"/>
      <c r="H326" s="222"/>
      <c r="I326" s="222"/>
      <c r="J326" s="222"/>
      <c r="K326" s="5"/>
    </row>
    <row r="327" ht="15.75" customHeight="1">
      <c r="A327" s="2"/>
      <c r="B327" s="2"/>
      <c r="C327" s="2"/>
      <c r="D327" s="2"/>
      <c r="E327" s="2"/>
      <c r="F327" s="2"/>
      <c r="G327" s="222"/>
      <c r="H327" s="222"/>
      <c r="I327" s="222"/>
      <c r="J327" s="222"/>
      <c r="K327" s="5"/>
    </row>
    <row r="328" ht="15.75" customHeight="1">
      <c r="A328" s="2"/>
      <c r="B328" s="2"/>
      <c r="C328" s="2"/>
      <c r="D328" s="2"/>
      <c r="E328" s="2"/>
      <c r="F328" s="2"/>
      <c r="G328" s="222"/>
      <c r="H328" s="222"/>
      <c r="I328" s="222"/>
      <c r="J328" s="222"/>
      <c r="K328" s="5"/>
    </row>
    <row r="329" ht="15.75" customHeight="1">
      <c r="A329" s="2"/>
      <c r="B329" s="2"/>
      <c r="C329" s="2"/>
      <c r="D329" s="2"/>
      <c r="E329" s="2"/>
      <c r="F329" s="2"/>
      <c r="G329" s="222"/>
      <c r="H329" s="222"/>
      <c r="I329" s="222"/>
      <c r="J329" s="222"/>
      <c r="K329" s="5"/>
    </row>
    <row r="330" ht="15.75" customHeight="1">
      <c r="A330" s="2"/>
      <c r="B330" s="2"/>
      <c r="C330" s="2"/>
      <c r="D330" s="2"/>
      <c r="E330" s="2"/>
      <c r="F330" s="2"/>
      <c r="G330" s="222"/>
      <c r="H330" s="222"/>
      <c r="I330" s="222"/>
      <c r="J330" s="222"/>
      <c r="K330" s="5"/>
    </row>
    <row r="331" ht="15.75" customHeight="1">
      <c r="A331" s="2"/>
      <c r="B331" s="2"/>
      <c r="C331" s="2"/>
      <c r="D331" s="2"/>
      <c r="E331" s="2"/>
      <c r="F331" s="2"/>
      <c r="G331" s="222"/>
      <c r="H331" s="222"/>
      <c r="I331" s="222"/>
      <c r="J331" s="222"/>
      <c r="K331" s="5"/>
    </row>
    <row r="332" ht="15.75" customHeight="1">
      <c r="A332" s="2"/>
      <c r="B332" s="2"/>
      <c r="C332" s="2"/>
      <c r="D332" s="2"/>
      <c r="E332" s="2"/>
      <c r="F332" s="2"/>
      <c r="G332" s="222"/>
      <c r="H332" s="222"/>
      <c r="I332" s="222"/>
      <c r="J332" s="222"/>
      <c r="K332" s="5"/>
    </row>
    <row r="333" ht="15.75" customHeight="1">
      <c r="A333" s="2"/>
      <c r="B333" s="2"/>
      <c r="C333" s="2"/>
      <c r="D333" s="2"/>
      <c r="E333" s="2"/>
      <c r="F333" s="2"/>
      <c r="G333" s="222"/>
      <c r="H333" s="222"/>
      <c r="I333" s="222"/>
      <c r="J333" s="222"/>
      <c r="K333" s="5"/>
    </row>
    <row r="334" ht="15.75" customHeight="1">
      <c r="A334" s="2"/>
      <c r="B334" s="2"/>
      <c r="C334" s="2"/>
      <c r="D334" s="2"/>
      <c r="E334" s="2"/>
      <c r="F334" s="2"/>
      <c r="G334" s="222"/>
      <c r="H334" s="222"/>
      <c r="I334" s="222"/>
      <c r="J334" s="222"/>
      <c r="K334" s="5"/>
    </row>
    <row r="335" ht="15.75" customHeight="1">
      <c r="A335" s="2"/>
      <c r="B335" s="2"/>
      <c r="C335" s="2"/>
      <c r="D335" s="2"/>
      <c r="E335" s="2"/>
      <c r="F335" s="2"/>
      <c r="G335" s="222"/>
      <c r="H335" s="222"/>
      <c r="I335" s="222"/>
      <c r="J335" s="222"/>
      <c r="K335" s="5"/>
    </row>
    <row r="336" ht="15.75" customHeight="1">
      <c r="A336" s="2"/>
      <c r="B336" s="2"/>
      <c r="C336" s="2"/>
      <c r="D336" s="2"/>
      <c r="E336" s="2"/>
      <c r="F336" s="2"/>
      <c r="G336" s="222"/>
      <c r="H336" s="222"/>
      <c r="I336" s="222"/>
      <c r="J336" s="222"/>
      <c r="K336" s="5"/>
    </row>
    <row r="337" ht="15.75" customHeight="1">
      <c r="A337" s="2"/>
      <c r="B337" s="2"/>
      <c r="C337" s="2"/>
      <c r="D337" s="2"/>
      <c r="E337" s="2"/>
      <c r="F337" s="2"/>
      <c r="G337" s="222"/>
      <c r="H337" s="222"/>
      <c r="I337" s="222"/>
      <c r="J337" s="222"/>
      <c r="K337" s="5"/>
    </row>
    <row r="338" ht="15.75" customHeight="1">
      <c r="A338" s="2"/>
      <c r="B338" s="2"/>
      <c r="C338" s="2"/>
      <c r="D338" s="2"/>
      <c r="E338" s="2"/>
      <c r="F338" s="2"/>
      <c r="G338" s="222"/>
      <c r="H338" s="222"/>
      <c r="I338" s="222"/>
      <c r="J338" s="222"/>
      <c r="K338" s="5"/>
    </row>
    <row r="339" ht="15.75" customHeight="1">
      <c r="A339" s="2"/>
      <c r="B339" s="2"/>
      <c r="C339" s="2"/>
      <c r="D339" s="2"/>
      <c r="E339" s="2"/>
      <c r="F339" s="2"/>
      <c r="G339" s="222"/>
      <c r="H339" s="222"/>
      <c r="I339" s="222"/>
      <c r="J339" s="222"/>
      <c r="K339" s="5"/>
    </row>
    <row r="340" ht="15.75" customHeight="1">
      <c r="A340" s="2"/>
      <c r="B340" s="2"/>
      <c r="C340" s="2"/>
      <c r="D340" s="2"/>
      <c r="E340" s="2"/>
      <c r="F340" s="2"/>
      <c r="G340" s="222"/>
      <c r="H340" s="222"/>
      <c r="I340" s="222"/>
      <c r="J340" s="222"/>
      <c r="K340" s="5"/>
    </row>
    <row r="341" ht="15.75" customHeight="1">
      <c r="A341" s="2"/>
      <c r="B341" s="2"/>
      <c r="C341" s="2"/>
      <c r="D341" s="2"/>
      <c r="E341" s="2"/>
      <c r="F341" s="2"/>
      <c r="G341" s="222"/>
      <c r="H341" s="222"/>
      <c r="I341" s="222"/>
      <c r="J341" s="222"/>
      <c r="K341" s="5"/>
    </row>
    <row r="342" ht="15.75" customHeight="1">
      <c r="A342" s="2"/>
      <c r="B342" s="2"/>
      <c r="C342" s="2"/>
      <c r="D342" s="2"/>
      <c r="E342" s="2"/>
      <c r="F342" s="2"/>
      <c r="G342" s="222"/>
      <c r="H342" s="222"/>
      <c r="I342" s="222"/>
      <c r="J342" s="222"/>
      <c r="K342" s="5"/>
    </row>
    <row r="343" ht="15.75" customHeight="1">
      <c r="A343" s="2"/>
      <c r="B343" s="2"/>
      <c r="C343" s="2"/>
      <c r="D343" s="2"/>
      <c r="E343" s="2"/>
      <c r="F343" s="2"/>
      <c r="G343" s="222"/>
      <c r="H343" s="222"/>
      <c r="I343" s="222"/>
      <c r="J343" s="222"/>
      <c r="K343" s="5"/>
    </row>
    <row r="344" ht="15.75" customHeight="1">
      <c r="A344" s="2"/>
      <c r="B344" s="2"/>
      <c r="C344" s="2"/>
      <c r="D344" s="2"/>
      <c r="E344" s="2"/>
      <c r="F344" s="2"/>
      <c r="G344" s="222"/>
      <c r="H344" s="222"/>
      <c r="I344" s="222"/>
      <c r="J344" s="222"/>
      <c r="K344" s="5"/>
    </row>
    <row r="345" ht="15.75" customHeight="1">
      <c r="A345" s="2"/>
      <c r="B345" s="2"/>
      <c r="C345" s="2"/>
      <c r="D345" s="2"/>
      <c r="E345" s="2"/>
      <c r="F345" s="2"/>
      <c r="G345" s="222"/>
      <c r="H345" s="222"/>
      <c r="I345" s="222"/>
      <c r="J345" s="222"/>
      <c r="K345" s="5"/>
    </row>
    <row r="346" ht="15.75" customHeight="1">
      <c r="A346" s="2"/>
      <c r="B346" s="2"/>
      <c r="C346" s="2"/>
      <c r="D346" s="2"/>
      <c r="E346" s="2"/>
      <c r="F346" s="2"/>
      <c r="G346" s="222"/>
      <c r="H346" s="222"/>
      <c r="I346" s="222"/>
      <c r="J346" s="222"/>
      <c r="K346" s="5"/>
    </row>
    <row r="347" ht="15.75" customHeight="1">
      <c r="A347" s="2"/>
      <c r="B347" s="2"/>
      <c r="C347" s="2"/>
      <c r="D347" s="2"/>
      <c r="E347" s="2"/>
      <c r="F347" s="2"/>
      <c r="G347" s="222"/>
      <c r="H347" s="222"/>
      <c r="I347" s="222"/>
      <c r="J347" s="222"/>
      <c r="K347" s="5"/>
    </row>
    <row r="348" ht="15.75" customHeight="1">
      <c r="A348" s="2"/>
      <c r="B348" s="2"/>
      <c r="C348" s="2"/>
      <c r="D348" s="2"/>
      <c r="E348" s="2"/>
      <c r="F348" s="2"/>
      <c r="G348" s="222"/>
      <c r="H348" s="222"/>
      <c r="I348" s="222"/>
      <c r="J348" s="222"/>
      <c r="K348" s="5"/>
    </row>
    <row r="349" ht="15.75" customHeight="1">
      <c r="A349" s="2"/>
      <c r="B349" s="2"/>
      <c r="C349" s="2"/>
      <c r="D349" s="2"/>
      <c r="E349" s="2"/>
      <c r="F349" s="2"/>
      <c r="G349" s="222"/>
      <c r="H349" s="222"/>
      <c r="I349" s="222"/>
      <c r="J349" s="222"/>
      <c r="K349" s="5"/>
    </row>
    <row r="350" ht="15.75" customHeight="1">
      <c r="A350" s="2"/>
      <c r="B350" s="2"/>
      <c r="C350" s="2"/>
      <c r="D350" s="2"/>
      <c r="E350" s="2"/>
      <c r="F350" s="2"/>
      <c r="G350" s="222"/>
      <c r="H350" s="222"/>
      <c r="I350" s="222"/>
      <c r="J350" s="222"/>
      <c r="K350" s="5"/>
    </row>
    <row r="351" ht="15.75" customHeight="1">
      <c r="A351" s="2"/>
      <c r="B351" s="2"/>
      <c r="C351" s="2"/>
      <c r="D351" s="2"/>
      <c r="E351" s="2"/>
      <c r="F351" s="2"/>
      <c r="G351" s="222"/>
      <c r="H351" s="222"/>
      <c r="I351" s="222"/>
      <c r="J351" s="222"/>
      <c r="K351" s="5"/>
    </row>
    <row r="352" ht="15.75" customHeight="1">
      <c r="A352" s="2"/>
      <c r="B352" s="2"/>
      <c r="C352" s="2"/>
      <c r="D352" s="2"/>
      <c r="E352" s="2"/>
      <c r="F352" s="2"/>
      <c r="G352" s="222"/>
      <c r="H352" s="222"/>
      <c r="I352" s="222"/>
      <c r="J352" s="222"/>
      <c r="K352" s="5"/>
    </row>
    <row r="353" ht="15.75" customHeight="1">
      <c r="A353" s="2"/>
      <c r="B353" s="2"/>
      <c r="C353" s="2"/>
      <c r="D353" s="2"/>
      <c r="E353" s="2"/>
      <c r="F353" s="2"/>
      <c r="G353" s="222"/>
      <c r="H353" s="222"/>
      <c r="I353" s="222"/>
      <c r="J353" s="222"/>
      <c r="K353" s="5"/>
    </row>
    <row r="354" ht="15.75" customHeight="1">
      <c r="A354" s="2"/>
      <c r="B354" s="2"/>
      <c r="C354" s="2"/>
      <c r="D354" s="2"/>
      <c r="E354" s="2"/>
      <c r="F354" s="2"/>
      <c r="G354" s="222"/>
      <c r="H354" s="222"/>
      <c r="I354" s="222"/>
      <c r="J354" s="222"/>
      <c r="K354" s="5"/>
    </row>
    <row r="355" ht="15.75" customHeight="1">
      <c r="A355" s="2"/>
      <c r="B355" s="2"/>
      <c r="C355" s="2"/>
      <c r="D355" s="2"/>
      <c r="E355" s="2"/>
      <c r="F355" s="2"/>
      <c r="G355" s="222"/>
      <c r="H355" s="222"/>
      <c r="I355" s="222"/>
      <c r="J355" s="222"/>
      <c r="K355" s="5"/>
    </row>
    <row r="356" ht="15.75" customHeight="1">
      <c r="A356" s="2"/>
      <c r="B356" s="2"/>
      <c r="C356" s="2"/>
      <c r="D356" s="2"/>
      <c r="E356" s="2"/>
      <c r="F356" s="2"/>
      <c r="G356" s="222"/>
      <c r="H356" s="222"/>
      <c r="I356" s="222"/>
      <c r="J356" s="222"/>
      <c r="K356" s="5"/>
    </row>
    <row r="357" ht="15.75" customHeight="1">
      <c r="A357" s="2"/>
      <c r="B357" s="2"/>
      <c r="C357" s="2"/>
      <c r="D357" s="2"/>
      <c r="E357" s="2"/>
      <c r="F357" s="2"/>
      <c r="G357" s="222"/>
      <c r="H357" s="222"/>
      <c r="I357" s="222"/>
      <c r="J357" s="222"/>
      <c r="K357" s="5"/>
    </row>
    <row r="358" ht="15.75" customHeight="1">
      <c r="A358" s="2"/>
      <c r="B358" s="2"/>
      <c r="C358" s="2"/>
      <c r="D358" s="2"/>
      <c r="E358" s="2"/>
      <c r="F358" s="2"/>
      <c r="G358" s="222"/>
      <c r="H358" s="222"/>
      <c r="I358" s="222"/>
      <c r="J358" s="222"/>
      <c r="K358" s="5"/>
    </row>
    <row r="359" ht="15.75" customHeight="1">
      <c r="A359" s="2"/>
      <c r="B359" s="2"/>
      <c r="C359" s="2"/>
      <c r="D359" s="2"/>
      <c r="E359" s="2"/>
      <c r="F359" s="2"/>
      <c r="G359" s="222"/>
      <c r="H359" s="222"/>
      <c r="I359" s="222"/>
      <c r="J359" s="222"/>
      <c r="K359" s="5"/>
    </row>
    <row r="360" ht="15.75" customHeight="1">
      <c r="A360" s="2"/>
      <c r="B360" s="2"/>
      <c r="C360" s="2"/>
      <c r="D360" s="2"/>
      <c r="E360" s="2"/>
      <c r="F360" s="2"/>
      <c r="G360" s="222"/>
      <c r="H360" s="222"/>
      <c r="I360" s="222"/>
      <c r="J360" s="222"/>
      <c r="K360" s="5"/>
    </row>
    <row r="361" ht="15.75" customHeight="1">
      <c r="A361" s="2"/>
      <c r="B361" s="2"/>
      <c r="C361" s="2"/>
      <c r="D361" s="2"/>
      <c r="E361" s="2"/>
      <c r="F361" s="2"/>
      <c r="G361" s="222"/>
      <c r="H361" s="222"/>
      <c r="I361" s="222"/>
      <c r="J361" s="222"/>
      <c r="K361" s="5"/>
    </row>
    <row r="362" ht="15.75" customHeight="1">
      <c r="A362" s="2"/>
      <c r="B362" s="2"/>
      <c r="C362" s="2"/>
      <c r="D362" s="2"/>
      <c r="E362" s="2"/>
      <c r="F362" s="2"/>
      <c r="G362" s="222"/>
      <c r="H362" s="222"/>
      <c r="I362" s="222"/>
      <c r="J362" s="222"/>
      <c r="K362" s="5"/>
    </row>
    <row r="363" ht="15.75" customHeight="1">
      <c r="A363" s="2"/>
      <c r="B363" s="2"/>
      <c r="C363" s="2"/>
      <c r="D363" s="2"/>
      <c r="E363" s="2"/>
      <c r="F363" s="2"/>
      <c r="G363" s="222"/>
      <c r="H363" s="222"/>
      <c r="I363" s="222"/>
      <c r="J363" s="222"/>
      <c r="K363" s="5"/>
    </row>
    <row r="364" ht="15.75" customHeight="1">
      <c r="A364" s="2"/>
      <c r="B364" s="2"/>
      <c r="C364" s="2"/>
      <c r="D364" s="2"/>
      <c r="E364" s="2"/>
      <c r="F364" s="2"/>
      <c r="G364" s="222"/>
      <c r="H364" s="222"/>
      <c r="I364" s="222"/>
      <c r="J364" s="222"/>
      <c r="K364" s="5"/>
    </row>
    <row r="365" ht="15.75" customHeight="1">
      <c r="A365" s="2"/>
      <c r="B365" s="2"/>
      <c r="C365" s="2"/>
      <c r="D365" s="2"/>
      <c r="E365" s="2"/>
      <c r="F365" s="2"/>
      <c r="G365" s="222"/>
      <c r="H365" s="222"/>
      <c r="I365" s="222"/>
      <c r="J365" s="222"/>
      <c r="K365" s="5"/>
    </row>
    <row r="366" ht="15.75" customHeight="1">
      <c r="A366" s="2"/>
      <c r="B366" s="2"/>
      <c r="C366" s="2"/>
      <c r="D366" s="2"/>
      <c r="E366" s="2"/>
      <c r="F366" s="2"/>
      <c r="G366" s="222"/>
      <c r="H366" s="222"/>
      <c r="I366" s="222"/>
      <c r="J366" s="222"/>
      <c r="K366" s="5"/>
    </row>
    <row r="367" ht="15.75" customHeight="1">
      <c r="A367" s="2"/>
      <c r="B367" s="2"/>
      <c r="C367" s="2"/>
      <c r="D367" s="2"/>
      <c r="E367" s="2"/>
      <c r="F367" s="2"/>
      <c r="G367" s="222"/>
      <c r="H367" s="222"/>
      <c r="I367" s="222"/>
      <c r="J367" s="222"/>
      <c r="K367" s="5"/>
    </row>
    <row r="368" ht="15.75" customHeight="1">
      <c r="A368" s="2"/>
      <c r="B368" s="2"/>
      <c r="C368" s="2"/>
      <c r="D368" s="2"/>
      <c r="E368" s="2"/>
      <c r="F368" s="2"/>
      <c r="G368" s="222"/>
      <c r="H368" s="222"/>
      <c r="I368" s="222"/>
      <c r="J368" s="222"/>
      <c r="K368" s="5"/>
    </row>
    <row r="369" ht="15.75" customHeight="1">
      <c r="A369" s="2"/>
      <c r="B369" s="2"/>
      <c r="C369" s="2"/>
      <c r="D369" s="2"/>
      <c r="E369" s="2"/>
      <c r="F369" s="2"/>
      <c r="G369" s="222"/>
      <c r="H369" s="222"/>
      <c r="I369" s="222"/>
      <c r="J369" s="222"/>
      <c r="K369" s="5"/>
    </row>
    <row r="370" ht="15.75" customHeight="1">
      <c r="A370" s="2"/>
      <c r="B370" s="2"/>
      <c r="C370" s="2"/>
      <c r="D370" s="2"/>
      <c r="E370" s="2"/>
      <c r="F370" s="2"/>
      <c r="G370" s="222"/>
      <c r="H370" s="222"/>
      <c r="I370" s="222"/>
      <c r="J370" s="222"/>
      <c r="K370" s="5"/>
    </row>
    <row r="371" ht="15.75" customHeight="1">
      <c r="A371" s="2"/>
      <c r="B371" s="2"/>
      <c r="C371" s="2"/>
      <c r="D371" s="2"/>
      <c r="E371" s="2"/>
      <c r="F371" s="2"/>
      <c r="G371" s="222"/>
      <c r="H371" s="222"/>
      <c r="I371" s="222"/>
      <c r="J371" s="222"/>
      <c r="K371" s="5"/>
    </row>
    <row r="372" ht="15.75" customHeight="1">
      <c r="A372" s="2"/>
      <c r="B372" s="2"/>
      <c r="C372" s="2"/>
      <c r="D372" s="2"/>
      <c r="E372" s="2"/>
      <c r="F372" s="2"/>
      <c r="G372" s="222"/>
      <c r="H372" s="222"/>
      <c r="I372" s="222"/>
      <c r="J372" s="222"/>
      <c r="K372" s="5"/>
    </row>
    <row r="373" ht="15.75" customHeight="1">
      <c r="A373" s="2"/>
      <c r="B373" s="2"/>
      <c r="C373" s="2"/>
      <c r="D373" s="2"/>
      <c r="E373" s="2"/>
      <c r="F373" s="2"/>
      <c r="G373" s="222"/>
      <c r="H373" s="222"/>
      <c r="I373" s="222"/>
      <c r="J373" s="222"/>
      <c r="K373" s="5"/>
    </row>
    <row r="374" ht="15.75" customHeight="1">
      <c r="A374" s="2"/>
      <c r="B374" s="2"/>
      <c r="C374" s="2"/>
      <c r="D374" s="2"/>
      <c r="E374" s="2"/>
      <c r="F374" s="2"/>
      <c r="G374" s="222"/>
      <c r="H374" s="222"/>
      <c r="I374" s="222"/>
      <c r="J374" s="222"/>
      <c r="K374" s="5"/>
    </row>
    <row r="375" ht="15.75" customHeight="1">
      <c r="A375" s="2"/>
      <c r="B375" s="2"/>
      <c r="C375" s="2"/>
      <c r="D375" s="2"/>
      <c r="E375" s="2"/>
      <c r="F375" s="2"/>
      <c r="G375" s="222"/>
      <c r="H375" s="222"/>
      <c r="I375" s="222"/>
      <c r="J375" s="222"/>
      <c r="K375" s="5"/>
    </row>
    <row r="376" ht="15.75" customHeight="1">
      <c r="A376" s="2"/>
      <c r="B376" s="2"/>
      <c r="C376" s="2"/>
      <c r="D376" s="2"/>
      <c r="E376" s="2"/>
      <c r="F376" s="2"/>
      <c r="G376" s="222"/>
      <c r="H376" s="222"/>
      <c r="I376" s="222"/>
      <c r="J376" s="222"/>
      <c r="K376" s="5"/>
    </row>
    <row r="377" ht="15.75" customHeight="1">
      <c r="A377" s="2"/>
      <c r="B377" s="2"/>
      <c r="C377" s="2"/>
      <c r="D377" s="2"/>
      <c r="E377" s="2"/>
      <c r="F377" s="2"/>
      <c r="G377" s="222"/>
      <c r="H377" s="222"/>
      <c r="I377" s="222"/>
      <c r="J377" s="222"/>
      <c r="K377" s="5"/>
    </row>
    <row r="378" ht="15.75" customHeight="1">
      <c r="A378" s="2"/>
      <c r="B378" s="2"/>
      <c r="C378" s="2"/>
      <c r="D378" s="2"/>
      <c r="E378" s="2"/>
      <c r="F378" s="2"/>
      <c r="G378" s="222"/>
      <c r="H378" s="222"/>
      <c r="I378" s="222"/>
      <c r="J378" s="222"/>
      <c r="K378" s="5"/>
    </row>
    <row r="379" ht="15.75" customHeight="1">
      <c r="A379" s="2"/>
      <c r="B379" s="2"/>
      <c r="C379" s="2"/>
      <c r="D379" s="2"/>
      <c r="E379" s="2"/>
      <c r="F379" s="2"/>
      <c r="G379" s="222"/>
      <c r="H379" s="222"/>
      <c r="I379" s="222"/>
      <c r="J379" s="222"/>
      <c r="K379" s="5"/>
    </row>
    <row r="380" ht="15.75" customHeight="1">
      <c r="A380" s="2"/>
      <c r="B380" s="2"/>
      <c r="C380" s="2"/>
      <c r="D380" s="2"/>
      <c r="E380" s="2"/>
      <c r="F380" s="2"/>
      <c r="G380" s="222"/>
      <c r="H380" s="222"/>
      <c r="I380" s="222"/>
      <c r="J380" s="222"/>
      <c r="K380" s="5"/>
    </row>
    <row r="381" ht="15.75" customHeight="1">
      <c r="A381" s="2"/>
      <c r="B381" s="2"/>
      <c r="C381" s="2"/>
      <c r="D381" s="2"/>
      <c r="E381" s="2"/>
      <c r="F381" s="2"/>
      <c r="G381" s="222"/>
      <c r="H381" s="222"/>
      <c r="I381" s="222"/>
      <c r="J381" s="222"/>
      <c r="K381" s="5"/>
    </row>
    <row r="382" ht="15.75" customHeight="1">
      <c r="A382" s="2"/>
      <c r="B382" s="2"/>
      <c r="C382" s="2"/>
      <c r="D382" s="2"/>
      <c r="E382" s="2"/>
      <c r="F382" s="2"/>
      <c r="G382" s="222"/>
      <c r="H382" s="222"/>
      <c r="I382" s="222"/>
      <c r="J382" s="222"/>
      <c r="K382" s="5"/>
    </row>
    <row r="383" ht="15.75" customHeight="1">
      <c r="A383" s="2"/>
      <c r="B383" s="2"/>
      <c r="C383" s="2"/>
      <c r="D383" s="2"/>
      <c r="E383" s="2"/>
      <c r="F383" s="2"/>
      <c r="G383" s="222"/>
      <c r="H383" s="222"/>
      <c r="I383" s="222"/>
      <c r="J383" s="222"/>
      <c r="K383" s="5"/>
    </row>
    <row r="384" ht="15.75" customHeight="1">
      <c r="A384" s="2"/>
      <c r="B384" s="2"/>
      <c r="C384" s="2"/>
      <c r="D384" s="2"/>
      <c r="E384" s="2"/>
      <c r="F384" s="2"/>
      <c r="G384" s="222"/>
      <c r="H384" s="222"/>
      <c r="I384" s="222"/>
      <c r="J384" s="222"/>
      <c r="K384" s="5"/>
    </row>
    <row r="385" ht="15.75" customHeight="1">
      <c r="A385" s="2"/>
      <c r="B385" s="2"/>
      <c r="C385" s="2"/>
      <c r="D385" s="2"/>
      <c r="E385" s="2"/>
      <c r="F385" s="2"/>
      <c r="G385" s="222"/>
      <c r="H385" s="222"/>
      <c r="I385" s="222"/>
      <c r="J385" s="222"/>
      <c r="K385" s="5"/>
    </row>
    <row r="386" ht="15.75" customHeight="1">
      <c r="A386" s="2"/>
      <c r="B386" s="2"/>
      <c r="C386" s="2"/>
      <c r="D386" s="2"/>
      <c r="E386" s="2"/>
      <c r="F386" s="2"/>
      <c r="G386" s="222"/>
      <c r="H386" s="222"/>
      <c r="I386" s="222"/>
      <c r="J386" s="222"/>
      <c r="K386" s="5"/>
    </row>
    <row r="387" ht="15.75" customHeight="1">
      <c r="A387" s="2"/>
      <c r="B387" s="2"/>
      <c r="C387" s="2"/>
      <c r="D387" s="2"/>
      <c r="E387" s="2"/>
      <c r="F387" s="2"/>
      <c r="G387" s="222"/>
      <c r="H387" s="222"/>
      <c r="I387" s="222"/>
      <c r="J387" s="222"/>
      <c r="K387" s="5"/>
    </row>
    <row r="388" ht="15.75" customHeight="1">
      <c r="A388" s="2"/>
      <c r="B388" s="2"/>
      <c r="C388" s="2"/>
      <c r="D388" s="2"/>
      <c r="E388" s="2"/>
      <c r="F388" s="2"/>
      <c r="G388" s="222"/>
      <c r="H388" s="222"/>
      <c r="I388" s="222"/>
      <c r="J388" s="222"/>
      <c r="K388" s="5"/>
    </row>
    <row r="389" ht="15.75" customHeight="1">
      <c r="A389" s="2"/>
      <c r="B389" s="2"/>
      <c r="C389" s="2"/>
      <c r="D389" s="2"/>
      <c r="E389" s="2"/>
      <c r="F389" s="2"/>
      <c r="G389" s="222"/>
      <c r="H389" s="222"/>
      <c r="I389" s="222"/>
      <c r="J389" s="222"/>
      <c r="K389" s="5"/>
    </row>
    <row r="390" ht="15.75" customHeight="1">
      <c r="A390" s="2"/>
      <c r="B390" s="2"/>
      <c r="C390" s="2"/>
      <c r="D390" s="2"/>
      <c r="E390" s="2"/>
      <c r="F390" s="2"/>
      <c r="G390" s="222"/>
      <c r="H390" s="222"/>
      <c r="I390" s="222"/>
      <c r="J390" s="222"/>
      <c r="K390" s="5"/>
    </row>
    <row r="391" ht="15.75" customHeight="1">
      <c r="A391" s="2"/>
      <c r="B391" s="2"/>
      <c r="C391" s="2"/>
      <c r="D391" s="2"/>
      <c r="E391" s="2"/>
      <c r="F391" s="2"/>
      <c r="G391" s="222"/>
      <c r="H391" s="222"/>
      <c r="I391" s="222"/>
      <c r="J391" s="222"/>
      <c r="K391" s="5"/>
    </row>
    <row r="392" ht="15.75" customHeight="1">
      <c r="A392" s="2"/>
      <c r="B392" s="2"/>
      <c r="C392" s="2"/>
      <c r="D392" s="2"/>
      <c r="E392" s="2"/>
      <c r="F392" s="2"/>
      <c r="G392" s="222"/>
      <c r="H392" s="222"/>
      <c r="I392" s="222"/>
      <c r="J392" s="222"/>
      <c r="K392" s="5"/>
    </row>
    <row r="393" ht="15.75" customHeight="1">
      <c r="A393" s="2"/>
      <c r="B393" s="2"/>
      <c r="C393" s="2"/>
      <c r="D393" s="2"/>
      <c r="E393" s="2"/>
      <c r="F393" s="2"/>
      <c r="G393" s="222"/>
      <c r="H393" s="222"/>
      <c r="I393" s="222"/>
      <c r="J393" s="222"/>
      <c r="K393" s="5"/>
    </row>
    <row r="394" ht="15.75" customHeight="1">
      <c r="A394" s="2"/>
      <c r="B394" s="2"/>
      <c r="C394" s="2"/>
      <c r="D394" s="2"/>
      <c r="E394" s="2"/>
      <c r="F394" s="2"/>
      <c r="G394" s="222"/>
      <c r="H394" s="222"/>
      <c r="I394" s="222"/>
      <c r="J394" s="222"/>
      <c r="K394" s="5"/>
    </row>
    <row r="395" ht="15.75" customHeight="1">
      <c r="A395" s="2"/>
      <c r="B395" s="2"/>
      <c r="C395" s="2"/>
      <c r="D395" s="2"/>
      <c r="E395" s="2"/>
      <c r="F395" s="2"/>
      <c r="G395" s="222"/>
      <c r="H395" s="222"/>
      <c r="I395" s="222"/>
      <c r="J395" s="222"/>
      <c r="K395" s="5"/>
    </row>
    <row r="396" ht="15.75" customHeight="1">
      <c r="A396" s="2"/>
      <c r="B396" s="2"/>
      <c r="C396" s="2"/>
      <c r="D396" s="2"/>
      <c r="E396" s="2"/>
      <c r="F396" s="2"/>
      <c r="G396" s="222"/>
      <c r="H396" s="222"/>
      <c r="I396" s="222"/>
      <c r="J396" s="222"/>
      <c r="K396" s="5"/>
    </row>
    <row r="397" ht="15.75" customHeight="1">
      <c r="A397" s="2"/>
      <c r="B397" s="2"/>
      <c r="C397" s="2"/>
      <c r="D397" s="2"/>
      <c r="E397" s="2"/>
      <c r="F397" s="2"/>
      <c r="G397" s="222"/>
      <c r="H397" s="222"/>
      <c r="I397" s="222"/>
      <c r="J397" s="222"/>
      <c r="K397" s="5"/>
    </row>
    <row r="398" ht="15.75" customHeight="1">
      <c r="A398" s="2"/>
      <c r="B398" s="2"/>
      <c r="C398" s="2"/>
      <c r="D398" s="2"/>
      <c r="E398" s="2"/>
      <c r="F398" s="2"/>
      <c r="G398" s="222"/>
      <c r="H398" s="222"/>
      <c r="I398" s="222"/>
      <c r="J398" s="222"/>
      <c r="K398" s="5"/>
    </row>
    <row r="399" ht="15.75" customHeight="1">
      <c r="A399" s="2"/>
      <c r="B399" s="2"/>
      <c r="C399" s="2"/>
      <c r="D399" s="2"/>
      <c r="E399" s="2"/>
      <c r="F399" s="2"/>
      <c r="G399" s="222"/>
      <c r="H399" s="222"/>
      <c r="I399" s="222"/>
      <c r="J399" s="222"/>
      <c r="K399" s="5"/>
    </row>
    <row r="400" ht="15.75" customHeight="1">
      <c r="A400" s="2"/>
      <c r="B400" s="2"/>
      <c r="C400" s="2"/>
      <c r="D400" s="2"/>
      <c r="E400" s="2"/>
      <c r="F400" s="2"/>
      <c r="G400" s="222"/>
      <c r="H400" s="222"/>
      <c r="I400" s="222"/>
      <c r="J400" s="222"/>
      <c r="K400" s="5"/>
    </row>
    <row r="401" ht="15.75" customHeight="1">
      <c r="A401" s="2"/>
      <c r="B401" s="2"/>
      <c r="C401" s="2"/>
      <c r="D401" s="2"/>
      <c r="E401" s="2"/>
      <c r="F401" s="2"/>
      <c r="G401" s="222"/>
      <c r="H401" s="222"/>
      <c r="I401" s="222"/>
      <c r="J401" s="222"/>
      <c r="K401" s="5"/>
    </row>
    <row r="402" ht="15.75" customHeight="1">
      <c r="A402" s="2"/>
      <c r="B402" s="2"/>
      <c r="C402" s="2"/>
      <c r="D402" s="2"/>
      <c r="E402" s="2"/>
      <c r="F402" s="2"/>
      <c r="G402" s="222"/>
      <c r="H402" s="222"/>
      <c r="I402" s="222"/>
      <c r="J402" s="222"/>
      <c r="K402" s="5"/>
    </row>
    <row r="403" ht="15.75" customHeight="1">
      <c r="A403" s="2"/>
      <c r="B403" s="2"/>
      <c r="C403" s="2"/>
      <c r="D403" s="2"/>
      <c r="E403" s="2"/>
      <c r="F403" s="2"/>
      <c r="G403" s="222"/>
      <c r="H403" s="222"/>
      <c r="I403" s="222"/>
      <c r="J403" s="222"/>
      <c r="K403" s="5"/>
    </row>
    <row r="404" ht="15.75" customHeight="1">
      <c r="A404" s="2"/>
      <c r="B404" s="2"/>
      <c r="C404" s="2"/>
      <c r="D404" s="2"/>
      <c r="E404" s="2"/>
      <c r="F404" s="2"/>
      <c r="G404" s="222"/>
      <c r="H404" s="222"/>
      <c r="I404" s="222"/>
      <c r="J404" s="222"/>
      <c r="K404" s="5"/>
    </row>
    <row r="405" ht="15.75" customHeight="1">
      <c r="A405" s="2"/>
      <c r="B405" s="2"/>
      <c r="C405" s="2"/>
      <c r="D405" s="2"/>
      <c r="E405" s="2"/>
      <c r="F405" s="2"/>
      <c r="G405" s="222"/>
      <c r="H405" s="222"/>
      <c r="I405" s="222"/>
      <c r="J405" s="222"/>
      <c r="K405" s="5"/>
    </row>
    <row r="406" ht="15.75" customHeight="1">
      <c r="A406" s="2"/>
      <c r="B406" s="2"/>
      <c r="C406" s="2"/>
      <c r="D406" s="2"/>
      <c r="E406" s="2"/>
      <c r="F406" s="2"/>
      <c r="G406" s="222"/>
      <c r="H406" s="222"/>
      <c r="I406" s="222"/>
      <c r="J406" s="222"/>
      <c r="K406" s="5"/>
    </row>
    <row r="407" ht="15.75" customHeight="1">
      <c r="A407" s="2"/>
      <c r="B407" s="2"/>
      <c r="C407" s="2"/>
      <c r="D407" s="2"/>
      <c r="E407" s="2"/>
      <c r="F407" s="2"/>
      <c r="G407" s="222"/>
      <c r="H407" s="222"/>
      <c r="I407" s="222"/>
      <c r="J407" s="222"/>
      <c r="K407" s="5"/>
    </row>
    <row r="408" ht="15.75" customHeight="1">
      <c r="A408" s="2"/>
      <c r="B408" s="2"/>
      <c r="C408" s="2"/>
      <c r="D408" s="2"/>
      <c r="E408" s="2"/>
      <c r="F408" s="2"/>
      <c r="G408" s="222"/>
      <c r="H408" s="222"/>
      <c r="I408" s="222"/>
      <c r="J408" s="222"/>
      <c r="K408" s="5"/>
    </row>
    <row r="409" ht="15.75" customHeight="1">
      <c r="A409" s="2"/>
      <c r="B409" s="2"/>
      <c r="C409" s="2"/>
      <c r="D409" s="2"/>
      <c r="E409" s="2"/>
      <c r="F409" s="2"/>
      <c r="G409" s="222"/>
      <c r="H409" s="222"/>
      <c r="I409" s="222"/>
      <c r="J409" s="222"/>
      <c r="K409" s="5"/>
    </row>
    <row r="410" ht="15.75" customHeight="1">
      <c r="A410" s="2"/>
      <c r="B410" s="2"/>
      <c r="C410" s="2"/>
      <c r="D410" s="2"/>
      <c r="E410" s="2"/>
      <c r="F410" s="2"/>
      <c r="G410" s="222"/>
      <c r="H410" s="222"/>
      <c r="I410" s="222"/>
      <c r="J410" s="222"/>
      <c r="K410" s="5"/>
    </row>
    <row r="411" ht="15.75" customHeight="1">
      <c r="A411" s="2"/>
      <c r="B411" s="2"/>
      <c r="C411" s="2"/>
      <c r="D411" s="2"/>
      <c r="E411" s="2"/>
      <c r="F411" s="2"/>
      <c r="G411" s="222"/>
      <c r="H411" s="222"/>
      <c r="I411" s="222"/>
      <c r="J411" s="222"/>
      <c r="K411" s="5"/>
    </row>
    <row r="412" ht="15.75" customHeight="1">
      <c r="A412" s="2"/>
      <c r="B412" s="2"/>
      <c r="C412" s="2"/>
      <c r="D412" s="2"/>
      <c r="E412" s="2"/>
      <c r="F412" s="2"/>
      <c r="G412" s="222"/>
      <c r="H412" s="222"/>
      <c r="I412" s="222"/>
      <c r="J412" s="222"/>
      <c r="K412" s="5"/>
    </row>
    <row r="413" ht="15.75" customHeight="1">
      <c r="A413" s="2"/>
      <c r="B413" s="2"/>
      <c r="C413" s="2"/>
      <c r="D413" s="2"/>
      <c r="E413" s="2"/>
      <c r="F413" s="2"/>
      <c r="G413" s="222"/>
      <c r="H413" s="222"/>
      <c r="I413" s="222"/>
      <c r="J413" s="222"/>
      <c r="K413" s="5"/>
    </row>
    <row r="414" ht="15.75" customHeight="1">
      <c r="A414" s="2"/>
      <c r="B414" s="2"/>
      <c r="C414" s="2"/>
      <c r="D414" s="2"/>
      <c r="E414" s="2"/>
      <c r="F414" s="2"/>
      <c r="G414" s="222"/>
      <c r="H414" s="222"/>
      <c r="I414" s="222"/>
      <c r="J414" s="222"/>
      <c r="K414" s="5"/>
    </row>
    <row r="415" ht="15.75" customHeight="1">
      <c r="A415" s="2"/>
      <c r="B415" s="2"/>
      <c r="C415" s="2"/>
      <c r="D415" s="2"/>
      <c r="E415" s="2"/>
      <c r="F415" s="2"/>
      <c r="G415" s="222"/>
      <c r="H415" s="222"/>
      <c r="I415" s="222"/>
      <c r="J415" s="222"/>
      <c r="K415" s="5"/>
    </row>
    <row r="416" ht="15.75" customHeight="1">
      <c r="A416" s="2"/>
      <c r="B416" s="2"/>
      <c r="C416" s="2"/>
      <c r="D416" s="2"/>
      <c r="E416" s="2"/>
      <c r="F416" s="2"/>
      <c r="G416" s="222"/>
      <c r="H416" s="222"/>
      <c r="I416" s="222"/>
      <c r="J416" s="222"/>
      <c r="K416" s="5"/>
    </row>
    <row r="417" ht="15.75" customHeight="1">
      <c r="A417" s="2"/>
      <c r="B417" s="2"/>
      <c r="C417" s="2"/>
      <c r="D417" s="2"/>
      <c r="E417" s="2"/>
      <c r="F417" s="2"/>
      <c r="G417" s="222"/>
      <c r="H417" s="222"/>
      <c r="I417" s="222"/>
      <c r="J417" s="222"/>
      <c r="K417" s="5"/>
    </row>
    <row r="418" ht="15.75" customHeight="1">
      <c r="A418" s="2"/>
      <c r="B418" s="2"/>
      <c r="C418" s="2"/>
      <c r="D418" s="2"/>
      <c r="E418" s="2"/>
      <c r="F418" s="2"/>
      <c r="G418" s="222"/>
      <c r="H418" s="222"/>
      <c r="I418" s="222"/>
      <c r="J418" s="222"/>
      <c r="K418" s="5"/>
    </row>
    <row r="419" ht="15.75" customHeight="1">
      <c r="A419" s="2"/>
      <c r="B419" s="2"/>
      <c r="C419" s="2"/>
      <c r="D419" s="2"/>
      <c r="E419" s="2"/>
      <c r="F419" s="2"/>
      <c r="G419" s="222"/>
      <c r="H419" s="222"/>
      <c r="I419" s="222"/>
      <c r="J419" s="222"/>
      <c r="K419" s="5"/>
    </row>
    <row r="420" ht="15.75" customHeight="1">
      <c r="A420" s="2"/>
      <c r="B420" s="2"/>
      <c r="C420" s="2"/>
      <c r="D420" s="2"/>
      <c r="E420" s="2"/>
      <c r="F420" s="2"/>
      <c r="G420" s="222"/>
      <c r="H420" s="222"/>
      <c r="I420" s="222"/>
      <c r="J420" s="222"/>
      <c r="K420" s="5"/>
    </row>
    <row r="421" ht="15.75" customHeight="1">
      <c r="A421" s="2"/>
      <c r="B421" s="2"/>
      <c r="C421" s="2"/>
      <c r="D421" s="2"/>
      <c r="E421" s="2"/>
      <c r="F421" s="2"/>
      <c r="G421" s="222"/>
      <c r="H421" s="222"/>
      <c r="I421" s="222"/>
      <c r="J421" s="222"/>
      <c r="K421" s="5"/>
    </row>
    <row r="422" ht="15.75" customHeight="1">
      <c r="A422" s="2"/>
      <c r="B422" s="2"/>
      <c r="C422" s="2"/>
      <c r="D422" s="2"/>
      <c r="E422" s="2"/>
      <c r="F422" s="2"/>
      <c r="G422" s="222"/>
      <c r="H422" s="222"/>
      <c r="I422" s="222"/>
      <c r="J422" s="222"/>
      <c r="K422" s="5"/>
    </row>
    <row r="423" ht="15.75" customHeight="1">
      <c r="A423" s="2"/>
      <c r="B423" s="2"/>
      <c r="C423" s="2"/>
      <c r="D423" s="2"/>
      <c r="E423" s="2"/>
      <c r="F423" s="2"/>
      <c r="G423" s="222"/>
      <c r="H423" s="222"/>
      <c r="I423" s="222"/>
      <c r="J423" s="222"/>
      <c r="K423" s="5"/>
    </row>
    <row r="424" ht="15.75" customHeight="1">
      <c r="A424" s="2"/>
      <c r="B424" s="2"/>
      <c r="C424" s="2"/>
      <c r="D424" s="2"/>
      <c r="E424" s="2"/>
      <c r="F424" s="2"/>
      <c r="G424" s="222"/>
      <c r="H424" s="222"/>
      <c r="I424" s="222"/>
      <c r="J424" s="222"/>
      <c r="K424" s="5"/>
    </row>
    <row r="425" ht="15.75" customHeight="1">
      <c r="A425" s="2"/>
      <c r="B425" s="2"/>
      <c r="C425" s="2"/>
      <c r="D425" s="2"/>
      <c r="E425" s="2"/>
      <c r="F425" s="2"/>
      <c r="G425" s="222"/>
      <c r="H425" s="222"/>
      <c r="I425" s="222"/>
      <c r="J425" s="222"/>
      <c r="K425" s="5"/>
    </row>
    <row r="426" ht="15.75" customHeight="1">
      <c r="A426" s="2"/>
      <c r="B426" s="2"/>
      <c r="C426" s="2"/>
      <c r="D426" s="2"/>
      <c r="E426" s="2"/>
      <c r="F426" s="2"/>
      <c r="G426" s="222"/>
      <c r="H426" s="222"/>
      <c r="I426" s="222"/>
      <c r="J426" s="222"/>
      <c r="K426" s="5"/>
    </row>
    <row r="427" ht="15.75" customHeight="1">
      <c r="A427" s="2"/>
      <c r="B427" s="2"/>
      <c r="C427" s="2"/>
      <c r="D427" s="2"/>
      <c r="E427" s="2"/>
      <c r="F427" s="2"/>
      <c r="G427" s="222"/>
      <c r="H427" s="222"/>
      <c r="I427" s="222"/>
      <c r="J427" s="222"/>
      <c r="K427" s="5"/>
    </row>
    <row r="428" ht="15.75" customHeight="1">
      <c r="A428" s="2"/>
      <c r="B428" s="2"/>
      <c r="C428" s="2"/>
      <c r="D428" s="2"/>
      <c r="E428" s="2"/>
      <c r="F428" s="2"/>
      <c r="G428" s="222"/>
      <c r="H428" s="222"/>
      <c r="I428" s="222"/>
      <c r="J428" s="222"/>
      <c r="K428" s="5"/>
    </row>
    <row r="429" ht="15.75" customHeight="1">
      <c r="A429" s="2"/>
      <c r="B429" s="2"/>
      <c r="C429" s="2"/>
      <c r="D429" s="2"/>
      <c r="E429" s="2"/>
      <c r="F429" s="2"/>
      <c r="G429" s="222"/>
      <c r="H429" s="222"/>
      <c r="I429" s="222"/>
      <c r="J429" s="222"/>
      <c r="K429" s="5"/>
    </row>
    <row r="430" ht="15.75" customHeight="1">
      <c r="A430" s="2"/>
      <c r="B430" s="2"/>
      <c r="C430" s="2"/>
      <c r="D430" s="2"/>
      <c r="E430" s="2"/>
      <c r="F430" s="2"/>
      <c r="G430" s="222"/>
      <c r="H430" s="222"/>
      <c r="I430" s="222"/>
      <c r="J430" s="222"/>
      <c r="K430" s="5"/>
    </row>
    <row r="431" ht="15.75" customHeight="1">
      <c r="A431" s="2"/>
      <c r="B431" s="2"/>
      <c r="C431" s="2"/>
      <c r="D431" s="2"/>
      <c r="E431" s="2"/>
      <c r="F431" s="2"/>
      <c r="G431" s="222"/>
      <c r="H431" s="222"/>
      <c r="I431" s="222"/>
      <c r="J431" s="222"/>
      <c r="K431" s="5"/>
    </row>
    <row r="432" ht="15.75" customHeight="1">
      <c r="A432" s="2"/>
      <c r="B432" s="2"/>
      <c r="C432" s="2"/>
      <c r="D432" s="2"/>
      <c r="E432" s="2"/>
      <c r="F432" s="2"/>
      <c r="G432" s="222"/>
      <c r="H432" s="222"/>
      <c r="I432" s="222"/>
      <c r="J432" s="222"/>
      <c r="K432" s="5"/>
    </row>
    <row r="433" ht="15.75" customHeight="1">
      <c r="A433" s="2"/>
      <c r="B433" s="2"/>
      <c r="C433" s="2"/>
      <c r="D433" s="2"/>
      <c r="E433" s="2"/>
      <c r="F433" s="2"/>
      <c r="G433" s="222"/>
      <c r="H433" s="222"/>
      <c r="I433" s="222"/>
      <c r="J433" s="222"/>
      <c r="K433" s="5"/>
    </row>
    <row r="434" ht="15.75" customHeight="1">
      <c r="A434" s="2"/>
      <c r="B434" s="2"/>
      <c r="C434" s="2"/>
      <c r="D434" s="2"/>
      <c r="E434" s="2"/>
      <c r="F434" s="2"/>
      <c r="G434" s="222"/>
      <c r="H434" s="222"/>
      <c r="I434" s="222"/>
      <c r="J434" s="222"/>
      <c r="K434" s="5"/>
    </row>
    <row r="435" ht="15.75" customHeight="1">
      <c r="A435" s="2"/>
      <c r="B435" s="2"/>
      <c r="C435" s="2"/>
      <c r="D435" s="2"/>
      <c r="E435" s="2"/>
      <c r="F435" s="2"/>
      <c r="G435" s="222"/>
      <c r="H435" s="222"/>
      <c r="I435" s="222"/>
      <c r="J435" s="222"/>
      <c r="K435" s="5"/>
    </row>
    <row r="436" ht="15.75" customHeight="1">
      <c r="A436" s="2"/>
      <c r="B436" s="2"/>
      <c r="C436" s="2"/>
      <c r="D436" s="2"/>
      <c r="E436" s="2"/>
      <c r="F436" s="2"/>
      <c r="G436" s="222"/>
      <c r="H436" s="222"/>
      <c r="I436" s="222"/>
      <c r="J436" s="222"/>
      <c r="K436" s="5"/>
    </row>
    <row r="437" ht="15.75" customHeight="1">
      <c r="A437" s="2"/>
      <c r="B437" s="2"/>
      <c r="C437" s="2"/>
      <c r="D437" s="2"/>
      <c r="E437" s="2"/>
      <c r="F437" s="2"/>
      <c r="G437" s="222"/>
      <c r="H437" s="222"/>
      <c r="I437" s="222"/>
      <c r="J437" s="222"/>
      <c r="K437" s="5"/>
    </row>
    <row r="438" ht="15.75" customHeight="1">
      <c r="A438" s="2"/>
      <c r="B438" s="2"/>
      <c r="C438" s="2"/>
      <c r="D438" s="2"/>
      <c r="E438" s="2"/>
      <c r="F438" s="2"/>
      <c r="G438" s="222"/>
      <c r="H438" s="222"/>
      <c r="I438" s="222"/>
      <c r="J438" s="222"/>
      <c r="K438" s="5"/>
    </row>
    <row r="439" ht="15.75" customHeight="1">
      <c r="A439" s="2"/>
      <c r="B439" s="2"/>
      <c r="C439" s="2"/>
      <c r="D439" s="2"/>
      <c r="E439" s="2"/>
      <c r="F439" s="2"/>
      <c r="G439" s="222"/>
      <c r="H439" s="222"/>
      <c r="I439" s="222"/>
      <c r="J439" s="222"/>
      <c r="K439" s="5"/>
    </row>
    <row r="440" ht="15.75" customHeight="1">
      <c r="A440" s="2"/>
      <c r="B440" s="2"/>
      <c r="C440" s="2"/>
      <c r="D440" s="2"/>
      <c r="E440" s="2"/>
      <c r="F440" s="2"/>
      <c r="G440" s="222"/>
      <c r="H440" s="222"/>
      <c r="I440" s="222"/>
      <c r="J440" s="222"/>
      <c r="K440" s="5"/>
    </row>
    <row r="441" ht="15.75" customHeight="1">
      <c r="A441" s="2"/>
      <c r="B441" s="2"/>
      <c r="C441" s="2"/>
      <c r="D441" s="2"/>
      <c r="E441" s="2"/>
      <c r="F441" s="2"/>
      <c r="G441" s="222"/>
      <c r="H441" s="222"/>
      <c r="I441" s="222"/>
      <c r="J441" s="222"/>
      <c r="K441" s="5"/>
    </row>
    <row r="442" ht="15.75" customHeight="1">
      <c r="A442" s="2"/>
      <c r="B442" s="2"/>
      <c r="C442" s="2"/>
      <c r="D442" s="2"/>
      <c r="E442" s="2"/>
      <c r="F442" s="2"/>
      <c r="G442" s="222"/>
      <c r="H442" s="222"/>
      <c r="I442" s="222"/>
      <c r="J442" s="222"/>
      <c r="K442" s="5"/>
    </row>
    <row r="443" ht="15.75" customHeight="1">
      <c r="A443" s="2"/>
      <c r="B443" s="2"/>
      <c r="C443" s="2"/>
      <c r="D443" s="2"/>
      <c r="E443" s="2"/>
      <c r="F443" s="2"/>
      <c r="G443" s="222"/>
      <c r="H443" s="222"/>
      <c r="I443" s="222"/>
      <c r="J443" s="222"/>
      <c r="K443" s="5"/>
    </row>
    <row r="444" ht="15.75" customHeight="1">
      <c r="A444" s="2"/>
      <c r="B444" s="2"/>
      <c r="C444" s="2"/>
      <c r="D444" s="2"/>
      <c r="E444" s="2"/>
      <c r="F444" s="2"/>
      <c r="G444" s="222"/>
      <c r="H444" s="222"/>
      <c r="I444" s="222"/>
      <c r="J444" s="222"/>
      <c r="K444" s="5"/>
    </row>
    <row r="445" ht="15.75" customHeight="1">
      <c r="A445" s="2"/>
      <c r="B445" s="2"/>
      <c r="C445" s="2"/>
      <c r="D445" s="2"/>
      <c r="E445" s="2"/>
      <c r="F445" s="2"/>
      <c r="G445" s="222"/>
      <c r="H445" s="222"/>
      <c r="I445" s="222"/>
      <c r="J445" s="222"/>
      <c r="K445" s="5"/>
    </row>
    <row r="446" ht="15.75" customHeight="1">
      <c r="A446" s="2"/>
      <c r="B446" s="2"/>
      <c r="C446" s="2"/>
      <c r="D446" s="2"/>
      <c r="E446" s="2"/>
      <c r="F446" s="2"/>
      <c r="G446" s="222"/>
      <c r="H446" s="222"/>
      <c r="I446" s="222"/>
      <c r="J446" s="222"/>
      <c r="K446" s="5"/>
    </row>
    <row r="447" ht="15.75" customHeight="1">
      <c r="A447" s="2"/>
      <c r="B447" s="2"/>
      <c r="C447" s="2"/>
      <c r="D447" s="2"/>
      <c r="E447" s="2"/>
      <c r="F447" s="2"/>
      <c r="G447" s="222"/>
      <c r="H447" s="222"/>
      <c r="I447" s="222"/>
      <c r="J447" s="222"/>
      <c r="K447" s="5"/>
    </row>
    <row r="448" ht="15.75" customHeight="1">
      <c r="A448" s="2"/>
      <c r="B448" s="2"/>
      <c r="C448" s="2"/>
      <c r="D448" s="2"/>
      <c r="E448" s="2"/>
      <c r="F448" s="2"/>
      <c r="G448" s="222"/>
      <c r="H448" s="222"/>
      <c r="I448" s="222"/>
      <c r="J448" s="222"/>
      <c r="K448" s="5"/>
    </row>
    <row r="449" ht="15.75" customHeight="1">
      <c r="A449" s="2"/>
      <c r="B449" s="2"/>
      <c r="C449" s="2"/>
      <c r="D449" s="2"/>
      <c r="E449" s="2"/>
      <c r="F449" s="2"/>
      <c r="G449" s="222"/>
      <c r="H449" s="222"/>
      <c r="I449" s="222"/>
      <c r="J449" s="222"/>
      <c r="K449" s="5"/>
    </row>
    <row r="450" ht="15.75" customHeight="1">
      <c r="A450" s="2"/>
      <c r="B450" s="2"/>
      <c r="C450" s="2"/>
      <c r="D450" s="2"/>
      <c r="E450" s="2"/>
      <c r="F450" s="2"/>
      <c r="G450" s="222"/>
      <c r="H450" s="222"/>
      <c r="I450" s="222"/>
      <c r="J450" s="222"/>
      <c r="K450" s="5"/>
    </row>
    <row r="451" ht="15.75" customHeight="1">
      <c r="A451" s="2"/>
      <c r="B451" s="2"/>
      <c r="C451" s="2"/>
      <c r="D451" s="2"/>
      <c r="E451" s="2"/>
      <c r="F451" s="2"/>
      <c r="G451" s="222"/>
      <c r="H451" s="222"/>
      <c r="I451" s="222"/>
      <c r="J451" s="222"/>
      <c r="K451" s="5"/>
    </row>
    <row r="452" ht="15.75" customHeight="1">
      <c r="A452" s="2"/>
      <c r="B452" s="2"/>
      <c r="C452" s="2"/>
      <c r="D452" s="2"/>
      <c r="E452" s="2"/>
      <c r="F452" s="2"/>
      <c r="G452" s="222"/>
      <c r="H452" s="222"/>
      <c r="I452" s="222"/>
      <c r="J452" s="222"/>
      <c r="K452" s="5"/>
    </row>
    <row r="453" ht="15.75" customHeight="1">
      <c r="A453" s="2"/>
      <c r="B453" s="2"/>
      <c r="C453" s="2"/>
      <c r="D453" s="2"/>
      <c r="E453" s="2"/>
      <c r="F453" s="2"/>
      <c r="G453" s="222"/>
      <c r="H453" s="222"/>
      <c r="I453" s="222"/>
      <c r="J453" s="222"/>
      <c r="K453" s="5"/>
    </row>
    <row r="454" ht="15.75" customHeight="1">
      <c r="A454" s="2"/>
      <c r="B454" s="2"/>
      <c r="C454" s="2"/>
      <c r="D454" s="2"/>
      <c r="E454" s="2"/>
      <c r="F454" s="2"/>
      <c r="G454" s="222"/>
      <c r="H454" s="222"/>
      <c r="I454" s="222"/>
      <c r="J454" s="222"/>
      <c r="K454" s="5"/>
    </row>
    <row r="455" ht="15.75" customHeight="1">
      <c r="A455" s="2"/>
      <c r="B455" s="2"/>
      <c r="C455" s="2"/>
      <c r="D455" s="2"/>
      <c r="E455" s="2"/>
      <c r="F455" s="2"/>
      <c r="G455" s="222"/>
      <c r="H455" s="222"/>
      <c r="I455" s="222"/>
      <c r="J455" s="222"/>
      <c r="K455" s="5"/>
    </row>
    <row r="456" ht="15.75" customHeight="1">
      <c r="A456" s="2"/>
      <c r="B456" s="2"/>
      <c r="C456" s="2"/>
      <c r="D456" s="2"/>
      <c r="E456" s="2"/>
      <c r="F456" s="2"/>
      <c r="G456" s="222"/>
      <c r="H456" s="222"/>
      <c r="I456" s="222"/>
      <c r="J456" s="222"/>
      <c r="K456" s="5"/>
    </row>
    <row r="457" ht="15.75" customHeight="1">
      <c r="A457" s="2"/>
      <c r="B457" s="2"/>
      <c r="C457" s="2"/>
      <c r="D457" s="2"/>
      <c r="E457" s="2"/>
      <c r="F457" s="2"/>
      <c r="G457" s="222"/>
      <c r="H457" s="222"/>
      <c r="I457" s="222"/>
      <c r="J457" s="222"/>
      <c r="K457" s="5"/>
    </row>
    <row r="458" ht="15.75" customHeight="1">
      <c r="A458" s="2"/>
      <c r="B458" s="2"/>
      <c r="C458" s="2"/>
      <c r="D458" s="2"/>
      <c r="E458" s="2"/>
      <c r="F458" s="2"/>
      <c r="G458" s="222"/>
      <c r="H458" s="222"/>
      <c r="I458" s="222"/>
      <c r="J458" s="222"/>
      <c r="K458" s="5"/>
    </row>
    <row r="459" ht="15.75" customHeight="1">
      <c r="A459" s="2"/>
      <c r="B459" s="2"/>
      <c r="C459" s="2"/>
      <c r="D459" s="2"/>
      <c r="E459" s="2"/>
      <c r="F459" s="2"/>
      <c r="G459" s="222"/>
      <c r="H459" s="222"/>
      <c r="I459" s="222"/>
      <c r="J459" s="222"/>
      <c r="K459" s="5"/>
    </row>
    <row r="460" ht="15.75" customHeight="1">
      <c r="A460" s="2"/>
      <c r="B460" s="2"/>
      <c r="C460" s="2"/>
      <c r="D460" s="2"/>
      <c r="E460" s="2"/>
      <c r="F460" s="2"/>
      <c r="G460" s="222"/>
      <c r="H460" s="222"/>
      <c r="I460" s="222"/>
      <c r="J460" s="222"/>
      <c r="K460" s="5"/>
    </row>
    <row r="461" ht="15.75" customHeight="1">
      <c r="A461" s="2"/>
      <c r="B461" s="2"/>
      <c r="C461" s="2"/>
      <c r="D461" s="2"/>
      <c r="E461" s="2"/>
      <c r="F461" s="2"/>
      <c r="G461" s="222"/>
      <c r="H461" s="222"/>
      <c r="I461" s="222"/>
      <c r="J461" s="222"/>
      <c r="K461" s="5"/>
    </row>
    <row r="462" ht="15.75" customHeight="1">
      <c r="A462" s="2"/>
      <c r="B462" s="2"/>
      <c r="C462" s="2"/>
      <c r="D462" s="2"/>
      <c r="E462" s="2"/>
      <c r="F462" s="2"/>
      <c r="G462" s="222"/>
      <c r="H462" s="222"/>
      <c r="I462" s="222"/>
      <c r="J462" s="222"/>
      <c r="K462" s="5"/>
    </row>
    <row r="463" ht="15.75" customHeight="1">
      <c r="A463" s="2"/>
      <c r="B463" s="2"/>
      <c r="C463" s="2"/>
      <c r="D463" s="2"/>
      <c r="E463" s="2"/>
      <c r="F463" s="2"/>
      <c r="G463" s="222"/>
      <c r="H463" s="222"/>
      <c r="I463" s="222"/>
      <c r="J463" s="222"/>
      <c r="K463" s="5"/>
    </row>
    <row r="464" ht="15.75" customHeight="1">
      <c r="A464" s="2"/>
      <c r="B464" s="2"/>
      <c r="C464" s="2"/>
      <c r="D464" s="2"/>
      <c r="E464" s="2"/>
      <c r="F464" s="2"/>
      <c r="G464" s="222"/>
      <c r="H464" s="222"/>
      <c r="I464" s="222"/>
      <c r="J464" s="222"/>
      <c r="K464" s="5"/>
    </row>
    <row r="465" ht="15.75" customHeight="1">
      <c r="A465" s="2"/>
      <c r="B465" s="2"/>
      <c r="C465" s="2"/>
      <c r="D465" s="2"/>
      <c r="E465" s="2"/>
      <c r="F465" s="2"/>
      <c r="G465" s="222"/>
      <c r="H465" s="222"/>
      <c r="I465" s="222"/>
      <c r="J465" s="222"/>
      <c r="K465" s="5"/>
    </row>
    <row r="466" ht="15.75" customHeight="1">
      <c r="A466" s="2"/>
      <c r="B466" s="2"/>
      <c r="C466" s="2"/>
      <c r="D466" s="2"/>
      <c r="E466" s="2"/>
      <c r="F466" s="2"/>
      <c r="G466" s="222"/>
      <c r="H466" s="222"/>
      <c r="I466" s="222"/>
      <c r="J466" s="222"/>
      <c r="K466" s="5"/>
    </row>
    <row r="467" ht="15.75" customHeight="1">
      <c r="A467" s="2"/>
      <c r="B467" s="2"/>
      <c r="C467" s="2"/>
      <c r="D467" s="2"/>
      <c r="E467" s="2"/>
      <c r="F467" s="2"/>
      <c r="G467" s="222"/>
      <c r="H467" s="222"/>
      <c r="I467" s="222"/>
      <c r="J467" s="222"/>
      <c r="K467" s="5"/>
    </row>
    <row r="468" ht="15.75" customHeight="1">
      <c r="A468" s="2"/>
      <c r="B468" s="2"/>
      <c r="C468" s="2"/>
      <c r="D468" s="2"/>
      <c r="E468" s="2"/>
      <c r="F468" s="2"/>
      <c r="G468" s="222"/>
      <c r="H468" s="222"/>
      <c r="I468" s="222"/>
      <c r="J468" s="222"/>
      <c r="K468" s="5"/>
    </row>
    <row r="469" ht="15.75" customHeight="1">
      <c r="A469" s="2"/>
      <c r="B469" s="2"/>
      <c r="C469" s="2"/>
      <c r="D469" s="2"/>
      <c r="E469" s="2"/>
      <c r="F469" s="2"/>
      <c r="G469" s="222"/>
      <c r="H469" s="222"/>
      <c r="I469" s="222"/>
      <c r="J469" s="222"/>
      <c r="K469" s="5"/>
    </row>
    <row r="470" ht="15.75" customHeight="1">
      <c r="A470" s="2"/>
      <c r="B470" s="2"/>
      <c r="C470" s="2"/>
      <c r="D470" s="2"/>
      <c r="E470" s="2"/>
      <c r="F470" s="2"/>
      <c r="G470" s="222"/>
      <c r="H470" s="222"/>
      <c r="I470" s="222"/>
      <c r="J470" s="222"/>
      <c r="K470" s="5"/>
    </row>
    <row r="471" ht="15.75" customHeight="1">
      <c r="A471" s="2"/>
      <c r="B471" s="2"/>
      <c r="C471" s="2"/>
      <c r="D471" s="2"/>
      <c r="E471" s="2"/>
      <c r="F471" s="2"/>
      <c r="G471" s="222"/>
      <c r="H471" s="222"/>
      <c r="I471" s="222"/>
      <c r="J471" s="222"/>
      <c r="K471" s="5"/>
    </row>
    <row r="472" ht="15.75" customHeight="1">
      <c r="A472" s="2"/>
      <c r="B472" s="2"/>
      <c r="C472" s="2"/>
      <c r="D472" s="2"/>
      <c r="E472" s="2"/>
      <c r="F472" s="2"/>
      <c r="G472" s="222"/>
      <c r="H472" s="222"/>
      <c r="I472" s="222"/>
      <c r="J472" s="222"/>
      <c r="K472" s="5"/>
    </row>
    <row r="473" ht="15.75" customHeight="1">
      <c r="A473" s="2"/>
      <c r="B473" s="2"/>
      <c r="C473" s="2"/>
      <c r="D473" s="2"/>
      <c r="E473" s="2"/>
      <c r="F473" s="2"/>
      <c r="G473" s="222"/>
      <c r="H473" s="222"/>
      <c r="I473" s="222"/>
      <c r="J473" s="222"/>
      <c r="K473" s="5"/>
    </row>
    <row r="474" ht="15.75" customHeight="1">
      <c r="A474" s="2"/>
      <c r="B474" s="2"/>
      <c r="C474" s="2"/>
      <c r="D474" s="2"/>
      <c r="E474" s="2"/>
      <c r="F474" s="2"/>
      <c r="G474" s="222"/>
      <c r="H474" s="222"/>
      <c r="I474" s="222"/>
      <c r="J474" s="222"/>
      <c r="K474" s="5"/>
    </row>
    <row r="475" ht="15.75" customHeight="1">
      <c r="A475" s="2"/>
      <c r="B475" s="2"/>
      <c r="C475" s="2"/>
      <c r="D475" s="2"/>
      <c r="E475" s="2"/>
      <c r="F475" s="2"/>
      <c r="G475" s="222"/>
      <c r="H475" s="222"/>
      <c r="I475" s="222"/>
      <c r="J475" s="222"/>
      <c r="K475" s="5"/>
    </row>
    <row r="476" ht="15.75" customHeight="1">
      <c r="A476" s="2"/>
      <c r="B476" s="2"/>
      <c r="C476" s="2"/>
      <c r="D476" s="2"/>
      <c r="E476" s="2"/>
      <c r="F476" s="2"/>
      <c r="G476" s="222"/>
      <c r="H476" s="222"/>
      <c r="I476" s="222"/>
      <c r="J476" s="222"/>
      <c r="K476" s="5"/>
    </row>
    <row r="477" ht="15.75" customHeight="1">
      <c r="A477" s="2"/>
      <c r="B477" s="2"/>
      <c r="C477" s="2"/>
      <c r="D477" s="2"/>
      <c r="E477" s="2"/>
      <c r="F477" s="2"/>
      <c r="G477" s="222"/>
      <c r="H477" s="222"/>
      <c r="I477" s="222"/>
      <c r="J477" s="222"/>
      <c r="K477" s="5"/>
    </row>
    <row r="478" ht="15.75" customHeight="1">
      <c r="A478" s="2"/>
      <c r="B478" s="2"/>
      <c r="C478" s="2"/>
      <c r="D478" s="2"/>
      <c r="E478" s="2"/>
      <c r="F478" s="2"/>
      <c r="G478" s="222"/>
      <c r="H478" s="222"/>
      <c r="I478" s="222"/>
      <c r="J478" s="222"/>
      <c r="K478" s="5"/>
    </row>
    <row r="479" ht="15.75" customHeight="1">
      <c r="A479" s="2"/>
      <c r="B479" s="2"/>
      <c r="C479" s="2"/>
      <c r="D479" s="2"/>
      <c r="E479" s="2"/>
      <c r="F479" s="2"/>
      <c r="G479" s="222"/>
      <c r="H479" s="222"/>
      <c r="I479" s="222"/>
      <c r="J479" s="222"/>
      <c r="K479" s="5"/>
    </row>
    <row r="480" ht="15.75" customHeight="1">
      <c r="A480" s="2"/>
      <c r="B480" s="2"/>
      <c r="C480" s="2"/>
      <c r="D480" s="2"/>
      <c r="E480" s="2"/>
      <c r="F480" s="2"/>
      <c r="G480" s="222"/>
      <c r="H480" s="222"/>
      <c r="I480" s="222"/>
      <c r="J480" s="222"/>
      <c r="K480" s="5"/>
    </row>
    <row r="481" ht="15.75" customHeight="1">
      <c r="A481" s="2"/>
      <c r="B481" s="2"/>
      <c r="C481" s="2"/>
      <c r="D481" s="2"/>
      <c r="E481" s="2"/>
      <c r="F481" s="2"/>
      <c r="G481" s="222"/>
      <c r="H481" s="222"/>
      <c r="I481" s="222"/>
      <c r="J481" s="222"/>
      <c r="K481" s="5"/>
    </row>
    <row r="482" ht="15.75" customHeight="1">
      <c r="A482" s="2"/>
      <c r="B482" s="2"/>
      <c r="C482" s="2"/>
      <c r="D482" s="2"/>
      <c r="E482" s="2"/>
      <c r="F482" s="2"/>
      <c r="G482" s="222"/>
      <c r="H482" s="222"/>
      <c r="I482" s="222"/>
      <c r="J482" s="222"/>
      <c r="K482" s="5"/>
    </row>
    <row r="483" ht="15.75" customHeight="1">
      <c r="A483" s="2"/>
      <c r="B483" s="2"/>
      <c r="C483" s="2"/>
      <c r="D483" s="2"/>
      <c r="E483" s="2"/>
      <c r="F483" s="2"/>
      <c r="G483" s="222"/>
      <c r="H483" s="222"/>
      <c r="I483" s="222"/>
      <c r="J483" s="222"/>
      <c r="K483" s="5"/>
    </row>
    <row r="484" ht="15.75" customHeight="1">
      <c r="A484" s="2"/>
      <c r="B484" s="2"/>
      <c r="C484" s="2"/>
      <c r="D484" s="2"/>
      <c r="E484" s="2"/>
      <c r="F484" s="2"/>
      <c r="G484" s="222"/>
      <c r="H484" s="222"/>
      <c r="I484" s="222"/>
      <c r="J484" s="222"/>
      <c r="K484" s="5"/>
    </row>
    <row r="485" ht="15.75" customHeight="1">
      <c r="A485" s="2"/>
      <c r="B485" s="2"/>
      <c r="C485" s="2"/>
      <c r="D485" s="2"/>
      <c r="E485" s="2"/>
      <c r="F485" s="2"/>
      <c r="G485" s="222"/>
      <c r="H485" s="222"/>
      <c r="I485" s="222"/>
      <c r="J485" s="222"/>
      <c r="K485" s="5"/>
    </row>
    <row r="486" ht="15.75" customHeight="1">
      <c r="A486" s="2"/>
      <c r="B486" s="2"/>
      <c r="C486" s="2"/>
      <c r="D486" s="2"/>
      <c r="E486" s="2"/>
      <c r="F486" s="2"/>
      <c r="G486" s="222"/>
      <c r="H486" s="222"/>
      <c r="I486" s="222"/>
      <c r="J486" s="222"/>
      <c r="K486" s="5"/>
    </row>
    <row r="487" ht="15.75" customHeight="1">
      <c r="A487" s="2"/>
      <c r="B487" s="2"/>
      <c r="C487" s="2"/>
      <c r="D487" s="2"/>
      <c r="E487" s="2"/>
      <c r="F487" s="2"/>
      <c r="G487" s="222"/>
      <c r="H487" s="222"/>
      <c r="I487" s="222"/>
      <c r="J487" s="222"/>
      <c r="K487" s="5"/>
    </row>
    <row r="488" ht="15.75" customHeight="1">
      <c r="A488" s="2"/>
      <c r="B488" s="2"/>
      <c r="C488" s="2"/>
      <c r="D488" s="2"/>
      <c r="E488" s="2"/>
      <c r="F488" s="2"/>
      <c r="G488" s="222"/>
      <c r="H488" s="222"/>
      <c r="I488" s="222"/>
      <c r="J488" s="222"/>
      <c r="K488" s="5"/>
    </row>
    <row r="489" ht="15.75" customHeight="1">
      <c r="A489" s="2"/>
      <c r="B489" s="2"/>
      <c r="C489" s="2"/>
      <c r="D489" s="2"/>
      <c r="E489" s="2"/>
      <c r="F489" s="2"/>
      <c r="G489" s="222"/>
      <c r="H489" s="222"/>
      <c r="I489" s="222"/>
      <c r="J489" s="222"/>
      <c r="K489" s="5"/>
    </row>
    <row r="490" ht="15.75" customHeight="1">
      <c r="A490" s="2"/>
      <c r="B490" s="2"/>
      <c r="C490" s="2"/>
      <c r="D490" s="2"/>
      <c r="E490" s="2"/>
      <c r="F490" s="2"/>
      <c r="G490" s="222"/>
      <c r="H490" s="222"/>
      <c r="I490" s="222"/>
      <c r="J490" s="222"/>
      <c r="K490" s="5"/>
    </row>
    <row r="491" ht="15.75" customHeight="1">
      <c r="A491" s="2"/>
      <c r="B491" s="2"/>
      <c r="C491" s="2"/>
      <c r="D491" s="2"/>
      <c r="E491" s="2"/>
      <c r="F491" s="2"/>
      <c r="G491" s="222"/>
      <c r="H491" s="222"/>
      <c r="I491" s="222"/>
      <c r="J491" s="222"/>
      <c r="K491" s="5"/>
    </row>
    <row r="492" ht="15.75" customHeight="1">
      <c r="A492" s="2"/>
      <c r="B492" s="2"/>
      <c r="C492" s="2"/>
      <c r="D492" s="2"/>
      <c r="E492" s="2"/>
      <c r="F492" s="2"/>
      <c r="G492" s="222"/>
      <c r="H492" s="222"/>
      <c r="I492" s="222"/>
      <c r="J492" s="222"/>
      <c r="K492" s="5"/>
    </row>
    <row r="493" ht="15.75" customHeight="1">
      <c r="A493" s="2"/>
      <c r="B493" s="2"/>
      <c r="C493" s="2"/>
      <c r="D493" s="2"/>
      <c r="E493" s="2"/>
      <c r="F493" s="2"/>
      <c r="G493" s="222"/>
      <c r="H493" s="222"/>
      <c r="I493" s="222"/>
      <c r="J493" s="222"/>
      <c r="K493" s="5"/>
    </row>
    <row r="494" ht="15.75" customHeight="1">
      <c r="A494" s="2"/>
      <c r="B494" s="2"/>
      <c r="C494" s="2"/>
      <c r="D494" s="2"/>
      <c r="E494" s="2"/>
      <c r="F494" s="2"/>
      <c r="G494" s="222"/>
      <c r="H494" s="222"/>
      <c r="I494" s="222"/>
      <c r="J494" s="222"/>
      <c r="K494" s="5"/>
    </row>
    <row r="495" ht="15.75" customHeight="1">
      <c r="A495" s="2"/>
      <c r="B495" s="2"/>
      <c r="C495" s="2"/>
      <c r="D495" s="2"/>
      <c r="E495" s="2"/>
      <c r="F495" s="2"/>
      <c r="G495" s="222"/>
      <c r="H495" s="222"/>
      <c r="I495" s="222"/>
      <c r="J495" s="222"/>
      <c r="K495" s="5"/>
    </row>
    <row r="496" ht="15.75" customHeight="1">
      <c r="A496" s="2"/>
      <c r="B496" s="2"/>
      <c r="C496" s="2"/>
      <c r="D496" s="2"/>
      <c r="E496" s="2"/>
      <c r="F496" s="2"/>
      <c r="G496" s="222"/>
      <c r="H496" s="222"/>
      <c r="I496" s="222"/>
      <c r="J496" s="222"/>
      <c r="K496" s="5"/>
    </row>
    <row r="497" ht="15.75" customHeight="1">
      <c r="A497" s="2"/>
      <c r="B497" s="2"/>
      <c r="C497" s="2"/>
      <c r="D497" s="2"/>
      <c r="E497" s="2"/>
      <c r="F497" s="2"/>
      <c r="G497" s="222"/>
      <c r="H497" s="222"/>
      <c r="I497" s="222"/>
      <c r="J497" s="222"/>
      <c r="K497" s="5"/>
    </row>
    <row r="498" ht="15.75" customHeight="1">
      <c r="A498" s="2"/>
      <c r="B498" s="2"/>
      <c r="C498" s="2"/>
      <c r="D498" s="2"/>
      <c r="E498" s="2"/>
      <c r="F498" s="2"/>
      <c r="G498" s="222"/>
      <c r="H498" s="222"/>
      <c r="I498" s="222"/>
      <c r="J498" s="222"/>
      <c r="K498" s="5"/>
    </row>
    <row r="499" ht="15.75" customHeight="1">
      <c r="A499" s="2"/>
      <c r="B499" s="2"/>
      <c r="C499" s="2"/>
      <c r="D499" s="2"/>
      <c r="E499" s="2"/>
      <c r="F499" s="2"/>
      <c r="G499" s="222"/>
      <c r="H499" s="222"/>
      <c r="I499" s="222"/>
      <c r="J499" s="222"/>
      <c r="K499" s="5"/>
    </row>
    <row r="500" ht="15.75" customHeight="1">
      <c r="A500" s="2"/>
      <c r="B500" s="2"/>
      <c r="C500" s="2"/>
      <c r="D500" s="2"/>
      <c r="E500" s="2"/>
      <c r="F500" s="2"/>
      <c r="G500" s="222"/>
      <c r="H500" s="222"/>
      <c r="I500" s="222"/>
      <c r="J500" s="222"/>
      <c r="K500" s="5"/>
    </row>
    <row r="501" ht="15.75" customHeight="1">
      <c r="A501" s="2"/>
      <c r="B501" s="2"/>
      <c r="C501" s="2"/>
      <c r="D501" s="2"/>
      <c r="E501" s="2"/>
      <c r="F501" s="2"/>
      <c r="G501" s="222"/>
      <c r="H501" s="222"/>
      <c r="I501" s="222"/>
      <c r="J501" s="222"/>
      <c r="K501" s="5"/>
    </row>
    <row r="502" ht="15.75" customHeight="1">
      <c r="A502" s="2"/>
      <c r="B502" s="2"/>
      <c r="C502" s="2"/>
      <c r="D502" s="2"/>
      <c r="E502" s="2"/>
      <c r="F502" s="2"/>
      <c r="G502" s="222"/>
      <c r="H502" s="222"/>
      <c r="I502" s="222"/>
      <c r="J502" s="222"/>
      <c r="K502" s="5"/>
    </row>
    <row r="503" ht="15.75" customHeight="1">
      <c r="A503" s="2"/>
      <c r="B503" s="2"/>
      <c r="C503" s="2"/>
      <c r="D503" s="2"/>
      <c r="E503" s="2"/>
      <c r="F503" s="2"/>
      <c r="G503" s="222"/>
      <c r="H503" s="222"/>
      <c r="I503" s="222"/>
      <c r="J503" s="222"/>
      <c r="K503" s="5"/>
    </row>
    <row r="504" ht="15.75" customHeight="1">
      <c r="A504" s="2"/>
      <c r="B504" s="2"/>
      <c r="C504" s="2"/>
      <c r="D504" s="2"/>
      <c r="E504" s="2"/>
      <c r="F504" s="2"/>
      <c r="G504" s="222"/>
      <c r="H504" s="222"/>
      <c r="I504" s="222"/>
      <c r="J504" s="222"/>
      <c r="K504" s="5"/>
    </row>
    <row r="505" ht="15.75" customHeight="1">
      <c r="A505" s="2"/>
      <c r="B505" s="2"/>
      <c r="C505" s="2"/>
      <c r="D505" s="2"/>
      <c r="E505" s="2"/>
      <c r="F505" s="2"/>
      <c r="G505" s="222"/>
      <c r="H505" s="222"/>
      <c r="I505" s="222"/>
      <c r="J505" s="222"/>
      <c r="K505" s="5"/>
    </row>
    <row r="506" ht="15.75" customHeight="1">
      <c r="A506" s="2"/>
      <c r="B506" s="2"/>
      <c r="C506" s="2"/>
      <c r="D506" s="2"/>
      <c r="E506" s="2"/>
      <c r="F506" s="2"/>
      <c r="G506" s="222"/>
      <c r="H506" s="222"/>
      <c r="I506" s="222"/>
      <c r="J506" s="222"/>
      <c r="K506" s="5"/>
    </row>
    <row r="507" ht="15.75" customHeight="1">
      <c r="A507" s="2"/>
      <c r="B507" s="2"/>
      <c r="C507" s="2"/>
      <c r="D507" s="2"/>
      <c r="E507" s="2"/>
      <c r="F507" s="2"/>
      <c r="G507" s="222"/>
      <c r="H507" s="222"/>
      <c r="I507" s="222"/>
      <c r="J507" s="222"/>
      <c r="K507" s="5"/>
    </row>
    <row r="508" ht="15.75" customHeight="1">
      <c r="A508" s="2"/>
      <c r="B508" s="2"/>
      <c r="C508" s="2"/>
      <c r="D508" s="2"/>
      <c r="E508" s="2"/>
      <c r="F508" s="2"/>
      <c r="G508" s="222"/>
      <c r="H508" s="222"/>
      <c r="I508" s="222"/>
      <c r="J508" s="222"/>
      <c r="K508" s="5"/>
    </row>
    <row r="509" ht="15.75" customHeight="1">
      <c r="A509" s="2"/>
      <c r="B509" s="2"/>
      <c r="C509" s="2"/>
      <c r="D509" s="2"/>
      <c r="E509" s="2"/>
      <c r="F509" s="2"/>
      <c r="G509" s="222"/>
      <c r="H509" s="222"/>
      <c r="I509" s="222"/>
      <c r="J509" s="222"/>
      <c r="K509" s="5"/>
    </row>
    <row r="510" ht="15.75" customHeight="1">
      <c r="A510" s="2"/>
      <c r="B510" s="2"/>
      <c r="C510" s="2"/>
      <c r="D510" s="2"/>
      <c r="E510" s="2"/>
      <c r="F510" s="2"/>
      <c r="G510" s="222"/>
      <c r="H510" s="222"/>
      <c r="I510" s="222"/>
      <c r="J510" s="222"/>
      <c r="K510" s="5"/>
    </row>
    <row r="511" ht="15.75" customHeight="1">
      <c r="A511" s="2"/>
      <c r="B511" s="2"/>
      <c r="C511" s="2"/>
      <c r="D511" s="2"/>
      <c r="E511" s="2"/>
      <c r="F511" s="2"/>
      <c r="G511" s="222"/>
      <c r="H511" s="222"/>
      <c r="I511" s="222"/>
      <c r="J511" s="222"/>
      <c r="K511" s="5"/>
    </row>
    <row r="512" ht="15.75" customHeight="1">
      <c r="A512" s="2"/>
      <c r="B512" s="2"/>
      <c r="C512" s="2"/>
      <c r="D512" s="2"/>
      <c r="E512" s="2"/>
      <c r="F512" s="2"/>
      <c r="G512" s="222"/>
      <c r="H512" s="222"/>
      <c r="I512" s="222"/>
      <c r="J512" s="222"/>
      <c r="K512" s="5"/>
    </row>
    <row r="513" ht="15.75" customHeight="1">
      <c r="A513" s="2"/>
      <c r="B513" s="2"/>
      <c r="C513" s="2"/>
      <c r="D513" s="2"/>
      <c r="E513" s="2"/>
      <c r="F513" s="2"/>
      <c r="G513" s="222"/>
      <c r="H513" s="222"/>
      <c r="I513" s="222"/>
      <c r="J513" s="222"/>
      <c r="K513" s="5"/>
    </row>
    <row r="514" ht="15.75" customHeight="1">
      <c r="A514" s="2"/>
      <c r="B514" s="2"/>
      <c r="C514" s="2"/>
      <c r="D514" s="2"/>
      <c r="E514" s="2"/>
      <c r="F514" s="2"/>
      <c r="G514" s="222"/>
      <c r="H514" s="222"/>
      <c r="I514" s="222"/>
      <c r="J514" s="222"/>
      <c r="K514" s="5"/>
    </row>
    <row r="515" ht="15.75" customHeight="1">
      <c r="A515" s="2"/>
      <c r="B515" s="2"/>
      <c r="C515" s="2"/>
      <c r="D515" s="2"/>
      <c r="E515" s="2"/>
      <c r="F515" s="2"/>
      <c r="G515" s="222"/>
      <c r="H515" s="222"/>
      <c r="I515" s="222"/>
      <c r="J515" s="222"/>
      <c r="K515" s="5"/>
    </row>
    <row r="516" ht="15.75" customHeight="1">
      <c r="A516" s="2"/>
      <c r="B516" s="2"/>
      <c r="C516" s="2"/>
      <c r="D516" s="2"/>
      <c r="E516" s="2"/>
      <c r="F516" s="2"/>
      <c r="G516" s="222"/>
      <c r="H516" s="222"/>
      <c r="I516" s="222"/>
      <c r="J516" s="222"/>
      <c r="K516" s="5"/>
    </row>
    <row r="517" ht="15.75" customHeight="1">
      <c r="A517" s="2"/>
      <c r="B517" s="2"/>
      <c r="C517" s="2"/>
      <c r="D517" s="2"/>
      <c r="E517" s="2"/>
      <c r="F517" s="2"/>
      <c r="G517" s="222"/>
      <c r="H517" s="222"/>
      <c r="I517" s="222"/>
      <c r="J517" s="222"/>
      <c r="K517" s="5"/>
    </row>
    <row r="518" ht="15.75" customHeight="1">
      <c r="A518" s="2"/>
      <c r="B518" s="2"/>
      <c r="C518" s="2"/>
      <c r="D518" s="2"/>
      <c r="E518" s="2"/>
      <c r="F518" s="2"/>
      <c r="G518" s="222"/>
      <c r="H518" s="222"/>
      <c r="I518" s="222"/>
      <c r="J518" s="222"/>
      <c r="K518" s="5"/>
    </row>
    <row r="519" ht="15.75" customHeight="1">
      <c r="A519" s="2"/>
      <c r="B519" s="2"/>
      <c r="C519" s="2"/>
      <c r="D519" s="2"/>
      <c r="E519" s="2"/>
      <c r="F519" s="2"/>
      <c r="G519" s="222"/>
      <c r="H519" s="222"/>
      <c r="I519" s="222"/>
      <c r="J519" s="222"/>
      <c r="K519" s="5"/>
    </row>
    <row r="520" ht="15.75" customHeight="1">
      <c r="A520" s="2"/>
      <c r="B520" s="2"/>
      <c r="C520" s="2"/>
      <c r="D520" s="2"/>
      <c r="E520" s="2"/>
      <c r="F520" s="2"/>
      <c r="G520" s="222"/>
      <c r="H520" s="222"/>
      <c r="I520" s="222"/>
      <c r="J520" s="222"/>
      <c r="K520" s="5"/>
    </row>
    <row r="521" ht="15.75" customHeight="1">
      <c r="A521" s="2"/>
      <c r="B521" s="2"/>
      <c r="C521" s="2"/>
      <c r="D521" s="2"/>
      <c r="E521" s="2"/>
      <c r="F521" s="2"/>
      <c r="G521" s="222"/>
      <c r="H521" s="222"/>
      <c r="I521" s="222"/>
      <c r="J521" s="222"/>
      <c r="K521" s="5"/>
    </row>
    <row r="522" ht="15.75" customHeight="1">
      <c r="A522" s="2"/>
      <c r="B522" s="2"/>
      <c r="C522" s="2"/>
      <c r="D522" s="2"/>
      <c r="E522" s="2"/>
      <c r="F522" s="2"/>
      <c r="G522" s="222"/>
      <c r="H522" s="222"/>
      <c r="I522" s="222"/>
      <c r="J522" s="222"/>
      <c r="K522" s="5"/>
    </row>
    <row r="523" ht="15.75" customHeight="1">
      <c r="A523" s="2"/>
      <c r="B523" s="2"/>
      <c r="C523" s="2"/>
      <c r="D523" s="2"/>
      <c r="E523" s="2"/>
      <c r="F523" s="2"/>
      <c r="G523" s="222"/>
      <c r="H523" s="222"/>
      <c r="I523" s="222"/>
      <c r="J523" s="222"/>
      <c r="K523" s="5"/>
    </row>
    <row r="524" ht="15.75" customHeight="1">
      <c r="A524" s="2"/>
      <c r="B524" s="2"/>
      <c r="C524" s="2"/>
      <c r="D524" s="2"/>
      <c r="E524" s="2"/>
      <c r="F524" s="2"/>
      <c r="G524" s="222"/>
      <c r="H524" s="222"/>
      <c r="I524" s="222"/>
      <c r="J524" s="222"/>
      <c r="K524" s="5"/>
    </row>
    <row r="525" ht="15.75" customHeight="1">
      <c r="A525" s="2"/>
      <c r="B525" s="2"/>
      <c r="C525" s="2"/>
      <c r="D525" s="2"/>
      <c r="E525" s="2"/>
      <c r="F525" s="2"/>
      <c r="G525" s="222"/>
      <c r="H525" s="222"/>
      <c r="I525" s="222"/>
      <c r="J525" s="222"/>
      <c r="K525" s="5"/>
    </row>
    <row r="526" ht="15.75" customHeight="1">
      <c r="A526" s="2"/>
      <c r="B526" s="2"/>
      <c r="C526" s="2"/>
      <c r="D526" s="2"/>
      <c r="E526" s="2"/>
      <c r="F526" s="2"/>
      <c r="G526" s="222"/>
      <c r="H526" s="222"/>
      <c r="I526" s="222"/>
      <c r="J526" s="222"/>
      <c r="K526" s="5"/>
    </row>
    <row r="527" ht="15.75" customHeight="1">
      <c r="A527" s="2"/>
      <c r="B527" s="2"/>
      <c r="C527" s="2"/>
      <c r="D527" s="2"/>
      <c r="E527" s="2"/>
      <c r="F527" s="2"/>
      <c r="G527" s="222"/>
      <c r="H527" s="222"/>
      <c r="I527" s="222"/>
      <c r="J527" s="222"/>
      <c r="K527" s="5"/>
    </row>
    <row r="528" ht="15.75" customHeight="1">
      <c r="A528" s="2"/>
      <c r="B528" s="2"/>
      <c r="C528" s="2"/>
      <c r="D528" s="2"/>
      <c r="E528" s="2"/>
      <c r="F528" s="2"/>
      <c r="G528" s="222"/>
      <c r="H528" s="222"/>
      <c r="I528" s="222"/>
      <c r="J528" s="222"/>
      <c r="K528" s="5"/>
    </row>
    <row r="529" ht="15.75" customHeight="1">
      <c r="A529" s="2"/>
      <c r="B529" s="2"/>
      <c r="C529" s="2"/>
      <c r="D529" s="2"/>
      <c r="E529" s="2"/>
      <c r="F529" s="2"/>
      <c r="G529" s="222"/>
      <c r="H529" s="222"/>
      <c r="I529" s="222"/>
      <c r="J529" s="222"/>
      <c r="K529" s="5"/>
    </row>
    <row r="530" ht="15.75" customHeight="1">
      <c r="A530" s="2"/>
      <c r="B530" s="2"/>
      <c r="C530" s="2"/>
      <c r="D530" s="2"/>
      <c r="E530" s="2"/>
      <c r="F530" s="2"/>
      <c r="G530" s="222"/>
      <c r="H530" s="222"/>
      <c r="I530" s="222"/>
      <c r="J530" s="222"/>
      <c r="K530" s="5"/>
    </row>
    <row r="531" ht="15.75" customHeight="1">
      <c r="A531" s="2"/>
      <c r="B531" s="2"/>
      <c r="C531" s="2"/>
      <c r="D531" s="2"/>
      <c r="E531" s="2"/>
      <c r="F531" s="2"/>
      <c r="G531" s="222"/>
      <c r="H531" s="222"/>
      <c r="I531" s="222"/>
      <c r="J531" s="222"/>
      <c r="K531" s="5"/>
    </row>
    <row r="532" ht="15.75" customHeight="1">
      <c r="A532" s="2"/>
      <c r="B532" s="2"/>
      <c r="C532" s="2"/>
      <c r="D532" s="2"/>
      <c r="E532" s="2"/>
      <c r="F532" s="2"/>
      <c r="G532" s="222"/>
      <c r="H532" s="222"/>
      <c r="I532" s="222"/>
      <c r="J532" s="222"/>
      <c r="K532" s="5"/>
    </row>
    <row r="533" ht="15.75" customHeight="1">
      <c r="A533" s="2"/>
      <c r="B533" s="2"/>
      <c r="C533" s="2"/>
      <c r="D533" s="2"/>
      <c r="E533" s="2"/>
      <c r="F533" s="2"/>
      <c r="G533" s="222"/>
      <c r="H533" s="222"/>
      <c r="I533" s="222"/>
      <c r="J533" s="222"/>
      <c r="K533" s="5"/>
    </row>
    <row r="534" ht="15.75" customHeight="1">
      <c r="A534" s="2"/>
      <c r="B534" s="2"/>
      <c r="C534" s="2"/>
      <c r="D534" s="2"/>
      <c r="E534" s="2"/>
      <c r="F534" s="2"/>
      <c r="G534" s="222"/>
      <c r="H534" s="222"/>
      <c r="I534" s="222"/>
      <c r="J534" s="222"/>
      <c r="K534" s="5"/>
    </row>
    <row r="535" ht="15.75" customHeight="1">
      <c r="A535" s="2"/>
      <c r="B535" s="2"/>
      <c r="C535" s="2"/>
      <c r="D535" s="2"/>
      <c r="E535" s="2"/>
      <c r="F535" s="2"/>
      <c r="G535" s="222"/>
      <c r="H535" s="222"/>
      <c r="I535" s="222"/>
      <c r="J535" s="222"/>
      <c r="K535" s="5"/>
    </row>
    <row r="536" ht="15.75" customHeight="1">
      <c r="A536" s="2"/>
      <c r="B536" s="2"/>
      <c r="C536" s="2"/>
      <c r="D536" s="2"/>
      <c r="E536" s="2"/>
      <c r="F536" s="2"/>
      <c r="G536" s="222"/>
      <c r="H536" s="222"/>
      <c r="I536" s="222"/>
      <c r="J536" s="222"/>
      <c r="K536" s="5"/>
    </row>
    <row r="537" ht="15.75" customHeight="1">
      <c r="A537" s="2"/>
      <c r="B537" s="2"/>
      <c r="C537" s="2"/>
      <c r="D537" s="2"/>
      <c r="E537" s="2"/>
      <c r="F537" s="2"/>
      <c r="G537" s="222"/>
      <c r="H537" s="222"/>
      <c r="I537" s="222"/>
      <c r="J537" s="222"/>
      <c r="K537" s="5"/>
    </row>
    <row r="538" ht="15.75" customHeight="1">
      <c r="A538" s="2"/>
      <c r="B538" s="2"/>
      <c r="C538" s="2"/>
      <c r="D538" s="2"/>
      <c r="E538" s="2"/>
      <c r="F538" s="2"/>
      <c r="G538" s="222"/>
      <c r="H538" s="222"/>
      <c r="I538" s="222"/>
      <c r="J538" s="222"/>
      <c r="K538" s="5"/>
    </row>
    <row r="539" ht="15.75" customHeight="1">
      <c r="A539" s="2"/>
      <c r="B539" s="2"/>
      <c r="C539" s="2"/>
      <c r="D539" s="2"/>
      <c r="E539" s="2"/>
      <c r="F539" s="2"/>
      <c r="G539" s="222"/>
      <c r="H539" s="222"/>
      <c r="I539" s="222"/>
      <c r="J539" s="222"/>
      <c r="K539" s="5"/>
    </row>
    <row r="540" ht="15.75" customHeight="1">
      <c r="A540" s="2"/>
      <c r="B540" s="2"/>
      <c r="C540" s="2"/>
      <c r="D540" s="2"/>
      <c r="E540" s="2"/>
      <c r="F540" s="2"/>
      <c r="G540" s="222"/>
      <c r="H540" s="222"/>
      <c r="I540" s="222"/>
      <c r="J540" s="222"/>
      <c r="K540" s="5"/>
    </row>
    <row r="541" ht="15.75" customHeight="1">
      <c r="A541" s="2"/>
      <c r="B541" s="2"/>
      <c r="C541" s="2"/>
      <c r="D541" s="2"/>
      <c r="E541" s="2"/>
      <c r="F541" s="2"/>
      <c r="G541" s="222"/>
      <c r="H541" s="222"/>
      <c r="I541" s="222"/>
      <c r="J541" s="222"/>
      <c r="K541" s="5"/>
    </row>
    <row r="542" ht="15.75" customHeight="1">
      <c r="A542" s="2"/>
      <c r="B542" s="2"/>
      <c r="C542" s="2"/>
      <c r="D542" s="2"/>
      <c r="E542" s="2"/>
      <c r="F542" s="2"/>
      <c r="G542" s="222"/>
      <c r="H542" s="222"/>
      <c r="I542" s="222"/>
      <c r="J542" s="222"/>
      <c r="K542" s="5"/>
    </row>
    <row r="543" ht="15.75" customHeight="1">
      <c r="A543" s="2"/>
      <c r="B543" s="2"/>
      <c r="C543" s="2"/>
      <c r="D543" s="2"/>
      <c r="E543" s="2"/>
      <c r="F543" s="2"/>
      <c r="G543" s="222"/>
      <c r="H543" s="222"/>
      <c r="I543" s="222"/>
      <c r="J543" s="222"/>
      <c r="K543" s="5"/>
    </row>
    <row r="544" ht="15.75" customHeight="1">
      <c r="A544" s="2"/>
      <c r="B544" s="2"/>
      <c r="C544" s="2"/>
      <c r="D544" s="2"/>
      <c r="E544" s="2"/>
      <c r="F544" s="2"/>
      <c r="G544" s="222"/>
      <c r="H544" s="222"/>
      <c r="I544" s="222"/>
      <c r="J544" s="222"/>
      <c r="K544" s="5"/>
    </row>
    <row r="545" ht="15.75" customHeight="1">
      <c r="A545" s="2"/>
      <c r="B545" s="2"/>
      <c r="C545" s="2"/>
      <c r="D545" s="2"/>
      <c r="E545" s="2"/>
      <c r="F545" s="2"/>
      <c r="G545" s="222"/>
      <c r="H545" s="222"/>
      <c r="I545" s="222"/>
      <c r="J545" s="222"/>
      <c r="K545" s="5"/>
    </row>
    <row r="546" ht="15.75" customHeight="1">
      <c r="A546" s="2"/>
      <c r="B546" s="2"/>
      <c r="C546" s="2"/>
      <c r="D546" s="2"/>
      <c r="E546" s="2"/>
      <c r="F546" s="2"/>
      <c r="G546" s="222"/>
      <c r="H546" s="222"/>
      <c r="I546" s="222"/>
      <c r="J546" s="222"/>
      <c r="K546" s="5"/>
    </row>
    <row r="547" ht="15.75" customHeight="1">
      <c r="A547" s="2"/>
      <c r="B547" s="2"/>
      <c r="C547" s="2"/>
      <c r="D547" s="2"/>
      <c r="E547" s="2"/>
      <c r="F547" s="2"/>
      <c r="G547" s="222"/>
      <c r="H547" s="222"/>
      <c r="I547" s="222"/>
      <c r="J547" s="222"/>
      <c r="K547" s="5"/>
    </row>
    <row r="548" ht="15.75" customHeight="1">
      <c r="A548" s="2"/>
      <c r="B548" s="2"/>
      <c r="C548" s="2"/>
      <c r="D548" s="2"/>
      <c r="E548" s="2"/>
      <c r="F548" s="2"/>
      <c r="G548" s="222"/>
      <c r="H548" s="222"/>
      <c r="I548" s="222"/>
      <c r="J548" s="222"/>
      <c r="K548" s="5"/>
    </row>
    <row r="549" ht="15.75" customHeight="1">
      <c r="A549" s="2"/>
      <c r="B549" s="2"/>
      <c r="C549" s="2"/>
      <c r="D549" s="2"/>
      <c r="E549" s="2"/>
      <c r="F549" s="2"/>
      <c r="G549" s="222"/>
      <c r="H549" s="222"/>
      <c r="I549" s="222"/>
      <c r="J549" s="222"/>
      <c r="K549" s="5"/>
    </row>
    <row r="550" ht="15.75" customHeight="1">
      <c r="A550" s="2"/>
      <c r="B550" s="2"/>
      <c r="C550" s="2"/>
      <c r="D550" s="2"/>
      <c r="E550" s="2"/>
      <c r="F550" s="2"/>
      <c r="G550" s="222"/>
      <c r="H550" s="222"/>
      <c r="I550" s="222"/>
      <c r="J550" s="222"/>
      <c r="K550" s="5"/>
    </row>
    <row r="551" ht="15.75" customHeight="1">
      <c r="A551" s="2"/>
      <c r="B551" s="2"/>
      <c r="C551" s="2"/>
      <c r="D551" s="2"/>
      <c r="E551" s="2"/>
      <c r="F551" s="2"/>
      <c r="G551" s="222"/>
      <c r="H551" s="222"/>
      <c r="I551" s="222"/>
      <c r="J551" s="222"/>
      <c r="K551" s="5"/>
    </row>
    <row r="552" ht="15.75" customHeight="1">
      <c r="A552" s="2"/>
      <c r="B552" s="2"/>
      <c r="C552" s="2"/>
      <c r="D552" s="2"/>
      <c r="E552" s="2"/>
      <c r="F552" s="2"/>
      <c r="G552" s="222"/>
      <c r="H552" s="222"/>
      <c r="I552" s="222"/>
      <c r="J552" s="222"/>
      <c r="K552" s="5"/>
    </row>
    <row r="553" ht="15.75" customHeight="1">
      <c r="A553" s="2"/>
      <c r="B553" s="2"/>
      <c r="C553" s="2"/>
      <c r="D553" s="2"/>
      <c r="E553" s="2"/>
      <c r="F553" s="2"/>
      <c r="G553" s="222"/>
      <c r="H553" s="222"/>
      <c r="I553" s="222"/>
      <c r="J553" s="222"/>
      <c r="K553" s="5"/>
    </row>
    <row r="554" ht="15.75" customHeight="1">
      <c r="A554" s="2"/>
      <c r="B554" s="2"/>
      <c r="C554" s="2"/>
      <c r="D554" s="2"/>
      <c r="E554" s="2"/>
      <c r="F554" s="2"/>
      <c r="G554" s="222"/>
      <c r="H554" s="222"/>
      <c r="I554" s="222"/>
      <c r="J554" s="222"/>
      <c r="K554" s="5"/>
    </row>
    <row r="555" ht="15.75" customHeight="1">
      <c r="A555" s="2"/>
      <c r="B555" s="2"/>
      <c r="C555" s="2"/>
      <c r="D555" s="2"/>
      <c r="E555" s="2"/>
      <c r="F555" s="2"/>
      <c r="G555" s="222"/>
      <c r="H555" s="222"/>
      <c r="I555" s="222"/>
      <c r="J555" s="222"/>
      <c r="K555" s="5"/>
    </row>
    <row r="556" ht="15.75" customHeight="1">
      <c r="A556" s="2"/>
      <c r="B556" s="2"/>
      <c r="C556" s="2"/>
      <c r="D556" s="2"/>
      <c r="E556" s="2"/>
      <c r="F556" s="2"/>
      <c r="G556" s="222"/>
      <c r="H556" s="222"/>
      <c r="I556" s="222"/>
      <c r="J556" s="222"/>
      <c r="K556" s="5"/>
    </row>
    <row r="557" ht="15.75" customHeight="1">
      <c r="A557" s="2"/>
      <c r="B557" s="2"/>
      <c r="C557" s="2"/>
      <c r="D557" s="2"/>
      <c r="E557" s="2"/>
      <c r="F557" s="2"/>
      <c r="G557" s="222"/>
      <c r="H557" s="222"/>
      <c r="I557" s="222"/>
      <c r="J557" s="222"/>
      <c r="K557" s="5"/>
    </row>
    <row r="558" ht="15.75" customHeight="1">
      <c r="A558" s="2"/>
      <c r="B558" s="2"/>
      <c r="C558" s="2"/>
      <c r="D558" s="2"/>
      <c r="E558" s="2"/>
      <c r="F558" s="2"/>
      <c r="G558" s="222"/>
      <c r="H558" s="222"/>
      <c r="I558" s="222"/>
      <c r="J558" s="222"/>
      <c r="K558" s="5"/>
    </row>
    <row r="559" ht="15.75" customHeight="1">
      <c r="A559" s="2"/>
      <c r="B559" s="2"/>
      <c r="C559" s="2"/>
      <c r="D559" s="2"/>
      <c r="E559" s="2"/>
      <c r="F559" s="2"/>
      <c r="G559" s="222"/>
      <c r="H559" s="222"/>
      <c r="I559" s="222"/>
      <c r="J559" s="222"/>
      <c r="K559" s="5"/>
    </row>
    <row r="560" ht="15.75" customHeight="1">
      <c r="A560" s="2"/>
      <c r="B560" s="2"/>
      <c r="C560" s="2"/>
      <c r="D560" s="2"/>
      <c r="E560" s="2"/>
      <c r="F560" s="2"/>
      <c r="G560" s="222"/>
      <c r="H560" s="222"/>
      <c r="I560" s="222"/>
      <c r="J560" s="222"/>
      <c r="K560" s="5"/>
    </row>
    <row r="561" ht="15.75" customHeight="1">
      <c r="A561" s="2"/>
      <c r="B561" s="2"/>
      <c r="C561" s="2"/>
      <c r="D561" s="2"/>
      <c r="E561" s="2"/>
      <c r="F561" s="2"/>
      <c r="G561" s="222"/>
      <c r="H561" s="222"/>
      <c r="I561" s="222"/>
      <c r="J561" s="222"/>
      <c r="K561" s="5"/>
    </row>
    <row r="562" ht="15.75" customHeight="1">
      <c r="A562" s="2"/>
      <c r="B562" s="2"/>
      <c r="C562" s="2"/>
      <c r="D562" s="2"/>
      <c r="E562" s="2"/>
      <c r="F562" s="2"/>
      <c r="G562" s="222"/>
      <c r="H562" s="222"/>
      <c r="I562" s="222"/>
      <c r="J562" s="222"/>
      <c r="K562" s="5"/>
    </row>
    <row r="563" ht="15.75" customHeight="1">
      <c r="A563" s="2"/>
      <c r="B563" s="2"/>
      <c r="C563" s="2"/>
      <c r="D563" s="2"/>
      <c r="E563" s="2"/>
      <c r="F563" s="2"/>
      <c r="G563" s="222"/>
      <c r="H563" s="222"/>
      <c r="I563" s="222"/>
      <c r="J563" s="222"/>
      <c r="K563" s="5"/>
    </row>
    <row r="564" ht="15.75" customHeight="1">
      <c r="A564" s="2"/>
      <c r="B564" s="2"/>
      <c r="C564" s="2"/>
      <c r="D564" s="2"/>
      <c r="E564" s="2"/>
      <c r="F564" s="2"/>
      <c r="G564" s="222"/>
      <c r="H564" s="222"/>
      <c r="I564" s="222"/>
      <c r="J564" s="222"/>
      <c r="K564" s="5"/>
    </row>
    <row r="565" ht="15.75" customHeight="1">
      <c r="A565" s="2"/>
      <c r="B565" s="2"/>
      <c r="C565" s="2"/>
      <c r="D565" s="2"/>
      <c r="E565" s="2"/>
      <c r="F565" s="2"/>
      <c r="G565" s="222"/>
      <c r="H565" s="222"/>
      <c r="I565" s="222"/>
      <c r="J565" s="222"/>
      <c r="K565" s="5"/>
    </row>
    <row r="566" ht="15.75" customHeight="1">
      <c r="A566" s="2"/>
      <c r="B566" s="2"/>
      <c r="C566" s="2"/>
      <c r="D566" s="2"/>
      <c r="E566" s="2"/>
      <c r="F566" s="2"/>
      <c r="G566" s="222"/>
      <c r="H566" s="222"/>
      <c r="I566" s="222"/>
      <c r="J566" s="222"/>
      <c r="K566" s="5"/>
    </row>
    <row r="567" ht="15.75" customHeight="1">
      <c r="A567" s="2"/>
      <c r="B567" s="2"/>
      <c r="C567" s="2"/>
      <c r="D567" s="2"/>
      <c r="E567" s="2"/>
      <c r="F567" s="2"/>
      <c r="G567" s="222"/>
      <c r="H567" s="222"/>
      <c r="I567" s="222"/>
      <c r="J567" s="222"/>
      <c r="K567" s="5"/>
    </row>
    <row r="568" ht="15.75" customHeight="1">
      <c r="A568" s="2"/>
      <c r="B568" s="2"/>
      <c r="C568" s="2"/>
      <c r="D568" s="2"/>
      <c r="E568" s="2"/>
      <c r="F568" s="2"/>
      <c r="G568" s="222"/>
      <c r="H568" s="222"/>
      <c r="I568" s="222"/>
      <c r="J568" s="222"/>
      <c r="K568" s="5"/>
    </row>
    <row r="569" ht="15.75" customHeight="1">
      <c r="A569" s="2"/>
      <c r="B569" s="2"/>
      <c r="C569" s="2"/>
      <c r="D569" s="2"/>
      <c r="E569" s="2"/>
      <c r="F569" s="2"/>
      <c r="G569" s="222"/>
      <c r="H569" s="222"/>
      <c r="I569" s="222"/>
      <c r="J569" s="222"/>
      <c r="K569" s="5"/>
    </row>
    <row r="570" ht="15.75" customHeight="1">
      <c r="A570" s="2"/>
      <c r="B570" s="2"/>
      <c r="C570" s="2"/>
      <c r="D570" s="2"/>
      <c r="E570" s="2"/>
      <c r="F570" s="2"/>
      <c r="G570" s="222"/>
      <c r="H570" s="222"/>
      <c r="I570" s="222"/>
      <c r="J570" s="222"/>
      <c r="K570" s="5"/>
    </row>
    <row r="571" ht="15.75" customHeight="1">
      <c r="A571" s="2"/>
      <c r="B571" s="2"/>
      <c r="C571" s="2"/>
      <c r="D571" s="2"/>
      <c r="E571" s="2"/>
      <c r="F571" s="2"/>
      <c r="G571" s="222"/>
      <c r="H571" s="222"/>
      <c r="I571" s="222"/>
      <c r="J571" s="222"/>
      <c r="K571" s="5"/>
    </row>
    <row r="572" ht="15.75" customHeight="1">
      <c r="A572" s="2"/>
      <c r="B572" s="2"/>
      <c r="C572" s="2"/>
      <c r="D572" s="2"/>
      <c r="E572" s="2"/>
      <c r="F572" s="2"/>
      <c r="G572" s="222"/>
      <c r="H572" s="222"/>
      <c r="I572" s="222"/>
      <c r="J572" s="222"/>
      <c r="K572" s="5"/>
    </row>
    <row r="573" ht="15.75" customHeight="1">
      <c r="A573" s="2"/>
      <c r="B573" s="2"/>
      <c r="C573" s="2"/>
      <c r="D573" s="2"/>
      <c r="E573" s="2"/>
      <c r="F573" s="2"/>
      <c r="G573" s="222"/>
      <c r="H573" s="222"/>
      <c r="I573" s="222"/>
      <c r="J573" s="222"/>
      <c r="K573" s="5"/>
    </row>
    <row r="574" ht="15.75" customHeight="1">
      <c r="A574" s="2"/>
      <c r="B574" s="2"/>
      <c r="C574" s="2"/>
      <c r="D574" s="2"/>
      <c r="E574" s="2"/>
      <c r="F574" s="2"/>
      <c r="G574" s="222"/>
      <c r="H574" s="222"/>
      <c r="I574" s="222"/>
      <c r="J574" s="222"/>
      <c r="K574" s="5"/>
    </row>
    <row r="575" ht="15.75" customHeight="1">
      <c r="A575" s="2"/>
      <c r="B575" s="2"/>
      <c r="C575" s="2"/>
      <c r="D575" s="2"/>
      <c r="E575" s="2"/>
      <c r="F575" s="2"/>
      <c r="G575" s="222"/>
      <c r="H575" s="222"/>
      <c r="I575" s="222"/>
      <c r="J575" s="222"/>
      <c r="K575" s="5"/>
    </row>
    <row r="576" ht="15.75" customHeight="1">
      <c r="A576" s="2"/>
      <c r="B576" s="2"/>
      <c r="C576" s="2"/>
      <c r="D576" s="2"/>
      <c r="E576" s="2"/>
      <c r="F576" s="2"/>
      <c r="G576" s="222"/>
      <c r="H576" s="222"/>
      <c r="I576" s="222"/>
      <c r="J576" s="222"/>
      <c r="K576" s="5"/>
    </row>
    <row r="577" ht="15.75" customHeight="1">
      <c r="A577" s="2"/>
      <c r="B577" s="2"/>
      <c r="C577" s="2"/>
      <c r="D577" s="2"/>
      <c r="E577" s="2"/>
      <c r="F577" s="2"/>
      <c r="G577" s="222"/>
      <c r="H577" s="222"/>
      <c r="I577" s="222"/>
      <c r="J577" s="222"/>
      <c r="K577" s="5"/>
    </row>
    <row r="578" ht="15.75" customHeight="1">
      <c r="A578" s="2"/>
      <c r="B578" s="2"/>
      <c r="C578" s="2"/>
      <c r="D578" s="2"/>
      <c r="E578" s="2"/>
      <c r="F578" s="2"/>
      <c r="G578" s="222"/>
      <c r="H578" s="222"/>
      <c r="I578" s="222"/>
      <c r="J578" s="222"/>
      <c r="K578" s="5"/>
    </row>
    <row r="579" ht="15.75" customHeight="1">
      <c r="A579" s="2"/>
      <c r="B579" s="2"/>
      <c r="C579" s="2"/>
      <c r="D579" s="2"/>
      <c r="E579" s="2"/>
      <c r="F579" s="2"/>
      <c r="G579" s="222"/>
      <c r="H579" s="222"/>
      <c r="I579" s="222"/>
      <c r="J579" s="222"/>
      <c r="K579" s="5"/>
    </row>
    <row r="580" ht="15.75" customHeight="1">
      <c r="A580" s="2"/>
      <c r="B580" s="2"/>
      <c r="C580" s="2"/>
      <c r="D580" s="2"/>
      <c r="E580" s="2"/>
      <c r="F580" s="2"/>
      <c r="G580" s="222"/>
      <c r="H580" s="222"/>
      <c r="I580" s="222"/>
      <c r="J580" s="222"/>
      <c r="K580" s="5"/>
    </row>
    <row r="581" ht="15.75" customHeight="1">
      <c r="A581" s="2"/>
      <c r="B581" s="2"/>
      <c r="C581" s="2"/>
      <c r="D581" s="2"/>
      <c r="E581" s="2"/>
      <c r="F581" s="2"/>
      <c r="G581" s="222"/>
      <c r="H581" s="222"/>
      <c r="I581" s="222"/>
      <c r="J581" s="222"/>
      <c r="K581" s="5"/>
    </row>
    <row r="582" ht="15.75" customHeight="1">
      <c r="A582" s="2"/>
      <c r="B582" s="2"/>
      <c r="C582" s="2"/>
      <c r="D582" s="2"/>
      <c r="E582" s="2"/>
      <c r="F582" s="2"/>
      <c r="G582" s="222"/>
      <c r="H582" s="222"/>
      <c r="I582" s="222"/>
      <c r="J582" s="222"/>
      <c r="K582" s="5"/>
    </row>
    <row r="583" ht="15.75" customHeight="1">
      <c r="A583" s="2"/>
      <c r="B583" s="2"/>
      <c r="C583" s="2"/>
      <c r="D583" s="2"/>
      <c r="E583" s="2"/>
      <c r="F583" s="2"/>
      <c r="G583" s="222"/>
      <c r="H583" s="222"/>
      <c r="I583" s="222"/>
      <c r="J583" s="222"/>
      <c r="K583" s="5"/>
    </row>
    <row r="584" ht="15.75" customHeight="1">
      <c r="A584" s="2"/>
      <c r="B584" s="2"/>
      <c r="C584" s="2"/>
      <c r="D584" s="2"/>
      <c r="E584" s="2"/>
      <c r="F584" s="2"/>
      <c r="G584" s="222"/>
      <c r="H584" s="222"/>
      <c r="I584" s="222"/>
      <c r="J584" s="222"/>
      <c r="K584" s="5"/>
    </row>
    <row r="585" ht="15.75" customHeight="1">
      <c r="A585" s="2"/>
      <c r="B585" s="2"/>
      <c r="C585" s="2"/>
      <c r="D585" s="2"/>
      <c r="E585" s="2"/>
      <c r="F585" s="2"/>
      <c r="G585" s="222"/>
      <c r="H585" s="222"/>
      <c r="I585" s="222"/>
      <c r="J585" s="222"/>
      <c r="K585" s="5"/>
    </row>
    <row r="586" ht="15.75" customHeight="1">
      <c r="A586" s="2"/>
      <c r="B586" s="2"/>
      <c r="C586" s="2"/>
      <c r="D586" s="2"/>
      <c r="E586" s="2"/>
      <c r="F586" s="2"/>
      <c r="G586" s="222"/>
      <c r="H586" s="222"/>
      <c r="I586" s="222"/>
      <c r="J586" s="222"/>
      <c r="K586" s="5"/>
    </row>
    <row r="587" ht="15.75" customHeight="1">
      <c r="A587" s="2"/>
      <c r="B587" s="2"/>
      <c r="C587" s="2"/>
      <c r="D587" s="2"/>
      <c r="E587" s="2"/>
      <c r="F587" s="2"/>
      <c r="G587" s="222"/>
      <c r="H587" s="222"/>
      <c r="I587" s="222"/>
      <c r="J587" s="222"/>
      <c r="K587" s="5"/>
    </row>
    <row r="588" ht="15.75" customHeight="1">
      <c r="A588" s="2"/>
      <c r="B588" s="2"/>
      <c r="C588" s="2"/>
      <c r="D588" s="2"/>
      <c r="E588" s="2"/>
      <c r="F588" s="2"/>
      <c r="G588" s="222"/>
      <c r="H588" s="222"/>
      <c r="I588" s="222"/>
      <c r="J588" s="222"/>
      <c r="K588" s="5"/>
    </row>
    <row r="589" ht="15.75" customHeight="1">
      <c r="A589" s="2"/>
      <c r="B589" s="2"/>
      <c r="C589" s="2"/>
      <c r="D589" s="2"/>
      <c r="E589" s="2"/>
      <c r="F589" s="2"/>
      <c r="G589" s="222"/>
      <c r="H589" s="222"/>
      <c r="I589" s="222"/>
      <c r="J589" s="222"/>
      <c r="K589" s="5"/>
    </row>
    <row r="590" ht="15.75" customHeight="1">
      <c r="A590" s="2"/>
      <c r="B590" s="2"/>
      <c r="C590" s="2"/>
      <c r="D590" s="2"/>
      <c r="E590" s="2"/>
      <c r="F590" s="2"/>
      <c r="G590" s="222"/>
      <c r="H590" s="222"/>
      <c r="I590" s="222"/>
      <c r="J590" s="222"/>
      <c r="K590" s="5"/>
    </row>
    <row r="591" ht="15.75" customHeight="1">
      <c r="A591" s="2"/>
      <c r="B591" s="2"/>
      <c r="C591" s="2"/>
      <c r="D591" s="2"/>
      <c r="E591" s="2"/>
      <c r="F591" s="2"/>
      <c r="G591" s="222"/>
      <c r="H591" s="222"/>
      <c r="I591" s="222"/>
      <c r="J591" s="222"/>
      <c r="K591" s="5"/>
    </row>
    <row r="592" ht="15.75" customHeight="1">
      <c r="A592" s="2"/>
      <c r="B592" s="2"/>
      <c r="C592" s="2"/>
      <c r="D592" s="2"/>
      <c r="E592" s="2"/>
      <c r="F592" s="2"/>
      <c r="G592" s="222"/>
      <c r="H592" s="222"/>
      <c r="I592" s="222"/>
      <c r="J592" s="222"/>
      <c r="K592" s="5"/>
    </row>
    <row r="593" ht="15.75" customHeight="1">
      <c r="A593" s="2"/>
      <c r="B593" s="2"/>
      <c r="C593" s="2"/>
      <c r="D593" s="2"/>
      <c r="E593" s="2"/>
      <c r="F593" s="2"/>
      <c r="G593" s="222"/>
      <c r="H593" s="222"/>
      <c r="I593" s="222"/>
      <c r="J593" s="222"/>
      <c r="K593" s="5"/>
    </row>
    <row r="594" ht="15.75" customHeight="1">
      <c r="A594" s="2"/>
      <c r="B594" s="2"/>
      <c r="C594" s="2"/>
      <c r="D594" s="2"/>
      <c r="E594" s="2"/>
      <c r="F594" s="2"/>
      <c r="G594" s="222"/>
      <c r="H594" s="222"/>
      <c r="I594" s="222"/>
      <c r="J594" s="222"/>
      <c r="K594" s="5"/>
    </row>
    <row r="595" ht="15.75" customHeight="1">
      <c r="A595" s="2"/>
      <c r="B595" s="2"/>
      <c r="C595" s="2"/>
      <c r="D595" s="2"/>
      <c r="E595" s="2"/>
      <c r="F595" s="2"/>
      <c r="G595" s="222"/>
      <c r="H595" s="222"/>
      <c r="I595" s="222"/>
      <c r="J595" s="222"/>
      <c r="K595" s="5"/>
    </row>
    <row r="596" ht="15.75" customHeight="1">
      <c r="A596" s="2"/>
      <c r="B596" s="2"/>
      <c r="C596" s="2"/>
      <c r="D596" s="2"/>
      <c r="E596" s="2"/>
      <c r="F596" s="2"/>
      <c r="G596" s="222"/>
      <c r="H596" s="222"/>
      <c r="I596" s="222"/>
      <c r="J596" s="222"/>
      <c r="K596" s="5"/>
    </row>
    <row r="597" ht="15.75" customHeight="1">
      <c r="A597" s="2"/>
      <c r="B597" s="2"/>
      <c r="C597" s="2"/>
      <c r="D597" s="2"/>
      <c r="E597" s="2"/>
      <c r="F597" s="2"/>
      <c r="G597" s="222"/>
      <c r="H597" s="222"/>
      <c r="I597" s="222"/>
      <c r="J597" s="222"/>
      <c r="K597" s="5"/>
    </row>
    <row r="598" ht="15.75" customHeight="1">
      <c r="A598" s="2"/>
      <c r="B598" s="2"/>
      <c r="C598" s="2"/>
      <c r="D598" s="2"/>
      <c r="E598" s="2"/>
      <c r="F598" s="2"/>
      <c r="G598" s="222"/>
      <c r="H598" s="222"/>
      <c r="I598" s="222"/>
      <c r="J598" s="222"/>
      <c r="K598" s="5"/>
    </row>
    <row r="599" ht="15.75" customHeight="1">
      <c r="A599" s="2"/>
      <c r="B599" s="2"/>
      <c r="C599" s="2"/>
      <c r="D599" s="2"/>
      <c r="E599" s="2"/>
      <c r="F599" s="2"/>
      <c r="G599" s="222"/>
      <c r="H599" s="222"/>
      <c r="I599" s="222"/>
      <c r="J599" s="222"/>
      <c r="K599" s="5"/>
    </row>
    <row r="600" ht="15.75" customHeight="1">
      <c r="A600" s="2"/>
      <c r="B600" s="2"/>
      <c r="C600" s="2"/>
      <c r="D600" s="2"/>
      <c r="E600" s="2"/>
      <c r="F600" s="2"/>
      <c r="G600" s="222"/>
      <c r="H600" s="222"/>
      <c r="I600" s="222"/>
      <c r="J600" s="222"/>
      <c r="K600" s="5"/>
    </row>
    <row r="601" ht="15.75" customHeight="1">
      <c r="A601" s="2"/>
      <c r="B601" s="2"/>
      <c r="C601" s="2"/>
      <c r="D601" s="2"/>
      <c r="E601" s="2"/>
      <c r="F601" s="2"/>
      <c r="G601" s="222"/>
      <c r="H601" s="222"/>
      <c r="I601" s="222"/>
      <c r="J601" s="222"/>
      <c r="K601" s="5"/>
    </row>
    <row r="602" ht="15.75" customHeight="1">
      <c r="A602" s="2"/>
      <c r="B602" s="2"/>
      <c r="C602" s="2"/>
      <c r="D602" s="2"/>
      <c r="E602" s="2"/>
      <c r="F602" s="2"/>
      <c r="G602" s="222"/>
      <c r="H602" s="222"/>
      <c r="I602" s="222"/>
      <c r="J602" s="222"/>
      <c r="K602" s="5"/>
    </row>
    <row r="603" ht="15.75" customHeight="1">
      <c r="A603" s="2"/>
      <c r="B603" s="2"/>
      <c r="C603" s="2"/>
      <c r="D603" s="2"/>
      <c r="E603" s="2"/>
      <c r="F603" s="2"/>
      <c r="G603" s="222"/>
      <c r="H603" s="222"/>
      <c r="I603" s="222"/>
      <c r="J603" s="222"/>
      <c r="K603" s="5"/>
    </row>
    <row r="604" ht="15.75" customHeight="1">
      <c r="A604" s="2"/>
      <c r="B604" s="2"/>
      <c r="C604" s="2"/>
      <c r="D604" s="2"/>
      <c r="E604" s="2"/>
      <c r="F604" s="2"/>
      <c r="G604" s="222"/>
      <c r="H604" s="222"/>
      <c r="I604" s="222"/>
      <c r="J604" s="222"/>
      <c r="K604" s="5"/>
    </row>
    <row r="605" ht="15.75" customHeight="1">
      <c r="A605" s="2"/>
      <c r="B605" s="2"/>
      <c r="C605" s="2"/>
      <c r="D605" s="2"/>
      <c r="E605" s="2"/>
      <c r="F605" s="2"/>
      <c r="G605" s="222"/>
      <c r="H605" s="222"/>
      <c r="I605" s="222"/>
      <c r="J605" s="222"/>
      <c r="K605" s="5"/>
    </row>
    <row r="606" ht="15.75" customHeight="1">
      <c r="A606" s="2"/>
      <c r="B606" s="2"/>
      <c r="C606" s="2"/>
      <c r="D606" s="2"/>
      <c r="E606" s="2"/>
      <c r="F606" s="2"/>
      <c r="G606" s="222"/>
      <c r="H606" s="222"/>
      <c r="I606" s="222"/>
      <c r="J606" s="222"/>
      <c r="K606" s="5"/>
    </row>
    <row r="607" ht="15.75" customHeight="1">
      <c r="A607" s="2"/>
      <c r="B607" s="2"/>
      <c r="C607" s="2"/>
      <c r="D607" s="2"/>
      <c r="E607" s="2"/>
      <c r="F607" s="2"/>
      <c r="G607" s="222"/>
      <c r="H607" s="222"/>
      <c r="I607" s="222"/>
      <c r="J607" s="222"/>
      <c r="K607" s="5"/>
    </row>
    <row r="608" ht="15.75" customHeight="1">
      <c r="A608" s="2"/>
      <c r="B608" s="2"/>
      <c r="C608" s="2"/>
      <c r="D608" s="2"/>
      <c r="E608" s="2"/>
      <c r="F608" s="2"/>
      <c r="G608" s="222"/>
      <c r="H608" s="222"/>
      <c r="I608" s="222"/>
      <c r="J608" s="222"/>
      <c r="K608" s="5"/>
    </row>
    <row r="609" ht="15.75" customHeight="1">
      <c r="A609" s="2"/>
      <c r="B609" s="2"/>
      <c r="C609" s="2"/>
      <c r="D609" s="2"/>
      <c r="E609" s="2"/>
      <c r="F609" s="2"/>
      <c r="G609" s="222"/>
      <c r="H609" s="222"/>
      <c r="I609" s="222"/>
      <c r="J609" s="222"/>
      <c r="K609" s="5"/>
    </row>
    <row r="610" ht="15.75" customHeight="1">
      <c r="A610" s="2"/>
      <c r="B610" s="2"/>
      <c r="C610" s="2"/>
      <c r="D610" s="2"/>
      <c r="E610" s="2"/>
      <c r="F610" s="2"/>
      <c r="G610" s="222"/>
      <c r="H610" s="222"/>
      <c r="I610" s="222"/>
      <c r="J610" s="222"/>
      <c r="K610" s="5"/>
    </row>
    <row r="611" ht="15.75" customHeight="1">
      <c r="A611" s="2"/>
      <c r="B611" s="2"/>
      <c r="C611" s="2"/>
      <c r="D611" s="2"/>
      <c r="E611" s="2"/>
      <c r="F611" s="2"/>
      <c r="G611" s="222"/>
      <c r="H611" s="222"/>
      <c r="I611" s="222"/>
      <c r="J611" s="222"/>
      <c r="K611" s="5"/>
    </row>
    <row r="612" ht="15.75" customHeight="1">
      <c r="A612" s="2"/>
      <c r="B612" s="2"/>
      <c r="C612" s="2"/>
      <c r="D612" s="2"/>
      <c r="E612" s="2"/>
      <c r="F612" s="2"/>
      <c r="G612" s="222"/>
      <c r="H612" s="222"/>
      <c r="I612" s="222"/>
      <c r="J612" s="222"/>
      <c r="K612" s="5"/>
    </row>
    <row r="613" ht="15.75" customHeight="1">
      <c r="A613" s="2"/>
      <c r="B613" s="2"/>
      <c r="C613" s="2"/>
      <c r="D613" s="2"/>
      <c r="E613" s="2"/>
      <c r="F613" s="2"/>
      <c r="G613" s="222"/>
      <c r="H613" s="222"/>
      <c r="I613" s="222"/>
      <c r="J613" s="222"/>
      <c r="K613" s="5"/>
    </row>
    <row r="614" ht="15.75" customHeight="1">
      <c r="A614" s="2"/>
      <c r="B614" s="2"/>
      <c r="C614" s="2"/>
      <c r="D614" s="2"/>
      <c r="E614" s="2"/>
      <c r="F614" s="2"/>
      <c r="G614" s="222"/>
      <c r="H614" s="222"/>
      <c r="I614" s="222"/>
      <c r="J614" s="222"/>
      <c r="K614" s="5"/>
    </row>
    <row r="615" ht="15.75" customHeight="1">
      <c r="A615" s="2"/>
      <c r="B615" s="2"/>
      <c r="C615" s="2"/>
      <c r="D615" s="2"/>
      <c r="E615" s="2"/>
      <c r="F615" s="2"/>
      <c r="G615" s="222"/>
      <c r="H615" s="222"/>
      <c r="I615" s="222"/>
      <c r="J615" s="222"/>
      <c r="K615" s="5"/>
    </row>
    <row r="616" ht="15.75" customHeight="1">
      <c r="A616" s="2"/>
      <c r="B616" s="2"/>
      <c r="C616" s="2"/>
      <c r="D616" s="2"/>
      <c r="E616" s="2"/>
      <c r="F616" s="2"/>
      <c r="G616" s="222"/>
      <c r="H616" s="222"/>
      <c r="I616" s="222"/>
      <c r="J616" s="222"/>
      <c r="K616" s="5"/>
    </row>
    <row r="617" ht="15.75" customHeight="1">
      <c r="A617" s="2"/>
      <c r="B617" s="2"/>
      <c r="C617" s="2"/>
      <c r="D617" s="2"/>
      <c r="E617" s="2"/>
      <c r="F617" s="2"/>
      <c r="G617" s="222"/>
      <c r="H617" s="222"/>
      <c r="I617" s="222"/>
      <c r="J617" s="222"/>
      <c r="K617" s="5"/>
    </row>
    <row r="618" ht="15.75" customHeight="1">
      <c r="A618" s="2"/>
      <c r="B618" s="2"/>
      <c r="C618" s="2"/>
      <c r="D618" s="2"/>
      <c r="E618" s="2"/>
      <c r="F618" s="2"/>
      <c r="G618" s="222"/>
      <c r="H618" s="222"/>
      <c r="I618" s="222"/>
      <c r="J618" s="222"/>
      <c r="K618" s="5"/>
    </row>
    <row r="619" ht="15.75" customHeight="1">
      <c r="A619" s="2"/>
      <c r="B619" s="2"/>
      <c r="C619" s="2"/>
      <c r="D619" s="2"/>
      <c r="E619" s="2"/>
      <c r="F619" s="2"/>
      <c r="G619" s="222"/>
      <c r="H619" s="222"/>
      <c r="I619" s="222"/>
      <c r="J619" s="222"/>
      <c r="K619" s="5"/>
    </row>
    <row r="620" ht="15.75" customHeight="1">
      <c r="A620" s="2"/>
      <c r="B620" s="2"/>
      <c r="C620" s="2"/>
      <c r="D620" s="2"/>
      <c r="E620" s="2"/>
      <c r="F620" s="2"/>
      <c r="G620" s="222"/>
      <c r="H620" s="222"/>
      <c r="I620" s="222"/>
      <c r="J620" s="222"/>
      <c r="K620" s="5"/>
    </row>
    <row r="621" ht="15.75" customHeight="1">
      <c r="A621" s="2"/>
      <c r="B621" s="2"/>
      <c r="C621" s="2"/>
      <c r="D621" s="2"/>
      <c r="E621" s="2"/>
      <c r="F621" s="2"/>
      <c r="G621" s="222"/>
      <c r="H621" s="222"/>
      <c r="I621" s="222"/>
      <c r="J621" s="222"/>
      <c r="K621" s="5"/>
    </row>
    <row r="622" ht="15.75" customHeight="1">
      <c r="A622" s="2"/>
      <c r="B622" s="2"/>
      <c r="C622" s="2"/>
      <c r="D622" s="2"/>
      <c r="E622" s="2"/>
      <c r="F622" s="2"/>
      <c r="G622" s="222"/>
      <c r="H622" s="222"/>
      <c r="I622" s="222"/>
      <c r="J622" s="222"/>
      <c r="K622" s="5"/>
    </row>
    <row r="623" ht="15.75" customHeight="1">
      <c r="A623" s="2"/>
      <c r="B623" s="2"/>
      <c r="C623" s="2"/>
      <c r="D623" s="2"/>
      <c r="E623" s="2"/>
      <c r="F623" s="2"/>
      <c r="G623" s="222"/>
      <c r="H623" s="222"/>
      <c r="I623" s="222"/>
      <c r="J623" s="222"/>
      <c r="K623" s="5"/>
    </row>
    <row r="624" ht="15.75" customHeight="1">
      <c r="A624" s="2"/>
      <c r="B624" s="2"/>
      <c r="C624" s="2"/>
      <c r="D624" s="2"/>
      <c r="E624" s="2"/>
      <c r="F624" s="2"/>
      <c r="G624" s="222"/>
      <c r="H624" s="222"/>
      <c r="I624" s="222"/>
      <c r="J624" s="222"/>
      <c r="K624" s="5"/>
    </row>
    <row r="625" ht="15.75" customHeight="1">
      <c r="A625" s="2"/>
      <c r="B625" s="2"/>
      <c r="C625" s="2"/>
      <c r="D625" s="2"/>
      <c r="E625" s="2"/>
      <c r="F625" s="2"/>
      <c r="G625" s="222"/>
      <c r="H625" s="222"/>
      <c r="I625" s="222"/>
      <c r="J625" s="222"/>
      <c r="K625" s="5"/>
    </row>
    <row r="626" ht="15.75" customHeight="1">
      <c r="A626" s="2"/>
      <c r="B626" s="2"/>
      <c r="C626" s="2"/>
      <c r="D626" s="2"/>
      <c r="E626" s="2"/>
      <c r="F626" s="2"/>
      <c r="G626" s="222"/>
      <c r="H626" s="222"/>
      <c r="I626" s="222"/>
      <c r="J626" s="222"/>
      <c r="K626" s="5"/>
    </row>
    <row r="627" ht="15.75" customHeight="1">
      <c r="A627" s="2"/>
      <c r="B627" s="2"/>
      <c r="C627" s="2"/>
      <c r="D627" s="2"/>
      <c r="E627" s="2"/>
      <c r="F627" s="2"/>
      <c r="G627" s="222"/>
      <c r="H627" s="222"/>
      <c r="I627" s="222"/>
      <c r="J627" s="222"/>
      <c r="K627" s="5"/>
    </row>
    <row r="628" ht="15.75" customHeight="1">
      <c r="A628" s="2"/>
      <c r="B628" s="2"/>
      <c r="C628" s="2"/>
      <c r="D628" s="2"/>
      <c r="E628" s="2"/>
      <c r="F628" s="2"/>
      <c r="G628" s="222"/>
      <c r="H628" s="222"/>
      <c r="I628" s="222"/>
      <c r="J628" s="222"/>
      <c r="K628" s="5"/>
    </row>
    <row r="629" ht="15.75" customHeight="1">
      <c r="A629" s="2"/>
      <c r="B629" s="2"/>
      <c r="C629" s="2"/>
      <c r="D629" s="2"/>
      <c r="E629" s="2"/>
      <c r="F629" s="2"/>
      <c r="G629" s="222"/>
      <c r="H629" s="222"/>
      <c r="I629" s="222"/>
      <c r="J629" s="222"/>
      <c r="K629" s="5"/>
    </row>
    <row r="630" ht="15.75" customHeight="1">
      <c r="A630" s="2"/>
      <c r="B630" s="2"/>
      <c r="C630" s="2"/>
      <c r="D630" s="2"/>
      <c r="E630" s="2"/>
      <c r="F630" s="2"/>
      <c r="G630" s="222"/>
      <c r="H630" s="222"/>
      <c r="I630" s="222"/>
      <c r="J630" s="222"/>
      <c r="K630" s="5"/>
    </row>
    <row r="631" ht="15.75" customHeight="1">
      <c r="A631" s="2"/>
      <c r="B631" s="2"/>
      <c r="C631" s="2"/>
      <c r="D631" s="2"/>
      <c r="E631" s="2"/>
      <c r="F631" s="2"/>
      <c r="G631" s="222"/>
      <c r="H631" s="222"/>
      <c r="I631" s="222"/>
      <c r="J631" s="222"/>
      <c r="K631" s="5"/>
    </row>
    <row r="632" ht="15.75" customHeight="1">
      <c r="A632" s="2"/>
      <c r="B632" s="2"/>
      <c r="C632" s="2"/>
      <c r="D632" s="2"/>
      <c r="E632" s="2"/>
      <c r="F632" s="2"/>
      <c r="G632" s="222"/>
      <c r="H632" s="222"/>
      <c r="I632" s="222"/>
      <c r="J632" s="222"/>
      <c r="K632" s="5"/>
    </row>
    <row r="633" ht="15.75" customHeight="1">
      <c r="A633" s="2"/>
      <c r="B633" s="2"/>
      <c r="C633" s="2"/>
      <c r="D633" s="2"/>
      <c r="E633" s="2"/>
      <c r="F633" s="2"/>
      <c r="G633" s="222"/>
      <c r="H633" s="222"/>
      <c r="I633" s="222"/>
      <c r="J633" s="222"/>
      <c r="K633" s="5"/>
    </row>
    <row r="634" ht="15.75" customHeight="1">
      <c r="A634" s="2"/>
      <c r="B634" s="2"/>
      <c r="C634" s="2"/>
      <c r="D634" s="2"/>
      <c r="E634" s="2"/>
      <c r="F634" s="2"/>
      <c r="G634" s="222"/>
      <c r="H634" s="222"/>
      <c r="I634" s="222"/>
      <c r="J634" s="222"/>
      <c r="K634" s="5"/>
    </row>
    <row r="635" ht="15.75" customHeight="1">
      <c r="A635" s="2"/>
      <c r="B635" s="2"/>
      <c r="C635" s="2"/>
      <c r="D635" s="2"/>
      <c r="E635" s="2"/>
      <c r="F635" s="2"/>
      <c r="G635" s="222"/>
      <c r="H635" s="222"/>
      <c r="I635" s="222"/>
      <c r="J635" s="222"/>
      <c r="K635" s="5"/>
    </row>
    <row r="636" ht="15.75" customHeight="1">
      <c r="A636" s="2"/>
      <c r="B636" s="2"/>
      <c r="C636" s="2"/>
      <c r="D636" s="2"/>
      <c r="E636" s="2"/>
      <c r="F636" s="2"/>
      <c r="G636" s="222"/>
      <c r="H636" s="222"/>
      <c r="I636" s="222"/>
      <c r="J636" s="222"/>
      <c r="K636" s="5"/>
    </row>
    <row r="637" ht="15.75" customHeight="1">
      <c r="A637" s="2"/>
      <c r="B637" s="2"/>
      <c r="C637" s="2"/>
      <c r="D637" s="2"/>
      <c r="E637" s="2"/>
      <c r="F637" s="2"/>
      <c r="G637" s="222"/>
      <c r="H637" s="222"/>
      <c r="I637" s="222"/>
      <c r="J637" s="222"/>
      <c r="K637" s="5"/>
    </row>
    <row r="638" ht="15.75" customHeight="1">
      <c r="A638" s="2"/>
      <c r="B638" s="2"/>
      <c r="C638" s="2"/>
      <c r="D638" s="2"/>
      <c r="E638" s="2"/>
      <c r="F638" s="2"/>
      <c r="G638" s="222"/>
      <c r="H638" s="222"/>
      <c r="I638" s="222"/>
      <c r="J638" s="222"/>
      <c r="K638" s="5"/>
    </row>
    <row r="639" ht="15.75" customHeight="1">
      <c r="A639" s="2"/>
      <c r="B639" s="2"/>
      <c r="C639" s="2"/>
      <c r="D639" s="2"/>
      <c r="E639" s="2"/>
      <c r="F639" s="2"/>
      <c r="G639" s="222"/>
      <c r="H639" s="222"/>
      <c r="I639" s="222"/>
      <c r="J639" s="222"/>
      <c r="K639" s="5"/>
    </row>
    <row r="640" ht="15.75" customHeight="1">
      <c r="A640" s="2"/>
      <c r="B640" s="2"/>
      <c r="C640" s="2"/>
      <c r="D640" s="2"/>
      <c r="E640" s="2"/>
      <c r="F640" s="2"/>
      <c r="G640" s="222"/>
      <c r="H640" s="222"/>
      <c r="I640" s="222"/>
      <c r="J640" s="222"/>
      <c r="K640" s="5"/>
    </row>
    <row r="641" ht="15.75" customHeight="1">
      <c r="A641" s="2"/>
      <c r="B641" s="2"/>
      <c r="C641" s="2"/>
      <c r="D641" s="2"/>
      <c r="E641" s="2"/>
      <c r="F641" s="2"/>
      <c r="G641" s="222"/>
      <c r="H641" s="222"/>
      <c r="I641" s="222"/>
      <c r="J641" s="222"/>
      <c r="K641" s="5"/>
    </row>
    <row r="642" ht="15.75" customHeight="1">
      <c r="A642" s="2"/>
      <c r="B642" s="2"/>
      <c r="C642" s="2"/>
      <c r="D642" s="2"/>
      <c r="E642" s="2"/>
      <c r="F642" s="2"/>
      <c r="G642" s="222"/>
      <c r="H642" s="222"/>
      <c r="I642" s="222"/>
      <c r="J642" s="222"/>
      <c r="K642" s="5"/>
    </row>
    <row r="643" ht="15.75" customHeight="1">
      <c r="A643" s="2"/>
      <c r="B643" s="2"/>
      <c r="C643" s="2"/>
      <c r="D643" s="2"/>
      <c r="E643" s="2"/>
      <c r="F643" s="2"/>
      <c r="G643" s="222"/>
      <c r="H643" s="222"/>
      <c r="I643" s="222"/>
      <c r="J643" s="222"/>
      <c r="K643" s="5"/>
    </row>
    <row r="644" ht="15.75" customHeight="1">
      <c r="A644" s="2"/>
      <c r="B644" s="2"/>
      <c r="C644" s="2"/>
      <c r="D644" s="2"/>
      <c r="E644" s="2"/>
      <c r="F644" s="2"/>
      <c r="G644" s="222"/>
      <c r="H644" s="222"/>
      <c r="I644" s="222"/>
      <c r="J644" s="222"/>
      <c r="K644" s="5"/>
    </row>
    <row r="645" ht="15.75" customHeight="1">
      <c r="A645" s="2"/>
      <c r="B645" s="2"/>
      <c r="C645" s="2"/>
      <c r="D645" s="2"/>
      <c r="E645" s="2"/>
      <c r="F645" s="2"/>
      <c r="G645" s="222"/>
      <c r="H645" s="222"/>
      <c r="I645" s="222"/>
      <c r="J645" s="222"/>
      <c r="K645" s="5"/>
    </row>
    <row r="646" ht="15.75" customHeight="1">
      <c r="A646" s="2"/>
      <c r="B646" s="2"/>
      <c r="C646" s="2"/>
      <c r="D646" s="2"/>
      <c r="E646" s="2"/>
      <c r="F646" s="2"/>
      <c r="G646" s="222"/>
      <c r="H646" s="222"/>
      <c r="I646" s="222"/>
      <c r="J646" s="222"/>
      <c r="K646" s="5"/>
    </row>
    <row r="647" ht="15.75" customHeight="1">
      <c r="A647" s="2"/>
      <c r="B647" s="2"/>
      <c r="C647" s="2"/>
      <c r="D647" s="2"/>
      <c r="E647" s="2"/>
      <c r="F647" s="2"/>
      <c r="G647" s="222"/>
      <c r="H647" s="222"/>
      <c r="I647" s="222"/>
      <c r="J647" s="222"/>
      <c r="K647" s="5"/>
    </row>
    <row r="648" ht="15.75" customHeight="1">
      <c r="A648" s="2"/>
      <c r="B648" s="2"/>
      <c r="C648" s="2"/>
      <c r="D648" s="2"/>
      <c r="E648" s="2"/>
      <c r="F648" s="2"/>
      <c r="G648" s="222"/>
      <c r="H648" s="222"/>
      <c r="I648" s="222"/>
      <c r="J648" s="222"/>
      <c r="K648" s="5"/>
    </row>
    <row r="649" ht="15.75" customHeight="1">
      <c r="A649" s="2"/>
      <c r="B649" s="2"/>
      <c r="C649" s="2"/>
      <c r="D649" s="2"/>
      <c r="E649" s="2"/>
      <c r="F649" s="2"/>
      <c r="G649" s="222"/>
      <c r="H649" s="222"/>
      <c r="I649" s="222"/>
      <c r="J649" s="222"/>
      <c r="K649" s="5"/>
    </row>
    <row r="650" ht="15.75" customHeight="1">
      <c r="A650" s="2"/>
      <c r="B650" s="2"/>
      <c r="C650" s="2"/>
      <c r="D650" s="2"/>
      <c r="E650" s="2"/>
      <c r="F650" s="2"/>
      <c r="G650" s="222"/>
      <c r="H650" s="222"/>
      <c r="I650" s="222"/>
      <c r="J650" s="222"/>
      <c r="K650" s="5"/>
    </row>
    <row r="651" ht="15.75" customHeight="1">
      <c r="A651" s="2"/>
      <c r="B651" s="2"/>
      <c r="C651" s="2"/>
      <c r="D651" s="2"/>
      <c r="E651" s="2"/>
      <c r="F651" s="2"/>
      <c r="G651" s="222"/>
      <c r="H651" s="222"/>
      <c r="I651" s="222"/>
      <c r="J651" s="222"/>
      <c r="K651" s="5"/>
    </row>
    <row r="652" ht="15.75" customHeight="1">
      <c r="A652" s="2"/>
      <c r="B652" s="2"/>
      <c r="C652" s="2"/>
      <c r="D652" s="2"/>
      <c r="E652" s="2"/>
      <c r="F652" s="2"/>
      <c r="G652" s="222"/>
      <c r="H652" s="222"/>
      <c r="I652" s="222"/>
      <c r="J652" s="222"/>
      <c r="K652" s="5"/>
    </row>
    <row r="653" ht="15.75" customHeight="1">
      <c r="A653" s="2"/>
      <c r="B653" s="2"/>
      <c r="C653" s="2"/>
      <c r="D653" s="2"/>
      <c r="E653" s="2"/>
      <c r="F653" s="2"/>
      <c r="G653" s="222"/>
      <c r="H653" s="222"/>
      <c r="I653" s="222"/>
      <c r="J653" s="222"/>
      <c r="K653" s="5"/>
    </row>
    <row r="654" ht="15.75" customHeight="1">
      <c r="A654" s="2"/>
      <c r="B654" s="2"/>
      <c r="C654" s="2"/>
      <c r="D654" s="2"/>
      <c r="E654" s="2"/>
      <c r="F654" s="2"/>
      <c r="G654" s="222"/>
      <c r="H654" s="222"/>
      <c r="I654" s="222"/>
      <c r="J654" s="222"/>
      <c r="K654" s="5"/>
    </row>
    <row r="655" ht="15.75" customHeight="1">
      <c r="A655" s="2"/>
      <c r="B655" s="2"/>
      <c r="C655" s="2"/>
      <c r="D655" s="2"/>
      <c r="E655" s="2"/>
      <c r="F655" s="2"/>
      <c r="G655" s="222"/>
      <c r="H655" s="222"/>
      <c r="I655" s="222"/>
      <c r="J655" s="222"/>
      <c r="K655" s="5"/>
    </row>
    <row r="656" ht="15.75" customHeight="1">
      <c r="A656" s="2"/>
      <c r="B656" s="2"/>
      <c r="C656" s="2"/>
      <c r="D656" s="2"/>
      <c r="E656" s="2"/>
      <c r="F656" s="2"/>
      <c r="G656" s="222"/>
      <c r="H656" s="222"/>
      <c r="I656" s="222"/>
      <c r="J656" s="222"/>
      <c r="K656" s="5"/>
    </row>
    <row r="657" ht="15.75" customHeight="1">
      <c r="A657" s="2"/>
      <c r="B657" s="2"/>
      <c r="C657" s="2"/>
      <c r="D657" s="2"/>
      <c r="E657" s="2"/>
      <c r="F657" s="2"/>
      <c r="G657" s="222"/>
      <c r="H657" s="222"/>
      <c r="I657" s="222"/>
      <c r="J657" s="222"/>
      <c r="K657" s="5"/>
    </row>
    <row r="658" ht="15.75" customHeight="1">
      <c r="A658" s="2"/>
      <c r="B658" s="2"/>
      <c r="C658" s="2"/>
      <c r="D658" s="2"/>
      <c r="E658" s="2"/>
      <c r="F658" s="2"/>
      <c r="G658" s="222"/>
      <c r="H658" s="222"/>
      <c r="I658" s="222"/>
      <c r="J658" s="222"/>
      <c r="K658" s="5"/>
    </row>
    <row r="659" ht="15.75" customHeight="1">
      <c r="A659" s="2"/>
      <c r="B659" s="2"/>
      <c r="C659" s="2"/>
      <c r="D659" s="2"/>
      <c r="E659" s="2"/>
      <c r="F659" s="2"/>
      <c r="G659" s="222"/>
      <c r="H659" s="222"/>
      <c r="I659" s="222"/>
      <c r="J659" s="222"/>
      <c r="K659" s="5"/>
    </row>
    <row r="660" ht="15.75" customHeight="1">
      <c r="A660" s="2"/>
      <c r="B660" s="2"/>
      <c r="C660" s="2"/>
      <c r="D660" s="2"/>
      <c r="E660" s="2"/>
      <c r="F660" s="2"/>
      <c r="G660" s="222"/>
      <c r="H660" s="222"/>
      <c r="I660" s="222"/>
      <c r="J660" s="222"/>
      <c r="K660" s="5"/>
    </row>
    <row r="661" ht="15.75" customHeight="1">
      <c r="A661" s="2"/>
      <c r="B661" s="2"/>
      <c r="C661" s="2"/>
      <c r="D661" s="2"/>
      <c r="E661" s="2"/>
      <c r="F661" s="2"/>
      <c r="G661" s="222"/>
      <c r="H661" s="222"/>
      <c r="I661" s="222"/>
      <c r="J661" s="222"/>
      <c r="K661" s="5"/>
    </row>
    <row r="662" ht="15.75" customHeight="1">
      <c r="A662" s="2"/>
      <c r="B662" s="2"/>
      <c r="C662" s="2"/>
      <c r="D662" s="2"/>
      <c r="E662" s="2"/>
      <c r="F662" s="2"/>
      <c r="G662" s="222"/>
      <c r="H662" s="222"/>
      <c r="I662" s="222"/>
      <c r="J662" s="222"/>
      <c r="K662" s="5"/>
    </row>
    <row r="663" ht="15.75" customHeight="1">
      <c r="A663" s="2"/>
      <c r="B663" s="2"/>
      <c r="C663" s="2"/>
      <c r="D663" s="2"/>
      <c r="E663" s="2"/>
      <c r="F663" s="2"/>
      <c r="G663" s="222"/>
      <c r="H663" s="222"/>
      <c r="I663" s="222"/>
      <c r="J663" s="222"/>
      <c r="K663" s="5"/>
    </row>
    <row r="664" ht="15.75" customHeight="1">
      <c r="A664" s="2"/>
      <c r="B664" s="2"/>
      <c r="C664" s="2"/>
      <c r="D664" s="2"/>
      <c r="E664" s="2"/>
      <c r="F664" s="2"/>
      <c r="G664" s="222"/>
      <c r="H664" s="222"/>
      <c r="I664" s="222"/>
      <c r="J664" s="222"/>
      <c r="K664" s="5"/>
    </row>
    <row r="665" ht="15.75" customHeight="1">
      <c r="A665" s="2"/>
      <c r="B665" s="2"/>
      <c r="C665" s="2"/>
      <c r="D665" s="2"/>
      <c r="E665" s="2"/>
      <c r="F665" s="2"/>
      <c r="G665" s="222"/>
      <c r="H665" s="222"/>
      <c r="I665" s="222"/>
      <c r="J665" s="222"/>
      <c r="K665" s="5"/>
    </row>
    <row r="666" ht="15.75" customHeight="1">
      <c r="A666" s="2"/>
      <c r="B666" s="2"/>
      <c r="C666" s="2"/>
      <c r="D666" s="2"/>
      <c r="E666" s="2"/>
      <c r="F666" s="2"/>
      <c r="G666" s="222"/>
      <c r="H666" s="222"/>
      <c r="I666" s="222"/>
      <c r="J666" s="222"/>
      <c r="K666" s="5"/>
    </row>
    <row r="667" ht="15.75" customHeight="1">
      <c r="A667" s="2"/>
      <c r="B667" s="2"/>
      <c r="C667" s="2"/>
      <c r="D667" s="2"/>
      <c r="E667" s="2"/>
      <c r="F667" s="2"/>
      <c r="G667" s="222"/>
      <c r="H667" s="222"/>
      <c r="I667" s="222"/>
      <c r="J667" s="222"/>
      <c r="K667" s="5"/>
    </row>
    <row r="668" ht="15.75" customHeight="1">
      <c r="A668" s="2"/>
      <c r="B668" s="2"/>
      <c r="C668" s="2"/>
      <c r="D668" s="2"/>
      <c r="E668" s="2"/>
      <c r="F668" s="2"/>
      <c r="G668" s="222"/>
      <c r="H668" s="222"/>
      <c r="I668" s="222"/>
      <c r="J668" s="222"/>
      <c r="K668" s="5"/>
    </row>
    <row r="669" ht="15.75" customHeight="1">
      <c r="A669" s="2"/>
      <c r="B669" s="2"/>
      <c r="C669" s="2"/>
      <c r="D669" s="2"/>
      <c r="E669" s="2"/>
      <c r="F669" s="2"/>
      <c r="G669" s="222"/>
      <c r="H669" s="222"/>
      <c r="I669" s="222"/>
      <c r="J669" s="222"/>
      <c r="K669" s="5"/>
    </row>
    <row r="670" ht="15.75" customHeight="1">
      <c r="A670" s="2"/>
      <c r="B670" s="2"/>
      <c r="C670" s="2"/>
      <c r="D670" s="2"/>
      <c r="E670" s="2"/>
      <c r="F670" s="2"/>
      <c r="G670" s="222"/>
      <c r="H670" s="222"/>
      <c r="I670" s="222"/>
      <c r="J670" s="222"/>
      <c r="K670" s="5"/>
    </row>
    <row r="671" ht="15.75" customHeight="1">
      <c r="A671" s="2"/>
      <c r="B671" s="2"/>
      <c r="C671" s="2"/>
      <c r="D671" s="2"/>
      <c r="E671" s="2"/>
      <c r="F671" s="2"/>
      <c r="G671" s="222"/>
      <c r="H671" s="222"/>
      <c r="I671" s="222"/>
      <c r="J671" s="222"/>
      <c r="K671" s="5"/>
    </row>
    <row r="672" ht="15.75" customHeight="1">
      <c r="A672" s="2"/>
      <c r="B672" s="2"/>
      <c r="C672" s="2"/>
      <c r="D672" s="2"/>
      <c r="E672" s="2"/>
      <c r="F672" s="2"/>
      <c r="G672" s="222"/>
      <c r="H672" s="222"/>
      <c r="I672" s="222"/>
      <c r="J672" s="222"/>
      <c r="K672" s="5"/>
    </row>
    <row r="673" ht="15.75" customHeight="1">
      <c r="A673" s="2"/>
      <c r="B673" s="2"/>
      <c r="C673" s="2"/>
      <c r="D673" s="2"/>
      <c r="E673" s="2"/>
      <c r="F673" s="2"/>
      <c r="G673" s="222"/>
      <c r="H673" s="222"/>
      <c r="I673" s="222"/>
      <c r="J673" s="222"/>
      <c r="K673" s="5"/>
    </row>
    <row r="674" ht="15.75" customHeight="1">
      <c r="A674" s="2"/>
      <c r="B674" s="2"/>
      <c r="C674" s="2"/>
      <c r="D674" s="2"/>
      <c r="E674" s="2"/>
      <c r="F674" s="2"/>
      <c r="G674" s="222"/>
      <c r="H674" s="222"/>
      <c r="I674" s="222"/>
      <c r="J674" s="222"/>
      <c r="K674" s="5"/>
    </row>
    <row r="675" ht="15.75" customHeight="1">
      <c r="A675" s="2"/>
      <c r="B675" s="2"/>
      <c r="C675" s="2"/>
      <c r="D675" s="2"/>
      <c r="E675" s="2"/>
      <c r="F675" s="2"/>
      <c r="G675" s="222"/>
      <c r="H675" s="222"/>
      <c r="I675" s="222"/>
      <c r="J675" s="222"/>
      <c r="K675" s="5"/>
    </row>
    <row r="676" ht="15.75" customHeight="1">
      <c r="A676" s="2"/>
      <c r="B676" s="2"/>
      <c r="C676" s="2"/>
      <c r="D676" s="2"/>
      <c r="E676" s="2"/>
      <c r="F676" s="2"/>
      <c r="G676" s="222"/>
      <c r="H676" s="222"/>
      <c r="I676" s="222"/>
      <c r="J676" s="222"/>
      <c r="K676" s="5"/>
    </row>
    <row r="677" ht="15.75" customHeight="1">
      <c r="A677" s="2"/>
      <c r="B677" s="2"/>
      <c r="C677" s="2"/>
      <c r="D677" s="2"/>
      <c r="E677" s="2"/>
      <c r="F677" s="2"/>
      <c r="G677" s="222"/>
      <c r="H677" s="222"/>
      <c r="I677" s="222"/>
      <c r="J677" s="222"/>
      <c r="K677" s="5"/>
    </row>
    <row r="678" ht="15.75" customHeight="1">
      <c r="A678" s="2"/>
      <c r="B678" s="2"/>
      <c r="C678" s="2"/>
      <c r="D678" s="2"/>
      <c r="E678" s="2"/>
      <c r="F678" s="2"/>
      <c r="G678" s="222"/>
      <c r="H678" s="222"/>
      <c r="I678" s="222"/>
      <c r="J678" s="222"/>
      <c r="K678" s="5"/>
    </row>
    <row r="679" ht="15.75" customHeight="1">
      <c r="A679" s="2"/>
      <c r="B679" s="2"/>
      <c r="C679" s="2"/>
      <c r="D679" s="2"/>
      <c r="E679" s="2"/>
      <c r="F679" s="2"/>
      <c r="G679" s="222"/>
      <c r="H679" s="222"/>
      <c r="I679" s="222"/>
      <c r="J679" s="222"/>
      <c r="K679" s="5"/>
    </row>
    <row r="680" ht="15.75" customHeight="1">
      <c r="A680" s="2"/>
      <c r="B680" s="2"/>
      <c r="C680" s="2"/>
      <c r="D680" s="2"/>
      <c r="E680" s="2"/>
      <c r="F680" s="2"/>
      <c r="G680" s="222"/>
      <c r="H680" s="222"/>
      <c r="I680" s="222"/>
      <c r="J680" s="222"/>
      <c r="K680" s="5"/>
    </row>
    <row r="681" ht="15.75" customHeight="1">
      <c r="A681" s="2"/>
      <c r="B681" s="2"/>
      <c r="C681" s="2"/>
      <c r="D681" s="2"/>
      <c r="E681" s="2"/>
      <c r="F681" s="2"/>
      <c r="G681" s="222"/>
      <c r="H681" s="222"/>
      <c r="I681" s="222"/>
      <c r="J681" s="222"/>
      <c r="K681" s="5"/>
    </row>
    <row r="682" ht="15.75" customHeight="1">
      <c r="A682" s="2"/>
      <c r="B682" s="2"/>
      <c r="C682" s="2"/>
      <c r="D682" s="2"/>
      <c r="E682" s="2"/>
      <c r="F682" s="2"/>
      <c r="G682" s="222"/>
      <c r="H682" s="222"/>
      <c r="I682" s="222"/>
      <c r="J682" s="222"/>
      <c r="K682" s="5"/>
    </row>
    <row r="683" ht="15.75" customHeight="1">
      <c r="A683" s="2"/>
      <c r="B683" s="2"/>
      <c r="C683" s="2"/>
      <c r="D683" s="2"/>
      <c r="E683" s="2"/>
      <c r="F683" s="2"/>
      <c r="G683" s="222"/>
      <c r="H683" s="222"/>
      <c r="I683" s="222"/>
      <c r="J683" s="222"/>
      <c r="K683" s="5"/>
    </row>
    <row r="684" ht="15.75" customHeight="1">
      <c r="A684" s="2"/>
      <c r="B684" s="2"/>
      <c r="C684" s="2"/>
      <c r="D684" s="2"/>
      <c r="E684" s="2"/>
      <c r="F684" s="2"/>
      <c r="G684" s="222"/>
      <c r="H684" s="222"/>
      <c r="I684" s="222"/>
      <c r="J684" s="222"/>
      <c r="K684" s="5"/>
    </row>
    <row r="685" ht="15.75" customHeight="1">
      <c r="A685" s="2"/>
      <c r="B685" s="2"/>
      <c r="C685" s="2"/>
      <c r="D685" s="2"/>
      <c r="E685" s="2"/>
      <c r="F685" s="2"/>
      <c r="G685" s="222"/>
      <c r="H685" s="222"/>
      <c r="I685" s="222"/>
      <c r="J685" s="222"/>
      <c r="K685" s="5"/>
    </row>
    <row r="686" ht="15.75" customHeight="1">
      <c r="A686" s="2"/>
      <c r="B686" s="2"/>
      <c r="C686" s="2"/>
      <c r="D686" s="2"/>
      <c r="E686" s="2"/>
      <c r="F686" s="2"/>
      <c r="G686" s="222"/>
      <c r="H686" s="222"/>
      <c r="I686" s="222"/>
      <c r="J686" s="222"/>
      <c r="K686" s="5"/>
    </row>
    <row r="687" ht="15.75" customHeight="1">
      <c r="A687" s="2"/>
      <c r="B687" s="2"/>
      <c r="C687" s="2"/>
      <c r="D687" s="2"/>
      <c r="E687" s="2"/>
      <c r="F687" s="2"/>
      <c r="G687" s="222"/>
      <c r="H687" s="222"/>
      <c r="I687" s="222"/>
      <c r="J687" s="222"/>
      <c r="K687" s="5"/>
    </row>
    <row r="688" ht="15.75" customHeight="1">
      <c r="A688" s="2"/>
      <c r="B688" s="2"/>
      <c r="C688" s="2"/>
      <c r="D688" s="2"/>
      <c r="E688" s="2"/>
      <c r="F688" s="2"/>
      <c r="G688" s="222"/>
      <c r="H688" s="222"/>
      <c r="I688" s="222"/>
      <c r="J688" s="222"/>
      <c r="K688" s="5"/>
    </row>
    <row r="689" ht="15.75" customHeight="1">
      <c r="A689" s="2"/>
      <c r="B689" s="2"/>
      <c r="C689" s="2"/>
      <c r="D689" s="2"/>
      <c r="E689" s="2"/>
      <c r="F689" s="2"/>
      <c r="G689" s="222"/>
      <c r="H689" s="222"/>
      <c r="I689" s="222"/>
      <c r="J689" s="222"/>
      <c r="K689" s="5"/>
    </row>
    <row r="690" ht="15.75" customHeight="1">
      <c r="A690" s="2"/>
      <c r="B690" s="2"/>
      <c r="C690" s="2"/>
      <c r="D690" s="2"/>
      <c r="E690" s="2"/>
      <c r="F690" s="2"/>
      <c r="G690" s="222"/>
      <c r="H690" s="222"/>
      <c r="I690" s="222"/>
      <c r="J690" s="222"/>
      <c r="K690" s="5"/>
    </row>
    <row r="691" ht="15.75" customHeight="1">
      <c r="A691" s="2"/>
      <c r="B691" s="2"/>
      <c r="C691" s="2"/>
      <c r="D691" s="2"/>
      <c r="E691" s="2"/>
      <c r="F691" s="2"/>
      <c r="G691" s="222"/>
      <c r="H691" s="222"/>
      <c r="I691" s="222"/>
      <c r="J691" s="222"/>
      <c r="K691" s="5"/>
    </row>
    <row r="692" ht="15.75" customHeight="1">
      <c r="A692" s="2"/>
      <c r="B692" s="2"/>
      <c r="C692" s="2"/>
      <c r="D692" s="2"/>
      <c r="E692" s="2"/>
      <c r="F692" s="2"/>
      <c r="G692" s="222"/>
      <c r="H692" s="222"/>
      <c r="I692" s="222"/>
      <c r="J692" s="222"/>
      <c r="K692" s="5"/>
    </row>
    <row r="693" ht="15.75" customHeight="1">
      <c r="A693" s="2"/>
      <c r="B693" s="2"/>
      <c r="C693" s="2"/>
      <c r="D693" s="2"/>
      <c r="E693" s="2"/>
      <c r="F693" s="2"/>
      <c r="G693" s="222"/>
      <c r="H693" s="222"/>
      <c r="I693" s="222"/>
      <c r="J693" s="222"/>
      <c r="K693" s="5"/>
    </row>
    <row r="694" ht="15.75" customHeight="1">
      <c r="A694" s="2"/>
      <c r="B694" s="2"/>
      <c r="C694" s="2"/>
      <c r="D694" s="2"/>
      <c r="E694" s="2"/>
      <c r="F694" s="2"/>
      <c r="G694" s="222"/>
      <c r="H694" s="222"/>
      <c r="I694" s="222"/>
      <c r="J694" s="222"/>
      <c r="K694" s="5"/>
    </row>
    <row r="695" ht="15.75" customHeight="1">
      <c r="A695" s="2"/>
      <c r="B695" s="2"/>
      <c r="C695" s="2"/>
      <c r="D695" s="2"/>
      <c r="E695" s="2"/>
      <c r="F695" s="2"/>
      <c r="G695" s="222"/>
      <c r="H695" s="222"/>
      <c r="I695" s="222"/>
      <c r="J695" s="222"/>
      <c r="K695" s="5"/>
    </row>
    <row r="696" ht="15.75" customHeight="1">
      <c r="A696" s="2"/>
      <c r="B696" s="2"/>
      <c r="C696" s="2"/>
      <c r="D696" s="2"/>
      <c r="E696" s="2"/>
      <c r="F696" s="2"/>
      <c r="G696" s="222"/>
      <c r="H696" s="222"/>
      <c r="I696" s="222"/>
      <c r="J696" s="222"/>
      <c r="K696" s="5"/>
    </row>
    <row r="697" ht="15.75" customHeight="1">
      <c r="A697" s="2"/>
      <c r="B697" s="2"/>
      <c r="C697" s="2"/>
      <c r="D697" s="2"/>
      <c r="E697" s="2"/>
      <c r="F697" s="2"/>
      <c r="G697" s="222"/>
      <c r="H697" s="222"/>
      <c r="I697" s="222"/>
      <c r="J697" s="222"/>
      <c r="K697" s="5"/>
    </row>
    <row r="698" ht="15.75" customHeight="1">
      <c r="A698" s="2"/>
      <c r="B698" s="2"/>
      <c r="C698" s="2"/>
      <c r="D698" s="2"/>
      <c r="E698" s="2"/>
      <c r="F698" s="2"/>
      <c r="G698" s="222"/>
      <c r="H698" s="222"/>
      <c r="I698" s="222"/>
      <c r="J698" s="222"/>
      <c r="K698" s="5"/>
    </row>
    <row r="699" ht="15.75" customHeight="1">
      <c r="A699" s="2"/>
      <c r="B699" s="2"/>
      <c r="C699" s="2"/>
      <c r="D699" s="2"/>
      <c r="E699" s="2"/>
      <c r="F699" s="2"/>
      <c r="G699" s="222"/>
      <c r="H699" s="222"/>
      <c r="I699" s="222"/>
      <c r="J699" s="222"/>
      <c r="K699" s="5"/>
    </row>
    <row r="700" ht="15.75" customHeight="1">
      <c r="A700" s="2"/>
      <c r="B700" s="2"/>
      <c r="C700" s="2"/>
      <c r="D700" s="2"/>
      <c r="E700" s="2"/>
      <c r="F700" s="2"/>
      <c r="G700" s="222"/>
      <c r="H700" s="222"/>
      <c r="I700" s="222"/>
      <c r="J700" s="222"/>
      <c r="K700" s="5"/>
    </row>
    <row r="701" ht="15.75" customHeight="1">
      <c r="A701" s="2"/>
      <c r="B701" s="2"/>
      <c r="C701" s="2"/>
      <c r="D701" s="2"/>
      <c r="E701" s="2"/>
      <c r="F701" s="2"/>
      <c r="G701" s="222"/>
      <c r="H701" s="222"/>
      <c r="I701" s="222"/>
      <c r="J701" s="222"/>
      <c r="K701" s="5"/>
    </row>
    <row r="702" ht="15.75" customHeight="1">
      <c r="A702" s="2"/>
      <c r="B702" s="2"/>
      <c r="C702" s="2"/>
      <c r="D702" s="2"/>
      <c r="E702" s="2"/>
      <c r="F702" s="2"/>
      <c r="G702" s="222"/>
      <c r="H702" s="222"/>
      <c r="I702" s="222"/>
      <c r="J702" s="222"/>
      <c r="K702" s="5"/>
    </row>
    <row r="703" ht="15.75" customHeight="1">
      <c r="A703" s="2"/>
      <c r="B703" s="2"/>
      <c r="C703" s="2"/>
      <c r="D703" s="2"/>
      <c r="E703" s="2"/>
      <c r="F703" s="2"/>
      <c r="G703" s="222"/>
      <c r="H703" s="222"/>
      <c r="I703" s="222"/>
      <c r="J703" s="222"/>
      <c r="K703" s="5"/>
    </row>
    <row r="704" ht="15.75" customHeight="1">
      <c r="A704" s="2"/>
      <c r="B704" s="2"/>
      <c r="C704" s="2"/>
      <c r="D704" s="2"/>
      <c r="E704" s="2"/>
      <c r="F704" s="2"/>
      <c r="G704" s="222"/>
      <c r="H704" s="222"/>
      <c r="I704" s="222"/>
      <c r="J704" s="222"/>
      <c r="K704" s="5"/>
    </row>
    <row r="705" ht="15.75" customHeight="1">
      <c r="A705" s="2"/>
      <c r="B705" s="2"/>
      <c r="C705" s="2"/>
      <c r="D705" s="2"/>
      <c r="E705" s="2"/>
      <c r="F705" s="2"/>
      <c r="G705" s="222"/>
      <c r="H705" s="222"/>
      <c r="I705" s="222"/>
      <c r="J705" s="222"/>
      <c r="K705" s="5"/>
    </row>
    <row r="706" ht="15.75" customHeight="1">
      <c r="A706" s="2"/>
      <c r="B706" s="2"/>
      <c r="C706" s="2"/>
      <c r="D706" s="2"/>
      <c r="E706" s="2"/>
      <c r="F706" s="2"/>
      <c r="G706" s="222"/>
      <c r="H706" s="222"/>
      <c r="I706" s="222"/>
      <c r="J706" s="222"/>
      <c r="K706" s="5"/>
    </row>
    <row r="707" ht="15.75" customHeight="1">
      <c r="A707" s="2"/>
      <c r="B707" s="2"/>
      <c r="C707" s="2"/>
      <c r="D707" s="2"/>
      <c r="E707" s="2"/>
      <c r="F707" s="2"/>
      <c r="G707" s="222"/>
      <c r="H707" s="222"/>
      <c r="I707" s="222"/>
      <c r="J707" s="222"/>
      <c r="K707" s="5"/>
    </row>
    <row r="708" ht="15.75" customHeight="1">
      <c r="A708" s="2"/>
      <c r="B708" s="2"/>
      <c r="C708" s="2"/>
      <c r="D708" s="2"/>
      <c r="E708" s="2"/>
      <c r="F708" s="2"/>
      <c r="G708" s="222"/>
      <c r="H708" s="222"/>
      <c r="I708" s="222"/>
      <c r="J708" s="222"/>
      <c r="K708" s="5"/>
    </row>
    <row r="709" ht="15.75" customHeight="1">
      <c r="A709" s="2"/>
      <c r="B709" s="2"/>
      <c r="C709" s="2"/>
      <c r="D709" s="2"/>
      <c r="E709" s="2"/>
      <c r="F709" s="2"/>
      <c r="G709" s="222"/>
      <c r="H709" s="222"/>
      <c r="I709" s="222"/>
      <c r="J709" s="222"/>
      <c r="K709" s="5"/>
    </row>
    <row r="710" ht="15.75" customHeight="1">
      <c r="A710" s="2"/>
      <c r="B710" s="2"/>
      <c r="C710" s="2"/>
      <c r="D710" s="2"/>
      <c r="E710" s="2"/>
      <c r="F710" s="2"/>
      <c r="G710" s="222"/>
      <c r="H710" s="222"/>
      <c r="I710" s="222"/>
      <c r="J710" s="222"/>
      <c r="K710" s="5"/>
    </row>
    <row r="711" ht="15.75" customHeight="1">
      <c r="A711" s="2"/>
      <c r="B711" s="2"/>
      <c r="C711" s="2"/>
      <c r="D711" s="2"/>
      <c r="E711" s="2"/>
      <c r="F711" s="2"/>
      <c r="G711" s="222"/>
      <c r="H711" s="222"/>
      <c r="I711" s="222"/>
      <c r="J711" s="222"/>
      <c r="K711" s="5"/>
    </row>
    <row r="712" ht="15.75" customHeight="1">
      <c r="A712" s="2"/>
      <c r="B712" s="2"/>
      <c r="C712" s="2"/>
      <c r="D712" s="2"/>
      <c r="E712" s="2"/>
      <c r="F712" s="2"/>
      <c r="G712" s="222"/>
      <c r="H712" s="222"/>
      <c r="I712" s="222"/>
      <c r="J712" s="222"/>
      <c r="K712" s="5"/>
    </row>
    <row r="713" ht="15.75" customHeight="1">
      <c r="A713" s="2"/>
      <c r="B713" s="2"/>
      <c r="C713" s="2"/>
      <c r="D713" s="2"/>
      <c r="E713" s="2"/>
      <c r="F713" s="2"/>
      <c r="G713" s="222"/>
      <c r="H713" s="222"/>
      <c r="I713" s="222"/>
      <c r="J713" s="222"/>
      <c r="K713" s="5"/>
    </row>
    <row r="714" ht="15.75" customHeight="1">
      <c r="A714" s="2"/>
      <c r="B714" s="2"/>
      <c r="C714" s="2"/>
      <c r="D714" s="2"/>
      <c r="E714" s="2"/>
      <c r="F714" s="2"/>
      <c r="G714" s="222"/>
      <c r="H714" s="222"/>
      <c r="I714" s="222"/>
      <c r="J714" s="222"/>
      <c r="K714" s="5"/>
    </row>
    <row r="715" ht="15.75" customHeight="1">
      <c r="A715" s="2"/>
      <c r="B715" s="2"/>
      <c r="C715" s="2"/>
      <c r="D715" s="2"/>
      <c r="E715" s="2"/>
      <c r="F715" s="2"/>
      <c r="G715" s="222"/>
      <c r="H715" s="222"/>
      <c r="I715" s="222"/>
      <c r="J715" s="222"/>
      <c r="K715" s="5"/>
    </row>
    <row r="716" ht="15.75" customHeight="1">
      <c r="A716" s="2"/>
      <c r="B716" s="2"/>
      <c r="C716" s="2"/>
      <c r="D716" s="2"/>
      <c r="E716" s="2"/>
      <c r="F716" s="2"/>
      <c r="G716" s="222"/>
      <c r="H716" s="222"/>
      <c r="I716" s="222"/>
      <c r="J716" s="222"/>
      <c r="K716" s="5"/>
    </row>
    <row r="717" ht="15.75" customHeight="1">
      <c r="A717" s="2"/>
      <c r="B717" s="2"/>
      <c r="C717" s="2"/>
      <c r="D717" s="2"/>
      <c r="E717" s="2"/>
      <c r="F717" s="2"/>
      <c r="G717" s="222"/>
      <c r="H717" s="222"/>
      <c r="I717" s="222"/>
      <c r="J717" s="222"/>
      <c r="K717" s="5"/>
    </row>
    <row r="718" ht="15.75" customHeight="1">
      <c r="A718" s="2"/>
      <c r="B718" s="2"/>
      <c r="C718" s="2"/>
      <c r="D718" s="2"/>
      <c r="E718" s="2"/>
      <c r="F718" s="2"/>
      <c r="G718" s="222"/>
      <c r="H718" s="222"/>
      <c r="I718" s="222"/>
      <c r="J718" s="222"/>
      <c r="K718" s="5"/>
    </row>
    <row r="719" ht="15.75" customHeight="1">
      <c r="A719" s="2"/>
      <c r="B719" s="2"/>
      <c r="C719" s="2"/>
      <c r="D719" s="2"/>
      <c r="E719" s="2"/>
      <c r="F719" s="2"/>
      <c r="G719" s="222"/>
      <c r="H719" s="222"/>
      <c r="I719" s="222"/>
      <c r="J719" s="222"/>
      <c r="K719" s="5"/>
    </row>
    <row r="720" ht="15.75" customHeight="1">
      <c r="A720" s="2"/>
      <c r="B720" s="2"/>
      <c r="C720" s="2"/>
      <c r="D720" s="2"/>
      <c r="E720" s="2"/>
      <c r="F720" s="2"/>
      <c r="G720" s="222"/>
      <c r="H720" s="222"/>
      <c r="I720" s="222"/>
      <c r="J720" s="222"/>
      <c r="K720" s="5"/>
    </row>
    <row r="721" ht="15.75" customHeight="1">
      <c r="A721" s="2"/>
      <c r="B721" s="2"/>
      <c r="C721" s="2"/>
      <c r="D721" s="2"/>
      <c r="E721" s="2"/>
      <c r="F721" s="2"/>
      <c r="G721" s="222"/>
      <c r="H721" s="222"/>
      <c r="I721" s="222"/>
      <c r="J721" s="222"/>
      <c r="K721" s="5"/>
    </row>
    <row r="722" ht="15.75" customHeight="1">
      <c r="A722" s="2"/>
      <c r="B722" s="2"/>
      <c r="C722" s="2"/>
      <c r="D722" s="2"/>
      <c r="E722" s="2"/>
      <c r="F722" s="2"/>
      <c r="G722" s="222"/>
      <c r="H722" s="222"/>
      <c r="I722" s="222"/>
      <c r="J722" s="222"/>
      <c r="K722" s="5"/>
    </row>
    <row r="723" ht="15.75" customHeight="1">
      <c r="A723" s="2"/>
      <c r="B723" s="2"/>
      <c r="C723" s="2"/>
      <c r="D723" s="2"/>
      <c r="E723" s="2"/>
      <c r="F723" s="2"/>
      <c r="G723" s="222"/>
      <c r="H723" s="222"/>
      <c r="I723" s="222"/>
      <c r="J723" s="222"/>
      <c r="K723" s="5"/>
    </row>
    <row r="724" ht="15.75" customHeight="1">
      <c r="A724" s="2"/>
      <c r="B724" s="2"/>
      <c r="C724" s="2"/>
      <c r="D724" s="2"/>
      <c r="E724" s="2"/>
      <c r="F724" s="2"/>
      <c r="G724" s="222"/>
      <c r="H724" s="222"/>
      <c r="I724" s="222"/>
      <c r="J724" s="222"/>
      <c r="K724" s="5"/>
    </row>
    <row r="725" ht="15.75" customHeight="1">
      <c r="A725" s="2"/>
      <c r="B725" s="2"/>
      <c r="C725" s="2"/>
      <c r="D725" s="2"/>
      <c r="E725" s="2"/>
      <c r="F725" s="2"/>
      <c r="G725" s="222"/>
      <c r="H725" s="222"/>
      <c r="I725" s="222"/>
      <c r="J725" s="222"/>
      <c r="K725" s="5"/>
    </row>
    <row r="726" ht="15.75" customHeight="1">
      <c r="A726" s="2"/>
      <c r="B726" s="2"/>
      <c r="C726" s="2"/>
      <c r="D726" s="2"/>
      <c r="E726" s="2"/>
      <c r="F726" s="2"/>
      <c r="G726" s="222"/>
      <c r="H726" s="222"/>
      <c r="I726" s="222"/>
      <c r="J726" s="222"/>
      <c r="K726" s="5"/>
    </row>
    <row r="727" ht="15.75" customHeight="1">
      <c r="A727" s="2"/>
      <c r="B727" s="2"/>
      <c r="C727" s="2"/>
      <c r="D727" s="2"/>
      <c r="E727" s="2"/>
      <c r="F727" s="2"/>
      <c r="G727" s="222"/>
      <c r="H727" s="222"/>
      <c r="I727" s="222"/>
      <c r="J727" s="222"/>
      <c r="K727" s="5"/>
    </row>
    <row r="728" ht="15.75" customHeight="1">
      <c r="A728" s="2"/>
      <c r="B728" s="2"/>
      <c r="C728" s="2"/>
      <c r="D728" s="2"/>
      <c r="E728" s="2"/>
      <c r="F728" s="2"/>
      <c r="G728" s="222"/>
      <c r="H728" s="222"/>
      <c r="I728" s="222"/>
      <c r="J728" s="222"/>
      <c r="K728" s="5"/>
    </row>
    <row r="729" ht="15.75" customHeight="1">
      <c r="A729" s="2"/>
      <c r="B729" s="2"/>
      <c r="C729" s="2"/>
      <c r="D729" s="2"/>
      <c r="E729" s="2"/>
      <c r="F729" s="2"/>
      <c r="G729" s="222"/>
      <c r="H729" s="222"/>
      <c r="I729" s="222"/>
      <c r="J729" s="222"/>
      <c r="K729" s="5"/>
    </row>
    <row r="730" ht="15.75" customHeight="1">
      <c r="A730" s="2"/>
      <c r="B730" s="2"/>
      <c r="C730" s="2"/>
      <c r="D730" s="2"/>
      <c r="E730" s="2"/>
      <c r="F730" s="2"/>
      <c r="G730" s="222"/>
      <c r="H730" s="222"/>
      <c r="I730" s="222"/>
      <c r="J730" s="222"/>
      <c r="K730" s="5"/>
    </row>
    <row r="731" ht="15.75" customHeight="1">
      <c r="A731" s="2"/>
      <c r="B731" s="2"/>
      <c r="C731" s="2"/>
      <c r="D731" s="2"/>
      <c r="E731" s="2"/>
      <c r="F731" s="2"/>
      <c r="G731" s="222"/>
      <c r="H731" s="222"/>
      <c r="I731" s="222"/>
      <c r="J731" s="222"/>
      <c r="K731" s="5"/>
    </row>
    <row r="732" ht="15.75" customHeight="1">
      <c r="A732" s="2"/>
      <c r="B732" s="2"/>
      <c r="C732" s="2"/>
      <c r="D732" s="2"/>
      <c r="E732" s="2"/>
      <c r="F732" s="2"/>
      <c r="G732" s="222"/>
      <c r="H732" s="222"/>
      <c r="I732" s="222"/>
      <c r="J732" s="222"/>
      <c r="K732" s="5"/>
    </row>
    <row r="733" ht="15.75" customHeight="1">
      <c r="A733" s="2"/>
      <c r="B733" s="2"/>
      <c r="C733" s="2"/>
      <c r="D733" s="2"/>
      <c r="E733" s="2"/>
      <c r="F733" s="2"/>
      <c r="G733" s="222"/>
      <c r="H733" s="222"/>
      <c r="I733" s="222"/>
      <c r="J733" s="222"/>
      <c r="K733" s="5"/>
    </row>
    <row r="734" ht="15.75" customHeight="1">
      <c r="A734" s="2"/>
      <c r="B734" s="2"/>
      <c r="C734" s="2"/>
      <c r="D734" s="2"/>
      <c r="E734" s="2"/>
      <c r="F734" s="2"/>
      <c r="G734" s="222"/>
      <c r="H734" s="222"/>
      <c r="I734" s="222"/>
      <c r="J734" s="222"/>
      <c r="K734" s="5"/>
    </row>
    <row r="735" ht="15.75" customHeight="1">
      <c r="A735" s="2"/>
      <c r="B735" s="2"/>
      <c r="C735" s="2"/>
      <c r="D735" s="2"/>
      <c r="E735" s="2"/>
      <c r="F735" s="2"/>
      <c r="G735" s="222"/>
      <c r="H735" s="222"/>
      <c r="I735" s="222"/>
      <c r="J735" s="222"/>
      <c r="K735" s="5"/>
    </row>
    <row r="736" ht="15.75" customHeight="1">
      <c r="A736" s="2"/>
      <c r="B736" s="2"/>
      <c r="C736" s="2"/>
      <c r="D736" s="2"/>
      <c r="E736" s="2"/>
      <c r="F736" s="2"/>
      <c r="G736" s="222"/>
      <c r="H736" s="222"/>
      <c r="I736" s="222"/>
      <c r="J736" s="222"/>
      <c r="K736" s="5"/>
    </row>
    <row r="737" ht="15.75" customHeight="1">
      <c r="A737" s="2"/>
      <c r="B737" s="2"/>
      <c r="C737" s="2"/>
      <c r="D737" s="2"/>
      <c r="E737" s="2"/>
      <c r="F737" s="2"/>
      <c r="G737" s="222"/>
      <c r="H737" s="222"/>
      <c r="I737" s="222"/>
      <c r="J737" s="222"/>
      <c r="K737" s="5"/>
    </row>
    <row r="738" ht="15.75" customHeight="1">
      <c r="A738" s="2"/>
      <c r="B738" s="2"/>
      <c r="C738" s="2"/>
      <c r="D738" s="2"/>
      <c r="E738" s="2"/>
      <c r="F738" s="2"/>
      <c r="G738" s="222"/>
      <c r="H738" s="222"/>
      <c r="I738" s="222"/>
      <c r="J738" s="222"/>
      <c r="K738" s="5"/>
    </row>
    <row r="739" ht="15.75" customHeight="1">
      <c r="A739" s="2"/>
      <c r="B739" s="2"/>
      <c r="C739" s="2"/>
      <c r="D739" s="2"/>
      <c r="E739" s="2"/>
      <c r="F739" s="2"/>
      <c r="G739" s="222"/>
      <c r="H739" s="222"/>
      <c r="I739" s="222"/>
      <c r="J739" s="222"/>
      <c r="K739" s="5"/>
    </row>
    <row r="740" ht="15.75" customHeight="1">
      <c r="A740" s="2"/>
      <c r="B740" s="2"/>
      <c r="C740" s="2"/>
      <c r="D740" s="2"/>
      <c r="E740" s="2"/>
      <c r="F740" s="2"/>
      <c r="G740" s="222"/>
      <c r="H740" s="222"/>
      <c r="I740" s="222"/>
      <c r="J740" s="222"/>
      <c r="K740" s="5"/>
    </row>
    <row r="741" ht="15.75" customHeight="1">
      <c r="A741" s="2"/>
      <c r="B741" s="2"/>
      <c r="C741" s="2"/>
      <c r="D741" s="2"/>
      <c r="E741" s="2"/>
      <c r="F741" s="2"/>
      <c r="G741" s="222"/>
      <c r="H741" s="222"/>
      <c r="I741" s="222"/>
      <c r="J741" s="222"/>
      <c r="K741" s="5"/>
    </row>
    <row r="742" ht="15.75" customHeight="1">
      <c r="A742" s="2"/>
      <c r="B742" s="2"/>
      <c r="C742" s="2"/>
      <c r="D742" s="2"/>
      <c r="E742" s="2"/>
      <c r="F742" s="2"/>
      <c r="G742" s="222"/>
      <c r="H742" s="222"/>
      <c r="I742" s="222"/>
      <c r="J742" s="222"/>
      <c r="K742" s="5"/>
    </row>
    <row r="743" ht="15.75" customHeight="1">
      <c r="A743" s="2"/>
      <c r="B743" s="2"/>
      <c r="C743" s="2"/>
      <c r="D743" s="2"/>
      <c r="E743" s="2"/>
      <c r="F743" s="2"/>
      <c r="G743" s="222"/>
      <c r="H743" s="222"/>
      <c r="I743" s="222"/>
      <c r="J743" s="222"/>
      <c r="K743" s="5"/>
    </row>
    <row r="744" ht="15.75" customHeight="1">
      <c r="A744" s="2"/>
      <c r="B744" s="2"/>
      <c r="C744" s="2"/>
      <c r="D744" s="2"/>
      <c r="E744" s="2"/>
      <c r="F744" s="2"/>
      <c r="G744" s="222"/>
      <c r="H744" s="222"/>
      <c r="I744" s="222"/>
      <c r="J744" s="222"/>
      <c r="K744" s="5"/>
    </row>
    <row r="745" ht="15.75" customHeight="1">
      <c r="A745" s="2"/>
      <c r="B745" s="2"/>
      <c r="C745" s="2"/>
      <c r="D745" s="2"/>
      <c r="E745" s="2"/>
      <c r="F745" s="2"/>
      <c r="G745" s="222"/>
      <c r="H745" s="222"/>
      <c r="I745" s="222"/>
      <c r="J745" s="222"/>
      <c r="K745" s="5"/>
    </row>
    <row r="746" ht="15.75" customHeight="1">
      <c r="A746" s="2"/>
      <c r="B746" s="2"/>
      <c r="C746" s="2"/>
      <c r="D746" s="2"/>
      <c r="E746" s="2"/>
      <c r="F746" s="2"/>
      <c r="G746" s="222"/>
      <c r="H746" s="222"/>
      <c r="I746" s="222"/>
      <c r="J746" s="222"/>
      <c r="K746" s="5"/>
    </row>
    <row r="747" ht="15.75" customHeight="1">
      <c r="A747" s="2"/>
      <c r="B747" s="2"/>
      <c r="C747" s="2"/>
      <c r="D747" s="2"/>
      <c r="E747" s="2"/>
      <c r="F747" s="2"/>
      <c r="G747" s="222"/>
      <c r="H747" s="222"/>
      <c r="I747" s="222"/>
      <c r="J747" s="222"/>
      <c r="K747" s="5"/>
    </row>
    <row r="748" ht="15.75" customHeight="1">
      <c r="A748" s="2"/>
      <c r="B748" s="2"/>
      <c r="C748" s="2"/>
      <c r="D748" s="2"/>
      <c r="E748" s="2"/>
      <c r="F748" s="2"/>
      <c r="G748" s="222"/>
      <c r="H748" s="222"/>
      <c r="I748" s="222"/>
      <c r="J748" s="222"/>
      <c r="K748" s="5"/>
    </row>
    <row r="749" ht="15.75" customHeight="1">
      <c r="A749" s="2"/>
      <c r="B749" s="2"/>
      <c r="C749" s="2"/>
      <c r="D749" s="2"/>
      <c r="E749" s="2"/>
      <c r="F749" s="2"/>
      <c r="G749" s="222"/>
      <c r="H749" s="222"/>
      <c r="I749" s="222"/>
      <c r="J749" s="222"/>
      <c r="K749" s="5"/>
    </row>
    <row r="750" ht="15.75" customHeight="1">
      <c r="A750" s="2"/>
      <c r="B750" s="2"/>
      <c r="C750" s="2"/>
      <c r="D750" s="2"/>
      <c r="E750" s="2"/>
      <c r="F750" s="2"/>
      <c r="G750" s="222"/>
      <c r="H750" s="222"/>
      <c r="I750" s="222"/>
      <c r="J750" s="222"/>
      <c r="K750" s="5"/>
    </row>
    <row r="751" ht="15.75" customHeight="1">
      <c r="A751" s="2"/>
      <c r="B751" s="2"/>
      <c r="C751" s="2"/>
      <c r="D751" s="2"/>
      <c r="E751" s="2"/>
      <c r="F751" s="2"/>
      <c r="G751" s="222"/>
      <c r="H751" s="222"/>
      <c r="I751" s="222"/>
      <c r="J751" s="222"/>
      <c r="K751" s="5"/>
    </row>
    <row r="752" ht="15.75" customHeight="1">
      <c r="A752" s="2"/>
      <c r="B752" s="2"/>
      <c r="C752" s="2"/>
      <c r="D752" s="2"/>
      <c r="E752" s="2"/>
      <c r="F752" s="2"/>
      <c r="G752" s="222"/>
      <c r="H752" s="222"/>
      <c r="I752" s="222"/>
      <c r="J752" s="222"/>
      <c r="K752" s="5"/>
    </row>
    <row r="753" ht="15.75" customHeight="1">
      <c r="A753" s="2"/>
      <c r="B753" s="2"/>
      <c r="C753" s="2"/>
      <c r="D753" s="2"/>
      <c r="E753" s="2"/>
      <c r="F753" s="2"/>
      <c r="G753" s="222"/>
      <c r="H753" s="222"/>
      <c r="I753" s="222"/>
      <c r="J753" s="222"/>
      <c r="K753" s="5"/>
    </row>
    <row r="754" ht="15.75" customHeight="1">
      <c r="A754" s="2"/>
      <c r="B754" s="2"/>
      <c r="C754" s="2"/>
      <c r="D754" s="2"/>
      <c r="E754" s="2"/>
      <c r="F754" s="2"/>
      <c r="G754" s="222"/>
      <c r="H754" s="222"/>
      <c r="I754" s="222"/>
      <c r="J754" s="222"/>
      <c r="K754" s="5"/>
    </row>
    <row r="755" ht="15.75" customHeight="1">
      <c r="A755" s="2"/>
      <c r="B755" s="2"/>
      <c r="C755" s="2"/>
      <c r="D755" s="2"/>
      <c r="E755" s="2"/>
      <c r="F755" s="2"/>
      <c r="G755" s="222"/>
      <c r="H755" s="222"/>
      <c r="I755" s="222"/>
      <c r="J755" s="222"/>
      <c r="K755" s="5"/>
    </row>
    <row r="756" ht="15.75" customHeight="1">
      <c r="A756" s="2"/>
      <c r="B756" s="2"/>
      <c r="C756" s="2"/>
      <c r="D756" s="2"/>
      <c r="E756" s="2"/>
      <c r="F756" s="2"/>
      <c r="G756" s="222"/>
      <c r="H756" s="222"/>
      <c r="I756" s="222"/>
      <c r="J756" s="222"/>
      <c r="K756" s="5"/>
    </row>
    <row r="757" ht="15.75" customHeight="1">
      <c r="A757" s="2"/>
      <c r="B757" s="2"/>
      <c r="C757" s="2"/>
      <c r="D757" s="2"/>
      <c r="E757" s="2"/>
      <c r="F757" s="2"/>
      <c r="G757" s="222"/>
      <c r="H757" s="222"/>
      <c r="I757" s="222"/>
      <c r="J757" s="222"/>
      <c r="K757" s="5"/>
    </row>
    <row r="758" ht="15.75" customHeight="1">
      <c r="A758" s="2"/>
      <c r="B758" s="2"/>
      <c r="C758" s="2"/>
      <c r="D758" s="2"/>
      <c r="E758" s="2"/>
      <c r="F758" s="2"/>
      <c r="G758" s="222"/>
      <c r="H758" s="222"/>
      <c r="I758" s="222"/>
      <c r="J758" s="222"/>
      <c r="K758" s="5"/>
    </row>
    <row r="759" ht="15.75" customHeight="1">
      <c r="A759" s="2"/>
      <c r="B759" s="2"/>
      <c r="C759" s="2"/>
      <c r="D759" s="2"/>
      <c r="E759" s="2"/>
      <c r="F759" s="2"/>
      <c r="G759" s="222"/>
      <c r="H759" s="222"/>
      <c r="I759" s="222"/>
      <c r="J759" s="222"/>
      <c r="K759" s="5"/>
    </row>
    <row r="760" ht="15.75" customHeight="1">
      <c r="A760" s="2"/>
      <c r="B760" s="2"/>
      <c r="C760" s="2"/>
      <c r="D760" s="2"/>
      <c r="E760" s="2"/>
      <c r="F760" s="2"/>
      <c r="G760" s="222"/>
      <c r="H760" s="222"/>
      <c r="I760" s="222"/>
      <c r="J760" s="222"/>
      <c r="K760" s="5"/>
    </row>
    <row r="761" ht="15.75" customHeight="1">
      <c r="A761" s="2"/>
      <c r="B761" s="2"/>
      <c r="C761" s="2"/>
      <c r="D761" s="2"/>
      <c r="E761" s="2"/>
      <c r="F761" s="2"/>
      <c r="G761" s="222"/>
      <c r="H761" s="222"/>
      <c r="I761" s="222"/>
      <c r="J761" s="222"/>
      <c r="K761" s="5"/>
    </row>
    <row r="762" ht="15.75" customHeight="1">
      <c r="A762" s="2"/>
      <c r="B762" s="2"/>
      <c r="C762" s="2"/>
      <c r="D762" s="2"/>
      <c r="E762" s="2"/>
      <c r="F762" s="2"/>
      <c r="G762" s="222"/>
      <c r="H762" s="222"/>
      <c r="I762" s="222"/>
      <c r="J762" s="222"/>
      <c r="K762" s="5"/>
    </row>
    <row r="763" ht="15.75" customHeight="1">
      <c r="A763" s="2"/>
      <c r="B763" s="2"/>
      <c r="C763" s="2"/>
      <c r="D763" s="2"/>
      <c r="E763" s="2"/>
      <c r="F763" s="2"/>
      <c r="G763" s="222"/>
      <c r="H763" s="222"/>
      <c r="I763" s="222"/>
      <c r="J763" s="222"/>
      <c r="K763" s="5"/>
    </row>
    <row r="764" ht="15.75" customHeight="1">
      <c r="A764" s="2"/>
      <c r="B764" s="2"/>
      <c r="C764" s="2"/>
      <c r="D764" s="2"/>
      <c r="E764" s="2"/>
      <c r="F764" s="2"/>
      <c r="G764" s="222"/>
      <c r="H764" s="222"/>
      <c r="I764" s="222"/>
      <c r="J764" s="222"/>
      <c r="K764" s="5"/>
    </row>
    <row r="765" ht="15.75" customHeight="1">
      <c r="A765" s="2"/>
      <c r="B765" s="2"/>
      <c r="C765" s="2"/>
      <c r="D765" s="2"/>
      <c r="E765" s="2"/>
      <c r="F765" s="2"/>
      <c r="G765" s="222"/>
      <c r="H765" s="222"/>
      <c r="I765" s="222"/>
      <c r="J765" s="222"/>
      <c r="K765" s="5"/>
    </row>
    <row r="766" ht="15.75" customHeight="1">
      <c r="A766" s="2"/>
      <c r="B766" s="2"/>
      <c r="C766" s="2"/>
      <c r="D766" s="2"/>
      <c r="E766" s="2"/>
      <c r="F766" s="2"/>
      <c r="G766" s="222"/>
      <c r="H766" s="222"/>
      <c r="I766" s="222"/>
      <c r="J766" s="222"/>
      <c r="K766" s="5"/>
    </row>
    <row r="767" ht="15.75" customHeight="1">
      <c r="A767" s="2"/>
      <c r="B767" s="2"/>
      <c r="C767" s="2"/>
      <c r="D767" s="2"/>
      <c r="E767" s="2"/>
      <c r="F767" s="2"/>
      <c r="G767" s="222"/>
      <c r="H767" s="222"/>
      <c r="I767" s="222"/>
      <c r="J767" s="222"/>
      <c r="K767" s="5"/>
    </row>
    <row r="768" ht="15.75" customHeight="1">
      <c r="A768" s="2"/>
      <c r="B768" s="2"/>
      <c r="C768" s="2"/>
      <c r="D768" s="2"/>
      <c r="E768" s="2"/>
      <c r="F768" s="2"/>
      <c r="G768" s="222"/>
      <c r="H768" s="222"/>
      <c r="I768" s="222"/>
      <c r="J768" s="222"/>
      <c r="K768" s="5"/>
    </row>
    <row r="769" ht="15.75" customHeight="1">
      <c r="A769" s="2"/>
      <c r="B769" s="2"/>
      <c r="C769" s="2"/>
      <c r="D769" s="2"/>
      <c r="E769" s="2"/>
      <c r="F769" s="2"/>
      <c r="G769" s="222"/>
      <c r="H769" s="222"/>
      <c r="I769" s="222"/>
      <c r="J769" s="222"/>
      <c r="K769" s="5"/>
    </row>
    <row r="770" ht="15.75" customHeight="1">
      <c r="A770" s="2"/>
      <c r="B770" s="2"/>
      <c r="C770" s="2"/>
      <c r="D770" s="2"/>
      <c r="E770" s="2"/>
      <c r="F770" s="2"/>
      <c r="G770" s="222"/>
      <c r="H770" s="222"/>
      <c r="I770" s="222"/>
      <c r="J770" s="222"/>
      <c r="K770" s="5"/>
    </row>
    <row r="771" ht="15.75" customHeight="1">
      <c r="A771" s="2"/>
      <c r="B771" s="2"/>
      <c r="C771" s="2"/>
      <c r="D771" s="2"/>
      <c r="E771" s="2"/>
      <c r="F771" s="2"/>
      <c r="G771" s="222"/>
      <c r="H771" s="222"/>
      <c r="I771" s="222"/>
      <c r="J771" s="222"/>
      <c r="K771" s="5"/>
    </row>
    <row r="772" ht="15.75" customHeight="1">
      <c r="A772" s="2"/>
      <c r="B772" s="2"/>
      <c r="C772" s="2"/>
      <c r="D772" s="2"/>
      <c r="E772" s="2"/>
      <c r="F772" s="2"/>
      <c r="G772" s="222"/>
      <c r="H772" s="222"/>
      <c r="I772" s="222"/>
      <c r="J772" s="222"/>
      <c r="K772" s="5"/>
    </row>
    <row r="773" ht="15.75" customHeight="1">
      <c r="A773" s="2"/>
      <c r="B773" s="2"/>
      <c r="C773" s="2"/>
      <c r="D773" s="2"/>
      <c r="E773" s="2"/>
      <c r="F773" s="2"/>
      <c r="G773" s="222"/>
      <c r="H773" s="222"/>
      <c r="I773" s="222"/>
      <c r="J773" s="222"/>
      <c r="K773" s="5"/>
    </row>
    <row r="774" ht="15.75" customHeight="1">
      <c r="A774" s="2"/>
      <c r="B774" s="2"/>
      <c r="C774" s="2"/>
      <c r="D774" s="2"/>
      <c r="E774" s="2"/>
      <c r="F774" s="2"/>
      <c r="G774" s="222"/>
      <c r="H774" s="222"/>
      <c r="I774" s="222"/>
      <c r="J774" s="222"/>
      <c r="K774" s="5"/>
    </row>
    <row r="775" ht="15.75" customHeight="1">
      <c r="A775" s="2"/>
      <c r="B775" s="2"/>
      <c r="C775" s="2"/>
      <c r="D775" s="2"/>
      <c r="E775" s="2"/>
      <c r="F775" s="2"/>
      <c r="G775" s="222"/>
      <c r="H775" s="222"/>
      <c r="I775" s="222"/>
      <c r="J775" s="222"/>
      <c r="K775" s="5"/>
    </row>
    <row r="776" ht="15.75" customHeight="1">
      <c r="A776" s="2"/>
      <c r="B776" s="2"/>
      <c r="C776" s="2"/>
      <c r="D776" s="2"/>
      <c r="E776" s="2"/>
      <c r="F776" s="2"/>
      <c r="G776" s="222"/>
      <c r="H776" s="222"/>
      <c r="I776" s="222"/>
      <c r="J776" s="222"/>
      <c r="K776" s="5"/>
    </row>
    <row r="777" ht="15.75" customHeight="1">
      <c r="A777" s="2"/>
      <c r="B777" s="2"/>
      <c r="C777" s="2"/>
      <c r="D777" s="2"/>
      <c r="E777" s="2"/>
      <c r="F777" s="2"/>
      <c r="G777" s="222"/>
      <c r="H777" s="222"/>
      <c r="I777" s="222"/>
      <c r="J777" s="222"/>
      <c r="K777" s="5"/>
    </row>
    <row r="778" ht="15.75" customHeight="1">
      <c r="A778" s="2"/>
      <c r="B778" s="2"/>
      <c r="C778" s="2"/>
      <c r="D778" s="2"/>
      <c r="E778" s="2"/>
      <c r="F778" s="2"/>
      <c r="G778" s="222"/>
      <c r="H778" s="222"/>
      <c r="I778" s="222"/>
      <c r="J778" s="222"/>
      <c r="K778" s="5"/>
    </row>
    <row r="779" ht="15.75" customHeight="1">
      <c r="A779" s="2"/>
      <c r="B779" s="2"/>
      <c r="C779" s="2"/>
      <c r="D779" s="2"/>
      <c r="E779" s="2"/>
      <c r="F779" s="2"/>
      <c r="G779" s="222"/>
      <c r="H779" s="222"/>
      <c r="I779" s="222"/>
      <c r="J779" s="222"/>
      <c r="K779" s="5"/>
    </row>
    <row r="780" ht="15.75" customHeight="1">
      <c r="A780" s="2"/>
      <c r="B780" s="2"/>
      <c r="C780" s="2"/>
      <c r="D780" s="2"/>
      <c r="E780" s="2"/>
      <c r="F780" s="2"/>
      <c r="G780" s="222"/>
      <c r="H780" s="222"/>
      <c r="I780" s="222"/>
      <c r="J780" s="222"/>
      <c r="K780" s="5"/>
    </row>
    <row r="781" ht="15.75" customHeight="1">
      <c r="A781" s="2"/>
      <c r="B781" s="2"/>
      <c r="C781" s="2"/>
      <c r="D781" s="2"/>
      <c r="E781" s="2"/>
      <c r="F781" s="2"/>
      <c r="G781" s="222"/>
      <c r="H781" s="222"/>
      <c r="I781" s="222"/>
      <c r="J781" s="222"/>
      <c r="K781" s="5"/>
    </row>
    <row r="782" ht="15.75" customHeight="1">
      <c r="A782" s="2"/>
      <c r="B782" s="2"/>
      <c r="C782" s="2"/>
      <c r="D782" s="2"/>
      <c r="E782" s="2"/>
      <c r="F782" s="2"/>
      <c r="G782" s="222"/>
      <c r="H782" s="222"/>
      <c r="I782" s="222"/>
      <c r="J782" s="222"/>
      <c r="K782" s="5"/>
    </row>
    <row r="783" ht="15.75" customHeight="1">
      <c r="A783" s="2"/>
      <c r="B783" s="2"/>
      <c r="C783" s="2"/>
      <c r="D783" s="2"/>
      <c r="E783" s="2"/>
      <c r="F783" s="2"/>
      <c r="G783" s="222"/>
      <c r="H783" s="222"/>
      <c r="I783" s="222"/>
      <c r="J783" s="222"/>
      <c r="K783" s="5"/>
    </row>
    <row r="784" ht="15.75" customHeight="1">
      <c r="A784" s="2"/>
      <c r="B784" s="2"/>
      <c r="C784" s="2"/>
      <c r="D784" s="2"/>
      <c r="E784" s="2"/>
      <c r="F784" s="2"/>
      <c r="G784" s="222"/>
      <c r="H784" s="222"/>
      <c r="I784" s="222"/>
      <c r="J784" s="222"/>
      <c r="K784" s="5"/>
    </row>
    <row r="785" ht="15.75" customHeight="1">
      <c r="A785" s="2"/>
      <c r="B785" s="2"/>
      <c r="C785" s="2"/>
      <c r="D785" s="2"/>
      <c r="E785" s="2"/>
      <c r="F785" s="2"/>
      <c r="G785" s="222"/>
      <c r="H785" s="222"/>
      <c r="I785" s="222"/>
      <c r="J785" s="222"/>
      <c r="K785" s="5"/>
    </row>
    <row r="786" ht="15.75" customHeight="1">
      <c r="A786" s="2"/>
      <c r="B786" s="2"/>
      <c r="C786" s="2"/>
      <c r="D786" s="2"/>
      <c r="E786" s="2"/>
      <c r="F786" s="2"/>
      <c r="G786" s="222"/>
      <c r="H786" s="222"/>
      <c r="I786" s="222"/>
      <c r="J786" s="222"/>
      <c r="K786" s="5"/>
    </row>
    <row r="787" ht="15.75" customHeight="1">
      <c r="A787" s="2"/>
      <c r="B787" s="2"/>
      <c r="C787" s="2"/>
      <c r="D787" s="2"/>
      <c r="E787" s="2"/>
      <c r="F787" s="2"/>
      <c r="G787" s="222"/>
      <c r="H787" s="222"/>
      <c r="I787" s="222"/>
      <c r="J787" s="222"/>
      <c r="K787" s="5"/>
    </row>
    <row r="788" ht="15.75" customHeight="1">
      <c r="A788" s="2"/>
      <c r="B788" s="2"/>
      <c r="C788" s="2"/>
      <c r="D788" s="2"/>
      <c r="E788" s="2"/>
      <c r="F788" s="2"/>
      <c r="G788" s="222"/>
      <c r="H788" s="222"/>
      <c r="I788" s="222"/>
      <c r="J788" s="222"/>
      <c r="K788" s="5"/>
    </row>
    <row r="789" ht="15.75" customHeight="1">
      <c r="A789" s="2"/>
      <c r="B789" s="2"/>
      <c r="C789" s="2"/>
      <c r="D789" s="2"/>
      <c r="E789" s="2"/>
      <c r="F789" s="2"/>
      <c r="G789" s="222"/>
      <c r="H789" s="222"/>
      <c r="I789" s="222"/>
      <c r="J789" s="222"/>
      <c r="K789" s="5"/>
    </row>
    <row r="790" ht="15.75" customHeight="1">
      <c r="A790" s="2"/>
      <c r="B790" s="2"/>
      <c r="C790" s="2"/>
      <c r="D790" s="2"/>
      <c r="E790" s="2"/>
      <c r="F790" s="2"/>
      <c r="G790" s="222"/>
      <c r="H790" s="222"/>
      <c r="I790" s="222"/>
      <c r="J790" s="222"/>
      <c r="K790" s="5"/>
    </row>
    <row r="791" ht="15.75" customHeight="1">
      <c r="A791" s="2"/>
      <c r="B791" s="2"/>
      <c r="C791" s="2"/>
      <c r="D791" s="2"/>
      <c r="E791" s="2"/>
      <c r="F791" s="2"/>
      <c r="G791" s="222"/>
      <c r="H791" s="222"/>
      <c r="I791" s="222"/>
      <c r="J791" s="222"/>
      <c r="K791" s="5"/>
    </row>
    <row r="792" ht="15.75" customHeight="1">
      <c r="A792" s="2"/>
      <c r="B792" s="2"/>
      <c r="C792" s="2"/>
      <c r="D792" s="2"/>
      <c r="E792" s="2"/>
      <c r="F792" s="2"/>
      <c r="G792" s="222"/>
      <c r="H792" s="222"/>
      <c r="I792" s="222"/>
      <c r="J792" s="222"/>
      <c r="K792" s="5"/>
    </row>
    <row r="793" ht="15.75" customHeight="1">
      <c r="A793" s="2"/>
      <c r="B793" s="2"/>
      <c r="C793" s="2"/>
      <c r="D793" s="2"/>
      <c r="E793" s="2"/>
      <c r="F793" s="2"/>
      <c r="G793" s="222"/>
      <c r="H793" s="222"/>
      <c r="I793" s="222"/>
      <c r="J793" s="222"/>
      <c r="K793" s="5"/>
    </row>
    <row r="794" ht="15.75" customHeight="1">
      <c r="A794" s="2"/>
      <c r="B794" s="2"/>
      <c r="C794" s="2"/>
      <c r="D794" s="2"/>
      <c r="E794" s="2"/>
      <c r="F794" s="2"/>
      <c r="G794" s="222"/>
      <c r="H794" s="222"/>
      <c r="I794" s="222"/>
      <c r="J794" s="222"/>
      <c r="K794" s="5"/>
    </row>
    <row r="795" ht="15.75" customHeight="1">
      <c r="A795" s="2"/>
      <c r="B795" s="2"/>
      <c r="C795" s="2"/>
      <c r="D795" s="2"/>
      <c r="E795" s="2"/>
      <c r="F795" s="2"/>
      <c r="G795" s="222"/>
      <c r="H795" s="222"/>
      <c r="I795" s="222"/>
      <c r="J795" s="222"/>
      <c r="K795" s="5"/>
    </row>
    <row r="796" ht="15.75" customHeight="1">
      <c r="A796" s="2"/>
      <c r="B796" s="2"/>
      <c r="C796" s="2"/>
      <c r="D796" s="2"/>
      <c r="E796" s="2"/>
      <c r="F796" s="2"/>
      <c r="G796" s="222"/>
      <c r="H796" s="222"/>
      <c r="I796" s="222"/>
      <c r="J796" s="222"/>
      <c r="K796" s="5"/>
    </row>
    <row r="797" ht="15.75" customHeight="1">
      <c r="A797" s="2"/>
      <c r="B797" s="2"/>
      <c r="C797" s="2"/>
      <c r="D797" s="2"/>
      <c r="E797" s="2"/>
      <c r="F797" s="2"/>
      <c r="G797" s="222"/>
      <c r="H797" s="222"/>
      <c r="I797" s="222"/>
      <c r="J797" s="222"/>
      <c r="K797" s="5"/>
    </row>
    <row r="798" ht="15.75" customHeight="1">
      <c r="A798" s="2"/>
      <c r="B798" s="2"/>
      <c r="C798" s="2"/>
      <c r="D798" s="2"/>
      <c r="E798" s="2"/>
      <c r="F798" s="2"/>
      <c r="G798" s="222"/>
      <c r="H798" s="222"/>
      <c r="I798" s="222"/>
      <c r="J798" s="222"/>
      <c r="K798" s="5"/>
    </row>
    <row r="799" ht="15.75" customHeight="1">
      <c r="A799" s="2"/>
      <c r="B799" s="2"/>
      <c r="C799" s="2"/>
      <c r="D799" s="2"/>
      <c r="E799" s="2"/>
      <c r="F799" s="2"/>
      <c r="G799" s="222"/>
      <c r="H799" s="222"/>
      <c r="I799" s="222"/>
      <c r="J799" s="222"/>
      <c r="K799" s="5"/>
    </row>
    <row r="800" ht="15.75" customHeight="1">
      <c r="A800" s="2"/>
      <c r="B800" s="2"/>
      <c r="C800" s="2"/>
      <c r="D800" s="2"/>
      <c r="E800" s="2"/>
      <c r="F800" s="2"/>
      <c r="G800" s="222"/>
      <c r="H800" s="222"/>
      <c r="I800" s="222"/>
      <c r="J800" s="222"/>
      <c r="K800" s="5"/>
    </row>
    <row r="801" ht="15.75" customHeight="1">
      <c r="A801" s="2"/>
      <c r="B801" s="2"/>
      <c r="C801" s="2"/>
      <c r="D801" s="2"/>
      <c r="E801" s="2"/>
      <c r="F801" s="2"/>
      <c r="G801" s="222"/>
      <c r="H801" s="222"/>
      <c r="I801" s="222"/>
      <c r="J801" s="222"/>
      <c r="K801" s="5"/>
    </row>
    <row r="802" ht="15.75" customHeight="1">
      <c r="A802" s="2"/>
      <c r="B802" s="2"/>
      <c r="C802" s="2"/>
      <c r="D802" s="2"/>
      <c r="E802" s="2"/>
      <c r="F802" s="2"/>
      <c r="G802" s="222"/>
      <c r="H802" s="222"/>
      <c r="I802" s="222"/>
      <c r="J802" s="222"/>
      <c r="K802" s="5"/>
    </row>
    <row r="803" ht="15.75" customHeight="1">
      <c r="A803" s="2"/>
      <c r="B803" s="2"/>
      <c r="C803" s="2"/>
      <c r="D803" s="2"/>
      <c r="E803" s="2"/>
      <c r="F803" s="2"/>
      <c r="G803" s="222"/>
      <c r="H803" s="222"/>
      <c r="I803" s="222"/>
      <c r="J803" s="222"/>
      <c r="K803" s="5"/>
    </row>
    <row r="804" ht="15.75" customHeight="1">
      <c r="A804" s="2"/>
      <c r="B804" s="2"/>
      <c r="C804" s="2"/>
      <c r="D804" s="2"/>
      <c r="E804" s="2"/>
      <c r="F804" s="2"/>
      <c r="G804" s="222"/>
      <c r="H804" s="222"/>
      <c r="I804" s="222"/>
      <c r="J804" s="222"/>
      <c r="K804" s="5"/>
    </row>
    <row r="805" ht="15.75" customHeight="1">
      <c r="A805" s="2"/>
      <c r="B805" s="2"/>
      <c r="C805" s="2"/>
      <c r="D805" s="2"/>
      <c r="E805" s="2"/>
      <c r="F805" s="2"/>
      <c r="G805" s="222"/>
      <c r="H805" s="222"/>
      <c r="I805" s="222"/>
      <c r="J805" s="222"/>
      <c r="K805" s="5"/>
    </row>
    <row r="806" ht="15.75" customHeight="1">
      <c r="A806" s="2"/>
      <c r="B806" s="2"/>
      <c r="C806" s="2"/>
      <c r="D806" s="2"/>
      <c r="E806" s="2"/>
      <c r="F806" s="2"/>
      <c r="G806" s="222"/>
      <c r="H806" s="222"/>
      <c r="I806" s="222"/>
      <c r="J806" s="222"/>
      <c r="K806" s="5"/>
    </row>
    <row r="807" ht="15.75" customHeight="1">
      <c r="A807" s="2"/>
      <c r="B807" s="2"/>
      <c r="C807" s="2"/>
      <c r="D807" s="2"/>
      <c r="E807" s="2"/>
      <c r="F807" s="2"/>
      <c r="G807" s="222"/>
      <c r="H807" s="222"/>
      <c r="I807" s="222"/>
      <c r="J807" s="222"/>
      <c r="K807" s="5"/>
    </row>
    <row r="808" ht="15.75" customHeight="1">
      <c r="A808" s="2"/>
      <c r="B808" s="2"/>
      <c r="C808" s="2"/>
      <c r="D808" s="2"/>
      <c r="E808" s="2"/>
      <c r="F808" s="2"/>
      <c r="G808" s="222"/>
      <c r="H808" s="222"/>
      <c r="I808" s="222"/>
      <c r="J808" s="222"/>
      <c r="K808" s="5"/>
    </row>
    <row r="809" ht="15.75" customHeight="1">
      <c r="A809" s="2"/>
      <c r="B809" s="2"/>
      <c r="C809" s="2"/>
      <c r="D809" s="2"/>
      <c r="E809" s="2"/>
      <c r="F809" s="2"/>
      <c r="G809" s="222"/>
      <c r="H809" s="222"/>
      <c r="I809" s="222"/>
      <c r="J809" s="222"/>
      <c r="K809" s="5"/>
    </row>
    <row r="810" ht="15.75" customHeight="1">
      <c r="A810" s="2"/>
      <c r="B810" s="2"/>
      <c r="C810" s="2"/>
      <c r="D810" s="2"/>
      <c r="E810" s="2"/>
      <c r="F810" s="2"/>
      <c r="G810" s="222"/>
      <c r="H810" s="222"/>
      <c r="I810" s="222"/>
      <c r="J810" s="222"/>
      <c r="K810" s="5"/>
    </row>
    <row r="811" ht="15.75" customHeight="1">
      <c r="A811" s="2"/>
      <c r="B811" s="2"/>
      <c r="C811" s="2"/>
      <c r="D811" s="2"/>
      <c r="E811" s="2"/>
      <c r="F811" s="2"/>
      <c r="G811" s="222"/>
      <c r="H811" s="222"/>
      <c r="I811" s="222"/>
      <c r="J811" s="222"/>
      <c r="K811" s="5"/>
    </row>
    <row r="812" ht="15.75" customHeight="1">
      <c r="A812" s="2"/>
      <c r="B812" s="2"/>
      <c r="C812" s="2"/>
      <c r="D812" s="2"/>
      <c r="E812" s="2"/>
      <c r="F812" s="2"/>
      <c r="G812" s="222"/>
      <c r="H812" s="222"/>
      <c r="I812" s="222"/>
      <c r="J812" s="222"/>
      <c r="K812" s="5"/>
    </row>
    <row r="813" ht="15.75" customHeight="1">
      <c r="A813" s="2"/>
      <c r="B813" s="2"/>
      <c r="C813" s="2"/>
      <c r="D813" s="2"/>
      <c r="E813" s="2"/>
      <c r="F813" s="2"/>
      <c r="G813" s="222"/>
      <c r="H813" s="222"/>
      <c r="I813" s="222"/>
      <c r="J813" s="222"/>
      <c r="K813" s="5"/>
    </row>
    <row r="814" ht="15.75" customHeight="1">
      <c r="A814" s="2"/>
      <c r="B814" s="2"/>
      <c r="C814" s="2"/>
      <c r="D814" s="2"/>
      <c r="E814" s="2"/>
      <c r="F814" s="2"/>
      <c r="G814" s="222"/>
      <c r="H814" s="222"/>
      <c r="I814" s="222"/>
      <c r="J814" s="222"/>
      <c r="K814" s="5"/>
    </row>
    <row r="815" ht="15.75" customHeight="1">
      <c r="A815" s="2"/>
      <c r="B815" s="2"/>
      <c r="C815" s="2"/>
      <c r="D815" s="2"/>
      <c r="E815" s="2"/>
      <c r="F815" s="2"/>
      <c r="G815" s="222"/>
      <c r="H815" s="222"/>
      <c r="I815" s="222"/>
      <c r="J815" s="222"/>
      <c r="K815" s="5"/>
    </row>
    <row r="816" ht="15.75" customHeight="1">
      <c r="A816" s="2"/>
      <c r="B816" s="2"/>
      <c r="C816" s="2"/>
      <c r="D816" s="2"/>
      <c r="E816" s="2"/>
      <c r="F816" s="2"/>
      <c r="G816" s="222"/>
      <c r="H816" s="222"/>
      <c r="I816" s="222"/>
      <c r="J816" s="222"/>
      <c r="K816" s="5"/>
    </row>
    <row r="817" ht="15.75" customHeight="1">
      <c r="A817" s="2"/>
      <c r="B817" s="2"/>
      <c r="C817" s="2"/>
      <c r="D817" s="2"/>
      <c r="E817" s="2"/>
      <c r="F817" s="2"/>
      <c r="G817" s="222"/>
      <c r="H817" s="222"/>
      <c r="I817" s="222"/>
      <c r="J817" s="222"/>
      <c r="K817" s="5"/>
    </row>
    <row r="818" ht="15.75" customHeight="1">
      <c r="A818" s="2"/>
      <c r="B818" s="2"/>
      <c r="C818" s="2"/>
      <c r="D818" s="2"/>
      <c r="E818" s="2"/>
      <c r="F818" s="2"/>
      <c r="G818" s="222"/>
      <c r="H818" s="222"/>
      <c r="I818" s="222"/>
      <c r="J818" s="222"/>
      <c r="K818" s="5"/>
    </row>
    <row r="819" ht="15.75" customHeight="1">
      <c r="A819" s="2"/>
      <c r="B819" s="2"/>
      <c r="C819" s="2"/>
      <c r="D819" s="2"/>
      <c r="E819" s="2"/>
      <c r="F819" s="2"/>
      <c r="G819" s="222"/>
      <c r="H819" s="222"/>
      <c r="I819" s="222"/>
      <c r="J819" s="222"/>
      <c r="K819" s="5"/>
    </row>
    <row r="820" ht="15.75" customHeight="1">
      <c r="A820" s="2"/>
      <c r="B820" s="2"/>
      <c r="C820" s="2"/>
      <c r="D820" s="2"/>
      <c r="E820" s="2"/>
      <c r="F820" s="2"/>
      <c r="G820" s="222"/>
      <c r="H820" s="222"/>
      <c r="I820" s="222"/>
      <c r="J820" s="222"/>
      <c r="K820" s="5"/>
    </row>
    <row r="821" ht="15.75" customHeight="1">
      <c r="A821" s="2"/>
      <c r="B821" s="2"/>
      <c r="C821" s="2"/>
      <c r="D821" s="2"/>
      <c r="E821" s="2"/>
      <c r="F821" s="2"/>
      <c r="G821" s="222"/>
      <c r="H821" s="222"/>
      <c r="I821" s="222"/>
      <c r="J821" s="222"/>
      <c r="K821" s="5"/>
    </row>
    <row r="822" ht="15.75" customHeight="1">
      <c r="A822" s="2"/>
      <c r="B822" s="2"/>
      <c r="C822" s="2"/>
      <c r="D822" s="2"/>
      <c r="E822" s="2"/>
      <c r="F822" s="2"/>
      <c r="G822" s="222"/>
      <c r="H822" s="222"/>
      <c r="I822" s="222"/>
      <c r="J822" s="222"/>
      <c r="K822" s="5"/>
    </row>
    <row r="823" ht="15.75" customHeight="1">
      <c r="A823" s="2"/>
      <c r="B823" s="2"/>
      <c r="C823" s="2"/>
      <c r="D823" s="2"/>
      <c r="E823" s="2"/>
      <c r="F823" s="2"/>
      <c r="G823" s="222"/>
      <c r="H823" s="222"/>
      <c r="I823" s="222"/>
      <c r="J823" s="222"/>
      <c r="K823" s="5"/>
    </row>
    <row r="824" ht="15.75" customHeight="1">
      <c r="A824" s="2"/>
      <c r="B824" s="2"/>
      <c r="C824" s="2"/>
      <c r="D824" s="2"/>
      <c r="E824" s="2"/>
      <c r="F824" s="2"/>
      <c r="G824" s="222"/>
      <c r="H824" s="222"/>
      <c r="I824" s="222"/>
      <c r="J824" s="222"/>
      <c r="K824" s="5"/>
    </row>
    <row r="825" ht="15.75" customHeight="1">
      <c r="A825" s="2"/>
      <c r="B825" s="2"/>
      <c r="C825" s="2"/>
      <c r="D825" s="2"/>
      <c r="E825" s="2"/>
      <c r="F825" s="2"/>
      <c r="G825" s="222"/>
      <c r="H825" s="222"/>
      <c r="I825" s="222"/>
      <c r="J825" s="222"/>
      <c r="K825" s="5"/>
    </row>
    <row r="826" ht="15.75" customHeight="1">
      <c r="A826" s="2"/>
      <c r="B826" s="2"/>
      <c r="C826" s="2"/>
      <c r="D826" s="2"/>
      <c r="E826" s="2"/>
      <c r="F826" s="2"/>
      <c r="G826" s="222"/>
      <c r="H826" s="222"/>
      <c r="I826" s="222"/>
      <c r="J826" s="222"/>
      <c r="K826" s="5"/>
    </row>
    <row r="827" ht="15.75" customHeight="1">
      <c r="A827" s="2"/>
      <c r="B827" s="2"/>
      <c r="C827" s="2"/>
      <c r="D827" s="2"/>
      <c r="E827" s="2"/>
      <c r="F827" s="2"/>
      <c r="G827" s="222"/>
      <c r="H827" s="222"/>
      <c r="I827" s="222"/>
      <c r="J827" s="222"/>
      <c r="K827" s="5"/>
    </row>
    <row r="828" ht="15.75" customHeight="1">
      <c r="A828" s="2"/>
      <c r="B828" s="2"/>
      <c r="C828" s="2"/>
      <c r="D828" s="2"/>
      <c r="E828" s="2"/>
      <c r="F828" s="2"/>
      <c r="G828" s="222"/>
      <c r="H828" s="222"/>
      <c r="I828" s="222"/>
      <c r="J828" s="222"/>
      <c r="K828" s="5"/>
    </row>
    <row r="829" ht="15.75" customHeight="1">
      <c r="A829" s="2"/>
      <c r="B829" s="2"/>
      <c r="C829" s="2"/>
      <c r="D829" s="2"/>
      <c r="E829" s="2"/>
      <c r="F829" s="2"/>
      <c r="G829" s="222"/>
      <c r="H829" s="222"/>
      <c r="I829" s="222"/>
      <c r="J829" s="222"/>
      <c r="K829" s="5"/>
    </row>
    <row r="830" ht="15.75" customHeight="1">
      <c r="A830" s="2"/>
      <c r="B830" s="2"/>
      <c r="C830" s="2"/>
      <c r="D830" s="2"/>
      <c r="E830" s="2"/>
      <c r="F830" s="2"/>
      <c r="G830" s="222"/>
      <c r="H830" s="222"/>
      <c r="I830" s="222"/>
      <c r="J830" s="222"/>
      <c r="K830" s="5"/>
    </row>
    <row r="831" ht="15.75" customHeight="1">
      <c r="A831" s="2"/>
      <c r="B831" s="2"/>
      <c r="C831" s="2"/>
      <c r="D831" s="2"/>
      <c r="E831" s="2"/>
      <c r="F831" s="2"/>
      <c r="G831" s="222"/>
      <c r="H831" s="222"/>
      <c r="I831" s="222"/>
      <c r="J831" s="222"/>
      <c r="K831" s="5"/>
    </row>
    <row r="832" ht="15.75" customHeight="1">
      <c r="A832" s="2"/>
      <c r="B832" s="2"/>
      <c r="C832" s="2"/>
      <c r="D832" s="2"/>
      <c r="E832" s="2"/>
      <c r="F832" s="2"/>
      <c r="G832" s="222"/>
      <c r="H832" s="222"/>
      <c r="I832" s="222"/>
      <c r="J832" s="222"/>
      <c r="K832" s="5"/>
    </row>
    <row r="833" ht="15.75" customHeight="1">
      <c r="A833" s="2"/>
      <c r="B833" s="2"/>
      <c r="C833" s="2"/>
      <c r="D833" s="2"/>
      <c r="E833" s="2"/>
      <c r="F833" s="2"/>
      <c r="G833" s="222"/>
      <c r="H833" s="222"/>
      <c r="I833" s="222"/>
      <c r="J833" s="222"/>
      <c r="K833" s="5"/>
    </row>
    <row r="834" ht="15.75" customHeight="1">
      <c r="A834" s="2"/>
      <c r="B834" s="2"/>
      <c r="C834" s="2"/>
      <c r="D834" s="2"/>
      <c r="E834" s="2"/>
      <c r="F834" s="2"/>
      <c r="G834" s="222"/>
      <c r="H834" s="222"/>
      <c r="I834" s="222"/>
      <c r="J834" s="222"/>
      <c r="K834" s="5"/>
    </row>
    <row r="835" ht="15.75" customHeight="1">
      <c r="A835" s="2"/>
      <c r="B835" s="2"/>
      <c r="C835" s="2"/>
      <c r="D835" s="2"/>
      <c r="E835" s="2"/>
      <c r="F835" s="2"/>
      <c r="G835" s="222"/>
      <c r="H835" s="222"/>
      <c r="I835" s="222"/>
      <c r="J835" s="222"/>
      <c r="K835" s="5"/>
    </row>
    <row r="836" ht="15.75" customHeight="1">
      <c r="A836" s="2"/>
      <c r="B836" s="2"/>
      <c r="C836" s="2"/>
      <c r="D836" s="2"/>
      <c r="E836" s="2"/>
      <c r="F836" s="2"/>
      <c r="G836" s="222"/>
      <c r="H836" s="222"/>
      <c r="I836" s="222"/>
      <c r="J836" s="222"/>
      <c r="K836" s="5"/>
    </row>
    <row r="837" ht="15.75" customHeight="1">
      <c r="A837" s="2"/>
      <c r="B837" s="2"/>
      <c r="C837" s="2"/>
      <c r="D837" s="2"/>
      <c r="E837" s="2"/>
      <c r="F837" s="2"/>
      <c r="G837" s="222"/>
      <c r="H837" s="222"/>
      <c r="I837" s="222"/>
      <c r="J837" s="222"/>
      <c r="K837" s="5"/>
    </row>
    <row r="838" ht="15.75" customHeight="1">
      <c r="A838" s="2"/>
      <c r="B838" s="2"/>
      <c r="C838" s="2"/>
      <c r="D838" s="2"/>
      <c r="E838" s="2"/>
      <c r="F838" s="2"/>
      <c r="G838" s="222"/>
      <c r="H838" s="222"/>
      <c r="I838" s="222"/>
      <c r="J838" s="222"/>
      <c r="K838" s="5"/>
    </row>
    <row r="839" ht="15.75" customHeight="1">
      <c r="A839" s="2"/>
      <c r="B839" s="2"/>
      <c r="C839" s="2"/>
      <c r="D839" s="2"/>
      <c r="E839" s="2"/>
      <c r="F839" s="2"/>
      <c r="G839" s="222"/>
      <c r="H839" s="222"/>
      <c r="I839" s="222"/>
      <c r="J839" s="222"/>
      <c r="K839" s="5"/>
    </row>
    <row r="840" ht="15.75" customHeight="1">
      <c r="A840" s="2"/>
      <c r="B840" s="2"/>
      <c r="C840" s="2"/>
      <c r="D840" s="2"/>
      <c r="E840" s="2"/>
      <c r="F840" s="2"/>
      <c r="G840" s="222"/>
      <c r="H840" s="222"/>
      <c r="I840" s="222"/>
      <c r="J840" s="222"/>
      <c r="K840" s="5"/>
    </row>
    <row r="841" ht="15.75" customHeight="1">
      <c r="A841" s="2"/>
      <c r="B841" s="2"/>
      <c r="C841" s="2"/>
      <c r="D841" s="2"/>
      <c r="E841" s="2"/>
      <c r="F841" s="2"/>
      <c r="G841" s="222"/>
      <c r="H841" s="222"/>
      <c r="I841" s="222"/>
      <c r="J841" s="222"/>
      <c r="K841" s="5"/>
    </row>
    <row r="842" ht="15.75" customHeight="1">
      <c r="A842" s="2"/>
      <c r="B842" s="2"/>
      <c r="C842" s="2"/>
      <c r="D842" s="2"/>
      <c r="E842" s="2"/>
      <c r="F842" s="2"/>
      <c r="G842" s="222"/>
      <c r="H842" s="222"/>
      <c r="I842" s="222"/>
      <c r="J842" s="222"/>
      <c r="K842" s="5"/>
    </row>
    <row r="843" ht="15.75" customHeight="1">
      <c r="A843" s="2"/>
      <c r="B843" s="2"/>
      <c r="C843" s="2"/>
      <c r="D843" s="2"/>
      <c r="E843" s="2"/>
      <c r="F843" s="2"/>
      <c r="G843" s="222"/>
      <c r="H843" s="222"/>
      <c r="I843" s="222"/>
      <c r="J843" s="222"/>
      <c r="K843" s="5"/>
    </row>
    <row r="844" ht="15.75" customHeight="1">
      <c r="A844" s="2"/>
      <c r="B844" s="2"/>
      <c r="C844" s="2"/>
      <c r="D844" s="2"/>
      <c r="E844" s="2"/>
      <c r="F844" s="2"/>
      <c r="G844" s="222"/>
      <c r="H844" s="222"/>
      <c r="I844" s="222"/>
      <c r="J844" s="222"/>
      <c r="K844" s="5"/>
    </row>
    <row r="845" ht="15.75" customHeight="1">
      <c r="A845" s="2"/>
      <c r="B845" s="2"/>
      <c r="C845" s="2"/>
      <c r="D845" s="2"/>
      <c r="E845" s="2"/>
      <c r="F845" s="2"/>
      <c r="G845" s="222"/>
      <c r="H845" s="222"/>
      <c r="I845" s="222"/>
      <c r="J845" s="222"/>
      <c r="K845" s="5"/>
    </row>
    <row r="846" ht="15.75" customHeight="1">
      <c r="A846" s="2"/>
      <c r="B846" s="2"/>
      <c r="C846" s="2"/>
      <c r="D846" s="2"/>
      <c r="E846" s="2"/>
      <c r="F846" s="2"/>
      <c r="G846" s="222"/>
      <c r="H846" s="222"/>
      <c r="I846" s="222"/>
      <c r="J846" s="222"/>
      <c r="K846" s="5"/>
    </row>
    <row r="847" ht="15.75" customHeight="1">
      <c r="A847" s="2"/>
      <c r="B847" s="2"/>
      <c r="C847" s="2"/>
      <c r="D847" s="2"/>
      <c r="E847" s="2"/>
      <c r="F847" s="2"/>
      <c r="G847" s="222"/>
      <c r="H847" s="222"/>
      <c r="I847" s="222"/>
      <c r="J847" s="222"/>
      <c r="K847" s="5"/>
    </row>
    <row r="848" ht="15.75" customHeight="1">
      <c r="A848" s="2"/>
      <c r="B848" s="2"/>
      <c r="C848" s="2"/>
      <c r="D848" s="2"/>
      <c r="E848" s="2"/>
      <c r="F848" s="2"/>
      <c r="G848" s="222"/>
      <c r="H848" s="222"/>
      <c r="I848" s="222"/>
      <c r="J848" s="222"/>
      <c r="K848" s="5"/>
    </row>
    <row r="849" ht="15.75" customHeight="1">
      <c r="A849" s="2"/>
      <c r="B849" s="2"/>
      <c r="C849" s="2"/>
      <c r="D849" s="2"/>
      <c r="E849" s="2"/>
      <c r="F849" s="2"/>
      <c r="G849" s="222"/>
      <c r="H849" s="222"/>
      <c r="I849" s="222"/>
      <c r="J849" s="222"/>
      <c r="K849" s="5"/>
    </row>
    <row r="850" ht="15.75" customHeight="1">
      <c r="A850" s="2"/>
      <c r="B850" s="2"/>
      <c r="C850" s="2"/>
      <c r="D850" s="2"/>
      <c r="E850" s="2"/>
      <c r="F850" s="2"/>
      <c r="G850" s="222"/>
      <c r="H850" s="222"/>
      <c r="I850" s="222"/>
      <c r="J850" s="222"/>
      <c r="K850" s="5"/>
    </row>
    <row r="851" ht="15.75" customHeight="1">
      <c r="A851" s="2"/>
      <c r="B851" s="2"/>
      <c r="C851" s="2"/>
      <c r="D851" s="2"/>
      <c r="E851" s="2"/>
      <c r="F851" s="2"/>
      <c r="G851" s="222"/>
      <c r="H851" s="222"/>
      <c r="I851" s="222"/>
      <c r="J851" s="222"/>
      <c r="K851" s="5"/>
    </row>
    <row r="852" ht="15.75" customHeight="1">
      <c r="A852" s="2"/>
      <c r="B852" s="2"/>
      <c r="C852" s="2"/>
      <c r="D852" s="2"/>
      <c r="E852" s="2"/>
      <c r="F852" s="2"/>
      <c r="G852" s="222"/>
      <c r="H852" s="222"/>
      <c r="I852" s="222"/>
      <c r="J852" s="222"/>
      <c r="K852" s="5"/>
    </row>
    <row r="853" ht="15.75" customHeight="1">
      <c r="A853" s="2"/>
      <c r="B853" s="2"/>
      <c r="C853" s="2"/>
      <c r="D853" s="2"/>
      <c r="E853" s="2"/>
      <c r="F853" s="2"/>
      <c r="G853" s="222"/>
      <c r="H853" s="222"/>
      <c r="I853" s="222"/>
      <c r="J853" s="222"/>
      <c r="K853" s="5"/>
    </row>
    <row r="854" ht="15.75" customHeight="1">
      <c r="A854" s="2"/>
      <c r="B854" s="2"/>
      <c r="C854" s="2"/>
      <c r="D854" s="2"/>
      <c r="E854" s="2"/>
      <c r="F854" s="2"/>
      <c r="G854" s="222"/>
      <c r="H854" s="222"/>
      <c r="I854" s="222"/>
      <c r="J854" s="222"/>
      <c r="K854" s="5"/>
    </row>
    <row r="855" ht="15.75" customHeight="1">
      <c r="A855" s="2"/>
      <c r="B855" s="2"/>
      <c r="C855" s="2"/>
      <c r="D855" s="2"/>
      <c r="E855" s="2"/>
      <c r="F855" s="2"/>
      <c r="G855" s="222"/>
      <c r="H855" s="222"/>
      <c r="I855" s="222"/>
      <c r="J855" s="222"/>
      <c r="K855" s="5"/>
    </row>
    <row r="856" ht="15.75" customHeight="1">
      <c r="A856" s="2"/>
      <c r="B856" s="2"/>
      <c r="C856" s="2"/>
      <c r="D856" s="2"/>
      <c r="E856" s="2"/>
      <c r="F856" s="2"/>
      <c r="G856" s="222"/>
      <c r="H856" s="222"/>
      <c r="I856" s="222"/>
      <c r="J856" s="222"/>
      <c r="K856" s="5"/>
    </row>
    <row r="857" ht="15.75" customHeight="1">
      <c r="A857" s="2"/>
      <c r="B857" s="2"/>
      <c r="C857" s="2"/>
      <c r="D857" s="2"/>
      <c r="E857" s="2"/>
      <c r="F857" s="2"/>
      <c r="G857" s="222"/>
      <c r="H857" s="222"/>
      <c r="I857" s="222"/>
      <c r="J857" s="222"/>
      <c r="K857" s="5"/>
    </row>
    <row r="858" ht="15.75" customHeight="1">
      <c r="A858" s="2"/>
      <c r="B858" s="2"/>
      <c r="C858" s="2"/>
      <c r="D858" s="2"/>
      <c r="E858" s="2"/>
      <c r="F858" s="2"/>
      <c r="G858" s="222"/>
      <c r="H858" s="222"/>
      <c r="I858" s="222"/>
      <c r="J858" s="222"/>
      <c r="K858" s="5"/>
    </row>
    <row r="859" ht="15.75" customHeight="1">
      <c r="A859" s="2"/>
      <c r="B859" s="2"/>
      <c r="C859" s="2"/>
      <c r="D859" s="2"/>
      <c r="E859" s="2"/>
      <c r="F859" s="2"/>
      <c r="G859" s="222"/>
      <c r="H859" s="222"/>
      <c r="I859" s="222"/>
      <c r="J859" s="222"/>
      <c r="K859" s="5"/>
    </row>
    <row r="860" ht="15.75" customHeight="1">
      <c r="A860" s="2"/>
      <c r="B860" s="2"/>
      <c r="C860" s="2"/>
      <c r="D860" s="2"/>
      <c r="E860" s="2"/>
      <c r="F860" s="2"/>
      <c r="G860" s="222"/>
      <c r="H860" s="222"/>
      <c r="I860" s="222"/>
      <c r="J860" s="222"/>
      <c r="K860" s="5"/>
    </row>
    <row r="861" ht="15.75" customHeight="1">
      <c r="A861" s="2"/>
      <c r="B861" s="2"/>
      <c r="C861" s="2"/>
      <c r="D861" s="2"/>
      <c r="E861" s="2"/>
      <c r="F861" s="2"/>
      <c r="G861" s="222"/>
      <c r="H861" s="222"/>
      <c r="I861" s="222"/>
      <c r="J861" s="222"/>
      <c r="K861" s="5"/>
    </row>
    <row r="862" ht="15.75" customHeight="1">
      <c r="A862" s="2"/>
      <c r="B862" s="2"/>
      <c r="C862" s="2"/>
      <c r="D862" s="2"/>
      <c r="E862" s="2"/>
      <c r="F862" s="2"/>
      <c r="G862" s="222"/>
      <c r="H862" s="222"/>
      <c r="I862" s="222"/>
      <c r="J862" s="222"/>
      <c r="K862" s="5"/>
    </row>
    <row r="863" ht="15.75" customHeight="1">
      <c r="A863" s="2"/>
      <c r="B863" s="2"/>
      <c r="C863" s="2"/>
      <c r="D863" s="2"/>
      <c r="E863" s="2"/>
      <c r="F863" s="2"/>
      <c r="G863" s="222"/>
      <c r="H863" s="222"/>
      <c r="I863" s="222"/>
      <c r="J863" s="222"/>
      <c r="K863" s="5"/>
    </row>
    <row r="864" ht="15.75" customHeight="1">
      <c r="A864" s="2"/>
      <c r="B864" s="2"/>
      <c r="C864" s="2"/>
      <c r="D864" s="2"/>
      <c r="E864" s="2"/>
      <c r="F864" s="2"/>
      <c r="G864" s="222"/>
      <c r="H864" s="222"/>
      <c r="I864" s="222"/>
      <c r="J864" s="222"/>
      <c r="K864" s="5"/>
    </row>
    <row r="865" ht="15.75" customHeight="1">
      <c r="A865" s="2"/>
      <c r="B865" s="2"/>
      <c r="C865" s="2"/>
      <c r="D865" s="2"/>
      <c r="E865" s="2"/>
      <c r="F865" s="2"/>
      <c r="G865" s="222"/>
      <c r="H865" s="222"/>
      <c r="I865" s="222"/>
      <c r="J865" s="222"/>
      <c r="K865" s="5"/>
    </row>
    <row r="866" ht="15.75" customHeight="1">
      <c r="A866" s="2"/>
      <c r="B866" s="2"/>
      <c r="C866" s="2"/>
      <c r="D866" s="2"/>
      <c r="E866" s="2"/>
      <c r="F866" s="2"/>
      <c r="G866" s="222"/>
      <c r="H866" s="222"/>
      <c r="I866" s="222"/>
      <c r="J866" s="222"/>
      <c r="K866" s="5"/>
    </row>
    <row r="867" ht="15.75" customHeight="1">
      <c r="A867" s="2"/>
      <c r="B867" s="2"/>
      <c r="C867" s="2"/>
      <c r="D867" s="2"/>
      <c r="E867" s="2"/>
      <c r="F867" s="2"/>
      <c r="G867" s="222"/>
      <c r="H867" s="222"/>
      <c r="I867" s="222"/>
      <c r="J867" s="222"/>
      <c r="K867" s="5"/>
    </row>
    <row r="868" ht="15.75" customHeight="1">
      <c r="A868" s="2"/>
      <c r="B868" s="2"/>
      <c r="C868" s="2"/>
      <c r="D868" s="2"/>
      <c r="E868" s="2"/>
      <c r="F868" s="2"/>
      <c r="G868" s="222"/>
      <c r="H868" s="222"/>
      <c r="I868" s="222"/>
      <c r="J868" s="222"/>
      <c r="K868" s="5"/>
    </row>
    <row r="869" ht="15.75" customHeight="1">
      <c r="A869" s="2"/>
      <c r="B869" s="2"/>
      <c r="C869" s="2"/>
      <c r="D869" s="2"/>
      <c r="E869" s="2"/>
      <c r="F869" s="2"/>
      <c r="G869" s="222"/>
      <c r="H869" s="222"/>
      <c r="I869" s="222"/>
      <c r="J869" s="222"/>
      <c r="K869" s="5"/>
    </row>
    <row r="870" ht="15.75" customHeight="1">
      <c r="A870" s="2"/>
      <c r="B870" s="2"/>
      <c r="C870" s="2"/>
      <c r="D870" s="2"/>
      <c r="E870" s="2"/>
      <c r="F870" s="2"/>
      <c r="G870" s="222"/>
      <c r="H870" s="222"/>
      <c r="I870" s="222"/>
      <c r="J870" s="222"/>
      <c r="K870" s="5"/>
    </row>
    <row r="871" ht="15.75" customHeight="1">
      <c r="A871" s="2"/>
      <c r="B871" s="2"/>
      <c r="C871" s="2"/>
      <c r="D871" s="2"/>
      <c r="E871" s="2"/>
      <c r="F871" s="2"/>
      <c r="G871" s="222"/>
      <c r="H871" s="222"/>
      <c r="I871" s="222"/>
      <c r="J871" s="222"/>
      <c r="K871" s="5"/>
    </row>
    <row r="872" ht="15.75" customHeight="1">
      <c r="A872" s="2"/>
      <c r="B872" s="2"/>
      <c r="C872" s="2"/>
      <c r="D872" s="2"/>
      <c r="E872" s="2"/>
      <c r="F872" s="2"/>
      <c r="G872" s="222"/>
      <c r="H872" s="222"/>
      <c r="I872" s="222"/>
      <c r="J872" s="222"/>
      <c r="K872" s="5"/>
    </row>
    <row r="873" ht="15.75" customHeight="1">
      <c r="A873" s="2"/>
      <c r="B873" s="2"/>
      <c r="C873" s="2"/>
      <c r="D873" s="2"/>
      <c r="E873" s="2"/>
      <c r="F873" s="2"/>
      <c r="G873" s="222"/>
      <c r="H873" s="222"/>
      <c r="I873" s="222"/>
      <c r="J873" s="222"/>
      <c r="K873" s="5"/>
    </row>
    <row r="874" ht="15.75" customHeight="1">
      <c r="A874" s="2"/>
      <c r="B874" s="2"/>
      <c r="C874" s="2"/>
      <c r="D874" s="2"/>
      <c r="E874" s="2"/>
      <c r="F874" s="2"/>
      <c r="G874" s="222"/>
      <c r="H874" s="222"/>
      <c r="I874" s="222"/>
      <c r="J874" s="222"/>
      <c r="K874" s="5"/>
    </row>
    <row r="875" ht="15.75" customHeight="1">
      <c r="A875" s="2"/>
      <c r="B875" s="2"/>
      <c r="C875" s="2"/>
      <c r="D875" s="2"/>
      <c r="E875" s="2"/>
      <c r="F875" s="2"/>
      <c r="G875" s="222"/>
      <c r="H875" s="222"/>
      <c r="I875" s="222"/>
      <c r="J875" s="222"/>
      <c r="K875" s="5"/>
    </row>
    <row r="876" ht="15.75" customHeight="1">
      <c r="A876" s="2"/>
      <c r="B876" s="2"/>
      <c r="C876" s="2"/>
      <c r="D876" s="2"/>
      <c r="E876" s="2"/>
      <c r="F876" s="2"/>
      <c r="G876" s="222"/>
      <c r="H876" s="222"/>
      <c r="I876" s="222"/>
      <c r="J876" s="222"/>
      <c r="K876" s="5"/>
    </row>
    <row r="877" ht="15.75" customHeight="1">
      <c r="A877" s="2"/>
      <c r="B877" s="2"/>
      <c r="C877" s="2"/>
      <c r="D877" s="2"/>
      <c r="E877" s="2"/>
      <c r="F877" s="2"/>
      <c r="G877" s="222"/>
      <c r="H877" s="222"/>
      <c r="I877" s="222"/>
      <c r="J877" s="222"/>
      <c r="K877" s="5"/>
    </row>
    <row r="878" ht="15.75" customHeight="1">
      <c r="A878" s="2"/>
      <c r="B878" s="2"/>
      <c r="C878" s="2"/>
      <c r="D878" s="2"/>
      <c r="E878" s="2"/>
      <c r="F878" s="2"/>
      <c r="G878" s="222"/>
      <c r="H878" s="222"/>
      <c r="I878" s="222"/>
      <c r="J878" s="222"/>
      <c r="K878" s="5"/>
    </row>
    <row r="879" ht="15.75" customHeight="1">
      <c r="A879" s="2"/>
      <c r="B879" s="2"/>
      <c r="C879" s="2"/>
      <c r="D879" s="2"/>
      <c r="E879" s="2"/>
      <c r="F879" s="2"/>
      <c r="G879" s="222"/>
      <c r="H879" s="222"/>
      <c r="I879" s="222"/>
      <c r="J879" s="222"/>
      <c r="K879" s="5"/>
    </row>
    <row r="880" ht="15.75" customHeight="1">
      <c r="A880" s="2"/>
      <c r="B880" s="2"/>
      <c r="C880" s="2"/>
      <c r="D880" s="2"/>
      <c r="E880" s="2"/>
      <c r="F880" s="2"/>
      <c r="G880" s="222"/>
      <c r="H880" s="222"/>
      <c r="I880" s="222"/>
      <c r="J880" s="222"/>
      <c r="K880" s="5"/>
    </row>
    <row r="881" ht="15.75" customHeight="1">
      <c r="A881" s="2"/>
      <c r="B881" s="2"/>
      <c r="C881" s="2"/>
      <c r="D881" s="2"/>
      <c r="E881" s="2"/>
      <c r="F881" s="2"/>
      <c r="G881" s="222"/>
      <c r="H881" s="222"/>
      <c r="I881" s="222"/>
      <c r="J881" s="222"/>
      <c r="K881" s="5"/>
    </row>
    <row r="882" ht="15.75" customHeight="1">
      <c r="A882" s="2"/>
      <c r="B882" s="2"/>
      <c r="C882" s="2"/>
      <c r="D882" s="2"/>
      <c r="E882" s="2"/>
      <c r="F882" s="2"/>
      <c r="G882" s="222"/>
      <c r="H882" s="222"/>
      <c r="I882" s="222"/>
      <c r="J882" s="222"/>
      <c r="K882" s="5"/>
    </row>
    <row r="883" ht="15.75" customHeight="1">
      <c r="A883" s="2"/>
      <c r="B883" s="2"/>
      <c r="C883" s="2"/>
      <c r="D883" s="2"/>
      <c r="E883" s="2"/>
      <c r="F883" s="2"/>
      <c r="G883" s="222"/>
      <c r="H883" s="222"/>
      <c r="I883" s="222"/>
      <c r="J883" s="222"/>
      <c r="K883" s="5"/>
    </row>
    <row r="884" ht="15.75" customHeight="1">
      <c r="A884" s="2"/>
      <c r="B884" s="2"/>
      <c r="C884" s="2"/>
      <c r="D884" s="2"/>
      <c r="E884" s="2"/>
      <c r="F884" s="2"/>
      <c r="G884" s="222"/>
      <c r="H884" s="222"/>
      <c r="I884" s="222"/>
      <c r="J884" s="222"/>
      <c r="K884" s="5"/>
    </row>
    <row r="885" ht="15.75" customHeight="1">
      <c r="A885" s="2"/>
      <c r="B885" s="2"/>
      <c r="C885" s="2"/>
      <c r="D885" s="2"/>
      <c r="E885" s="2"/>
      <c r="F885" s="2"/>
      <c r="G885" s="222"/>
      <c r="H885" s="222"/>
      <c r="I885" s="222"/>
      <c r="J885" s="222"/>
      <c r="K885" s="5"/>
    </row>
    <row r="886" ht="15.75" customHeight="1">
      <c r="A886" s="2"/>
      <c r="B886" s="2"/>
      <c r="C886" s="2"/>
      <c r="D886" s="2"/>
      <c r="E886" s="2"/>
      <c r="F886" s="2"/>
      <c r="G886" s="222"/>
      <c r="H886" s="222"/>
      <c r="I886" s="222"/>
      <c r="J886" s="222"/>
      <c r="K886" s="5"/>
    </row>
    <row r="887" ht="15.75" customHeight="1">
      <c r="A887" s="2"/>
      <c r="B887" s="2"/>
      <c r="C887" s="2"/>
      <c r="D887" s="2"/>
      <c r="E887" s="2"/>
      <c r="F887" s="2"/>
      <c r="G887" s="222"/>
      <c r="H887" s="222"/>
      <c r="I887" s="222"/>
      <c r="J887" s="222"/>
      <c r="K887" s="5"/>
    </row>
    <row r="888" ht="15.75" customHeight="1">
      <c r="A888" s="2"/>
      <c r="B888" s="2"/>
      <c r="C888" s="2"/>
      <c r="D888" s="2"/>
      <c r="E888" s="2"/>
      <c r="F888" s="2"/>
      <c r="G888" s="222"/>
      <c r="H888" s="222"/>
      <c r="I888" s="222"/>
      <c r="J888" s="222"/>
      <c r="K888" s="5"/>
    </row>
    <row r="889" ht="15.75" customHeight="1">
      <c r="A889" s="2"/>
      <c r="B889" s="2"/>
      <c r="C889" s="2"/>
      <c r="D889" s="2"/>
      <c r="E889" s="2"/>
      <c r="F889" s="2"/>
      <c r="G889" s="222"/>
      <c r="H889" s="222"/>
      <c r="I889" s="222"/>
      <c r="J889" s="222"/>
      <c r="K889" s="5"/>
    </row>
    <row r="890" ht="15.75" customHeight="1">
      <c r="A890" s="2"/>
      <c r="B890" s="2"/>
      <c r="C890" s="2"/>
      <c r="D890" s="2"/>
      <c r="E890" s="2"/>
      <c r="F890" s="2"/>
      <c r="G890" s="222"/>
      <c r="H890" s="222"/>
      <c r="I890" s="222"/>
      <c r="J890" s="222"/>
      <c r="K890" s="5"/>
    </row>
    <row r="891" ht="15.75" customHeight="1">
      <c r="A891" s="2"/>
      <c r="B891" s="2"/>
      <c r="C891" s="2"/>
      <c r="D891" s="2"/>
      <c r="E891" s="2"/>
      <c r="F891" s="2"/>
      <c r="G891" s="222"/>
      <c r="H891" s="222"/>
      <c r="I891" s="222"/>
      <c r="J891" s="222"/>
      <c r="K891" s="5"/>
    </row>
    <row r="892" ht="15.75" customHeight="1">
      <c r="A892" s="2"/>
      <c r="B892" s="2"/>
      <c r="C892" s="2"/>
      <c r="D892" s="2"/>
      <c r="E892" s="2"/>
      <c r="F892" s="2"/>
      <c r="G892" s="222"/>
      <c r="H892" s="222"/>
      <c r="I892" s="222"/>
      <c r="J892" s="222"/>
      <c r="K892" s="5"/>
    </row>
    <row r="893" ht="15.75" customHeight="1">
      <c r="A893" s="2"/>
      <c r="B893" s="2"/>
      <c r="C893" s="2"/>
      <c r="D893" s="2"/>
      <c r="E893" s="2"/>
      <c r="F893" s="2"/>
      <c r="G893" s="222"/>
      <c r="H893" s="222"/>
      <c r="I893" s="222"/>
      <c r="J893" s="222"/>
      <c r="K893" s="5"/>
    </row>
    <row r="894" ht="15.75" customHeight="1">
      <c r="A894" s="2"/>
      <c r="B894" s="2"/>
      <c r="C894" s="2"/>
      <c r="D894" s="2"/>
      <c r="E894" s="2"/>
      <c r="F894" s="2"/>
      <c r="G894" s="222"/>
      <c r="H894" s="222"/>
      <c r="I894" s="222"/>
      <c r="J894" s="222"/>
      <c r="K894" s="5"/>
    </row>
    <row r="895" ht="15.75" customHeight="1">
      <c r="A895" s="2"/>
      <c r="B895" s="2"/>
      <c r="C895" s="2"/>
      <c r="D895" s="2"/>
      <c r="E895" s="2"/>
      <c r="F895" s="2"/>
      <c r="G895" s="222"/>
      <c r="H895" s="222"/>
      <c r="I895" s="222"/>
      <c r="J895" s="222"/>
      <c r="K895" s="5"/>
    </row>
    <row r="896" ht="15.75" customHeight="1">
      <c r="A896" s="2"/>
      <c r="B896" s="2"/>
      <c r="C896" s="2"/>
      <c r="D896" s="2"/>
      <c r="E896" s="2"/>
      <c r="F896" s="2"/>
      <c r="G896" s="222"/>
      <c r="H896" s="222"/>
      <c r="I896" s="222"/>
      <c r="J896" s="222"/>
      <c r="K896" s="5"/>
    </row>
    <row r="897" ht="15.75" customHeight="1">
      <c r="A897" s="2"/>
      <c r="B897" s="2"/>
      <c r="C897" s="2"/>
      <c r="D897" s="2"/>
      <c r="E897" s="2"/>
      <c r="F897" s="2"/>
      <c r="G897" s="222"/>
      <c r="H897" s="222"/>
      <c r="I897" s="222"/>
      <c r="J897" s="222"/>
      <c r="K897" s="5"/>
    </row>
    <row r="898" ht="15.75" customHeight="1">
      <c r="A898" s="2"/>
      <c r="B898" s="2"/>
      <c r="C898" s="2"/>
      <c r="D898" s="2"/>
      <c r="E898" s="2"/>
      <c r="F898" s="2"/>
      <c r="G898" s="222"/>
      <c r="H898" s="222"/>
      <c r="I898" s="222"/>
      <c r="J898" s="222"/>
      <c r="K898" s="5"/>
    </row>
    <row r="899" ht="15.75" customHeight="1">
      <c r="A899" s="2"/>
      <c r="B899" s="2"/>
      <c r="C899" s="2"/>
      <c r="D899" s="2"/>
      <c r="E899" s="2"/>
      <c r="F899" s="2"/>
      <c r="G899" s="222"/>
      <c r="H899" s="222"/>
      <c r="I899" s="222"/>
      <c r="J899" s="222"/>
      <c r="K899" s="5"/>
    </row>
    <row r="900" ht="15.75" customHeight="1">
      <c r="A900" s="2"/>
      <c r="B900" s="2"/>
      <c r="C900" s="2"/>
      <c r="D900" s="2"/>
      <c r="E900" s="2"/>
      <c r="F900" s="2"/>
      <c r="G900" s="222"/>
      <c r="H900" s="222"/>
      <c r="I900" s="222"/>
      <c r="J900" s="222"/>
      <c r="K900" s="5"/>
    </row>
    <row r="901" ht="15.75" customHeight="1">
      <c r="A901" s="2"/>
      <c r="B901" s="2"/>
      <c r="C901" s="2"/>
      <c r="D901" s="2"/>
      <c r="E901" s="2"/>
      <c r="F901" s="2"/>
      <c r="G901" s="222"/>
      <c r="H901" s="222"/>
      <c r="I901" s="222"/>
      <c r="J901" s="222"/>
      <c r="K901" s="5"/>
    </row>
    <row r="902" ht="15.75" customHeight="1">
      <c r="A902" s="2"/>
      <c r="B902" s="2"/>
      <c r="C902" s="2"/>
      <c r="D902" s="2"/>
      <c r="E902" s="2"/>
      <c r="F902" s="2"/>
      <c r="G902" s="222"/>
      <c r="H902" s="222"/>
      <c r="I902" s="222"/>
      <c r="J902" s="222"/>
      <c r="K902" s="5"/>
    </row>
    <row r="903" ht="15.75" customHeight="1">
      <c r="A903" s="2"/>
      <c r="B903" s="2"/>
      <c r="C903" s="2"/>
      <c r="D903" s="2"/>
      <c r="E903" s="2"/>
      <c r="F903" s="2"/>
      <c r="G903" s="222"/>
      <c r="H903" s="222"/>
      <c r="I903" s="222"/>
      <c r="J903" s="222"/>
      <c r="K903" s="5"/>
    </row>
    <row r="904" ht="15.75" customHeight="1">
      <c r="A904" s="2"/>
      <c r="B904" s="2"/>
      <c r="C904" s="2"/>
      <c r="D904" s="2"/>
      <c r="E904" s="2"/>
      <c r="F904" s="2"/>
      <c r="G904" s="222"/>
      <c r="H904" s="222"/>
      <c r="I904" s="222"/>
      <c r="J904" s="222"/>
      <c r="K904" s="5"/>
    </row>
    <row r="905" ht="15.75" customHeight="1">
      <c r="A905" s="2"/>
      <c r="B905" s="2"/>
      <c r="C905" s="2"/>
      <c r="D905" s="2"/>
      <c r="E905" s="2"/>
      <c r="F905" s="2"/>
      <c r="G905" s="222"/>
      <c r="H905" s="222"/>
      <c r="I905" s="222"/>
      <c r="J905" s="222"/>
      <c r="K905" s="5"/>
    </row>
    <row r="906" ht="15.75" customHeight="1">
      <c r="A906" s="2"/>
      <c r="B906" s="2"/>
      <c r="C906" s="2"/>
      <c r="D906" s="2"/>
      <c r="E906" s="2"/>
      <c r="F906" s="2"/>
      <c r="G906" s="222"/>
      <c r="H906" s="222"/>
      <c r="I906" s="222"/>
      <c r="J906" s="222"/>
      <c r="K906" s="5"/>
    </row>
    <row r="907" ht="15.75" customHeight="1">
      <c r="A907" s="2"/>
      <c r="B907" s="2"/>
      <c r="C907" s="2"/>
      <c r="D907" s="2"/>
      <c r="E907" s="2"/>
      <c r="F907" s="2"/>
      <c r="G907" s="222"/>
      <c r="H907" s="222"/>
      <c r="I907" s="222"/>
      <c r="J907" s="222"/>
      <c r="K907" s="5"/>
    </row>
    <row r="908" ht="15.75" customHeight="1">
      <c r="A908" s="2"/>
      <c r="B908" s="2"/>
      <c r="C908" s="2"/>
      <c r="D908" s="2"/>
      <c r="E908" s="2"/>
      <c r="F908" s="2"/>
      <c r="G908" s="222"/>
      <c r="H908" s="222"/>
      <c r="I908" s="222"/>
      <c r="J908" s="222"/>
      <c r="K908" s="5"/>
    </row>
    <row r="909" ht="15.75" customHeight="1">
      <c r="A909" s="2"/>
      <c r="B909" s="2"/>
      <c r="C909" s="2"/>
      <c r="D909" s="2"/>
      <c r="E909" s="2"/>
      <c r="F909" s="2"/>
      <c r="G909" s="222"/>
      <c r="H909" s="222"/>
      <c r="I909" s="222"/>
      <c r="J909" s="222"/>
      <c r="K909" s="5"/>
    </row>
    <row r="910" ht="15.75" customHeight="1">
      <c r="A910" s="2"/>
      <c r="B910" s="2"/>
      <c r="C910" s="2"/>
      <c r="D910" s="2"/>
      <c r="E910" s="2"/>
      <c r="F910" s="2"/>
      <c r="G910" s="222"/>
      <c r="H910" s="222"/>
      <c r="I910" s="222"/>
      <c r="J910" s="222"/>
      <c r="K910" s="5"/>
    </row>
    <row r="911" ht="15.75" customHeight="1">
      <c r="A911" s="2"/>
      <c r="B911" s="2"/>
      <c r="C911" s="2"/>
      <c r="D911" s="2"/>
      <c r="E911" s="2"/>
      <c r="F911" s="2"/>
      <c r="G911" s="222"/>
      <c r="H911" s="222"/>
      <c r="I911" s="222"/>
      <c r="J911" s="222"/>
      <c r="K911" s="5"/>
    </row>
    <row r="912" ht="15.75" customHeight="1">
      <c r="A912" s="2"/>
      <c r="B912" s="2"/>
      <c r="C912" s="2"/>
      <c r="D912" s="2"/>
      <c r="E912" s="2"/>
      <c r="F912" s="2"/>
      <c r="G912" s="222"/>
      <c r="H912" s="222"/>
      <c r="I912" s="222"/>
      <c r="J912" s="222"/>
      <c r="K912" s="5"/>
    </row>
    <row r="913" ht="15.75" customHeight="1">
      <c r="A913" s="2"/>
      <c r="B913" s="2"/>
      <c r="C913" s="2"/>
      <c r="D913" s="2"/>
      <c r="E913" s="2"/>
      <c r="F913" s="2"/>
      <c r="G913" s="222"/>
      <c r="H913" s="222"/>
      <c r="I913" s="222"/>
      <c r="J913" s="222"/>
      <c r="K913" s="5"/>
    </row>
    <row r="914" ht="15.75" customHeight="1">
      <c r="A914" s="2"/>
      <c r="B914" s="2"/>
      <c r="C914" s="2"/>
      <c r="D914" s="2"/>
      <c r="E914" s="2"/>
      <c r="F914" s="2"/>
      <c r="G914" s="222"/>
      <c r="H914" s="222"/>
      <c r="I914" s="222"/>
      <c r="J914" s="222"/>
      <c r="K914" s="5"/>
    </row>
    <row r="915" ht="15.75" customHeight="1">
      <c r="A915" s="2"/>
      <c r="B915" s="2"/>
      <c r="C915" s="2"/>
      <c r="D915" s="2"/>
      <c r="E915" s="2"/>
      <c r="F915" s="2"/>
      <c r="G915" s="222"/>
      <c r="H915" s="222"/>
      <c r="I915" s="222"/>
      <c r="J915" s="222"/>
      <c r="K915" s="5"/>
    </row>
    <row r="916" ht="15.75" customHeight="1">
      <c r="A916" s="2"/>
      <c r="B916" s="2"/>
      <c r="C916" s="2"/>
      <c r="D916" s="2"/>
      <c r="E916" s="2"/>
      <c r="F916" s="2"/>
      <c r="G916" s="222"/>
      <c r="H916" s="222"/>
      <c r="I916" s="222"/>
      <c r="J916" s="222"/>
      <c r="K916" s="5"/>
    </row>
    <row r="917" ht="15.75" customHeight="1">
      <c r="A917" s="2"/>
      <c r="B917" s="2"/>
      <c r="C917" s="2"/>
      <c r="D917" s="2"/>
      <c r="E917" s="2"/>
      <c r="F917" s="2"/>
      <c r="G917" s="222"/>
      <c r="H917" s="222"/>
      <c r="I917" s="222"/>
      <c r="J917" s="222"/>
      <c r="K917" s="5"/>
    </row>
    <row r="918" ht="15.75" customHeight="1">
      <c r="A918" s="2"/>
      <c r="B918" s="2"/>
      <c r="C918" s="2"/>
      <c r="D918" s="2"/>
      <c r="E918" s="2"/>
      <c r="F918" s="2"/>
      <c r="G918" s="222"/>
      <c r="H918" s="222"/>
      <c r="I918" s="222"/>
      <c r="J918" s="222"/>
      <c r="K918" s="5"/>
    </row>
    <row r="919" ht="15.75" customHeight="1">
      <c r="A919" s="2"/>
      <c r="B919" s="2"/>
      <c r="C919" s="2"/>
      <c r="D919" s="2"/>
      <c r="E919" s="2"/>
      <c r="F919" s="2"/>
      <c r="G919" s="222"/>
      <c r="H919" s="222"/>
      <c r="I919" s="222"/>
      <c r="J919" s="222"/>
      <c r="K919" s="5"/>
    </row>
    <row r="920" ht="15.75" customHeight="1">
      <c r="A920" s="2"/>
      <c r="B920" s="2"/>
      <c r="C920" s="2"/>
      <c r="D920" s="2"/>
      <c r="E920" s="2"/>
      <c r="F920" s="2"/>
      <c r="G920" s="222"/>
      <c r="H920" s="222"/>
      <c r="I920" s="222"/>
      <c r="J920" s="222"/>
      <c r="K920" s="5"/>
    </row>
    <row r="921" ht="15.75" customHeight="1">
      <c r="A921" s="2"/>
      <c r="B921" s="2"/>
      <c r="C921" s="2"/>
      <c r="D921" s="2"/>
      <c r="E921" s="2"/>
      <c r="F921" s="2"/>
      <c r="G921" s="222"/>
      <c r="H921" s="222"/>
      <c r="I921" s="222"/>
      <c r="J921" s="222"/>
      <c r="K921" s="5"/>
    </row>
    <row r="922" ht="15.75" customHeight="1">
      <c r="A922" s="2"/>
      <c r="B922" s="2"/>
      <c r="C922" s="2"/>
      <c r="D922" s="2"/>
      <c r="E922" s="2"/>
      <c r="F922" s="2"/>
      <c r="G922" s="222"/>
      <c r="H922" s="222"/>
      <c r="I922" s="222"/>
      <c r="J922" s="222"/>
      <c r="K922" s="5"/>
    </row>
    <row r="923" ht="15.75" customHeight="1">
      <c r="A923" s="2"/>
      <c r="B923" s="2"/>
      <c r="C923" s="2"/>
      <c r="D923" s="2"/>
      <c r="E923" s="2"/>
      <c r="F923" s="2"/>
      <c r="G923" s="222"/>
      <c r="H923" s="222"/>
      <c r="I923" s="222"/>
      <c r="J923" s="222"/>
      <c r="K923" s="5"/>
    </row>
    <row r="924" ht="15.75" customHeight="1">
      <c r="A924" s="2"/>
      <c r="B924" s="2"/>
      <c r="C924" s="2"/>
      <c r="D924" s="2"/>
      <c r="E924" s="2"/>
      <c r="F924" s="2"/>
      <c r="G924" s="222"/>
      <c r="H924" s="222"/>
      <c r="I924" s="222"/>
      <c r="J924" s="222"/>
      <c r="K924" s="5"/>
    </row>
    <row r="925" ht="15.75" customHeight="1">
      <c r="A925" s="2"/>
      <c r="B925" s="2"/>
      <c r="C925" s="2"/>
      <c r="D925" s="2"/>
      <c r="E925" s="2"/>
      <c r="F925" s="2"/>
      <c r="G925" s="222"/>
      <c r="H925" s="222"/>
      <c r="I925" s="222"/>
      <c r="J925" s="222"/>
      <c r="K925" s="5"/>
    </row>
    <row r="926" ht="15.75" customHeight="1">
      <c r="A926" s="2"/>
      <c r="B926" s="2"/>
      <c r="C926" s="2"/>
      <c r="D926" s="2"/>
      <c r="E926" s="2"/>
      <c r="F926" s="2"/>
      <c r="G926" s="222"/>
      <c r="H926" s="222"/>
      <c r="I926" s="222"/>
      <c r="J926" s="222"/>
      <c r="K926" s="5"/>
    </row>
    <row r="927" ht="15.75" customHeight="1">
      <c r="A927" s="2"/>
      <c r="B927" s="2"/>
      <c r="C927" s="2"/>
      <c r="D927" s="2"/>
      <c r="E927" s="2"/>
      <c r="F927" s="2"/>
      <c r="G927" s="222"/>
      <c r="H927" s="222"/>
      <c r="I927" s="222"/>
      <c r="J927" s="222"/>
      <c r="K927" s="5"/>
    </row>
    <row r="928" ht="15.75" customHeight="1">
      <c r="A928" s="2"/>
      <c r="B928" s="2"/>
      <c r="C928" s="2"/>
      <c r="D928" s="2"/>
      <c r="E928" s="2"/>
      <c r="F928" s="2"/>
      <c r="G928" s="222"/>
      <c r="H928" s="222"/>
      <c r="I928" s="222"/>
      <c r="J928" s="222"/>
      <c r="K928" s="5"/>
    </row>
    <row r="929" ht="15.75" customHeight="1">
      <c r="A929" s="2"/>
      <c r="B929" s="2"/>
      <c r="C929" s="2"/>
      <c r="D929" s="2"/>
      <c r="E929" s="2"/>
      <c r="F929" s="2"/>
      <c r="G929" s="222"/>
      <c r="H929" s="222"/>
      <c r="I929" s="222"/>
      <c r="J929" s="222"/>
      <c r="K929" s="5"/>
    </row>
    <row r="930" ht="15.75" customHeight="1">
      <c r="A930" s="2"/>
      <c r="B930" s="2"/>
      <c r="C930" s="2"/>
      <c r="D930" s="2"/>
      <c r="E930" s="2"/>
      <c r="F930" s="2"/>
      <c r="G930" s="222"/>
      <c r="H930" s="222"/>
      <c r="I930" s="222"/>
      <c r="J930" s="222"/>
      <c r="K930" s="5"/>
    </row>
    <row r="931" ht="15.75" customHeight="1">
      <c r="A931" s="2"/>
      <c r="B931" s="2"/>
      <c r="C931" s="2"/>
      <c r="D931" s="2"/>
      <c r="E931" s="2"/>
      <c r="F931" s="2"/>
      <c r="G931" s="222"/>
      <c r="H931" s="222"/>
      <c r="I931" s="222"/>
      <c r="J931" s="222"/>
      <c r="K931" s="5"/>
    </row>
    <row r="932" ht="15.75" customHeight="1">
      <c r="A932" s="2"/>
      <c r="B932" s="2"/>
      <c r="C932" s="2"/>
      <c r="D932" s="2"/>
      <c r="E932" s="2"/>
      <c r="F932" s="2"/>
      <c r="G932" s="222"/>
      <c r="H932" s="222"/>
      <c r="I932" s="222"/>
      <c r="J932" s="222"/>
      <c r="K932" s="5"/>
    </row>
    <row r="933" ht="15.75" customHeight="1">
      <c r="A933" s="2"/>
      <c r="B933" s="2"/>
      <c r="C933" s="2"/>
      <c r="D933" s="2"/>
      <c r="E933" s="2"/>
      <c r="F933" s="2"/>
      <c r="G933" s="222"/>
      <c r="H933" s="222"/>
      <c r="I933" s="222"/>
      <c r="J933" s="222"/>
      <c r="K933" s="5"/>
    </row>
    <row r="934" ht="15.75" customHeight="1">
      <c r="A934" s="2"/>
      <c r="B934" s="2"/>
      <c r="C934" s="2"/>
      <c r="D934" s="2"/>
      <c r="E934" s="2"/>
      <c r="F934" s="2"/>
      <c r="G934" s="222"/>
      <c r="H934" s="222"/>
      <c r="I934" s="222"/>
      <c r="J934" s="222"/>
      <c r="K934" s="5"/>
    </row>
    <row r="935" ht="15.75" customHeight="1">
      <c r="A935" s="2"/>
      <c r="B935" s="2"/>
      <c r="C935" s="2"/>
      <c r="D935" s="2"/>
      <c r="E935" s="2"/>
      <c r="F935" s="2"/>
      <c r="G935" s="222"/>
      <c r="H935" s="222"/>
      <c r="I935" s="222"/>
      <c r="J935" s="222"/>
      <c r="K935" s="5"/>
    </row>
    <row r="936" ht="15.75" customHeight="1">
      <c r="A936" s="2"/>
      <c r="B936" s="2"/>
      <c r="C936" s="2"/>
      <c r="D936" s="2"/>
      <c r="E936" s="2"/>
      <c r="F936" s="2"/>
      <c r="G936" s="222"/>
      <c r="H936" s="222"/>
      <c r="I936" s="222"/>
      <c r="J936" s="222"/>
      <c r="K936" s="5"/>
    </row>
    <row r="937" ht="15.75" customHeight="1">
      <c r="A937" s="2"/>
      <c r="B937" s="2"/>
      <c r="C937" s="2"/>
      <c r="D937" s="2"/>
      <c r="E937" s="2"/>
      <c r="F937" s="2"/>
      <c r="G937" s="222"/>
      <c r="H937" s="222"/>
      <c r="I937" s="222"/>
      <c r="J937" s="222"/>
      <c r="K937" s="5"/>
    </row>
    <row r="938" ht="15.75" customHeight="1">
      <c r="A938" s="2"/>
      <c r="B938" s="2"/>
      <c r="C938" s="2"/>
      <c r="D938" s="2"/>
      <c r="E938" s="2"/>
      <c r="F938" s="2"/>
      <c r="G938" s="222"/>
      <c r="H938" s="222"/>
      <c r="I938" s="222"/>
      <c r="J938" s="222"/>
      <c r="K938" s="5"/>
    </row>
    <row r="939" ht="15.75" customHeight="1">
      <c r="A939" s="2"/>
      <c r="B939" s="2"/>
      <c r="C939" s="2"/>
      <c r="D939" s="2"/>
      <c r="E939" s="2"/>
      <c r="F939" s="2"/>
      <c r="G939" s="222"/>
      <c r="H939" s="222"/>
      <c r="I939" s="222"/>
      <c r="J939" s="222"/>
      <c r="K939" s="5"/>
    </row>
    <row r="940" ht="15.75" customHeight="1">
      <c r="A940" s="2"/>
      <c r="B940" s="2"/>
      <c r="C940" s="2"/>
      <c r="D940" s="2"/>
      <c r="E940" s="2"/>
      <c r="F940" s="2"/>
      <c r="G940" s="222"/>
      <c r="H940" s="222"/>
      <c r="I940" s="222"/>
      <c r="J940" s="222"/>
      <c r="K940" s="5"/>
    </row>
    <row r="941" ht="15.75" customHeight="1">
      <c r="A941" s="2"/>
      <c r="B941" s="2"/>
      <c r="C941" s="2"/>
      <c r="D941" s="2"/>
      <c r="E941" s="2"/>
      <c r="F941" s="2"/>
      <c r="G941" s="222"/>
      <c r="H941" s="222"/>
      <c r="I941" s="222"/>
      <c r="J941" s="222"/>
      <c r="K941" s="5"/>
    </row>
    <row r="942" ht="15.75" customHeight="1">
      <c r="A942" s="2"/>
      <c r="B942" s="2"/>
      <c r="C942" s="2"/>
      <c r="D942" s="2"/>
      <c r="E942" s="2"/>
      <c r="F942" s="2"/>
      <c r="G942" s="222"/>
      <c r="H942" s="222"/>
      <c r="I942" s="222"/>
      <c r="J942" s="222"/>
      <c r="K942" s="5"/>
    </row>
    <row r="943" ht="15.75" customHeight="1">
      <c r="A943" s="2"/>
      <c r="B943" s="2"/>
      <c r="C943" s="2"/>
      <c r="D943" s="2"/>
      <c r="E943" s="2"/>
      <c r="F943" s="2"/>
      <c r="G943" s="222"/>
      <c r="H943" s="222"/>
      <c r="I943" s="222"/>
      <c r="J943" s="222"/>
      <c r="K943" s="5"/>
    </row>
    <row r="944" ht="15.75" customHeight="1">
      <c r="A944" s="2"/>
      <c r="B944" s="2"/>
      <c r="C944" s="2"/>
      <c r="D944" s="2"/>
      <c r="E944" s="2"/>
      <c r="F944" s="2"/>
      <c r="G944" s="222"/>
      <c r="H944" s="222"/>
      <c r="I944" s="222"/>
      <c r="J944" s="222"/>
      <c r="K944" s="5"/>
    </row>
    <row r="945" ht="15.75" customHeight="1">
      <c r="A945" s="2"/>
      <c r="B945" s="2"/>
      <c r="C945" s="2"/>
      <c r="D945" s="2"/>
      <c r="E945" s="2"/>
      <c r="F945" s="2"/>
      <c r="G945" s="222"/>
      <c r="H945" s="222"/>
      <c r="I945" s="222"/>
      <c r="J945" s="222"/>
      <c r="K945" s="5"/>
    </row>
    <row r="946" ht="15.75" customHeight="1">
      <c r="A946" s="2"/>
      <c r="B946" s="2"/>
      <c r="C946" s="2"/>
      <c r="D946" s="2"/>
      <c r="E946" s="2"/>
      <c r="F946" s="2"/>
      <c r="G946" s="222"/>
      <c r="H946" s="222"/>
      <c r="I946" s="222"/>
      <c r="J946" s="222"/>
      <c r="K946" s="5"/>
    </row>
    <row r="947" ht="15.75" customHeight="1">
      <c r="A947" s="2"/>
      <c r="B947" s="2"/>
      <c r="C947" s="2"/>
      <c r="D947" s="2"/>
      <c r="E947" s="2"/>
      <c r="F947" s="2"/>
      <c r="G947" s="222"/>
      <c r="H947" s="222"/>
      <c r="I947" s="222"/>
      <c r="J947" s="222"/>
      <c r="K947" s="5"/>
    </row>
    <row r="948" ht="15.75" customHeight="1">
      <c r="A948" s="2"/>
      <c r="B948" s="2"/>
      <c r="C948" s="2"/>
      <c r="D948" s="2"/>
      <c r="E948" s="2"/>
      <c r="F948" s="2"/>
      <c r="G948" s="222"/>
      <c r="H948" s="222"/>
      <c r="I948" s="222"/>
      <c r="J948" s="222"/>
      <c r="K948" s="5"/>
    </row>
    <row r="949" ht="15.75" customHeight="1">
      <c r="A949" s="2"/>
      <c r="B949" s="2"/>
      <c r="C949" s="2"/>
      <c r="D949" s="2"/>
      <c r="E949" s="2"/>
      <c r="F949" s="2"/>
      <c r="G949" s="222"/>
      <c r="H949" s="222"/>
      <c r="I949" s="222"/>
      <c r="J949" s="222"/>
      <c r="K949" s="5"/>
    </row>
    <row r="950" ht="15.75" customHeight="1">
      <c r="A950" s="2"/>
      <c r="B950" s="2"/>
      <c r="C950" s="2"/>
      <c r="D950" s="2"/>
      <c r="E950" s="2"/>
      <c r="F950" s="2"/>
      <c r="G950" s="222"/>
      <c r="H950" s="222"/>
      <c r="I950" s="222"/>
      <c r="J950" s="222"/>
      <c r="K950" s="5"/>
    </row>
    <row r="951" ht="15.75" customHeight="1">
      <c r="A951" s="2"/>
      <c r="B951" s="2"/>
      <c r="C951" s="2"/>
      <c r="D951" s="2"/>
      <c r="E951" s="2"/>
      <c r="F951" s="2"/>
      <c r="G951" s="222"/>
      <c r="H951" s="222"/>
      <c r="I951" s="222"/>
      <c r="J951" s="222"/>
      <c r="K951" s="5"/>
    </row>
    <row r="952" ht="15.75" customHeight="1">
      <c r="A952" s="2"/>
      <c r="B952" s="2"/>
      <c r="C952" s="2"/>
      <c r="D952" s="2"/>
      <c r="E952" s="2"/>
      <c r="F952" s="2"/>
      <c r="G952" s="222"/>
      <c r="H952" s="222"/>
      <c r="I952" s="222"/>
      <c r="J952" s="222"/>
      <c r="K952" s="5"/>
    </row>
    <row r="953" ht="15.75" customHeight="1">
      <c r="A953" s="2"/>
      <c r="B953" s="2"/>
      <c r="C953" s="2"/>
      <c r="D953" s="2"/>
      <c r="E953" s="2"/>
      <c r="F953" s="2"/>
      <c r="G953" s="222"/>
      <c r="H953" s="222"/>
      <c r="I953" s="222"/>
      <c r="J953" s="222"/>
      <c r="K953" s="5"/>
    </row>
    <row r="954" ht="15.75" customHeight="1">
      <c r="A954" s="2"/>
      <c r="B954" s="2"/>
      <c r="C954" s="2"/>
      <c r="D954" s="2"/>
      <c r="E954" s="2"/>
      <c r="F954" s="2"/>
      <c r="G954" s="222"/>
      <c r="H954" s="222"/>
      <c r="I954" s="222"/>
      <c r="J954" s="222"/>
      <c r="K954" s="5"/>
    </row>
    <row r="955" ht="15.75" customHeight="1">
      <c r="A955" s="2"/>
      <c r="B955" s="2"/>
      <c r="C955" s="2"/>
      <c r="D955" s="2"/>
      <c r="E955" s="2"/>
      <c r="F955" s="2"/>
      <c r="G955" s="222"/>
      <c r="H955" s="222"/>
      <c r="I955" s="222"/>
      <c r="J955" s="222"/>
      <c r="K955" s="5"/>
    </row>
    <row r="956" ht="15.75" customHeight="1">
      <c r="A956" s="2"/>
      <c r="B956" s="2"/>
      <c r="C956" s="2"/>
      <c r="D956" s="2"/>
      <c r="E956" s="2"/>
      <c r="F956" s="2"/>
      <c r="G956" s="222"/>
      <c r="H956" s="222"/>
      <c r="I956" s="222"/>
      <c r="J956" s="222"/>
      <c r="K956" s="5"/>
    </row>
    <row r="957" ht="15.75" customHeight="1">
      <c r="A957" s="2"/>
      <c r="B957" s="2"/>
      <c r="C957" s="2"/>
      <c r="D957" s="2"/>
      <c r="E957" s="2"/>
      <c r="F957" s="2"/>
      <c r="G957" s="222"/>
      <c r="H957" s="222"/>
      <c r="I957" s="222"/>
      <c r="J957" s="222"/>
      <c r="K957" s="5"/>
    </row>
    <row r="958" ht="15.75" customHeight="1">
      <c r="A958" s="2"/>
      <c r="B958" s="2"/>
      <c r="C958" s="2"/>
      <c r="D958" s="2"/>
      <c r="E958" s="2"/>
      <c r="F958" s="2"/>
      <c r="G958" s="222"/>
      <c r="H958" s="222"/>
      <c r="I958" s="222"/>
      <c r="J958" s="222"/>
      <c r="K958" s="5"/>
    </row>
    <row r="959" ht="15.75" customHeight="1">
      <c r="A959" s="2"/>
      <c r="B959" s="2"/>
      <c r="C959" s="2"/>
      <c r="D959" s="2"/>
      <c r="E959" s="2"/>
      <c r="F959" s="2"/>
      <c r="G959" s="222"/>
      <c r="H959" s="222"/>
      <c r="I959" s="222"/>
      <c r="J959" s="222"/>
      <c r="K959" s="5"/>
    </row>
    <row r="960" ht="15.75" customHeight="1">
      <c r="A960" s="2"/>
      <c r="B960" s="2"/>
      <c r="C960" s="2"/>
      <c r="D960" s="2"/>
      <c r="E960" s="2"/>
      <c r="F960" s="2"/>
      <c r="G960" s="222"/>
      <c r="H960" s="222"/>
      <c r="I960" s="222"/>
      <c r="J960" s="222"/>
      <c r="K960" s="5"/>
    </row>
    <row r="961" ht="15.75" customHeight="1">
      <c r="A961" s="2"/>
      <c r="B961" s="2"/>
      <c r="C961" s="2"/>
      <c r="D961" s="2"/>
      <c r="E961" s="2"/>
      <c r="F961" s="2"/>
      <c r="G961" s="222"/>
      <c r="H961" s="222"/>
      <c r="I961" s="222"/>
      <c r="J961" s="222"/>
      <c r="K961" s="5"/>
    </row>
    <row r="962" ht="15.75" customHeight="1">
      <c r="A962" s="2"/>
      <c r="B962" s="2"/>
      <c r="C962" s="2"/>
      <c r="D962" s="2"/>
      <c r="E962" s="2"/>
      <c r="F962" s="2"/>
      <c r="G962" s="222"/>
      <c r="H962" s="222"/>
      <c r="I962" s="222"/>
      <c r="J962" s="222"/>
      <c r="K962" s="5"/>
    </row>
    <row r="963" ht="15.75" customHeight="1">
      <c r="A963" s="2"/>
      <c r="B963" s="2"/>
      <c r="C963" s="2"/>
      <c r="D963" s="2"/>
      <c r="E963" s="2"/>
      <c r="F963" s="2"/>
      <c r="G963" s="222"/>
      <c r="H963" s="222"/>
      <c r="I963" s="222"/>
      <c r="J963" s="222"/>
      <c r="K963" s="5"/>
    </row>
    <row r="964" ht="15.75" customHeight="1">
      <c r="A964" s="2"/>
      <c r="B964" s="2"/>
      <c r="C964" s="2"/>
      <c r="D964" s="2"/>
      <c r="E964" s="2"/>
      <c r="F964" s="2"/>
      <c r="G964" s="222"/>
      <c r="H964" s="222"/>
      <c r="I964" s="222"/>
      <c r="J964" s="222"/>
      <c r="K964" s="5"/>
    </row>
    <row r="965" ht="15.75" customHeight="1">
      <c r="A965" s="2"/>
      <c r="B965" s="2"/>
      <c r="C965" s="2"/>
      <c r="D965" s="2"/>
      <c r="E965" s="2"/>
      <c r="F965" s="2"/>
      <c r="G965" s="222"/>
      <c r="H965" s="222"/>
      <c r="I965" s="222"/>
      <c r="J965" s="222"/>
      <c r="K965" s="5"/>
    </row>
    <row r="966" ht="15.75" customHeight="1">
      <c r="A966" s="2"/>
      <c r="B966" s="2"/>
      <c r="C966" s="2"/>
      <c r="D966" s="2"/>
      <c r="E966" s="2"/>
      <c r="F966" s="2"/>
      <c r="G966" s="222"/>
      <c r="H966" s="222"/>
      <c r="I966" s="222"/>
      <c r="J966" s="222"/>
      <c r="K966" s="5"/>
    </row>
    <row r="967" ht="15.75" customHeight="1">
      <c r="A967" s="2"/>
      <c r="B967" s="2"/>
      <c r="C967" s="2"/>
      <c r="D967" s="2"/>
      <c r="E967" s="2"/>
      <c r="F967" s="2"/>
      <c r="G967" s="222"/>
      <c r="H967" s="222"/>
      <c r="I967" s="222"/>
      <c r="J967" s="222"/>
      <c r="K967" s="5"/>
    </row>
    <row r="968" ht="15.75" customHeight="1">
      <c r="A968" s="2"/>
      <c r="B968" s="2"/>
      <c r="C968" s="2"/>
      <c r="D968" s="2"/>
      <c r="E968" s="2"/>
      <c r="F968" s="2"/>
      <c r="G968" s="222"/>
      <c r="H968" s="222"/>
      <c r="I968" s="222"/>
      <c r="J968" s="222"/>
      <c r="K968" s="5"/>
    </row>
    <row r="969" ht="15.75" customHeight="1">
      <c r="A969" s="2"/>
      <c r="B969" s="2"/>
      <c r="C969" s="2"/>
      <c r="D969" s="2"/>
      <c r="E969" s="2"/>
      <c r="F969" s="2"/>
      <c r="G969" s="222"/>
      <c r="H969" s="222"/>
      <c r="I969" s="222"/>
      <c r="J969" s="222"/>
      <c r="K969" s="5"/>
    </row>
    <row r="970" ht="15.75" customHeight="1">
      <c r="A970" s="2"/>
      <c r="B970" s="2"/>
      <c r="C970" s="2"/>
      <c r="D970" s="2"/>
      <c r="E970" s="2"/>
      <c r="F970" s="2"/>
      <c r="G970" s="222"/>
      <c r="H970" s="222"/>
      <c r="I970" s="222"/>
      <c r="J970" s="222"/>
      <c r="K970" s="5"/>
    </row>
    <row r="971" ht="15.75" customHeight="1">
      <c r="A971" s="2"/>
      <c r="B971" s="2"/>
      <c r="C971" s="2"/>
      <c r="D971" s="2"/>
      <c r="E971" s="2"/>
      <c r="F971" s="2"/>
      <c r="G971" s="222"/>
      <c r="H971" s="222"/>
      <c r="I971" s="222"/>
      <c r="J971" s="222"/>
      <c r="K971" s="5"/>
    </row>
    <row r="972" ht="15.75" customHeight="1">
      <c r="A972" s="2"/>
      <c r="B972" s="2"/>
      <c r="C972" s="2"/>
      <c r="D972" s="2"/>
      <c r="E972" s="2"/>
      <c r="F972" s="2"/>
      <c r="G972" s="222"/>
      <c r="H972" s="222"/>
      <c r="I972" s="222"/>
      <c r="J972" s="222"/>
      <c r="K972" s="5"/>
    </row>
    <row r="973" ht="15.75" customHeight="1">
      <c r="A973" s="2"/>
      <c r="B973" s="2"/>
      <c r="C973" s="2"/>
      <c r="D973" s="2"/>
      <c r="E973" s="2"/>
      <c r="F973" s="2"/>
      <c r="G973" s="222"/>
      <c r="H973" s="222"/>
      <c r="I973" s="222"/>
      <c r="J973" s="222"/>
      <c r="K973" s="5"/>
    </row>
    <row r="974" ht="15.75" customHeight="1">
      <c r="A974" s="2"/>
      <c r="B974" s="2"/>
      <c r="C974" s="2"/>
      <c r="D974" s="2"/>
      <c r="E974" s="2"/>
      <c r="F974" s="2"/>
      <c r="G974" s="222"/>
      <c r="H974" s="222"/>
      <c r="I974" s="222"/>
      <c r="J974" s="222"/>
      <c r="K974" s="5"/>
    </row>
    <row r="975" ht="15.75" customHeight="1">
      <c r="A975" s="2"/>
      <c r="B975" s="2"/>
      <c r="C975" s="2"/>
      <c r="D975" s="2"/>
      <c r="E975" s="2"/>
      <c r="F975" s="2"/>
      <c r="G975" s="222"/>
      <c r="H975" s="222"/>
      <c r="I975" s="222"/>
      <c r="J975" s="222"/>
      <c r="K975" s="5"/>
    </row>
    <row r="976" ht="15.75" customHeight="1">
      <c r="A976" s="2"/>
      <c r="B976" s="2"/>
      <c r="C976" s="2"/>
      <c r="D976" s="2"/>
      <c r="E976" s="2"/>
      <c r="F976" s="2"/>
      <c r="G976" s="222"/>
      <c r="H976" s="222"/>
      <c r="I976" s="222"/>
      <c r="J976" s="222"/>
      <c r="K976" s="5"/>
    </row>
    <row r="977" ht="15.75" customHeight="1">
      <c r="A977" s="2"/>
      <c r="B977" s="2"/>
      <c r="C977" s="2"/>
      <c r="D977" s="2"/>
      <c r="E977" s="2"/>
      <c r="F977" s="2"/>
      <c r="G977" s="222"/>
      <c r="H977" s="222"/>
      <c r="I977" s="222"/>
      <c r="J977" s="222"/>
      <c r="K977" s="5"/>
    </row>
    <row r="978" ht="15.75" customHeight="1">
      <c r="A978" s="2"/>
      <c r="B978" s="2"/>
      <c r="C978" s="2"/>
      <c r="D978" s="2"/>
      <c r="E978" s="2"/>
      <c r="F978" s="2"/>
      <c r="G978" s="222"/>
      <c r="H978" s="222"/>
      <c r="I978" s="222"/>
      <c r="J978" s="222"/>
      <c r="K978" s="5"/>
    </row>
    <row r="979" ht="15.75" customHeight="1">
      <c r="A979" s="2"/>
      <c r="B979" s="2"/>
      <c r="C979" s="2"/>
      <c r="D979" s="2"/>
      <c r="E979" s="2"/>
      <c r="F979" s="2"/>
      <c r="G979" s="222"/>
      <c r="H979" s="222"/>
      <c r="I979" s="222"/>
      <c r="J979" s="222"/>
      <c r="K979" s="5"/>
    </row>
    <row r="980" ht="15.75" customHeight="1">
      <c r="A980" s="2"/>
      <c r="B980" s="2"/>
      <c r="C980" s="2"/>
      <c r="D980" s="2"/>
      <c r="E980" s="2"/>
      <c r="F980" s="2"/>
      <c r="G980" s="222"/>
      <c r="H980" s="222"/>
      <c r="I980" s="222"/>
      <c r="J980" s="222"/>
      <c r="K980" s="5"/>
    </row>
    <row r="981" ht="15.75" customHeight="1">
      <c r="A981" s="2"/>
      <c r="B981" s="2"/>
      <c r="C981" s="2"/>
      <c r="D981" s="2"/>
      <c r="E981" s="2"/>
      <c r="F981" s="2"/>
      <c r="G981" s="222"/>
      <c r="H981" s="222"/>
      <c r="I981" s="222"/>
      <c r="J981" s="222"/>
      <c r="K981" s="5"/>
    </row>
    <row r="982" ht="15.75" customHeight="1">
      <c r="A982" s="2"/>
      <c r="B982" s="2"/>
      <c r="C982" s="2"/>
      <c r="D982" s="2"/>
      <c r="E982" s="2"/>
      <c r="F982" s="2"/>
      <c r="G982" s="222"/>
      <c r="H982" s="222"/>
      <c r="I982" s="222"/>
      <c r="J982" s="222"/>
      <c r="K982" s="5"/>
    </row>
    <row r="983" ht="15.75" customHeight="1">
      <c r="A983" s="2"/>
      <c r="B983" s="2"/>
      <c r="C983" s="2"/>
      <c r="D983" s="2"/>
      <c r="E983" s="2"/>
      <c r="F983" s="2"/>
      <c r="G983" s="222"/>
      <c r="H983" s="222"/>
      <c r="I983" s="222"/>
      <c r="J983" s="222"/>
      <c r="K983" s="5"/>
    </row>
    <row r="984" ht="15.75" customHeight="1">
      <c r="A984" s="2"/>
      <c r="B984" s="2"/>
      <c r="C984" s="2"/>
      <c r="D984" s="2"/>
      <c r="E984" s="2"/>
      <c r="F984" s="2"/>
      <c r="G984" s="222"/>
      <c r="H984" s="222"/>
      <c r="I984" s="222"/>
      <c r="J984" s="222"/>
      <c r="K984" s="5"/>
    </row>
    <row r="985" ht="15.75" customHeight="1">
      <c r="A985" s="2"/>
      <c r="B985" s="2"/>
      <c r="C985" s="2"/>
      <c r="D985" s="2"/>
      <c r="E985" s="2"/>
      <c r="F985" s="2"/>
      <c r="G985" s="222"/>
      <c r="H985" s="222"/>
      <c r="I985" s="222"/>
      <c r="J985" s="222"/>
      <c r="K985" s="5"/>
    </row>
    <row r="986" ht="15.75" customHeight="1">
      <c r="A986" s="2"/>
      <c r="B986" s="2"/>
      <c r="C986" s="2"/>
      <c r="D986" s="2"/>
      <c r="E986" s="2"/>
      <c r="F986" s="2"/>
      <c r="G986" s="222"/>
      <c r="H986" s="222"/>
      <c r="I986" s="222"/>
      <c r="J986" s="222"/>
      <c r="K986" s="5"/>
    </row>
    <row r="987" ht="15.75" customHeight="1">
      <c r="A987" s="2"/>
      <c r="B987" s="2"/>
      <c r="C987" s="2"/>
      <c r="D987" s="2"/>
      <c r="E987" s="2"/>
      <c r="F987" s="2"/>
      <c r="G987" s="222"/>
      <c r="H987" s="222"/>
      <c r="I987" s="222"/>
      <c r="J987" s="222"/>
      <c r="K987" s="5"/>
    </row>
    <row r="988" ht="15.75" customHeight="1">
      <c r="A988" s="2"/>
      <c r="B988" s="2"/>
      <c r="C988" s="2"/>
      <c r="D988" s="2"/>
      <c r="E988" s="2"/>
      <c r="F988" s="2"/>
      <c r="G988" s="222"/>
      <c r="H988" s="222"/>
      <c r="I988" s="222"/>
      <c r="J988" s="222"/>
      <c r="K988" s="5"/>
    </row>
    <row r="989" ht="15.75" customHeight="1">
      <c r="A989" s="2"/>
      <c r="B989" s="2"/>
      <c r="C989" s="2"/>
      <c r="D989" s="2"/>
      <c r="E989" s="2"/>
      <c r="F989" s="2"/>
      <c r="G989" s="222"/>
      <c r="H989" s="222"/>
      <c r="I989" s="222"/>
      <c r="J989" s="222"/>
      <c r="K989" s="5"/>
    </row>
    <row r="990" ht="15.75" customHeight="1">
      <c r="A990" s="2"/>
      <c r="B990" s="2"/>
      <c r="C990" s="2"/>
      <c r="D990" s="2"/>
      <c r="E990" s="2"/>
      <c r="F990" s="2"/>
      <c r="G990" s="222"/>
      <c r="H990" s="222"/>
      <c r="I990" s="222"/>
      <c r="J990" s="222"/>
      <c r="K990" s="5"/>
    </row>
    <row r="991" ht="15.75" customHeight="1">
      <c r="A991" s="2"/>
      <c r="B991" s="2"/>
      <c r="C991" s="2"/>
      <c r="D991" s="2"/>
      <c r="E991" s="2"/>
      <c r="F991" s="2"/>
      <c r="G991" s="222"/>
      <c r="H991" s="222"/>
      <c r="I991" s="222"/>
      <c r="J991" s="222"/>
      <c r="K991" s="5"/>
    </row>
    <row r="992" ht="15.75" customHeight="1">
      <c r="A992" s="2"/>
      <c r="B992" s="2"/>
      <c r="C992" s="2"/>
      <c r="D992" s="2"/>
      <c r="E992" s="2"/>
      <c r="F992" s="2"/>
      <c r="G992" s="222"/>
      <c r="H992" s="222"/>
      <c r="I992" s="222"/>
      <c r="J992" s="222"/>
      <c r="K992" s="5"/>
    </row>
    <row r="993" ht="15.75" customHeight="1">
      <c r="A993" s="2"/>
      <c r="B993" s="2"/>
      <c r="C993" s="2"/>
      <c r="D993" s="2"/>
      <c r="E993" s="2"/>
      <c r="F993" s="2"/>
      <c r="G993" s="222"/>
      <c r="H993" s="222"/>
      <c r="I993" s="222"/>
      <c r="J993" s="222"/>
      <c r="K993" s="5"/>
    </row>
    <row r="994" ht="15.75" customHeight="1">
      <c r="A994" s="2"/>
      <c r="B994" s="2"/>
      <c r="C994" s="2"/>
      <c r="D994" s="2"/>
      <c r="E994" s="2"/>
      <c r="F994" s="2"/>
      <c r="G994" s="222"/>
      <c r="H994" s="222"/>
      <c r="I994" s="222"/>
      <c r="J994" s="222"/>
      <c r="K994" s="5"/>
    </row>
    <row r="995" ht="15.75" customHeight="1">
      <c r="A995" s="2"/>
      <c r="B995" s="2"/>
      <c r="C995" s="2"/>
      <c r="D995" s="2"/>
      <c r="E995" s="2"/>
      <c r="F995" s="2"/>
      <c r="G995" s="222"/>
      <c r="H995" s="222"/>
      <c r="I995" s="222"/>
      <c r="J995" s="222"/>
      <c r="K995" s="5"/>
    </row>
    <row r="996" ht="15.75" customHeight="1">
      <c r="A996" s="2"/>
      <c r="B996" s="2"/>
      <c r="C996" s="2"/>
      <c r="D996" s="2"/>
      <c r="E996" s="2"/>
      <c r="F996" s="2"/>
      <c r="G996" s="222"/>
      <c r="H996" s="222"/>
      <c r="I996" s="222"/>
      <c r="J996" s="222"/>
      <c r="K996" s="5"/>
    </row>
    <row r="997" ht="15.75" customHeight="1">
      <c r="A997" s="2"/>
      <c r="B997" s="2"/>
      <c r="C997" s="2"/>
      <c r="D997" s="2"/>
      <c r="E997" s="2"/>
      <c r="F997" s="2"/>
      <c r="G997" s="222"/>
      <c r="H997" s="222"/>
      <c r="I997" s="222"/>
      <c r="J997" s="222"/>
      <c r="K997" s="5"/>
    </row>
    <row r="998" ht="15.75" customHeight="1">
      <c r="A998" s="2"/>
      <c r="B998" s="2"/>
      <c r="C998" s="2"/>
      <c r="D998" s="2"/>
      <c r="E998" s="2"/>
      <c r="F998" s="2"/>
      <c r="G998" s="222"/>
      <c r="H998" s="222"/>
      <c r="I998" s="222"/>
      <c r="J998" s="222"/>
      <c r="K998" s="5"/>
    </row>
    <row r="999" ht="15.75" customHeight="1">
      <c r="A999" s="2"/>
      <c r="B999" s="2"/>
      <c r="C999" s="2"/>
      <c r="D999" s="2"/>
      <c r="E999" s="2"/>
      <c r="F999" s="2"/>
      <c r="G999" s="222"/>
      <c r="H999" s="222"/>
      <c r="I999" s="222"/>
      <c r="J999" s="222"/>
      <c r="K999" s="5"/>
    </row>
    <row r="1000" ht="15.75" customHeight="1">
      <c r="A1000" s="2"/>
      <c r="B1000" s="2"/>
      <c r="C1000" s="2"/>
      <c r="D1000" s="2"/>
      <c r="E1000" s="2"/>
      <c r="F1000" s="2"/>
      <c r="G1000" s="222"/>
      <c r="H1000" s="222"/>
      <c r="I1000" s="222"/>
      <c r="J1000" s="222"/>
      <c r="K1000" s="5"/>
    </row>
    <row r="1001" ht="15.75" customHeight="1">
      <c r="A1001" s="2"/>
      <c r="B1001" s="2"/>
      <c r="C1001" s="2"/>
      <c r="D1001" s="2"/>
      <c r="E1001" s="2"/>
      <c r="F1001" s="2"/>
      <c r="G1001" s="222"/>
      <c r="H1001" s="222"/>
      <c r="I1001" s="222"/>
      <c r="J1001" s="222"/>
      <c r="K1001" s="5"/>
    </row>
    <row r="1002" ht="15.75" customHeight="1">
      <c r="A1002" s="2"/>
      <c r="B1002" s="2"/>
      <c r="C1002" s="2"/>
      <c r="D1002" s="2"/>
      <c r="E1002" s="2"/>
      <c r="F1002" s="2"/>
      <c r="G1002" s="222"/>
      <c r="H1002" s="222"/>
      <c r="I1002" s="222"/>
      <c r="J1002" s="222"/>
      <c r="K1002" s="5"/>
    </row>
    <row r="1003" ht="15.75" customHeight="1">
      <c r="A1003" s="2"/>
      <c r="B1003" s="2"/>
      <c r="C1003" s="2"/>
      <c r="D1003" s="2"/>
      <c r="E1003" s="2"/>
      <c r="F1003" s="2"/>
      <c r="G1003" s="222"/>
      <c r="H1003" s="222"/>
      <c r="I1003" s="222"/>
      <c r="J1003" s="222"/>
      <c r="K1003" s="5"/>
    </row>
    <row r="1004" ht="15.75" customHeight="1">
      <c r="A1004" s="2"/>
      <c r="B1004" s="2"/>
      <c r="C1004" s="2"/>
      <c r="D1004" s="2"/>
      <c r="E1004" s="2"/>
      <c r="F1004" s="2"/>
      <c r="G1004" s="222"/>
      <c r="H1004" s="222"/>
      <c r="I1004" s="222"/>
      <c r="J1004" s="222"/>
      <c r="K1004" s="5"/>
    </row>
    <row r="1005" ht="15.75" customHeight="1">
      <c r="A1005" s="2"/>
      <c r="B1005" s="2"/>
      <c r="C1005" s="2"/>
      <c r="D1005" s="2"/>
      <c r="E1005" s="2"/>
      <c r="F1005" s="2"/>
      <c r="G1005" s="222"/>
      <c r="H1005" s="222"/>
      <c r="I1005" s="222"/>
      <c r="J1005" s="222"/>
      <c r="K1005" s="5"/>
    </row>
    <row r="1006" ht="15.75" customHeight="1">
      <c r="A1006" s="2"/>
      <c r="B1006" s="2"/>
      <c r="C1006" s="2"/>
      <c r="D1006" s="2"/>
      <c r="E1006" s="2"/>
      <c r="F1006" s="2"/>
      <c r="G1006" s="222"/>
      <c r="H1006" s="222"/>
      <c r="I1006" s="222"/>
      <c r="J1006" s="222"/>
      <c r="K1006" s="5"/>
    </row>
    <row r="1007" ht="15.75" customHeight="1">
      <c r="A1007" s="2"/>
      <c r="B1007" s="2"/>
      <c r="C1007" s="2"/>
      <c r="D1007" s="2"/>
      <c r="E1007" s="2"/>
      <c r="F1007" s="2"/>
      <c r="G1007" s="222"/>
      <c r="H1007" s="222"/>
      <c r="I1007" s="222"/>
      <c r="J1007" s="222"/>
      <c r="K1007" s="5"/>
    </row>
    <row r="1008" ht="15.75" customHeight="1">
      <c r="A1008" s="2"/>
      <c r="B1008" s="2"/>
      <c r="C1008" s="2"/>
      <c r="D1008" s="2"/>
      <c r="E1008" s="2"/>
      <c r="F1008" s="2"/>
      <c r="G1008" s="222"/>
      <c r="H1008" s="222"/>
      <c r="I1008" s="222"/>
      <c r="J1008" s="222"/>
      <c r="K1008" s="5"/>
    </row>
    <row r="1009" ht="15.75" customHeight="1">
      <c r="A1009" s="2"/>
      <c r="B1009" s="2"/>
      <c r="C1009" s="2"/>
      <c r="D1009" s="2"/>
      <c r="E1009" s="2"/>
      <c r="F1009" s="2"/>
      <c r="G1009" s="222"/>
      <c r="H1009" s="222"/>
      <c r="I1009" s="222"/>
      <c r="J1009" s="222"/>
      <c r="K1009" s="5"/>
    </row>
    <row r="1010" ht="15.75" customHeight="1">
      <c r="A1010" s="2"/>
      <c r="B1010" s="2"/>
      <c r="C1010" s="2"/>
      <c r="D1010" s="2"/>
      <c r="E1010" s="2"/>
      <c r="F1010" s="2"/>
      <c r="G1010" s="222"/>
      <c r="H1010" s="222"/>
      <c r="I1010" s="222"/>
      <c r="J1010" s="222"/>
      <c r="K1010" s="5"/>
    </row>
    <row r="1011" ht="15.75" customHeight="1">
      <c r="A1011" s="2"/>
      <c r="B1011" s="2"/>
      <c r="C1011" s="2"/>
      <c r="D1011" s="2"/>
      <c r="E1011" s="2"/>
      <c r="F1011" s="2"/>
      <c r="G1011" s="222"/>
      <c r="H1011" s="222"/>
      <c r="I1011" s="222"/>
      <c r="J1011" s="222"/>
      <c r="K1011" s="5"/>
    </row>
    <row r="1012" ht="15.75" customHeight="1">
      <c r="A1012" s="2"/>
      <c r="B1012" s="2"/>
      <c r="C1012" s="2"/>
      <c r="D1012" s="2"/>
      <c r="E1012" s="2"/>
      <c r="F1012" s="2"/>
      <c r="G1012" s="222"/>
      <c r="H1012" s="222"/>
      <c r="I1012" s="222"/>
      <c r="J1012" s="222"/>
      <c r="K1012" s="5"/>
    </row>
    <row r="1013" ht="15.75" customHeight="1">
      <c r="A1013" s="2"/>
      <c r="B1013" s="2"/>
      <c r="C1013" s="2"/>
      <c r="D1013" s="2"/>
      <c r="E1013" s="2"/>
      <c r="F1013" s="2"/>
      <c r="G1013" s="222"/>
      <c r="H1013" s="222"/>
      <c r="I1013" s="222"/>
      <c r="J1013" s="222"/>
      <c r="K1013" s="5"/>
    </row>
    <row r="1014" ht="15.75" customHeight="1">
      <c r="A1014" s="2"/>
      <c r="B1014" s="2"/>
      <c r="C1014" s="2"/>
      <c r="D1014" s="2"/>
      <c r="E1014" s="2"/>
      <c r="F1014" s="2"/>
      <c r="G1014" s="222"/>
      <c r="H1014" s="222"/>
      <c r="I1014" s="222"/>
      <c r="J1014" s="222"/>
      <c r="K1014" s="5"/>
    </row>
    <row r="1015" ht="15.75" customHeight="1">
      <c r="A1015" s="2"/>
      <c r="B1015" s="2"/>
      <c r="C1015" s="2"/>
      <c r="D1015" s="2"/>
      <c r="E1015" s="2"/>
      <c r="F1015" s="2"/>
      <c r="G1015" s="222"/>
      <c r="H1015" s="222"/>
      <c r="I1015" s="222"/>
      <c r="J1015" s="222"/>
      <c r="K1015" s="5"/>
    </row>
    <row r="1016" ht="15.75" customHeight="1">
      <c r="A1016" s="2"/>
      <c r="B1016" s="2"/>
      <c r="C1016" s="2"/>
      <c r="D1016" s="2"/>
      <c r="E1016" s="2"/>
      <c r="F1016" s="2"/>
      <c r="G1016" s="222"/>
      <c r="H1016" s="222"/>
      <c r="I1016" s="222"/>
      <c r="J1016" s="222"/>
      <c r="K1016" s="5"/>
    </row>
    <row r="1017" ht="15.75" customHeight="1">
      <c r="A1017" s="2"/>
      <c r="B1017" s="2"/>
      <c r="C1017" s="2"/>
      <c r="D1017" s="2"/>
      <c r="E1017" s="2"/>
      <c r="F1017" s="2"/>
      <c r="G1017" s="222"/>
      <c r="H1017" s="222"/>
      <c r="I1017" s="222"/>
      <c r="J1017" s="222"/>
      <c r="K1017" s="5"/>
    </row>
    <row r="1018" ht="15.75" customHeight="1">
      <c r="A1018" s="2"/>
      <c r="B1018" s="2"/>
      <c r="C1018" s="2"/>
      <c r="D1018" s="2"/>
      <c r="E1018" s="2"/>
      <c r="F1018" s="2"/>
      <c r="G1018" s="222"/>
      <c r="H1018" s="222"/>
      <c r="I1018" s="222"/>
      <c r="J1018" s="222"/>
      <c r="K1018" s="5"/>
    </row>
    <row r="1019" ht="15.75" customHeight="1">
      <c r="A1019" s="2"/>
      <c r="B1019" s="2"/>
      <c r="C1019" s="2"/>
      <c r="D1019" s="2"/>
      <c r="E1019" s="2"/>
      <c r="F1019" s="2"/>
      <c r="G1019" s="222"/>
      <c r="H1019" s="222"/>
      <c r="I1019" s="222"/>
      <c r="J1019" s="222"/>
      <c r="K1019" s="5"/>
    </row>
    <row r="1020" ht="15.75" customHeight="1">
      <c r="A1020" s="2"/>
      <c r="B1020" s="2"/>
      <c r="C1020" s="2"/>
      <c r="D1020" s="2"/>
      <c r="E1020" s="2"/>
      <c r="F1020" s="2"/>
      <c r="G1020" s="222"/>
      <c r="H1020" s="222"/>
      <c r="I1020" s="222"/>
      <c r="J1020" s="222"/>
      <c r="K1020" s="5"/>
    </row>
    <row r="1021" ht="15.75" customHeight="1">
      <c r="A1021" s="2"/>
      <c r="B1021" s="2"/>
      <c r="C1021" s="2"/>
      <c r="D1021" s="2"/>
      <c r="E1021" s="2"/>
      <c r="F1021" s="2"/>
      <c r="G1021" s="222"/>
      <c r="H1021" s="222"/>
      <c r="I1021" s="222"/>
      <c r="J1021" s="222"/>
      <c r="K1021" s="5"/>
    </row>
    <row r="1022" ht="15.75" customHeight="1">
      <c r="A1022" s="2"/>
      <c r="B1022" s="2"/>
      <c r="C1022" s="2"/>
      <c r="D1022" s="2"/>
      <c r="E1022" s="2"/>
      <c r="F1022" s="2"/>
      <c r="G1022" s="222"/>
      <c r="H1022" s="222"/>
      <c r="I1022" s="222"/>
      <c r="J1022" s="222"/>
      <c r="K1022" s="5"/>
    </row>
    <row r="1023" ht="15.75" customHeight="1">
      <c r="A1023" s="2"/>
      <c r="B1023" s="2"/>
      <c r="C1023" s="2"/>
      <c r="D1023" s="2"/>
      <c r="E1023" s="2"/>
      <c r="F1023" s="2"/>
      <c r="G1023" s="222"/>
      <c r="H1023" s="222"/>
      <c r="I1023" s="222"/>
      <c r="J1023" s="222"/>
      <c r="K1023" s="5"/>
    </row>
    <row r="1024" ht="15.75" customHeight="1">
      <c r="A1024" s="2"/>
      <c r="B1024" s="2"/>
      <c r="C1024" s="2"/>
      <c r="D1024" s="2"/>
      <c r="E1024" s="2"/>
      <c r="F1024" s="2"/>
      <c r="G1024" s="222"/>
      <c r="H1024" s="222"/>
      <c r="I1024" s="222"/>
      <c r="J1024" s="222"/>
      <c r="K1024" s="5"/>
    </row>
    <row r="1025" ht="15.75" customHeight="1">
      <c r="A1025" s="2"/>
      <c r="B1025" s="2"/>
      <c r="C1025" s="2"/>
      <c r="D1025" s="2"/>
      <c r="E1025" s="2"/>
      <c r="F1025" s="2"/>
      <c r="G1025" s="222"/>
      <c r="H1025" s="222"/>
      <c r="I1025" s="222"/>
      <c r="J1025" s="222"/>
      <c r="K1025" s="5"/>
    </row>
    <row r="1026" ht="15.75" customHeight="1">
      <c r="A1026" s="2"/>
      <c r="B1026" s="2"/>
      <c r="C1026" s="2"/>
      <c r="D1026" s="2"/>
      <c r="E1026" s="2"/>
      <c r="F1026" s="2"/>
      <c r="G1026" s="222"/>
      <c r="H1026" s="222"/>
      <c r="I1026" s="222"/>
      <c r="J1026" s="222"/>
      <c r="K1026" s="5"/>
    </row>
    <row r="1027" ht="15.75" customHeight="1">
      <c r="A1027" s="2"/>
      <c r="B1027" s="2"/>
      <c r="C1027" s="2"/>
      <c r="D1027" s="2"/>
      <c r="E1027" s="2"/>
      <c r="F1027" s="2"/>
      <c r="G1027" s="222"/>
      <c r="H1027" s="222"/>
      <c r="I1027" s="222"/>
      <c r="J1027" s="222"/>
      <c r="K1027" s="5"/>
    </row>
    <row r="1028" ht="15.75" customHeight="1">
      <c r="A1028" s="2"/>
      <c r="B1028" s="2"/>
      <c r="C1028" s="2"/>
      <c r="D1028" s="2"/>
      <c r="E1028" s="2"/>
      <c r="F1028" s="2"/>
      <c r="G1028" s="222"/>
      <c r="H1028" s="222"/>
      <c r="I1028" s="222"/>
      <c r="J1028" s="222"/>
      <c r="K1028" s="5"/>
    </row>
    <row r="1029" ht="15.75" customHeight="1">
      <c r="A1029" s="2"/>
      <c r="B1029" s="2"/>
      <c r="C1029" s="2"/>
      <c r="D1029" s="2"/>
      <c r="E1029" s="2"/>
      <c r="F1029" s="2"/>
      <c r="G1029" s="222"/>
      <c r="H1029" s="222"/>
      <c r="I1029" s="222"/>
      <c r="J1029" s="222"/>
      <c r="K1029" s="5"/>
    </row>
    <row r="1030" ht="15.75" customHeight="1">
      <c r="A1030" s="2"/>
      <c r="B1030" s="2"/>
      <c r="C1030" s="2"/>
      <c r="D1030" s="2"/>
      <c r="E1030" s="2"/>
      <c r="F1030" s="2"/>
      <c r="G1030" s="222"/>
      <c r="H1030" s="222"/>
      <c r="I1030" s="222"/>
      <c r="J1030" s="222"/>
      <c r="K1030" s="5"/>
    </row>
    <row r="1031" ht="15.75" customHeight="1">
      <c r="A1031" s="2"/>
      <c r="B1031" s="2"/>
      <c r="C1031" s="2"/>
      <c r="D1031" s="2"/>
      <c r="E1031" s="2"/>
      <c r="F1031" s="2"/>
      <c r="G1031" s="222"/>
      <c r="H1031" s="222"/>
      <c r="I1031" s="222"/>
      <c r="J1031" s="222"/>
      <c r="K1031" s="5"/>
    </row>
    <row r="1032" ht="15.75" customHeight="1">
      <c r="A1032" s="2"/>
      <c r="B1032" s="2"/>
      <c r="C1032" s="2"/>
      <c r="D1032" s="2"/>
      <c r="E1032" s="2"/>
      <c r="F1032" s="2"/>
      <c r="G1032" s="222"/>
      <c r="H1032" s="222"/>
      <c r="I1032" s="222"/>
      <c r="J1032" s="222"/>
      <c r="K1032" s="5"/>
    </row>
    <row r="1033" ht="15.75" customHeight="1">
      <c r="A1033" s="2"/>
      <c r="B1033" s="2"/>
      <c r="C1033" s="2"/>
      <c r="D1033" s="2"/>
      <c r="E1033" s="2"/>
      <c r="F1033" s="2"/>
      <c r="G1033" s="222"/>
      <c r="H1033" s="222"/>
      <c r="I1033" s="222"/>
      <c r="J1033" s="222"/>
      <c r="K1033" s="5"/>
    </row>
    <row r="1034" ht="15.75" customHeight="1">
      <c r="A1034" s="2"/>
      <c r="B1034" s="2"/>
      <c r="C1034" s="2"/>
      <c r="D1034" s="2"/>
      <c r="E1034" s="2"/>
      <c r="F1034" s="2"/>
      <c r="G1034" s="222"/>
      <c r="H1034" s="222"/>
      <c r="I1034" s="222"/>
      <c r="J1034" s="222"/>
      <c r="K1034" s="5"/>
    </row>
    <row r="1035" ht="15.75" customHeight="1">
      <c r="A1035" s="2"/>
      <c r="B1035" s="2"/>
      <c r="C1035" s="2"/>
      <c r="D1035" s="2"/>
      <c r="E1035" s="2"/>
      <c r="F1035" s="2"/>
      <c r="G1035" s="222"/>
      <c r="H1035" s="222"/>
      <c r="I1035" s="222"/>
      <c r="J1035" s="222"/>
      <c r="K1035" s="5"/>
    </row>
    <row r="1036" ht="15.75" customHeight="1">
      <c r="A1036" s="2"/>
      <c r="B1036" s="2"/>
      <c r="C1036" s="2"/>
      <c r="D1036" s="2"/>
      <c r="E1036" s="2"/>
      <c r="F1036" s="2"/>
      <c r="G1036" s="222"/>
      <c r="H1036" s="222"/>
      <c r="I1036" s="222"/>
      <c r="J1036" s="222"/>
      <c r="K1036" s="5"/>
    </row>
    <row r="1037" ht="15.75" customHeight="1">
      <c r="A1037" s="2"/>
      <c r="B1037" s="2"/>
      <c r="C1037" s="2"/>
      <c r="D1037" s="2"/>
      <c r="E1037" s="2"/>
      <c r="F1037" s="2"/>
      <c r="G1037" s="222"/>
      <c r="H1037" s="222"/>
      <c r="I1037" s="222"/>
      <c r="J1037" s="222"/>
      <c r="K1037" s="5"/>
    </row>
    <row r="1038" ht="15.75" customHeight="1">
      <c r="A1038" s="2"/>
      <c r="B1038" s="2"/>
      <c r="C1038" s="2"/>
      <c r="D1038" s="2"/>
      <c r="E1038" s="2"/>
      <c r="F1038" s="2"/>
      <c r="G1038" s="222"/>
      <c r="H1038" s="222"/>
      <c r="I1038" s="222"/>
      <c r="J1038" s="222"/>
      <c r="K1038" s="5"/>
    </row>
    <row r="1039" ht="15.75" customHeight="1">
      <c r="A1039" s="2"/>
      <c r="B1039" s="2"/>
      <c r="C1039" s="2"/>
      <c r="D1039" s="2"/>
      <c r="E1039" s="2"/>
      <c r="F1039" s="2"/>
      <c r="G1039" s="222"/>
      <c r="H1039" s="222"/>
      <c r="I1039" s="222"/>
      <c r="J1039" s="222"/>
      <c r="K1039" s="5"/>
    </row>
  </sheetData>
  <mergeCells count="105">
    <mergeCell ref="A2:G2"/>
    <mergeCell ref="B4:E4"/>
    <mergeCell ref="P7:Q7"/>
    <mergeCell ref="E39:F39"/>
    <mergeCell ref="I39:J39"/>
    <mergeCell ref="E40:F40"/>
    <mergeCell ref="I40:J41"/>
    <mergeCell ref="I44:J44"/>
    <mergeCell ref="I45:J45"/>
    <mergeCell ref="E41:F41"/>
    <mergeCell ref="E42:F42"/>
    <mergeCell ref="I42:J42"/>
    <mergeCell ref="E43:F43"/>
    <mergeCell ref="I43:J43"/>
    <mergeCell ref="E44:F44"/>
    <mergeCell ref="E45:F45"/>
    <mergeCell ref="E46:F46"/>
    <mergeCell ref="I46:J46"/>
    <mergeCell ref="E47:F47"/>
    <mergeCell ref="I47:J47"/>
    <mergeCell ref="E48:F48"/>
    <mergeCell ref="I48:J48"/>
    <mergeCell ref="H51:J51"/>
    <mergeCell ref="E58:F58"/>
    <mergeCell ref="E59:F59"/>
    <mergeCell ref="E60:F60"/>
    <mergeCell ref="E61:F61"/>
    <mergeCell ref="E62:F62"/>
    <mergeCell ref="E63:F63"/>
    <mergeCell ref="E64:F64"/>
    <mergeCell ref="E65:F65"/>
    <mergeCell ref="E51:F51"/>
    <mergeCell ref="E52:F52"/>
    <mergeCell ref="E53:F53"/>
    <mergeCell ref="E54:F54"/>
    <mergeCell ref="E55:F55"/>
    <mergeCell ref="E56:F56"/>
    <mergeCell ref="E57:F57"/>
    <mergeCell ref="H68:J68"/>
    <mergeCell ref="H69:J69"/>
    <mergeCell ref="H108:J108"/>
    <mergeCell ref="H109:J109"/>
    <mergeCell ref="H110:J110"/>
    <mergeCell ref="H111:J111"/>
    <mergeCell ref="H112:J112"/>
    <mergeCell ref="H113:J113"/>
    <mergeCell ref="H114:J114"/>
    <mergeCell ref="H122:J122"/>
    <mergeCell ref="H123:J123"/>
    <mergeCell ref="H115:J115"/>
    <mergeCell ref="H116:J116"/>
    <mergeCell ref="H117:J117"/>
    <mergeCell ref="H118:J118"/>
    <mergeCell ref="H119:J119"/>
    <mergeCell ref="H120:J120"/>
    <mergeCell ref="H121:J12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E91:J91"/>
    <mergeCell ref="E92:J92"/>
    <mergeCell ref="E93:J93"/>
    <mergeCell ref="E94:J94"/>
    <mergeCell ref="E95:J95"/>
    <mergeCell ref="E96:J96"/>
    <mergeCell ref="E97:J97"/>
    <mergeCell ref="E98:J98"/>
    <mergeCell ref="H101:J101"/>
    <mergeCell ref="H102:J102"/>
    <mergeCell ref="H103:J103"/>
    <mergeCell ref="H104:J104"/>
    <mergeCell ref="H105:J105"/>
    <mergeCell ref="H106:J106"/>
    <mergeCell ref="H107:J107"/>
  </mergeCells>
  <dataValidations>
    <dataValidation type="list" allowBlank="1" showErrorMessage="1" sqref="A8:A17">
      <formula1>'품목마스터(제품)'!$C$2:$C1003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2:A26">
      <formula1>'품목마스터(라벨)'!$C$2:$C1006</formula1>
    </dataValidation>
    <dataValidation type="list" allowBlank="1" showErrorMessage="1" sqref="A47">
      <formula1>'품목마스터(제품)'!$C$2:$C1047</formula1>
    </dataValidation>
    <dataValidation type="list" allowBlank="1" showErrorMessage="1" sqref="H31:H35">
      <formula1>"BT-2,실험실,BT-1,BT-3,BT-6"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45:A46">
      <formula1>'품목마스터(제품)'!$C$2:$C1046</formula1>
    </dataValidation>
    <dataValidation type="list" allowBlank="1" showErrorMessage="1" sqref="A40:A44">
      <formula1>'품목마스터(제품)'!$C$2:$C1038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46273.0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/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28</v>
      </c>
      <c r="B8" s="42" t="str">
        <f>IFERROR(__xludf.DUMMYFUNCTION("IFERROR(REGEXEXTRACT(A8,""\| (.+)$""),"""")
"),"1L")</f>
        <v>1L</v>
      </c>
      <c r="C8" s="43">
        <v>1116.0</v>
      </c>
      <c r="D8" s="44">
        <v>93.0</v>
      </c>
      <c r="E8" s="45">
        <v>3.0</v>
      </c>
      <c r="F8" s="46">
        <v>3.0</v>
      </c>
      <c r="G8" s="47">
        <f t="shared" ref="G8:G17" si="1">IF(OR(E8="",F8=""),"",E8*F8)</f>
        <v>9</v>
      </c>
      <c r="H8" s="48" t="s">
        <v>24</v>
      </c>
      <c r="I8" s="49">
        <v>260723.0</v>
      </c>
      <c r="J8" s="50" t="s">
        <v>25</v>
      </c>
      <c r="K8" s="51">
        <f t="shared" ref="K8:K17" si="2">IF(OR(E8="",F8=""),"",(E8*F8)/7.5)</f>
        <v>1.2</v>
      </c>
      <c r="L8" s="52"/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/>
      <c r="Q8" s="57"/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78</v>
      </c>
      <c r="B9" s="42" t="str">
        <f>IFERROR(__xludf.DUMMYFUNCTION("IFERROR(REGEXEXTRACT(A9,""\| (.+)$""),"""")
"),"1L")</f>
        <v>1L</v>
      </c>
      <c r="C9" s="43">
        <v>360.0</v>
      </c>
      <c r="D9" s="44">
        <v>30.0</v>
      </c>
      <c r="E9" s="45">
        <v>1.0</v>
      </c>
      <c r="F9" s="46">
        <v>4.0</v>
      </c>
      <c r="G9" s="47">
        <f t="shared" si="1"/>
        <v>4</v>
      </c>
      <c r="H9" s="48" t="s">
        <v>24</v>
      </c>
      <c r="I9" s="49">
        <v>260422.0</v>
      </c>
      <c r="J9" s="50" t="s">
        <v>25</v>
      </c>
      <c r="K9" s="51">
        <f t="shared" si="2"/>
        <v>0.5333333333</v>
      </c>
      <c r="L9" s="52"/>
      <c r="M9" s="59"/>
      <c r="N9" s="59"/>
      <c r="O9" s="55" t="str">
        <f t="shared" si="3"/>
        <v/>
      </c>
      <c r="P9" s="60"/>
      <c r="Q9" s="61"/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297</v>
      </c>
      <c r="B10" s="42" t="str">
        <f>IFERROR(__xludf.DUMMYFUNCTION("IFERROR(REGEXEXTRACT(A10,""\| (.+)$""),"""")
"),"1L")</f>
        <v>1L</v>
      </c>
      <c r="C10" s="43">
        <v>1200.0</v>
      </c>
      <c r="D10" s="44">
        <v>60.0</v>
      </c>
      <c r="E10" s="45">
        <v>2.5</v>
      </c>
      <c r="F10" s="46">
        <v>4.0</v>
      </c>
      <c r="G10" s="47">
        <f t="shared" si="1"/>
        <v>10</v>
      </c>
      <c r="H10" s="48" t="s">
        <v>24</v>
      </c>
      <c r="I10" s="49">
        <v>260422.0</v>
      </c>
      <c r="J10" s="50" t="s">
        <v>25</v>
      </c>
      <c r="K10" s="51">
        <f t="shared" si="2"/>
        <v>1.333333333</v>
      </c>
      <c r="L10" s="160"/>
      <c r="M10" s="59"/>
      <c r="N10" s="59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 t="s">
        <v>194</v>
      </c>
      <c r="B11" s="42" t="str">
        <f>IFERROR(__xludf.DUMMYFUNCTION("IFERROR(REGEXEXTRACT(A11,""\| (.+)$""),"""")
"),"1L")</f>
        <v>1L</v>
      </c>
      <c r="C11" s="43">
        <v>192.0</v>
      </c>
      <c r="D11" s="44">
        <v>16.0</v>
      </c>
      <c r="E11" s="45">
        <v>1.0</v>
      </c>
      <c r="F11" s="46">
        <v>4.0</v>
      </c>
      <c r="G11" s="47">
        <f t="shared" si="1"/>
        <v>4</v>
      </c>
      <c r="H11" s="48" t="s">
        <v>183</v>
      </c>
      <c r="I11" s="49">
        <v>260907.0</v>
      </c>
      <c r="J11" s="50" t="s">
        <v>41</v>
      </c>
      <c r="K11" s="51">
        <f t="shared" si="2"/>
        <v>0.5333333333</v>
      </c>
      <c r="L11" s="63"/>
      <c r="M11" s="59"/>
      <c r="N11" s="59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 t="str">
        <f>IFERROR(__xludf.DUMMYFUNCTION("IFERROR(REGEXEXTRACT(A12,""\| (.+)$""),"""")
"),"")</f>
        <v/>
      </c>
      <c r="C12" s="43"/>
      <c r="D12" s="62"/>
      <c r="E12" s="45"/>
      <c r="F12" s="46"/>
      <c r="G12" s="47" t="str">
        <f t="shared" si="1"/>
        <v/>
      </c>
      <c r="H12" s="48"/>
      <c r="I12" s="49"/>
      <c r="J12" s="50"/>
      <c r="K12" s="51" t="str">
        <f t="shared" si="2"/>
        <v/>
      </c>
      <c r="L12" s="63"/>
      <c r="M12" s="59"/>
      <c r="N12" s="59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2"/>
      <c r="E13" s="45"/>
      <c r="F13" s="46"/>
      <c r="G13" s="47" t="str">
        <f t="shared" si="1"/>
        <v/>
      </c>
      <c r="H13" s="48"/>
      <c r="I13" s="49"/>
      <c r="J13" s="50"/>
      <c r="K13" s="64" t="str">
        <f t="shared" si="2"/>
        <v/>
      </c>
      <c r="L13" s="63"/>
      <c r="M13" s="59"/>
      <c r="N13" s="59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5"/>
      <c r="B14" s="42" t="str">
        <f>IFERROR(__xludf.DUMMYFUNCTION("IFERROR(REGEXEXTRACT(A14,""\| (.+)$""),"""")
"),"")</f>
        <v/>
      </c>
      <c r="C14" s="66"/>
      <c r="D14" s="67"/>
      <c r="E14" s="68"/>
      <c r="F14" s="69"/>
      <c r="G14" s="47" t="str">
        <f t="shared" si="1"/>
        <v/>
      </c>
      <c r="H14" s="48"/>
      <c r="I14" s="70"/>
      <c r="J14" s="71"/>
      <c r="K14" s="51" t="str">
        <f t="shared" si="2"/>
        <v/>
      </c>
      <c r="L14" s="63"/>
      <c r="M14" s="59"/>
      <c r="N14" s="59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2"/>
      <c r="B15" s="42" t="str">
        <f>IFERROR(__xludf.DUMMYFUNCTION("IFERROR(REGEXEXTRACT(A15,""\| (.+)$""),"""")
"),"")</f>
        <v/>
      </c>
      <c r="C15" s="66"/>
      <c r="D15" s="67"/>
      <c r="E15" s="73"/>
      <c r="F15" s="74"/>
      <c r="G15" s="47" t="str">
        <f t="shared" si="1"/>
        <v/>
      </c>
      <c r="H15" s="48"/>
      <c r="I15" s="70"/>
      <c r="J15" s="71"/>
      <c r="K15" s="51" t="str">
        <f t="shared" si="2"/>
        <v/>
      </c>
      <c r="L15" s="63"/>
      <c r="M15" s="59"/>
      <c r="N15" s="59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5"/>
      <c r="B16" s="42" t="str">
        <f>IFERROR(__xludf.DUMMYFUNCTION("IFERROR(REGEXEXTRACT(A16,""\| (.+)$""),"""")
"),"")</f>
        <v/>
      </c>
      <c r="C16" s="76"/>
      <c r="D16" s="77"/>
      <c r="E16" s="78"/>
      <c r="F16" s="79"/>
      <c r="G16" s="47" t="str">
        <f t="shared" si="1"/>
        <v/>
      </c>
      <c r="H16" s="48"/>
      <c r="I16" s="70"/>
      <c r="J16" s="71"/>
      <c r="K16" s="51" t="str">
        <f t="shared" si="2"/>
        <v/>
      </c>
      <c r="L16" s="63"/>
      <c r="M16" s="80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5"/>
      <c r="B17" s="42" t="str">
        <f>IFERROR(__xludf.DUMMYFUNCTION("IFERROR(REGEXEXTRACT(A17,""\| (.+)$""),"""")
"),"")</f>
        <v/>
      </c>
      <c r="C17" s="76"/>
      <c r="D17" s="77"/>
      <c r="E17" s="78"/>
      <c r="F17" s="79"/>
      <c r="G17" s="47" t="str">
        <f t="shared" si="1"/>
        <v/>
      </c>
      <c r="H17" s="48"/>
      <c r="I17" s="70"/>
      <c r="J17" s="71"/>
      <c r="K17" s="51" t="str">
        <f t="shared" si="2"/>
        <v/>
      </c>
      <c r="L17" s="63"/>
      <c r="M17" s="80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1" t="s">
        <v>37</v>
      </c>
      <c r="B18" s="82"/>
      <c r="C18" s="83">
        <f t="shared" ref="C18:E18" si="4">SUM(C8:C17)</f>
        <v>2868</v>
      </c>
      <c r="D18" s="84">
        <f t="shared" si="4"/>
        <v>199</v>
      </c>
      <c r="E18" s="85">
        <f t="shared" si="4"/>
        <v>7.5</v>
      </c>
      <c r="F18" s="86">
        <f>IFERROR(G18/E18, 0)</f>
        <v>3.6</v>
      </c>
      <c r="G18" s="87">
        <f>SUM(G8:G17)</f>
        <v>27</v>
      </c>
      <c r="H18" s="88"/>
      <c r="I18" s="88"/>
      <c r="J18" s="89"/>
      <c r="K18" s="90">
        <f>SUM(K8:K14)</f>
        <v>3.6</v>
      </c>
      <c r="L18" s="63"/>
      <c r="M18" s="80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1"/>
      <c r="B19" s="91"/>
      <c r="C19" s="91"/>
      <c r="D19" s="91"/>
      <c r="E19" s="92"/>
      <c r="F19" s="92"/>
      <c r="G19" s="92"/>
      <c r="H19" s="92"/>
      <c r="I19" s="92"/>
      <c r="J19" s="63"/>
      <c r="K19" s="63"/>
      <c r="L19" s="63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38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3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3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/>
      <c r="B22" s="42" t="str">
        <f>IFERROR(__xludf.DUMMYFUNCTION("IFERROR(REGEXEXTRACT(A22,""\| (.+)$""),"""")
"),"")</f>
        <v/>
      </c>
      <c r="C22" s="43"/>
      <c r="D22" s="44"/>
      <c r="E22" s="45"/>
      <c r="F22" s="93"/>
      <c r="G22" s="94" t="str">
        <f t="shared" ref="G22:G26" si="5">IF(OR(E22="",F22=""),"",E22*F22)</f>
        <v/>
      </c>
      <c r="H22" s="95"/>
      <c r="I22" s="49"/>
      <c r="J22" s="50"/>
      <c r="K22" s="96" t="str">
        <f t="shared" ref="K22:K26" si="6">IF(OR(E22="",F22=""),"",(E22*F22)/7.5)</f>
        <v/>
      </c>
      <c r="L22" s="52"/>
      <c r="M22" s="59"/>
      <c r="N22" s="59"/>
      <c r="O22" s="55" t="str">
        <f t="shared" ref="O22:O26" si="7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7"/>
      <c r="G23" s="94" t="str">
        <f t="shared" si="5"/>
        <v/>
      </c>
      <c r="H23" s="95"/>
      <c r="I23" s="49"/>
      <c r="J23" s="124"/>
      <c r="K23" s="96" t="str">
        <f t="shared" si="6"/>
        <v/>
      </c>
      <c r="L23" s="52"/>
      <c r="M23" s="59"/>
      <c r="N23" s="59"/>
      <c r="O23" s="55" t="str">
        <f t="shared" si="7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2"/>
      <c r="E24" s="98"/>
      <c r="F24" s="97"/>
      <c r="G24" s="94" t="str">
        <f t="shared" si="5"/>
        <v/>
      </c>
      <c r="H24" s="95"/>
      <c r="I24" s="99"/>
      <c r="J24" s="124"/>
      <c r="K24" s="96" t="str">
        <f t="shared" si="6"/>
        <v/>
      </c>
      <c r="L24" s="39"/>
      <c r="M24" s="59"/>
      <c r="N24" s="59"/>
      <c r="O24" s="55" t="str">
        <f t="shared" si="7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0"/>
      <c r="B25" s="42" t="str">
        <f>IFERROR(__xludf.DUMMYFUNCTION("IFERROR(REGEXEXTRACT(A25,""\| (.+)$""),"""")
"),"")</f>
        <v/>
      </c>
      <c r="C25" s="43"/>
      <c r="D25" s="67"/>
      <c r="E25" s="120"/>
      <c r="F25" s="97"/>
      <c r="G25" s="94" t="str">
        <f t="shared" si="5"/>
        <v/>
      </c>
      <c r="H25" s="95"/>
      <c r="I25" s="99"/>
      <c r="J25" s="124"/>
      <c r="K25" s="96" t="str">
        <f t="shared" si="6"/>
        <v/>
      </c>
      <c r="L25" s="58"/>
      <c r="M25" s="59"/>
      <c r="N25" s="59"/>
      <c r="O25" s="55" t="str">
        <f t="shared" si="7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1"/>
      <c r="B26" s="42" t="str">
        <f>IFERROR(__xludf.DUMMYFUNCTION("IFERROR(REGEXEXTRACT(A26,""\| (.+)$""),"""")
"),"")</f>
        <v/>
      </c>
      <c r="C26" s="66"/>
      <c r="D26" s="67"/>
      <c r="E26" s="102"/>
      <c r="F26" s="103"/>
      <c r="G26" s="94" t="str">
        <f t="shared" si="5"/>
        <v/>
      </c>
      <c r="H26" s="95"/>
      <c r="I26" s="104"/>
      <c r="J26" s="71"/>
      <c r="K26" s="96" t="str">
        <f t="shared" si="6"/>
        <v/>
      </c>
      <c r="L26" s="39"/>
      <c r="M26" s="2"/>
      <c r="N26" s="2"/>
      <c r="O26" s="55" t="str">
        <f t="shared" si="7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5" t="s">
        <v>37</v>
      </c>
      <c r="B27" s="82"/>
      <c r="C27" s="106">
        <f t="shared" ref="C27:E27" si="8">SUM(C22:C26)</f>
        <v>0</v>
      </c>
      <c r="D27" s="107">
        <f t="shared" si="8"/>
        <v>0</v>
      </c>
      <c r="E27" s="108">
        <f t="shared" si="8"/>
        <v>0</v>
      </c>
      <c r="F27" s="86">
        <f>IFERROR(G27/E27, 0)</f>
        <v>0</v>
      </c>
      <c r="G27" s="109">
        <f>SUM(G22:G26)</f>
        <v>0</v>
      </c>
      <c r="H27" s="88"/>
      <c r="I27" s="88"/>
      <c r="J27" s="89"/>
      <c r="K27" s="90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1"/>
      <c r="B28" s="91"/>
      <c r="C28" s="91"/>
      <c r="D28" s="91"/>
      <c r="E28" s="92"/>
      <c r="F28" s="92"/>
      <c r="G28" s="92"/>
      <c r="H28" s="92"/>
      <c r="I28" s="92"/>
      <c r="J28" s="63"/>
      <c r="K28" s="63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47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48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0" t="s">
        <v>301</v>
      </c>
      <c r="B31" s="111" t="s">
        <v>50</v>
      </c>
      <c r="C31" s="112">
        <v>520.0</v>
      </c>
      <c r="D31" s="113" t="s">
        <v>188</v>
      </c>
      <c r="E31" s="114">
        <v>3.0</v>
      </c>
      <c r="F31" s="115">
        <v>1.0</v>
      </c>
      <c r="G31" s="116">
        <f t="shared" ref="G31:G35" si="9">IF(OR(E31="",F31=""),"",E31*F31)</f>
        <v>3</v>
      </c>
      <c r="H31" s="95" t="s">
        <v>52</v>
      </c>
      <c r="I31" s="117" t="s">
        <v>302</v>
      </c>
      <c r="J31" s="50" t="s">
        <v>36</v>
      </c>
      <c r="K31" s="51">
        <f t="shared" ref="K31:K35" si="10">IF(OR(E31="",F31=""),"",(E31*F31)/7.5)</f>
        <v>0.4</v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0"/>
      <c r="B32" s="111"/>
      <c r="C32" s="119"/>
      <c r="D32" s="113"/>
      <c r="E32" s="120"/>
      <c r="F32" s="118"/>
      <c r="G32" s="116" t="str">
        <f t="shared" si="9"/>
        <v/>
      </c>
      <c r="H32" s="95"/>
      <c r="I32" s="117"/>
      <c r="J32" s="50"/>
      <c r="K32" s="51" t="str">
        <f t="shared" si="10"/>
        <v/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0"/>
      <c r="B33" s="111"/>
      <c r="C33" s="119"/>
      <c r="D33" s="113"/>
      <c r="E33" s="120"/>
      <c r="F33" s="118"/>
      <c r="G33" s="116" t="str">
        <f t="shared" si="9"/>
        <v/>
      </c>
      <c r="H33" s="95"/>
      <c r="I33" s="117"/>
      <c r="J33" s="50"/>
      <c r="K33" s="51" t="str">
        <f t="shared" si="10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0"/>
      <c r="B34" s="111"/>
      <c r="C34" s="119"/>
      <c r="D34" s="113"/>
      <c r="E34" s="120"/>
      <c r="F34" s="118"/>
      <c r="G34" s="116" t="str">
        <f t="shared" si="9"/>
        <v/>
      </c>
      <c r="H34" s="95"/>
      <c r="I34" s="117"/>
      <c r="J34" s="50"/>
      <c r="K34" s="51" t="str">
        <f t="shared" si="10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1"/>
      <c r="B35" s="111"/>
      <c r="C35" s="119"/>
      <c r="D35" s="113"/>
      <c r="E35" s="122"/>
      <c r="F35" s="123"/>
      <c r="G35" s="116" t="str">
        <f t="shared" si="9"/>
        <v/>
      </c>
      <c r="H35" s="95"/>
      <c r="I35" s="117"/>
      <c r="J35" s="124"/>
      <c r="K35" s="51" t="str">
        <f t="shared" si="10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5" t="s">
        <v>37</v>
      </c>
      <c r="B36" s="125"/>
      <c r="C36" s="126">
        <f>SUM(C31:C35)</f>
        <v>520</v>
      </c>
      <c r="D36" s="127"/>
      <c r="E36" s="128">
        <f>SUM(E28:E35)</f>
        <v>3</v>
      </c>
      <c r="F36" s="86">
        <f>IFERROR(G36/E36, 0)</f>
        <v>1</v>
      </c>
      <c r="G36" s="87">
        <f>SUM(G26:G35)</f>
        <v>3</v>
      </c>
      <c r="H36" s="88"/>
      <c r="I36" s="88"/>
      <c r="J36" s="89"/>
      <c r="K36" s="90">
        <f>SUM(K31:K35)</f>
        <v>0.4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1"/>
      <c r="B37" s="91"/>
      <c r="C37" s="91"/>
      <c r="D37" s="91"/>
      <c r="E37" s="92"/>
      <c r="F37" s="92"/>
      <c r="G37" s="92"/>
      <c r="H37" s="92"/>
      <c r="I37" s="92"/>
      <c r="J37" s="63"/>
      <c r="K37" s="63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68</v>
      </c>
      <c r="B38" s="23"/>
      <c r="C38" s="23"/>
      <c r="D38" s="23"/>
      <c r="E38" s="23"/>
      <c r="F38" s="23"/>
      <c r="G38" s="24"/>
      <c r="H38" s="24"/>
      <c r="I38" s="25"/>
      <c r="J38" s="26"/>
      <c r="K38" s="63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70</v>
      </c>
      <c r="F39" s="132"/>
      <c r="G39" s="131" t="s">
        <v>71</v>
      </c>
      <c r="H39" s="131" t="s">
        <v>72</v>
      </c>
      <c r="I39" s="131" t="s">
        <v>73</v>
      </c>
      <c r="J39" s="38"/>
      <c r="K39" s="63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 t="s">
        <v>312</v>
      </c>
      <c r="B40" s="42" t="str">
        <f>IFERROR(__xludf.DUMMYFUNCTION("IFERROR(REGEXEXTRACT(A40,""\| (.+)$""),"""")
"),"200L")</f>
        <v>200L</v>
      </c>
      <c r="C40" s="133">
        <v>12.0</v>
      </c>
      <c r="D40" s="134"/>
      <c r="E40" s="135" t="s">
        <v>223</v>
      </c>
      <c r="F40" s="136"/>
      <c r="G40" s="135" t="s">
        <v>4</v>
      </c>
      <c r="H40" s="137" t="s">
        <v>76</v>
      </c>
      <c r="I40" s="223" t="s">
        <v>313</v>
      </c>
      <c r="J40" s="224"/>
      <c r="K40" s="63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 t="s">
        <v>314</v>
      </c>
      <c r="B41" s="42" t="str">
        <f>IFERROR(__xludf.DUMMYFUNCTION("IFERROR(REGEXEXTRACT(A41,""\| (.+)$""),"""")
"),"1L")</f>
        <v>1L</v>
      </c>
      <c r="C41" s="133">
        <v>720.0</v>
      </c>
      <c r="D41" s="134">
        <v>60.0</v>
      </c>
      <c r="E41" s="135" t="s">
        <v>223</v>
      </c>
      <c r="F41" s="136"/>
      <c r="G41" s="135" t="s">
        <v>4</v>
      </c>
      <c r="H41" s="137" t="s">
        <v>76</v>
      </c>
      <c r="I41" s="234"/>
      <c r="J41" s="136"/>
      <c r="K41" s="63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0"/>
      <c r="J42" s="136"/>
      <c r="K42" s="63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1"/>
      <c r="D43" s="134"/>
      <c r="E43" s="135"/>
      <c r="F43" s="136"/>
      <c r="G43" s="135"/>
      <c r="H43" s="137"/>
      <c r="I43" s="140"/>
      <c r="J43" s="136"/>
      <c r="K43" s="63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1"/>
      <c r="D44" s="134"/>
      <c r="E44" s="135"/>
      <c r="F44" s="136"/>
      <c r="G44" s="135"/>
      <c r="H44" s="137"/>
      <c r="I44" s="138"/>
      <c r="J44" s="139"/>
      <c r="K44" s="63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2"/>
      <c r="B45" s="42"/>
      <c r="C45" s="141"/>
      <c r="D45" s="134"/>
      <c r="E45" s="133"/>
      <c r="F45" s="143"/>
      <c r="G45" s="135"/>
      <c r="H45" s="137"/>
      <c r="I45" s="138"/>
      <c r="J45" s="139"/>
      <c r="K45" s="63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2"/>
      <c r="B46" s="42"/>
      <c r="C46" s="141"/>
      <c r="D46" s="134"/>
      <c r="E46" s="133"/>
      <c r="F46" s="143"/>
      <c r="G46" s="135"/>
      <c r="H46" s="137"/>
      <c r="I46" s="138"/>
      <c r="J46" s="139"/>
      <c r="K46" s="63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5"/>
      <c r="B47" s="42" t="str">
        <f>IFERROR(__xludf.DUMMYFUNCTION("IFERROR(REGEXEXTRACT(A47,""\| (.+)$""),"""")
"),"")</f>
        <v/>
      </c>
      <c r="C47" s="141"/>
      <c r="D47" s="134"/>
      <c r="E47" s="133"/>
      <c r="F47" s="143"/>
      <c r="G47" s="135"/>
      <c r="H47" s="137"/>
      <c r="I47" s="138"/>
      <c r="J47" s="139"/>
      <c r="K47" s="63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5" t="s">
        <v>37</v>
      </c>
      <c r="B48" s="82"/>
      <c r="C48" s="144">
        <f>SUM(C40:C47)</f>
        <v>732</v>
      </c>
      <c r="D48" s="125"/>
      <c r="E48" s="144"/>
      <c r="F48" s="38"/>
      <c r="G48" s="144"/>
      <c r="H48" s="145"/>
      <c r="I48" s="146"/>
      <c r="J48" s="38"/>
      <c r="K48" s="147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1"/>
      <c r="B49" s="91"/>
      <c r="C49" s="91"/>
      <c r="D49" s="91"/>
      <c r="E49" s="92"/>
      <c r="F49" s="92"/>
      <c r="G49" s="92"/>
      <c r="H49" s="92"/>
      <c r="I49" s="92"/>
      <c r="J49" s="63"/>
      <c r="K49" s="63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81</v>
      </c>
      <c r="B50" s="23"/>
      <c r="C50" s="23"/>
      <c r="D50" s="23"/>
      <c r="E50" s="23"/>
      <c r="F50" s="23"/>
      <c r="G50" s="24"/>
      <c r="H50" s="24"/>
      <c r="I50" s="25"/>
      <c r="J50" s="26"/>
      <c r="K50" s="63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70</v>
      </c>
      <c r="F51" s="132"/>
      <c r="G51" s="131" t="s">
        <v>71</v>
      </c>
      <c r="H51" s="131" t="s">
        <v>73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316</v>
      </c>
      <c r="B52" s="111" t="s">
        <v>50</v>
      </c>
      <c r="C52" s="133">
        <v>6401.0</v>
      </c>
      <c r="D52" s="134"/>
      <c r="E52" s="133" t="s">
        <v>317</v>
      </c>
      <c r="F52" s="143"/>
      <c r="G52" s="134" t="s">
        <v>5</v>
      </c>
      <c r="H52" s="135" t="s">
        <v>319</v>
      </c>
      <c r="I52" s="148"/>
      <c r="J52" s="136"/>
      <c r="K52" s="149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 t="s">
        <v>309</v>
      </c>
      <c r="B53" s="111" t="s">
        <v>88</v>
      </c>
      <c r="C53" s="133">
        <v>10010.0</v>
      </c>
      <c r="D53" s="134"/>
      <c r="E53" s="133" t="s">
        <v>320</v>
      </c>
      <c r="F53" s="143"/>
      <c r="G53" s="134" t="s">
        <v>5</v>
      </c>
      <c r="H53" s="135"/>
      <c r="I53" s="148"/>
      <c r="J53" s="136"/>
      <c r="K53" s="14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 t="s">
        <v>321</v>
      </c>
      <c r="B54" s="111"/>
      <c r="C54" s="133">
        <v>6.0</v>
      </c>
      <c r="D54" s="134"/>
      <c r="E54" s="133" t="s">
        <v>322</v>
      </c>
      <c r="F54" s="143"/>
      <c r="G54" s="134" t="s">
        <v>4</v>
      </c>
      <c r="H54" s="135" t="s">
        <v>276</v>
      </c>
      <c r="I54" s="148"/>
      <c r="J54" s="136"/>
      <c r="K54" s="63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1"/>
      <c r="C55" s="133"/>
      <c r="D55" s="134"/>
      <c r="E55" s="133"/>
      <c r="F55" s="143"/>
      <c r="G55" s="134"/>
      <c r="H55" s="135"/>
      <c r="I55" s="148"/>
      <c r="J55" s="136"/>
      <c r="K55" s="63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1"/>
      <c r="C56" s="133"/>
      <c r="D56" s="134"/>
      <c r="E56" s="133"/>
      <c r="F56" s="143"/>
      <c r="G56" s="134"/>
      <c r="H56" s="135"/>
      <c r="I56" s="148"/>
      <c r="J56" s="136"/>
      <c r="K56" s="63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1"/>
      <c r="C57" s="133"/>
      <c r="D57" s="134"/>
      <c r="E57" s="133"/>
      <c r="F57" s="143"/>
      <c r="G57" s="134"/>
      <c r="H57" s="135"/>
      <c r="I57" s="148"/>
      <c r="J57" s="136"/>
      <c r="K57" s="63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1"/>
      <c r="C58" s="133"/>
      <c r="D58" s="134"/>
      <c r="E58" s="133"/>
      <c r="F58" s="143"/>
      <c r="G58" s="134"/>
      <c r="H58" s="135"/>
      <c r="I58" s="148"/>
      <c r="J58" s="136"/>
      <c r="K58" s="63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1"/>
      <c r="C59" s="141"/>
      <c r="D59" s="134"/>
      <c r="E59" s="133"/>
      <c r="F59" s="143"/>
      <c r="G59" s="134"/>
      <c r="H59" s="150"/>
      <c r="I59" s="151"/>
      <c r="J59" s="139"/>
      <c r="K59" s="63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1"/>
      <c r="C60" s="141"/>
      <c r="D60" s="134"/>
      <c r="E60" s="133"/>
      <c r="F60" s="143"/>
      <c r="G60" s="134"/>
      <c r="H60" s="150"/>
      <c r="I60" s="151"/>
      <c r="J60" s="139"/>
      <c r="K60" s="63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1"/>
      <c r="C61" s="141"/>
      <c r="D61" s="134"/>
      <c r="E61" s="133"/>
      <c r="F61" s="143"/>
      <c r="G61" s="134"/>
      <c r="H61" s="150"/>
      <c r="I61" s="151"/>
      <c r="J61" s="139"/>
      <c r="K61" s="63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1"/>
      <c r="C62" s="141"/>
      <c r="D62" s="134"/>
      <c r="E62" s="133"/>
      <c r="F62" s="143"/>
      <c r="G62" s="134"/>
      <c r="H62" s="150"/>
      <c r="I62" s="151"/>
      <c r="J62" s="139"/>
      <c r="K62" s="63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1"/>
      <c r="C63" s="141"/>
      <c r="D63" s="134"/>
      <c r="E63" s="133"/>
      <c r="F63" s="143"/>
      <c r="G63" s="134"/>
      <c r="H63" s="150"/>
      <c r="I63" s="151"/>
      <c r="J63" s="139"/>
      <c r="K63" s="63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2"/>
      <c r="B64" s="111"/>
      <c r="C64" s="141"/>
      <c r="D64" s="134"/>
      <c r="E64" s="153"/>
      <c r="F64" s="154"/>
      <c r="G64" s="134"/>
      <c r="H64" s="150"/>
      <c r="I64" s="151"/>
      <c r="J64" s="139"/>
      <c r="K64" s="63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5" t="s">
        <v>37</v>
      </c>
      <c r="B65" s="125"/>
      <c r="C65" s="144">
        <f>SUM(C52:C64)</f>
        <v>16417</v>
      </c>
      <c r="D65" s="125"/>
      <c r="E65" s="144"/>
      <c r="F65" s="38"/>
      <c r="G65" s="144"/>
      <c r="H65" s="155"/>
      <c r="I65" s="132"/>
      <c r="J65" s="38"/>
      <c r="K65" s="147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1"/>
      <c r="B66" s="91"/>
      <c r="C66" s="91"/>
      <c r="D66" s="91"/>
      <c r="E66" s="92"/>
      <c r="F66" s="92"/>
      <c r="G66" s="92"/>
      <c r="H66" s="92"/>
      <c r="I66" s="92"/>
      <c r="J66" s="63"/>
      <c r="K66" s="63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111</v>
      </c>
      <c r="B67" s="23"/>
      <c r="C67" s="23"/>
      <c r="D67" s="23"/>
      <c r="E67" s="23"/>
      <c r="F67" s="23"/>
      <c r="G67" s="24"/>
      <c r="H67" s="24"/>
      <c r="I67" s="25"/>
      <c r="J67" s="26"/>
      <c r="K67" s="63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112</v>
      </c>
      <c r="D68" s="130" t="s">
        <v>11</v>
      </c>
      <c r="E68" s="30" t="s">
        <v>12</v>
      </c>
      <c r="F68" s="30" t="s">
        <v>113</v>
      </c>
      <c r="G68" s="156" t="s">
        <v>114</v>
      </c>
      <c r="H68" s="131" t="s">
        <v>73</v>
      </c>
      <c r="I68" s="132"/>
      <c r="J68" s="38"/>
      <c r="K68" s="63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334</v>
      </c>
      <c r="B69" s="111" t="s">
        <v>335</v>
      </c>
      <c r="C69" s="158" t="s">
        <v>116</v>
      </c>
      <c r="D69" s="158">
        <v>1800.0</v>
      </c>
      <c r="E69" s="134"/>
      <c r="F69" s="140" t="s">
        <v>128</v>
      </c>
      <c r="G69" s="140" t="s">
        <v>336</v>
      </c>
      <c r="H69" s="159" t="s">
        <v>120</v>
      </c>
      <c r="I69" s="148"/>
      <c r="J69" s="143"/>
      <c r="K69" s="63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337</v>
      </c>
      <c r="B70" s="111"/>
      <c r="C70" s="158" t="s">
        <v>51</v>
      </c>
      <c r="D70" s="158">
        <v>2.0</v>
      </c>
      <c r="E70" s="158"/>
      <c r="F70" s="140" t="s">
        <v>128</v>
      </c>
      <c r="G70" s="140" t="s">
        <v>336</v>
      </c>
      <c r="H70" s="159" t="s">
        <v>135</v>
      </c>
      <c r="I70" s="148"/>
      <c r="J70" s="143"/>
      <c r="K70" s="14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309</v>
      </c>
      <c r="B71" s="111" t="s">
        <v>134</v>
      </c>
      <c r="C71" s="158" t="s">
        <v>51</v>
      </c>
      <c r="D71" s="158">
        <v>2.0</v>
      </c>
      <c r="E71" s="158"/>
      <c r="F71" s="140" t="s">
        <v>118</v>
      </c>
      <c r="G71" s="140" t="s">
        <v>119</v>
      </c>
      <c r="H71" s="159" t="s">
        <v>120</v>
      </c>
      <c r="I71" s="148"/>
      <c r="J71" s="143"/>
      <c r="K71" s="14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338</v>
      </c>
      <c r="B72" s="111"/>
      <c r="C72" s="158" t="s">
        <v>116</v>
      </c>
      <c r="D72" s="158">
        <v>15.0</v>
      </c>
      <c r="E72" s="158"/>
      <c r="F72" s="140" t="s">
        <v>118</v>
      </c>
      <c r="G72" s="140" t="s">
        <v>119</v>
      </c>
      <c r="H72" s="159" t="s">
        <v>120</v>
      </c>
      <c r="I72" s="148"/>
      <c r="J72" s="143"/>
      <c r="K72" s="14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334</v>
      </c>
      <c r="B73" s="111"/>
      <c r="C73" s="158" t="s">
        <v>116</v>
      </c>
      <c r="D73" s="158">
        <v>2700.0</v>
      </c>
      <c r="E73" s="134"/>
      <c r="F73" s="140" t="s">
        <v>118</v>
      </c>
      <c r="G73" s="140" t="s">
        <v>119</v>
      </c>
      <c r="H73" s="159" t="s">
        <v>120</v>
      </c>
      <c r="I73" s="148"/>
      <c r="J73" s="143"/>
      <c r="K73" s="63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339</v>
      </c>
      <c r="B74" s="111"/>
      <c r="C74" s="158" t="s">
        <v>116</v>
      </c>
      <c r="D74" s="158">
        <v>3960.0</v>
      </c>
      <c r="E74" s="158"/>
      <c r="F74" s="140" t="s">
        <v>118</v>
      </c>
      <c r="G74" s="140" t="s">
        <v>119</v>
      </c>
      <c r="H74" s="159" t="s">
        <v>120</v>
      </c>
      <c r="I74" s="148"/>
      <c r="J74" s="143"/>
      <c r="K74" s="63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340</v>
      </c>
      <c r="B75" s="111"/>
      <c r="C75" s="158" t="s">
        <v>116</v>
      </c>
      <c r="D75" s="134">
        <v>1.0</v>
      </c>
      <c r="E75" s="226"/>
      <c r="F75" s="140" t="s">
        <v>118</v>
      </c>
      <c r="G75" s="140" t="s">
        <v>119</v>
      </c>
      <c r="H75" s="159" t="s">
        <v>120</v>
      </c>
      <c r="I75" s="148"/>
      <c r="J75" s="143"/>
      <c r="K75" s="160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 t="s">
        <v>341</v>
      </c>
      <c r="B76" s="158"/>
      <c r="C76" s="158" t="s">
        <v>116</v>
      </c>
      <c r="D76" s="158">
        <v>30.0</v>
      </c>
      <c r="E76" s="134"/>
      <c r="F76" s="140" t="s">
        <v>118</v>
      </c>
      <c r="G76" s="140" t="s">
        <v>119</v>
      </c>
      <c r="H76" s="159" t="s">
        <v>135</v>
      </c>
      <c r="I76" s="148"/>
      <c r="J76" s="143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1" t="s">
        <v>342</v>
      </c>
      <c r="B77" s="134"/>
      <c r="C77" s="158" t="s">
        <v>116</v>
      </c>
      <c r="D77" s="158">
        <v>446.0</v>
      </c>
      <c r="E77" s="134"/>
      <c r="F77" s="140" t="s">
        <v>118</v>
      </c>
      <c r="G77" s="140" t="s">
        <v>119</v>
      </c>
      <c r="H77" s="159" t="s">
        <v>135</v>
      </c>
      <c r="I77" s="148"/>
      <c r="J77" s="143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1" t="s">
        <v>136</v>
      </c>
      <c r="B78" s="134"/>
      <c r="C78" s="158" t="s">
        <v>51</v>
      </c>
      <c r="D78" s="158">
        <v>7.0</v>
      </c>
      <c r="E78" s="134"/>
      <c r="F78" s="140" t="s">
        <v>118</v>
      </c>
      <c r="G78" s="140" t="s">
        <v>119</v>
      </c>
      <c r="H78" s="159" t="s">
        <v>135</v>
      </c>
      <c r="I78" s="148"/>
      <c r="J78" s="143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1" t="s">
        <v>343</v>
      </c>
      <c r="B79" s="134"/>
      <c r="C79" s="158" t="s">
        <v>344</v>
      </c>
      <c r="D79" s="158"/>
      <c r="E79" s="134">
        <v>1.0</v>
      </c>
      <c r="F79" s="140" t="s">
        <v>118</v>
      </c>
      <c r="G79" s="140" t="s">
        <v>119</v>
      </c>
      <c r="H79" s="159" t="s">
        <v>135</v>
      </c>
      <c r="I79" s="148"/>
      <c r="J79" s="143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1"/>
      <c r="B80" s="162"/>
      <c r="C80" s="158"/>
      <c r="D80" s="134"/>
      <c r="E80" s="163"/>
      <c r="F80" s="140"/>
      <c r="G80" s="140"/>
      <c r="H80" s="159"/>
      <c r="I80" s="148"/>
      <c r="J80" s="143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1"/>
      <c r="B81" s="162"/>
      <c r="C81" s="158"/>
      <c r="D81" s="134"/>
      <c r="E81" s="164"/>
      <c r="F81" s="140"/>
      <c r="G81" s="140"/>
      <c r="H81" s="159"/>
      <c r="I81" s="148"/>
      <c r="J81" s="143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/>
      <c r="B82" s="162"/>
      <c r="C82" s="158"/>
      <c r="D82" s="134"/>
      <c r="E82" s="164"/>
      <c r="F82" s="140"/>
      <c r="G82" s="140"/>
      <c r="H82" s="159"/>
      <c r="I82" s="148"/>
      <c r="J82" s="143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1"/>
      <c r="B83" s="162"/>
      <c r="C83" s="158"/>
      <c r="D83" s="134"/>
      <c r="E83" s="164"/>
      <c r="F83" s="140"/>
      <c r="G83" s="140"/>
      <c r="H83" s="159"/>
      <c r="I83" s="148"/>
      <c r="J83" s="143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1"/>
      <c r="B84" s="162"/>
      <c r="C84" s="158"/>
      <c r="D84" s="134"/>
      <c r="E84" s="164"/>
      <c r="F84" s="140"/>
      <c r="G84" s="140"/>
      <c r="H84" s="159"/>
      <c r="I84" s="148"/>
      <c r="J84" s="143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65"/>
      <c r="B85" s="162"/>
      <c r="C85" s="158"/>
      <c r="D85" s="158"/>
      <c r="E85" s="166"/>
      <c r="F85" s="140"/>
      <c r="G85" s="140"/>
      <c r="H85" s="159"/>
      <c r="I85" s="148"/>
      <c r="J85" s="143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5"/>
      <c r="B86" s="162"/>
      <c r="C86" s="158"/>
      <c r="D86" s="158"/>
      <c r="E86" s="166"/>
      <c r="F86" s="140"/>
      <c r="G86" s="140"/>
      <c r="H86" s="159"/>
      <c r="I86" s="148"/>
      <c r="J86" s="143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5"/>
      <c r="B87" s="162"/>
      <c r="C87" s="158"/>
      <c r="D87" s="158"/>
      <c r="E87" s="166"/>
      <c r="F87" s="140"/>
      <c r="G87" s="140"/>
      <c r="H87" s="159"/>
      <c r="I87" s="148"/>
      <c r="J87" s="143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1"/>
      <c r="B88" s="162"/>
      <c r="C88" s="164"/>
      <c r="D88" s="158"/>
      <c r="E88" s="166"/>
      <c r="F88" s="140"/>
      <c r="G88" s="140"/>
      <c r="H88" s="159"/>
      <c r="I88" s="148"/>
      <c r="J88" s="143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05" t="s">
        <v>37</v>
      </c>
      <c r="B89" s="125"/>
      <c r="C89" s="106">
        <f t="shared" ref="C89:D89" si="11">SUM(C69:C80)</f>
        <v>0</v>
      </c>
      <c r="D89" s="106">
        <f t="shared" si="11"/>
        <v>8963</v>
      </c>
      <c r="E89" s="167"/>
      <c r="F89" s="168"/>
      <c r="G89" s="145"/>
      <c r="H89" s="155"/>
      <c r="I89" s="132"/>
      <c r="J89" s="38"/>
      <c r="K89" s="21"/>
      <c r="L89" s="39"/>
      <c r="M89" s="8"/>
      <c r="N89" s="8"/>
      <c r="O89" s="8"/>
      <c r="P89" s="39"/>
      <c r="Q89" s="39"/>
      <c r="R89" s="39"/>
      <c r="S89" s="39"/>
      <c r="T89" s="39"/>
      <c r="U89" s="39"/>
      <c r="V89" s="39"/>
      <c r="W89" s="39"/>
      <c r="X89" s="39"/>
      <c r="Y89" s="40"/>
      <c r="Z89" s="40"/>
      <c r="AA89" s="40"/>
    </row>
    <row r="90" ht="13.5" customHeight="1">
      <c r="A90" s="91"/>
      <c r="B90" s="91"/>
      <c r="C90" s="91"/>
      <c r="D90" s="91"/>
      <c r="E90" s="92"/>
      <c r="F90" s="92"/>
      <c r="G90" s="92"/>
      <c r="H90" s="92"/>
      <c r="I90" s="92"/>
      <c r="J90" s="63"/>
      <c r="K90" s="21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5.75" customHeight="1">
      <c r="A91" s="22" t="s">
        <v>138</v>
      </c>
      <c r="B91" s="23"/>
      <c r="C91" s="169"/>
      <c r="D91" s="169"/>
      <c r="E91" s="22" t="s">
        <v>140</v>
      </c>
      <c r="F91" s="170"/>
      <c r="G91" s="170"/>
      <c r="H91" s="170"/>
      <c r="I91" s="170"/>
      <c r="J91" s="170"/>
      <c r="K91" s="17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28" t="s">
        <v>143</v>
      </c>
      <c r="B92" s="28" t="s">
        <v>144</v>
      </c>
      <c r="C92" s="28" t="s">
        <v>73</v>
      </c>
      <c r="D92" s="130"/>
      <c r="E92" s="172"/>
      <c r="F92" s="151"/>
      <c r="G92" s="151"/>
      <c r="H92" s="151"/>
      <c r="I92" s="151"/>
      <c r="J92" s="151"/>
      <c r="K92" s="21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173" t="s">
        <v>146</v>
      </c>
      <c r="B93" s="174"/>
      <c r="C93" s="134"/>
      <c r="D93" s="175"/>
      <c r="E93" s="176"/>
      <c r="F93" s="151"/>
      <c r="G93" s="151"/>
      <c r="H93" s="151"/>
      <c r="I93" s="151"/>
      <c r="J93" s="151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67" t="s">
        <v>76</v>
      </c>
      <c r="B94" s="177">
        <v>1.0</v>
      </c>
      <c r="C94" s="62"/>
      <c r="D94" s="178"/>
      <c r="E94" s="172"/>
      <c r="F94" s="151"/>
      <c r="G94" s="151"/>
      <c r="H94" s="151"/>
      <c r="I94" s="151"/>
      <c r="J94" s="151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67" t="s">
        <v>147</v>
      </c>
      <c r="B95" s="177"/>
      <c r="C95" s="67"/>
      <c r="D95" s="178"/>
      <c r="E95" s="172"/>
      <c r="F95" s="151"/>
      <c r="G95" s="151"/>
      <c r="H95" s="151"/>
      <c r="I95" s="151"/>
      <c r="J95" s="151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179"/>
      <c r="B96" s="180"/>
      <c r="C96" s="181"/>
      <c r="D96" s="182"/>
      <c r="E96" s="172"/>
      <c r="F96" s="151"/>
      <c r="G96" s="151"/>
      <c r="H96" s="151"/>
      <c r="I96" s="151"/>
      <c r="J96" s="151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83"/>
      <c r="B97" s="184"/>
      <c r="C97" s="185"/>
      <c r="D97" s="186"/>
      <c r="E97" s="172"/>
      <c r="F97" s="151"/>
      <c r="G97" s="151"/>
      <c r="H97" s="151"/>
      <c r="I97" s="151"/>
      <c r="J97" s="151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05" t="s">
        <v>37</v>
      </c>
      <c r="B98" s="187">
        <f>SUM(B93:B97)</f>
        <v>1</v>
      </c>
      <c r="C98" s="83"/>
      <c r="D98" s="168"/>
      <c r="E98" s="172"/>
      <c r="F98" s="151"/>
      <c r="G98" s="151"/>
      <c r="H98" s="151"/>
      <c r="I98" s="151"/>
      <c r="J98" s="151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188"/>
      <c r="B99" s="188"/>
      <c r="C99" s="188"/>
      <c r="D99" s="2"/>
      <c r="E99" s="189"/>
      <c r="F99" s="189"/>
      <c r="G99" s="189"/>
      <c r="H99" s="189"/>
      <c r="I99" s="189"/>
      <c r="J99" s="21"/>
      <c r="K99" s="21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129" t="s">
        <v>148</v>
      </c>
      <c r="B100" s="23"/>
      <c r="C100" s="23"/>
      <c r="D100" s="23"/>
      <c r="E100" s="23"/>
      <c r="F100" s="23"/>
      <c r="G100" s="24"/>
      <c r="H100" s="24"/>
      <c r="I100" s="25"/>
      <c r="J100" s="26"/>
      <c r="K100" s="160"/>
      <c r="L100" s="160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30" t="s">
        <v>149</v>
      </c>
      <c r="B101" s="30" t="s">
        <v>10</v>
      </c>
      <c r="C101" s="30" t="s">
        <v>11</v>
      </c>
      <c r="D101" s="30" t="s">
        <v>112</v>
      </c>
      <c r="E101" s="28" t="s">
        <v>13</v>
      </c>
      <c r="F101" s="30" t="s">
        <v>14</v>
      </c>
      <c r="G101" s="31" t="s">
        <v>15</v>
      </c>
      <c r="H101" s="131" t="s">
        <v>73</v>
      </c>
      <c r="I101" s="132"/>
      <c r="J101" s="38"/>
      <c r="K101" s="29" t="s">
        <v>19</v>
      </c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190" t="s">
        <v>150</v>
      </c>
      <c r="B102" s="191"/>
      <c r="C102" s="192"/>
      <c r="D102" s="192"/>
      <c r="E102" s="235">
        <v>0.4</v>
      </c>
      <c r="F102" s="236">
        <v>1.0</v>
      </c>
      <c r="G102" s="195">
        <f t="shared" ref="G102:G122" si="12">IF(OR(E102="",F102=""),"",E102*F102)</f>
        <v>0.4</v>
      </c>
      <c r="H102" s="196" t="s">
        <v>4</v>
      </c>
      <c r="I102" s="197"/>
      <c r="J102" s="198"/>
      <c r="K102" s="199">
        <f t="shared" ref="K102:K122" si="13">IF(OR(E102="",F102=""),"",(E102*F102)/7.5)</f>
        <v>0.05333333333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200" t="s">
        <v>151</v>
      </c>
      <c r="B103" s="201"/>
      <c r="C103" s="202"/>
      <c r="D103" s="202"/>
      <c r="E103" s="232">
        <v>0.4</v>
      </c>
      <c r="F103" s="233">
        <v>1.0</v>
      </c>
      <c r="G103" s="205">
        <f t="shared" si="12"/>
        <v>0.4</v>
      </c>
      <c r="H103" s="196" t="s">
        <v>4</v>
      </c>
      <c r="I103" s="197"/>
      <c r="J103" s="198"/>
      <c r="K103" s="206">
        <f t="shared" si="13"/>
        <v>0.05333333333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0" t="s">
        <v>152</v>
      </c>
      <c r="B104" s="201"/>
      <c r="C104" s="202"/>
      <c r="D104" s="202"/>
      <c r="E104" s="232">
        <v>0.5</v>
      </c>
      <c r="F104" s="233">
        <v>1.0</v>
      </c>
      <c r="G104" s="205">
        <f t="shared" si="12"/>
        <v>0.5</v>
      </c>
      <c r="H104" s="196" t="s">
        <v>4</v>
      </c>
      <c r="I104" s="197"/>
      <c r="J104" s="198"/>
      <c r="K104" s="206">
        <f t="shared" si="13"/>
        <v>0.06666666667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0" t="s">
        <v>153</v>
      </c>
      <c r="B105" s="201"/>
      <c r="C105" s="202"/>
      <c r="D105" s="202"/>
      <c r="E105" s="232">
        <v>0.5</v>
      </c>
      <c r="F105" s="233">
        <v>1.0</v>
      </c>
      <c r="G105" s="205">
        <f t="shared" si="12"/>
        <v>0.5</v>
      </c>
      <c r="H105" s="196" t="s">
        <v>4</v>
      </c>
      <c r="I105" s="197"/>
      <c r="J105" s="198"/>
      <c r="K105" s="207">
        <f t="shared" si="13"/>
        <v>0.06666666667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8" t="s">
        <v>352</v>
      </c>
      <c r="B106" s="209"/>
      <c r="C106" s="210"/>
      <c r="D106" s="210"/>
      <c r="E106" s="211">
        <v>1.0</v>
      </c>
      <c r="F106" s="212">
        <v>1.0</v>
      </c>
      <c r="G106" s="205">
        <f t="shared" si="12"/>
        <v>1</v>
      </c>
      <c r="H106" s="196" t="s">
        <v>4</v>
      </c>
      <c r="I106" s="197"/>
      <c r="J106" s="198"/>
      <c r="K106" s="207">
        <f t="shared" si="13"/>
        <v>0.1333333333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8" t="s">
        <v>353</v>
      </c>
      <c r="B107" s="209"/>
      <c r="C107" s="210"/>
      <c r="D107" s="210"/>
      <c r="E107" s="211">
        <v>1.7</v>
      </c>
      <c r="F107" s="212">
        <v>1.0</v>
      </c>
      <c r="G107" s="205">
        <f t="shared" si="12"/>
        <v>1.7</v>
      </c>
      <c r="H107" s="196" t="s">
        <v>4</v>
      </c>
      <c r="I107" s="197"/>
      <c r="J107" s="198"/>
      <c r="K107" s="207">
        <f t="shared" si="13"/>
        <v>0.2266666667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8" t="s">
        <v>354</v>
      </c>
      <c r="B108" s="213"/>
      <c r="C108" s="214"/>
      <c r="D108" s="214"/>
      <c r="E108" s="211">
        <v>1.0</v>
      </c>
      <c r="F108" s="212">
        <v>1.0</v>
      </c>
      <c r="G108" s="205">
        <f t="shared" si="12"/>
        <v>1</v>
      </c>
      <c r="H108" s="196" t="s">
        <v>4</v>
      </c>
      <c r="I108" s="197"/>
      <c r="J108" s="198"/>
      <c r="K108" s="207">
        <f t="shared" si="13"/>
        <v>0.1333333333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8" t="s">
        <v>355</v>
      </c>
      <c r="B109" s="213"/>
      <c r="C109" s="214"/>
      <c r="D109" s="214"/>
      <c r="E109" s="211">
        <v>0.5</v>
      </c>
      <c r="F109" s="212">
        <v>1.0</v>
      </c>
      <c r="G109" s="205">
        <f t="shared" si="12"/>
        <v>0.5</v>
      </c>
      <c r="H109" s="196" t="s">
        <v>4</v>
      </c>
      <c r="I109" s="197"/>
      <c r="J109" s="198"/>
      <c r="K109" s="207">
        <f t="shared" si="13"/>
        <v>0.06666666667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8" t="s">
        <v>356</v>
      </c>
      <c r="B110" s="213"/>
      <c r="C110" s="214"/>
      <c r="D110" s="214"/>
      <c r="E110" s="211">
        <v>0.4</v>
      </c>
      <c r="F110" s="212">
        <v>1.0</v>
      </c>
      <c r="G110" s="205">
        <f t="shared" si="12"/>
        <v>0.4</v>
      </c>
      <c r="H110" s="196" t="s">
        <v>170</v>
      </c>
      <c r="I110" s="197"/>
      <c r="J110" s="198"/>
      <c r="K110" s="207">
        <f t="shared" si="13"/>
        <v>0.05333333333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8" t="s">
        <v>357</v>
      </c>
      <c r="B111" s="213"/>
      <c r="C111" s="214"/>
      <c r="D111" s="214"/>
      <c r="E111" s="211">
        <v>0.5</v>
      </c>
      <c r="F111" s="212">
        <v>1.0</v>
      </c>
      <c r="G111" s="205">
        <f t="shared" si="12"/>
        <v>0.5</v>
      </c>
      <c r="H111" s="196" t="s">
        <v>358</v>
      </c>
      <c r="I111" s="197"/>
      <c r="J111" s="198"/>
      <c r="K111" s="207">
        <f t="shared" si="13"/>
        <v>0.06666666667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8" t="s">
        <v>359</v>
      </c>
      <c r="B112" s="213"/>
      <c r="C112" s="210"/>
      <c r="D112" s="210"/>
      <c r="E112" s="211">
        <v>1.0</v>
      </c>
      <c r="F112" s="212">
        <v>1.0</v>
      </c>
      <c r="G112" s="205">
        <f t="shared" si="12"/>
        <v>1</v>
      </c>
      <c r="H112" s="196" t="s">
        <v>170</v>
      </c>
      <c r="I112" s="197"/>
      <c r="J112" s="198"/>
      <c r="K112" s="207">
        <f t="shared" si="13"/>
        <v>0.1333333333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8" t="s">
        <v>360</v>
      </c>
      <c r="B113" s="213"/>
      <c r="C113" s="210"/>
      <c r="D113" s="210"/>
      <c r="E113" s="211">
        <v>0.5</v>
      </c>
      <c r="F113" s="212">
        <v>1.0</v>
      </c>
      <c r="G113" s="205">
        <f t="shared" si="12"/>
        <v>0.5</v>
      </c>
      <c r="H113" s="196" t="s">
        <v>4</v>
      </c>
      <c r="I113" s="197"/>
      <c r="J113" s="198"/>
      <c r="K113" s="207">
        <f t="shared" si="13"/>
        <v>0.06666666667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8" t="s">
        <v>361</v>
      </c>
      <c r="B114" s="213"/>
      <c r="C114" s="214"/>
      <c r="D114" s="214"/>
      <c r="E114" s="211">
        <v>0.5</v>
      </c>
      <c r="F114" s="212">
        <v>1.0</v>
      </c>
      <c r="G114" s="205">
        <f t="shared" si="12"/>
        <v>0.5</v>
      </c>
      <c r="H114" s="196" t="s">
        <v>4</v>
      </c>
      <c r="I114" s="197"/>
      <c r="J114" s="198"/>
      <c r="K114" s="207">
        <f t="shared" si="13"/>
        <v>0.06666666667</v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8"/>
      <c r="B115" s="213"/>
      <c r="C115" s="214"/>
      <c r="D115" s="214"/>
      <c r="E115" s="211"/>
      <c r="F115" s="212"/>
      <c r="G115" s="205" t="str">
        <f t="shared" si="12"/>
        <v/>
      </c>
      <c r="H115" s="196"/>
      <c r="I115" s="197"/>
      <c r="J115" s="198"/>
      <c r="K115" s="207" t="str">
        <f t="shared" si="13"/>
        <v/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8"/>
      <c r="B116" s="215"/>
      <c r="C116" s="216"/>
      <c r="D116" s="216"/>
      <c r="E116" s="217"/>
      <c r="F116" s="212"/>
      <c r="G116" s="205" t="str">
        <f t="shared" si="12"/>
        <v/>
      </c>
      <c r="H116" s="196"/>
      <c r="I116" s="197"/>
      <c r="J116" s="198"/>
      <c r="K116" s="207" t="str">
        <f t="shared" si="13"/>
        <v/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8"/>
      <c r="B117" s="215"/>
      <c r="C117" s="216"/>
      <c r="D117" s="216"/>
      <c r="E117" s="217"/>
      <c r="F117" s="218"/>
      <c r="G117" s="205" t="str">
        <f t="shared" si="12"/>
        <v/>
      </c>
      <c r="H117" s="196"/>
      <c r="I117" s="197"/>
      <c r="J117" s="198"/>
      <c r="K117" s="207" t="str">
        <f t="shared" si="13"/>
        <v/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8"/>
      <c r="B118" s="215"/>
      <c r="C118" s="216"/>
      <c r="D118" s="216"/>
      <c r="E118" s="217"/>
      <c r="F118" s="218"/>
      <c r="G118" s="205" t="str">
        <f t="shared" si="12"/>
        <v/>
      </c>
      <c r="H118" s="196"/>
      <c r="I118" s="197"/>
      <c r="J118" s="198"/>
      <c r="K118" s="207" t="str">
        <f t="shared" si="13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8"/>
      <c r="B119" s="215"/>
      <c r="C119" s="216"/>
      <c r="D119" s="216"/>
      <c r="E119" s="217"/>
      <c r="F119" s="218"/>
      <c r="G119" s="205" t="str">
        <f t="shared" si="12"/>
        <v/>
      </c>
      <c r="H119" s="196"/>
      <c r="I119" s="197"/>
      <c r="J119" s="198"/>
      <c r="K119" s="207" t="str">
        <f t="shared" si="13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8"/>
      <c r="B120" s="215"/>
      <c r="C120" s="216"/>
      <c r="D120" s="216"/>
      <c r="E120" s="217"/>
      <c r="F120" s="218"/>
      <c r="G120" s="205" t="str">
        <f t="shared" si="12"/>
        <v/>
      </c>
      <c r="H120" s="196"/>
      <c r="I120" s="197"/>
      <c r="J120" s="198"/>
      <c r="K120" s="207" t="str">
        <f t="shared" si="13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8"/>
      <c r="B121" s="219"/>
      <c r="C121" s="216"/>
      <c r="D121" s="216"/>
      <c r="E121" s="217"/>
      <c r="F121" s="218"/>
      <c r="G121" s="205" t="str">
        <f t="shared" si="12"/>
        <v/>
      </c>
      <c r="H121" s="196"/>
      <c r="I121" s="197"/>
      <c r="J121" s="198"/>
      <c r="K121" s="207" t="str">
        <f t="shared" si="13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208"/>
      <c r="B122" s="219"/>
      <c r="C122" s="216"/>
      <c r="D122" s="216"/>
      <c r="E122" s="217"/>
      <c r="F122" s="218"/>
      <c r="G122" s="220" t="str">
        <f t="shared" si="12"/>
        <v/>
      </c>
      <c r="H122" s="196"/>
      <c r="I122" s="197"/>
      <c r="J122" s="198"/>
      <c r="K122" s="221" t="str">
        <f t="shared" si="13"/>
        <v/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05" t="s">
        <v>37</v>
      </c>
      <c r="B123" s="125"/>
      <c r="C123" s="106">
        <f t="shared" ref="C123:D123" si="14">SUM(C102:C105)</f>
        <v>0</v>
      </c>
      <c r="D123" s="106">
        <f t="shared" si="14"/>
        <v>0</v>
      </c>
      <c r="E123" s="108">
        <f>SUM(E102:E122)</f>
        <v>8.9</v>
      </c>
      <c r="F123" s="86">
        <f>IFERROR(G123/E123, 0)</f>
        <v>1</v>
      </c>
      <c r="G123" s="87">
        <f>SUM(G102:G122)</f>
        <v>8.9</v>
      </c>
      <c r="H123" s="155"/>
      <c r="I123" s="132"/>
      <c r="J123" s="38"/>
      <c r="K123" s="90">
        <f>SUM(K102:K122)</f>
        <v>1.186666667</v>
      </c>
      <c r="L123" s="39"/>
      <c r="M123" s="8"/>
      <c r="N123" s="8"/>
      <c r="O123" s="8"/>
      <c r="P123" s="39"/>
      <c r="Q123" s="39"/>
      <c r="R123" s="39"/>
      <c r="S123" s="39"/>
      <c r="T123" s="39"/>
      <c r="U123" s="39"/>
      <c r="V123" s="39"/>
      <c r="W123" s="39"/>
      <c r="X123" s="39"/>
      <c r="Y123" s="40"/>
      <c r="Z123" s="40"/>
      <c r="AA123" s="40"/>
    </row>
    <row r="124" ht="15.75" customHeight="1">
      <c r="A124" s="188"/>
      <c r="B124" s="188"/>
      <c r="C124" s="188"/>
      <c r="D124" s="2"/>
      <c r="E124" s="189"/>
      <c r="F124" s="189"/>
      <c r="G124" s="189"/>
      <c r="H124" s="189"/>
      <c r="I124" s="189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8"/>
      <c r="B125" s="188"/>
      <c r="C125" s="188"/>
      <c r="D125" s="2"/>
      <c r="E125" s="189"/>
      <c r="F125" s="189"/>
      <c r="G125" s="189"/>
      <c r="H125" s="189"/>
      <c r="I125" s="189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8"/>
      <c r="B126" s="188"/>
      <c r="C126" s="188"/>
      <c r="D126" s="2"/>
      <c r="E126" s="189"/>
      <c r="F126" s="189"/>
      <c r="G126" s="189"/>
      <c r="H126" s="189"/>
      <c r="I126" s="189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8"/>
      <c r="B127" s="188"/>
      <c r="C127" s="188"/>
      <c r="D127" s="2"/>
      <c r="E127" s="189"/>
      <c r="F127" s="189"/>
      <c r="G127" s="189"/>
      <c r="H127" s="189"/>
      <c r="I127" s="189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B128" s="188"/>
      <c r="C128" s="188"/>
      <c r="D128" s="2"/>
      <c r="E128" s="189"/>
      <c r="F128" s="189"/>
      <c r="G128" s="189"/>
      <c r="H128" s="189"/>
      <c r="I128" s="189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8"/>
      <c r="B129" s="188"/>
      <c r="C129" s="188"/>
      <c r="D129" s="2"/>
      <c r="E129" s="189"/>
      <c r="F129" s="189"/>
      <c r="G129" s="189"/>
      <c r="H129" s="189"/>
      <c r="I129" s="189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8"/>
      <c r="B130" s="188"/>
      <c r="C130" s="188"/>
      <c r="D130" s="2"/>
      <c r="E130" s="189"/>
      <c r="F130" s="189"/>
      <c r="G130" s="189"/>
      <c r="H130" s="189"/>
      <c r="I130" s="189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8"/>
      <c r="B131" s="188"/>
      <c r="C131" s="188"/>
      <c r="D131" s="2"/>
      <c r="E131" s="189"/>
      <c r="F131" s="189"/>
      <c r="G131" s="189"/>
      <c r="H131" s="189"/>
      <c r="I131" s="189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8"/>
      <c r="B132" s="188"/>
      <c r="C132" s="188"/>
      <c r="D132" s="2"/>
      <c r="E132" s="189"/>
      <c r="F132" s="189"/>
      <c r="G132" s="189"/>
      <c r="H132" s="189"/>
      <c r="I132" s="189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8"/>
      <c r="B133" s="188"/>
      <c r="C133" s="188"/>
      <c r="D133" s="2"/>
      <c r="E133" s="189"/>
      <c r="F133" s="189"/>
      <c r="G133" s="189"/>
      <c r="H133" s="189"/>
      <c r="I133" s="189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8"/>
      <c r="B134" s="188"/>
      <c r="C134" s="188"/>
      <c r="D134" s="2"/>
      <c r="E134" s="189"/>
      <c r="F134" s="189"/>
      <c r="G134" s="189"/>
      <c r="H134" s="189"/>
      <c r="I134" s="189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8"/>
      <c r="B135" s="188"/>
      <c r="C135" s="188"/>
      <c r="D135" s="2"/>
      <c r="E135" s="189"/>
      <c r="F135" s="189"/>
      <c r="G135" s="189"/>
      <c r="H135" s="189"/>
      <c r="I135" s="189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8"/>
      <c r="B136" s="188"/>
      <c r="C136" s="188"/>
      <c r="D136" s="2"/>
      <c r="E136" s="189"/>
      <c r="F136" s="189"/>
      <c r="G136" s="189"/>
      <c r="H136" s="189"/>
      <c r="I136" s="189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8"/>
      <c r="B137" s="188"/>
      <c r="C137" s="188"/>
      <c r="D137" s="2"/>
      <c r="E137" s="189"/>
      <c r="F137" s="189"/>
      <c r="G137" s="189"/>
      <c r="H137" s="189"/>
      <c r="I137" s="189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8"/>
      <c r="B138" s="188"/>
      <c r="C138" s="188"/>
      <c r="D138" s="2"/>
      <c r="E138" s="189"/>
      <c r="F138" s="189"/>
      <c r="G138" s="189"/>
      <c r="H138" s="189"/>
      <c r="I138" s="189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8"/>
      <c r="B139" s="188"/>
      <c r="C139" s="188"/>
      <c r="D139" s="2"/>
      <c r="E139" s="189"/>
      <c r="F139" s="189"/>
      <c r="G139" s="189"/>
      <c r="H139" s="189"/>
      <c r="I139" s="189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8"/>
      <c r="B140" s="188"/>
      <c r="C140" s="188"/>
      <c r="D140" s="2"/>
      <c r="E140" s="189"/>
      <c r="F140" s="189"/>
      <c r="G140" s="189"/>
      <c r="H140" s="189"/>
      <c r="I140" s="189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8"/>
      <c r="B141" s="188"/>
      <c r="C141" s="188"/>
      <c r="D141" s="2"/>
      <c r="E141" s="189"/>
      <c r="F141" s="189"/>
      <c r="G141" s="189"/>
      <c r="H141" s="189"/>
      <c r="I141" s="189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8"/>
      <c r="B142" s="188"/>
      <c r="C142" s="188"/>
      <c r="D142" s="2"/>
      <c r="E142" s="189"/>
      <c r="F142" s="189"/>
      <c r="G142" s="189"/>
      <c r="H142" s="189"/>
      <c r="I142" s="189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8"/>
      <c r="B143" s="188"/>
      <c r="C143" s="188"/>
      <c r="D143" s="2"/>
      <c r="E143" s="189"/>
      <c r="F143" s="189"/>
      <c r="G143" s="189"/>
      <c r="H143" s="189"/>
      <c r="I143" s="189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8"/>
      <c r="B144" s="188"/>
      <c r="C144" s="188"/>
      <c r="D144" s="2"/>
      <c r="E144" s="189"/>
      <c r="F144" s="189"/>
      <c r="G144" s="189"/>
      <c r="H144" s="189"/>
      <c r="I144" s="189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8"/>
      <c r="B145" s="188"/>
      <c r="C145" s="188"/>
      <c r="D145" s="2"/>
      <c r="E145" s="189"/>
      <c r="F145" s="189"/>
      <c r="G145" s="189"/>
      <c r="H145" s="189"/>
      <c r="I145" s="189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8"/>
      <c r="B146" s="188"/>
      <c r="C146" s="188"/>
      <c r="D146" s="2"/>
      <c r="E146" s="189"/>
      <c r="F146" s="189"/>
      <c r="G146" s="189"/>
      <c r="H146" s="189"/>
      <c r="I146" s="189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8"/>
      <c r="B147" s="188"/>
      <c r="C147" s="188"/>
      <c r="D147" s="2"/>
      <c r="E147" s="189"/>
      <c r="F147" s="189"/>
      <c r="G147" s="189"/>
      <c r="H147" s="189"/>
      <c r="I147" s="189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8"/>
      <c r="B148" s="188"/>
      <c r="C148" s="188"/>
      <c r="D148" s="2"/>
      <c r="E148" s="189"/>
      <c r="F148" s="189"/>
      <c r="G148" s="189"/>
      <c r="H148" s="189"/>
      <c r="I148" s="189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8"/>
      <c r="B149" s="188"/>
      <c r="C149" s="188"/>
      <c r="D149" s="2"/>
      <c r="E149" s="189"/>
      <c r="F149" s="189"/>
      <c r="G149" s="189"/>
      <c r="H149" s="189"/>
      <c r="I149" s="189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8"/>
      <c r="B150" s="188"/>
      <c r="C150" s="188"/>
      <c r="D150" s="2"/>
      <c r="E150" s="189"/>
      <c r="F150" s="189"/>
      <c r="G150" s="189"/>
      <c r="H150" s="189"/>
      <c r="I150" s="189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8"/>
      <c r="B151" s="188"/>
      <c r="C151" s="188"/>
      <c r="D151" s="2"/>
      <c r="E151" s="189"/>
      <c r="F151" s="189"/>
      <c r="G151" s="189"/>
      <c r="H151" s="189"/>
      <c r="I151" s="189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8"/>
      <c r="B152" s="188"/>
      <c r="C152" s="188"/>
      <c r="D152" s="2"/>
      <c r="E152" s="189"/>
      <c r="F152" s="189"/>
      <c r="G152" s="189"/>
      <c r="H152" s="189"/>
      <c r="I152" s="189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8"/>
      <c r="B153" s="188"/>
      <c r="C153" s="188"/>
      <c r="D153" s="2"/>
      <c r="E153" s="189"/>
      <c r="F153" s="189"/>
      <c r="G153" s="189"/>
      <c r="H153" s="189"/>
      <c r="I153" s="189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8"/>
      <c r="B154" s="188"/>
      <c r="C154" s="188"/>
      <c r="D154" s="2"/>
      <c r="E154" s="189"/>
      <c r="F154" s="189"/>
      <c r="G154" s="189"/>
      <c r="H154" s="189"/>
      <c r="I154" s="189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8"/>
      <c r="B155" s="188"/>
      <c r="C155" s="188"/>
      <c r="D155" s="2"/>
      <c r="E155" s="189"/>
      <c r="F155" s="189"/>
      <c r="G155" s="189"/>
      <c r="H155" s="189"/>
      <c r="I155" s="189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8"/>
      <c r="B156" s="188"/>
      <c r="C156" s="188"/>
      <c r="D156" s="2"/>
      <c r="E156" s="189"/>
      <c r="F156" s="189"/>
      <c r="G156" s="189"/>
      <c r="H156" s="189"/>
      <c r="I156" s="189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8"/>
      <c r="B157" s="188"/>
      <c r="C157" s="188"/>
      <c r="D157" s="2"/>
      <c r="E157" s="189"/>
      <c r="F157" s="189"/>
      <c r="G157" s="189"/>
      <c r="H157" s="189"/>
      <c r="I157" s="189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8"/>
      <c r="B158" s="188"/>
      <c r="C158" s="188"/>
      <c r="D158" s="2"/>
      <c r="E158" s="189"/>
      <c r="F158" s="189"/>
      <c r="G158" s="189"/>
      <c r="H158" s="189"/>
      <c r="I158" s="189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8"/>
      <c r="B159" s="188"/>
      <c r="C159" s="188"/>
      <c r="D159" s="2"/>
      <c r="E159" s="189"/>
      <c r="F159" s="189"/>
      <c r="G159" s="189"/>
      <c r="H159" s="189"/>
      <c r="I159" s="189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188"/>
      <c r="B160" s="188"/>
      <c r="C160" s="188"/>
      <c r="D160" s="2"/>
      <c r="E160" s="189"/>
      <c r="F160" s="189"/>
      <c r="G160" s="189"/>
      <c r="H160" s="189"/>
      <c r="I160" s="189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8"/>
      <c r="B161" s="188"/>
      <c r="C161" s="188"/>
      <c r="D161" s="2"/>
      <c r="E161" s="189"/>
      <c r="F161" s="189"/>
      <c r="G161" s="189"/>
      <c r="H161" s="189"/>
      <c r="I161" s="189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8"/>
      <c r="B162" s="188"/>
      <c r="C162" s="188"/>
      <c r="D162" s="2"/>
      <c r="E162" s="189"/>
      <c r="F162" s="189"/>
      <c r="G162" s="189"/>
      <c r="H162" s="189"/>
      <c r="I162" s="189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8"/>
      <c r="B163" s="188"/>
      <c r="C163" s="188"/>
      <c r="D163" s="2"/>
      <c r="E163" s="189"/>
      <c r="F163" s="189"/>
      <c r="G163" s="189"/>
      <c r="H163" s="189"/>
      <c r="I163" s="189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8"/>
      <c r="B164" s="188"/>
      <c r="C164" s="188"/>
      <c r="D164" s="2"/>
      <c r="E164" s="189"/>
      <c r="F164" s="189"/>
      <c r="G164" s="189"/>
      <c r="H164" s="189"/>
      <c r="I164" s="189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8"/>
      <c r="B165" s="188"/>
      <c r="C165" s="188"/>
      <c r="D165" s="2"/>
      <c r="E165" s="189"/>
      <c r="F165" s="189"/>
      <c r="G165" s="189"/>
      <c r="H165" s="189"/>
      <c r="I165" s="189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8"/>
      <c r="B166" s="188"/>
      <c r="C166" s="188"/>
      <c r="D166" s="2"/>
      <c r="E166" s="189"/>
      <c r="F166" s="189"/>
      <c r="G166" s="189"/>
      <c r="H166" s="189"/>
      <c r="I166" s="189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8"/>
      <c r="B167" s="188"/>
      <c r="C167" s="188"/>
      <c r="D167" s="2"/>
      <c r="E167" s="189"/>
      <c r="F167" s="189"/>
      <c r="G167" s="189"/>
      <c r="H167" s="189"/>
      <c r="I167" s="189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8"/>
      <c r="B168" s="188"/>
      <c r="C168" s="188"/>
      <c r="D168" s="2"/>
      <c r="E168" s="189"/>
      <c r="F168" s="189"/>
      <c r="G168" s="189"/>
      <c r="H168" s="189"/>
      <c r="I168" s="189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8"/>
      <c r="B169" s="188"/>
      <c r="C169" s="188"/>
      <c r="D169" s="2"/>
      <c r="E169" s="189"/>
      <c r="F169" s="189"/>
      <c r="G169" s="189"/>
      <c r="H169" s="189"/>
      <c r="I169" s="189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8"/>
      <c r="B170" s="188"/>
      <c r="C170" s="188"/>
      <c r="D170" s="2"/>
      <c r="E170" s="189"/>
      <c r="F170" s="189"/>
      <c r="G170" s="189"/>
      <c r="H170" s="189"/>
      <c r="I170" s="189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8"/>
      <c r="B171" s="188"/>
      <c r="C171" s="188"/>
      <c r="D171" s="2"/>
      <c r="E171" s="189"/>
      <c r="F171" s="189"/>
      <c r="G171" s="189"/>
      <c r="H171" s="189"/>
      <c r="I171" s="189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8"/>
      <c r="B172" s="188"/>
      <c r="C172" s="188"/>
      <c r="D172" s="2"/>
      <c r="E172" s="189"/>
      <c r="F172" s="189"/>
      <c r="G172" s="189"/>
      <c r="H172" s="189"/>
      <c r="I172" s="189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8"/>
      <c r="B173" s="188"/>
      <c r="C173" s="188"/>
      <c r="D173" s="2"/>
      <c r="E173" s="189"/>
      <c r="F173" s="189"/>
      <c r="G173" s="189"/>
      <c r="H173" s="189"/>
      <c r="I173" s="189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8"/>
      <c r="B174" s="188"/>
      <c r="C174" s="188"/>
      <c r="D174" s="2"/>
      <c r="E174" s="189"/>
      <c r="F174" s="189"/>
      <c r="G174" s="189"/>
      <c r="H174" s="189"/>
      <c r="I174" s="189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8"/>
      <c r="B175" s="188"/>
      <c r="C175" s="188"/>
      <c r="D175" s="2"/>
      <c r="E175" s="189"/>
      <c r="F175" s="189"/>
      <c r="G175" s="189"/>
      <c r="H175" s="189"/>
      <c r="I175" s="189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8"/>
      <c r="B176" s="188"/>
      <c r="C176" s="188"/>
      <c r="D176" s="2"/>
      <c r="E176" s="189"/>
      <c r="F176" s="189"/>
      <c r="G176" s="189"/>
      <c r="H176" s="189"/>
      <c r="I176" s="189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8"/>
      <c r="B177" s="188"/>
      <c r="C177" s="188"/>
      <c r="D177" s="2"/>
      <c r="E177" s="189"/>
      <c r="F177" s="189"/>
      <c r="G177" s="189"/>
      <c r="H177" s="189"/>
      <c r="I177" s="189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8"/>
      <c r="B178" s="188"/>
      <c r="C178" s="188"/>
      <c r="D178" s="2"/>
      <c r="E178" s="189"/>
      <c r="F178" s="189"/>
      <c r="G178" s="189"/>
      <c r="H178" s="189"/>
      <c r="I178" s="189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8"/>
      <c r="B179" s="188"/>
      <c r="C179" s="188"/>
      <c r="D179" s="2"/>
      <c r="E179" s="189"/>
      <c r="F179" s="189"/>
      <c r="G179" s="189"/>
      <c r="H179" s="189"/>
      <c r="I179" s="189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8"/>
      <c r="B180" s="188"/>
      <c r="C180" s="188"/>
      <c r="D180" s="2"/>
      <c r="E180" s="189"/>
      <c r="F180" s="189"/>
      <c r="G180" s="189"/>
      <c r="H180" s="189"/>
      <c r="I180" s="189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8"/>
      <c r="B181" s="188"/>
      <c r="C181" s="188"/>
      <c r="D181" s="2"/>
      <c r="E181" s="189"/>
      <c r="F181" s="189"/>
      <c r="G181" s="189"/>
      <c r="H181" s="189"/>
      <c r="I181" s="189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8"/>
      <c r="B182" s="188"/>
      <c r="C182" s="188"/>
      <c r="D182" s="2"/>
      <c r="E182" s="189"/>
      <c r="F182" s="189"/>
      <c r="G182" s="189"/>
      <c r="H182" s="189"/>
      <c r="I182" s="189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8"/>
      <c r="B183" s="188"/>
      <c r="C183" s="188"/>
      <c r="D183" s="2"/>
      <c r="E183" s="189"/>
      <c r="F183" s="189"/>
      <c r="G183" s="189"/>
      <c r="H183" s="189"/>
      <c r="I183" s="189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8"/>
      <c r="B184" s="188"/>
      <c r="C184" s="188"/>
      <c r="D184" s="2"/>
      <c r="E184" s="189"/>
      <c r="F184" s="189"/>
      <c r="G184" s="189"/>
      <c r="H184" s="189"/>
      <c r="I184" s="189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8"/>
      <c r="B185" s="188"/>
      <c r="C185" s="188"/>
      <c r="D185" s="2"/>
      <c r="E185" s="189"/>
      <c r="F185" s="189"/>
      <c r="G185" s="189"/>
      <c r="H185" s="189"/>
      <c r="I185" s="189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8"/>
      <c r="B186" s="188"/>
      <c r="C186" s="188"/>
      <c r="D186" s="2"/>
      <c r="E186" s="189"/>
      <c r="F186" s="189"/>
      <c r="G186" s="189"/>
      <c r="H186" s="189"/>
      <c r="I186" s="189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8"/>
      <c r="B187" s="188"/>
      <c r="C187" s="188"/>
      <c r="D187" s="2"/>
      <c r="E187" s="189"/>
      <c r="F187" s="189"/>
      <c r="G187" s="189"/>
      <c r="H187" s="189"/>
      <c r="I187" s="189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8"/>
      <c r="B188" s="188"/>
      <c r="C188" s="188"/>
      <c r="D188" s="2"/>
      <c r="E188" s="189"/>
      <c r="F188" s="189"/>
      <c r="G188" s="189"/>
      <c r="H188" s="189"/>
      <c r="I188" s="189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8"/>
      <c r="B189" s="188"/>
      <c r="C189" s="188"/>
      <c r="D189" s="2"/>
      <c r="E189" s="189"/>
      <c r="F189" s="189"/>
      <c r="G189" s="189"/>
      <c r="H189" s="189"/>
      <c r="I189" s="189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8"/>
      <c r="B190" s="188"/>
      <c r="C190" s="188"/>
      <c r="D190" s="2"/>
      <c r="E190" s="189"/>
      <c r="F190" s="189"/>
      <c r="G190" s="189"/>
      <c r="H190" s="189"/>
      <c r="I190" s="189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8"/>
      <c r="B191" s="188"/>
      <c r="C191" s="188"/>
      <c r="D191" s="2"/>
      <c r="E191" s="189"/>
      <c r="F191" s="189"/>
      <c r="G191" s="189"/>
      <c r="H191" s="189"/>
      <c r="I191" s="189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88"/>
      <c r="B192" s="188"/>
      <c r="C192" s="188"/>
      <c r="D192" s="2"/>
      <c r="E192" s="189"/>
      <c r="F192" s="189"/>
      <c r="G192" s="189"/>
      <c r="H192" s="189"/>
      <c r="I192" s="189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21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7.25" customHeight="1">
      <c r="A309" s="1"/>
      <c r="B309" s="1"/>
      <c r="C309" s="1"/>
      <c r="D309" s="2"/>
      <c r="E309" s="3"/>
      <c r="F309" s="3"/>
      <c r="G309" s="3"/>
      <c r="H309" s="3"/>
      <c r="I309" s="3"/>
      <c r="J309" s="21"/>
      <c r="K309" s="5"/>
      <c r="L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2"/>
      <c r="B310" s="2"/>
      <c r="C310" s="2"/>
      <c r="D310" s="2"/>
      <c r="E310" s="2"/>
      <c r="F310" s="2"/>
      <c r="G310" s="222"/>
      <c r="H310" s="222"/>
      <c r="I310" s="222"/>
      <c r="J310" s="222"/>
      <c r="K310" s="5"/>
    </row>
    <row r="311" ht="15.75" customHeight="1">
      <c r="A311" s="2"/>
      <c r="B311" s="2"/>
      <c r="C311" s="2"/>
      <c r="D311" s="2"/>
      <c r="E311" s="2"/>
      <c r="F311" s="2"/>
      <c r="G311" s="222"/>
      <c r="H311" s="222"/>
      <c r="I311" s="222"/>
      <c r="J311" s="222"/>
      <c r="K311" s="5"/>
    </row>
    <row r="312" ht="15.75" customHeight="1">
      <c r="A312" s="2"/>
      <c r="B312" s="2"/>
      <c r="C312" s="2"/>
      <c r="D312" s="2"/>
      <c r="E312" s="2"/>
      <c r="F312" s="2"/>
      <c r="G312" s="222"/>
      <c r="H312" s="222"/>
      <c r="I312" s="222"/>
      <c r="J312" s="222"/>
      <c r="K312" s="5"/>
    </row>
    <row r="313" ht="15.75" customHeight="1">
      <c r="A313" s="2"/>
      <c r="B313" s="2"/>
      <c r="C313" s="2"/>
      <c r="D313" s="2"/>
      <c r="E313" s="2"/>
      <c r="F313" s="2"/>
      <c r="G313" s="222"/>
      <c r="H313" s="222"/>
      <c r="I313" s="222"/>
      <c r="J313" s="222"/>
      <c r="K313" s="5"/>
    </row>
    <row r="314" ht="15.75" customHeight="1">
      <c r="A314" s="2"/>
      <c r="B314" s="2"/>
      <c r="C314" s="2"/>
      <c r="D314" s="2"/>
      <c r="E314" s="2"/>
      <c r="F314" s="2"/>
      <c r="G314" s="222"/>
      <c r="H314" s="222"/>
      <c r="I314" s="222"/>
      <c r="J314" s="222"/>
      <c r="K314" s="5"/>
    </row>
    <row r="315" ht="15.75" customHeight="1">
      <c r="A315" s="2"/>
      <c r="B315" s="2"/>
      <c r="C315" s="2"/>
      <c r="D315" s="2"/>
      <c r="E315" s="2"/>
      <c r="F315" s="2"/>
      <c r="G315" s="222"/>
      <c r="H315" s="222"/>
      <c r="I315" s="222"/>
      <c r="J315" s="222"/>
      <c r="K315" s="5"/>
    </row>
    <row r="316" ht="15.75" customHeight="1">
      <c r="A316" s="2"/>
      <c r="B316" s="2"/>
      <c r="C316" s="2"/>
      <c r="D316" s="2"/>
      <c r="E316" s="2"/>
      <c r="F316" s="2"/>
      <c r="G316" s="222"/>
      <c r="H316" s="222"/>
      <c r="I316" s="222"/>
      <c r="J316" s="222"/>
      <c r="K316" s="5"/>
    </row>
    <row r="317" ht="15.75" customHeight="1">
      <c r="A317" s="2"/>
      <c r="B317" s="2"/>
      <c r="C317" s="2"/>
      <c r="D317" s="2"/>
      <c r="E317" s="2"/>
      <c r="F317" s="2"/>
      <c r="G317" s="222"/>
      <c r="H317" s="222"/>
      <c r="I317" s="222"/>
      <c r="J317" s="222"/>
      <c r="K317" s="5"/>
    </row>
    <row r="318" ht="15.75" customHeight="1">
      <c r="A318" s="2"/>
      <c r="B318" s="2"/>
      <c r="C318" s="2"/>
      <c r="D318" s="2"/>
      <c r="E318" s="2"/>
      <c r="F318" s="2"/>
      <c r="G318" s="222"/>
      <c r="H318" s="222"/>
      <c r="I318" s="222"/>
      <c r="J318" s="222"/>
      <c r="K318" s="5"/>
    </row>
    <row r="319" ht="15.75" customHeight="1">
      <c r="A319" s="2"/>
      <c r="B319" s="2"/>
      <c r="C319" s="2"/>
      <c r="D319" s="2"/>
      <c r="E319" s="2"/>
      <c r="F319" s="2"/>
      <c r="G319" s="222"/>
      <c r="H319" s="222"/>
      <c r="I319" s="222"/>
      <c r="J319" s="222"/>
      <c r="K319" s="5"/>
    </row>
    <row r="320" ht="15.75" customHeight="1">
      <c r="A320" s="2"/>
      <c r="B320" s="2"/>
      <c r="C320" s="2"/>
      <c r="D320" s="2"/>
      <c r="E320" s="2"/>
      <c r="F320" s="2"/>
      <c r="G320" s="222"/>
      <c r="H320" s="222"/>
      <c r="I320" s="222"/>
      <c r="J320" s="222"/>
      <c r="K320" s="5"/>
    </row>
    <row r="321" ht="15.75" customHeight="1">
      <c r="A321" s="2"/>
      <c r="B321" s="2"/>
      <c r="C321" s="2"/>
      <c r="D321" s="2"/>
      <c r="E321" s="2"/>
      <c r="F321" s="2"/>
      <c r="G321" s="222"/>
      <c r="H321" s="222"/>
      <c r="I321" s="222"/>
      <c r="J321" s="222"/>
      <c r="K321" s="5"/>
    </row>
    <row r="322" ht="15.75" customHeight="1">
      <c r="A322" s="2"/>
      <c r="B322" s="2"/>
      <c r="C322" s="2"/>
      <c r="D322" s="2"/>
      <c r="E322" s="2"/>
      <c r="F322" s="2"/>
      <c r="G322" s="222"/>
      <c r="H322" s="222"/>
      <c r="I322" s="222"/>
      <c r="J322" s="222"/>
      <c r="K322" s="5"/>
    </row>
    <row r="323" ht="15.75" customHeight="1">
      <c r="A323" s="2"/>
      <c r="B323" s="2"/>
      <c r="C323" s="2"/>
      <c r="D323" s="2"/>
      <c r="E323" s="2"/>
      <c r="F323" s="2"/>
      <c r="G323" s="222"/>
      <c r="H323" s="222"/>
      <c r="I323" s="222"/>
      <c r="J323" s="222"/>
      <c r="K323" s="5"/>
    </row>
    <row r="324" ht="15.75" customHeight="1">
      <c r="A324" s="2"/>
      <c r="B324" s="2"/>
      <c r="C324" s="2"/>
      <c r="D324" s="2"/>
      <c r="E324" s="2"/>
      <c r="F324" s="2"/>
      <c r="G324" s="222"/>
      <c r="H324" s="222"/>
      <c r="I324" s="222"/>
      <c r="J324" s="222"/>
      <c r="K324" s="5"/>
    </row>
    <row r="325" ht="15.75" customHeight="1">
      <c r="A325" s="2"/>
      <c r="B325" s="2"/>
      <c r="C325" s="2"/>
      <c r="D325" s="2"/>
      <c r="E325" s="2"/>
      <c r="F325" s="2"/>
      <c r="G325" s="222"/>
      <c r="H325" s="222"/>
      <c r="I325" s="222"/>
      <c r="J325" s="222"/>
      <c r="K325" s="5"/>
    </row>
    <row r="326" ht="15.75" customHeight="1">
      <c r="A326" s="2"/>
      <c r="B326" s="2"/>
      <c r="C326" s="2"/>
      <c r="D326" s="2"/>
      <c r="E326" s="2"/>
      <c r="F326" s="2"/>
      <c r="G326" s="222"/>
      <c r="H326" s="222"/>
      <c r="I326" s="222"/>
      <c r="J326" s="222"/>
      <c r="K326" s="5"/>
    </row>
    <row r="327" ht="15.75" customHeight="1">
      <c r="A327" s="2"/>
      <c r="B327" s="2"/>
      <c r="C327" s="2"/>
      <c r="D327" s="2"/>
      <c r="E327" s="2"/>
      <c r="F327" s="2"/>
      <c r="G327" s="222"/>
      <c r="H327" s="222"/>
      <c r="I327" s="222"/>
      <c r="J327" s="222"/>
      <c r="K327" s="5"/>
    </row>
    <row r="328" ht="15.75" customHeight="1">
      <c r="A328" s="2"/>
      <c r="B328" s="2"/>
      <c r="C328" s="2"/>
      <c r="D328" s="2"/>
      <c r="E328" s="2"/>
      <c r="F328" s="2"/>
      <c r="G328" s="222"/>
      <c r="H328" s="222"/>
      <c r="I328" s="222"/>
      <c r="J328" s="222"/>
      <c r="K328" s="5"/>
    </row>
    <row r="329" ht="15.75" customHeight="1">
      <c r="A329" s="2"/>
      <c r="B329" s="2"/>
      <c r="C329" s="2"/>
      <c r="D329" s="2"/>
      <c r="E329" s="2"/>
      <c r="F329" s="2"/>
      <c r="G329" s="222"/>
      <c r="H329" s="222"/>
      <c r="I329" s="222"/>
      <c r="J329" s="222"/>
      <c r="K329" s="5"/>
    </row>
    <row r="330" ht="15.75" customHeight="1">
      <c r="A330" s="2"/>
      <c r="B330" s="2"/>
      <c r="C330" s="2"/>
      <c r="D330" s="2"/>
      <c r="E330" s="2"/>
      <c r="F330" s="2"/>
      <c r="G330" s="222"/>
      <c r="H330" s="222"/>
      <c r="I330" s="222"/>
      <c r="J330" s="222"/>
      <c r="K330" s="5"/>
    </row>
    <row r="331" ht="15.75" customHeight="1">
      <c r="A331" s="2"/>
      <c r="B331" s="2"/>
      <c r="C331" s="2"/>
      <c r="D331" s="2"/>
      <c r="E331" s="2"/>
      <c r="F331" s="2"/>
      <c r="G331" s="222"/>
      <c r="H331" s="222"/>
      <c r="I331" s="222"/>
      <c r="J331" s="222"/>
      <c r="K331" s="5"/>
    </row>
    <row r="332" ht="15.75" customHeight="1">
      <c r="A332" s="2"/>
      <c r="B332" s="2"/>
      <c r="C332" s="2"/>
      <c r="D332" s="2"/>
      <c r="E332" s="2"/>
      <c r="F332" s="2"/>
      <c r="G332" s="222"/>
      <c r="H332" s="222"/>
      <c r="I332" s="222"/>
      <c r="J332" s="222"/>
      <c r="K332" s="5"/>
    </row>
    <row r="333" ht="15.75" customHeight="1">
      <c r="A333" s="2"/>
      <c r="B333" s="2"/>
      <c r="C333" s="2"/>
      <c r="D333" s="2"/>
      <c r="E333" s="2"/>
      <c r="F333" s="2"/>
      <c r="G333" s="222"/>
      <c r="H333" s="222"/>
      <c r="I333" s="222"/>
      <c r="J333" s="222"/>
      <c r="K333" s="5"/>
    </row>
    <row r="334" ht="15.75" customHeight="1">
      <c r="A334" s="2"/>
      <c r="B334" s="2"/>
      <c r="C334" s="2"/>
      <c r="D334" s="2"/>
      <c r="E334" s="2"/>
      <c r="F334" s="2"/>
      <c r="G334" s="222"/>
      <c r="H334" s="222"/>
      <c r="I334" s="222"/>
      <c r="J334" s="222"/>
      <c r="K334" s="5"/>
    </row>
    <row r="335" ht="15.75" customHeight="1">
      <c r="A335" s="2"/>
      <c r="B335" s="2"/>
      <c r="C335" s="2"/>
      <c r="D335" s="2"/>
      <c r="E335" s="2"/>
      <c r="F335" s="2"/>
      <c r="G335" s="222"/>
      <c r="H335" s="222"/>
      <c r="I335" s="222"/>
      <c r="J335" s="222"/>
      <c r="K335" s="5"/>
    </row>
    <row r="336" ht="15.75" customHeight="1">
      <c r="A336" s="2"/>
      <c r="B336" s="2"/>
      <c r="C336" s="2"/>
      <c r="D336" s="2"/>
      <c r="E336" s="2"/>
      <c r="F336" s="2"/>
      <c r="G336" s="222"/>
      <c r="H336" s="222"/>
      <c r="I336" s="222"/>
      <c r="J336" s="222"/>
      <c r="K336" s="5"/>
    </row>
    <row r="337" ht="15.75" customHeight="1">
      <c r="A337" s="2"/>
      <c r="B337" s="2"/>
      <c r="C337" s="2"/>
      <c r="D337" s="2"/>
      <c r="E337" s="2"/>
      <c r="F337" s="2"/>
      <c r="G337" s="222"/>
      <c r="H337" s="222"/>
      <c r="I337" s="222"/>
      <c r="J337" s="222"/>
      <c r="K337" s="5"/>
    </row>
    <row r="338" ht="15.75" customHeight="1">
      <c r="A338" s="2"/>
      <c r="B338" s="2"/>
      <c r="C338" s="2"/>
      <c r="D338" s="2"/>
      <c r="E338" s="2"/>
      <c r="F338" s="2"/>
      <c r="G338" s="222"/>
      <c r="H338" s="222"/>
      <c r="I338" s="222"/>
      <c r="J338" s="222"/>
      <c r="K338" s="5"/>
    </row>
    <row r="339" ht="15.75" customHeight="1">
      <c r="A339" s="2"/>
      <c r="B339" s="2"/>
      <c r="C339" s="2"/>
      <c r="D339" s="2"/>
      <c r="E339" s="2"/>
      <c r="F339" s="2"/>
      <c r="G339" s="222"/>
      <c r="H339" s="222"/>
      <c r="I339" s="222"/>
      <c r="J339" s="222"/>
      <c r="K339" s="5"/>
    </row>
    <row r="340" ht="15.75" customHeight="1">
      <c r="A340" s="2"/>
      <c r="B340" s="2"/>
      <c r="C340" s="2"/>
      <c r="D340" s="2"/>
      <c r="E340" s="2"/>
      <c r="F340" s="2"/>
      <c r="G340" s="222"/>
      <c r="H340" s="222"/>
      <c r="I340" s="222"/>
      <c r="J340" s="222"/>
      <c r="K340" s="5"/>
    </row>
    <row r="341" ht="15.75" customHeight="1">
      <c r="A341" s="2"/>
      <c r="B341" s="2"/>
      <c r="C341" s="2"/>
      <c r="D341" s="2"/>
      <c r="E341" s="2"/>
      <c r="F341" s="2"/>
      <c r="G341" s="222"/>
      <c r="H341" s="222"/>
      <c r="I341" s="222"/>
      <c r="J341" s="222"/>
      <c r="K341" s="5"/>
    </row>
    <row r="342" ht="15.75" customHeight="1">
      <c r="A342" s="2"/>
      <c r="B342" s="2"/>
      <c r="C342" s="2"/>
      <c r="D342" s="2"/>
      <c r="E342" s="2"/>
      <c r="F342" s="2"/>
      <c r="G342" s="222"/>
      <c r="H342" s="222"/>
      <c r="I342" s="222"/>
      <c r="J342" s="222"/>
      <c r="K342" s="5"/>
    </row>
    <row r="343" ht="15.75" customHeight="1">
      <c r="A343" s="2"/>
      <c r="B343" s="2"/>
      <c r="C343" s="2"/>
      <c r="D343" s="2"/>
      <c r="E343" s="2"/>
      <c r="F343" s="2"/>
      <c r="G343" s="222"/>
      <c r="H343" s="222"/>
      <c r="I343" s="222"/>
      <c r="J343" s="222"/>
      <c r="K343" s="5"/>
    </row>
    <row r="344" ht="15.75" customHeight="1">
      <c r="A344" s="2"/>
      <c r="B344" s="2"/>
      <c r="C344" s="2"/>
      <c r="D344" s="2"/>
      <c r="E344" s="2"/>
      <c r="F344" s="2"/>
      <c r="G344" s="222"/>
      <c r="H344" s="222"/>
      <c r="I344" s="222"/>
      <c r="J344" s="222"/>
      <c r="K344" s="5"/>
    </row>
    <row r="345" ht="15.75" customHeight="1">
      <c r="A345" s="2"/>
      <c r="B345" s="2"/>
      <c r="C345" s="2"/>
      <c r="D345" s="2"/>
      <c r="E345" s="2"/>
      <c r="F345" s="2"/>
      <c r="G345" s="222"/>
      <c r="H345" s="222"/>
      <c r="I345" s="222"/>
      <c r="J345" s="222"/>
      <c r="K345" s="5"/>
    </row>
    <row r="346" ht="15.75" customHeight="1">
      <c r="A346" s="2"/>
      <c r="B346" s="2"/>
      <c r="C346" s="2"/>
      <c r="D346" s="2"/>
      <c r="E346" s="2"/>
      <c r="F346" s="2"/>
      <c r="G346" s="222"/>
      <c r="H346" s="222"/>
      <c r="I346" s="222"/>
      <c r="J346" s="222"/>
      <c r="K346" s="5"/>
    </row>
    <row r="347" ht="15.75" customHeight="1">
      <c r="A347" s="2"/>
      <c r="B347" s="2"/>
      <c r="C347" s="2"/>
      <c r="D347" s="2"/>
      <c r="E347" s="2"/>
      <c r="F347" s="2"/>
      <c r="G347" s="222"/>
      <c r="H347" s="222"/>
      <c r="I347" s="222"/>
      <c r="J347" s="222"/>
      <c r="K347" s="5"/>
    </row>
    <row r="348" ht="15.75" customHeight="1">
      <c r="A348" s="2"/>
      <c r="B348" s="2"/>
      <c r="C348" s="2"/>
      <c r="D348" s="2"/>
      <c r="E348" s="2"/>
      <c r="F348" s="2"/>
      <c r="G348" s="222"/>
      <c r="H348" s="222"/>
      <c r="I348" s="222"/>
      <c r="J348" s="222"/>
      <c r="K348" s="5"/>
    </row>
    <row r="349" ht="15.75" customHeight="1">
      <c r="A349" s="2"/>
      <c r="B349" s="2"/>
      <c r="C349" s="2"/>
      <c r="D349" s="2"/>
      <c r="E349" s="2"/>
      <c r="F349" s="2"/>
      <c r="G349" s="222"/>
      <c r="H349" s="222"/>
      <c r="I349" s="222"/>
      <c r="J349" s="222"/>
      <c r="K349" s="5"/>
    </row>
    <row r="350" ht="15.75" customHeight="1">
      <c r="A350" s="2"/>
      <c r="B350" s="2"/>
      <c r="C350" s="2"/>
      <c r="D350" s="2"/>
      <c r="E350" s="2"/>
      <c r="F350" s="2"/>
      <c r="G350" s="222"/>
      <c r="H350" s="222"/>
      <c r="I350" s="222"/>
      <c r="J350" s="222"/>
      <c r="K350" s="5"/>
    </row>
    <row r="351" ht="15.75" customHeight="1">
      <c r="A351" s="2"/>
      <c r="B351" s="2"/>
      <c r="C351" s="2"/>
      <c r="D351" s="2"/>
      <c r="E351" s="2"/>
      <c r="F351" s="2"/>
      <c r="G351" s="222"/>
      <c r="H351" s="222"/>
      <c r="I351" s="222"/>
      <c r="J351" s="222"/>
      <c r="K351" s="5"/>
    </row>
    <row r="352" ht="15.75" customHeight="1">
      <c r="A352" s="2"/>
      <c r="B352" s="2"/>
      <c r="C352" s="2"/>
      <c r="D352" s="2"/>
      <c r="E352" s="2"/>
      <c r="F352" s="2"/>
      <c r="G352" s="222"/>
      <c r="H352" s="222"/>
      <c r="I352" s="222"/>
      <c r="J352" s="222"/>
      <c r="K352" s="5"/>
    </row>
    <row r="353" ht="15.75" customHeight="1">
      <c r="A353" s="2"/>
      <c r="B353" s="2"/>
      <c r="C353" s="2"/>
      <c r="D353" s="2"/>
      <c r="E353" s="2"/>
      <c r="F353" s="2"/>
      <c r="G353" s="222"/>
      <c r="H353" s="222"/>
      <c r="I353" s="222"/>
      <c r="J353" s="222"/>
      <c r="K353" s="5"/>
    </row>
    <row r="354" ht="15.75" customHeight="1">
      <c r="A354" s="2"/>
      <c r="B354" s="2"/>
      <c r="C354" s="2"/>
      <c r="D354" s="2"/>
      <c r="E354" s="2"/>
      <c r="F354" s="2"/>
      <c r="G354" s="222"/>
      <c r="H354" s="222"/>
      <c r="I354" s="222"/>
      <c r="J354" s="222"/>
      <c r="K354" s="5"/>
    </row>
    <row r="355" ht="15.75" customHeight="1">
      <c r="A355" s="2"/>
      <c r="B355" s="2"/>
      <c r="C355" s="2"/>
      <c r="D355" s="2"/>
      <c r="E355" s="2"/>
      <c r="F355" s="2"/>
      <c r="G355" s="222"/>
      <c r="H355" s="222"/>
      <c r="I355" s="222"/>
      <c r="J355" s="222"/>
      <c r="K355" s="5"/>
    </row>
    <row r="356" ht="15.75" customHeight="1">
      <c r="A356" s="2"/>
      <c r="B356" s="2"/>
      <c r="C356" s="2"/>
      <c r="D356" s="2"/>
      <c r="E356" s="2"/>
      <c r="F356" s="2"/>
      <c r="G356" s="222"/>
      <c r="H356" s="222"/>
      <c r="I356" s="222"/>
      <c r="J356" s="222"/>
      <c r="K356" s="5"/>
    </row>
    <row r="357" ht="15.75" customHeight="1">
      <c r="A357" s="2"/>
      <c r="B357" s="2"/>
      <c r="C357" s="2"/>
      <c r="D357" s="2"/>
      <c r="E357" s="2"/>
      <c r="F357" s="2"/>
      <c r="G357" s="222"/>
      <c r="H357" s="222"/>
      <c r="I357" s="222"/>
      <c r="J357" s="222"/>
      <c r="K357" s="5"/>
    </row>
    <row r="358" ht="15.75" customHeight="1">
      <c r="A358" s="2"/>
      <c r="B358" s="2"/>
      <c r="C358" s="2"/>
      <c r="D358" s="2"/>
      <c r="E358" s="2"/>
      <c r="F358" s="2"/>
      <c r="G358" s="222"/>
      <c r="H358" s="222"/>
      <c r="I358" s="222"/>
      <c r="J358" s="222"/>
      <c r="K358" s="5"/>
    </row>
    <row r="359" ht="15.75" customHeight="1">
      <c r="A359" s="2"/>
      <c r="B359" s="2"/>
      <c r="C359" s="2"/>
      <c r="D359" s="2"/>
      <c r="E359" s="2"/>
      <c r="F359" s="2"/>
      <c r="G359" s="222"/>
      <c r="H359" s="222"/>
      <c r="I359" s="222"/>
      <c r="J359" s="222"/>
      <c r="K359" s="5"/>
    </row>
    <row r="360" ht="15.75" customHeight="1">
      <c r="A360" s="2"/>
      <c r="B360" s="2"/>
      <c r="C360" s="2"/>
      <c r="D360" s="2"/>
      <c r="E360" s="2"/>
      <c r="F360" s="2"/>
      <c r="G360" s="222"/>
      <c r="H360" s="222"/>
      <c r="I360" s="222"/>
      <c r="J360" s="222"/>
      <c r="K360" s="5"/>
    </row>
    <row r="361" ht="15.75" customHeight="1">
      <c r="A361" s="2"/>
      <c r="B361" s="2"/>
      <c r="C361" s="2"/>
      <c r="D361" s="2"/>
      <c r="E361" s="2"/>
      <c r="F361" s="2"/>
      <c r="G361" s="222"/>
      <c r="H361" s="222"/>
      <c r="I361" s="222"/>
      <c r="J361" s="222"/>
      <c r="K361" s="5"/>
    </row>
    <row r="362" ht="15.75" customHeight="1">
      <c r="A362" s="2"/>
      <c r="B362" s="2"/>
      <c r="C362" s="2"/>
      <c r="D362" s="2"/>
      <c r="E362" s="2"/>
      <c r="F362" s="2"/>
      <c r="G362" s="222"/>
      <c r="H362" s="222"/>
      <c r="I362" s="222"/>
      <c r="J362" s="222"/>
      <c r="K362" s="5"/>
    </row>
    <row r="363" ht="15.75" customHeight="1">
      <c r="A363" s="2"/>
      <c r="B363" s="2"/>
      <c r="C363" s="2"/>
      <c r="D363" s="2"/>
      <c r="E363" s="2"/>
      <c r="F363" s="2"/>
      <c r="G363" s="222"/>
      <c r="H363" s="222"/>
      <c r="I363" s="222"/>
      <c r="J363" s="222"/>
      <c r="K363" s="5"/>
    </row>
    <row r="364" ht="15.75" customHeight="1">
      <c r="A364" s="2"/>
      <c r="B364" s="2"/>
      <c r="C364" s="2"/>
      <c r="D364" s="2"/>
      <c r="E364" s="2"/>
      <c r="F364" s="2"/>
      <c r="G364" s="222"/>
      <c r="H364" s="222"/>
      <c r="I364" s="222"/>
      <c r="J364" s="222"/>
      <c r="K364" s="5"/>
    </row>
    <row r="365" ht="15.75" customHeight="1">
      <c r="A365" s="2"/>
      <c r="B365" s="2"/>
      <c r="C365" s="2"/>
      <c r="D365" s="2"/>
      <c r="E365" s="2"/>
      <c r="F365" s="2"/>
      <c r="G365" s="222"/>
      <c r="H365" s="222"/>
      <c r="I365" s="222"/>
      <c r="J365" s="222"/>
      <c r="K365" s="5"/>
    </row>
    <row r="366" ht="15.75" customHeight="1">
      <c r="A366" s="2"/>
      <c r="B366" s="2"/>
      <c r="C366" s="2"/>
      <c r="D366" s="2"/>
      <c r="E366" s="2"/>
      <c r="F366" s="2"/>
      <c r="G366" s="222"/>
      <c r="H366" s="222"/>
      <c r="I366" s="222"/>
      <c r="J366" s="222"/>
      <c r="K366" s="5"/>
    </row>
    <row r="367" ht="15.75" customHeight="1">
      <c r="A367" s="2"/>
      <c r="B367" s="2"/>
      <c r="C367" s="2"/>
      <c r="D367" s="2"/>
      <c r="E367" s="2"/>
      <c r="F367" s="2"/>
      <c r="G367" s="222"/>
      <c r="H367" s="222"/>
      <c r="I367" s="222"/>
      <c r="J367" s="222"/>
      <c r="K367" s="5"/>
    </row>
    <row r="368" ht="15.75" customHeight="1">
      <c r="A368" s="2"/>
      <c r="B368" s="2"/>
      <c r="C368" s="2"/>
      <c r="D368" s="2"/>
      <c r="E368" s="2"/>
      <c r="F368" s="2"/>
      <c r="G368" s="222"/>
      <c r="H368" s="222"/>
      <c r="I368" s="222"/>
      <c r="J368" s="222"/>
      <c r="K368" s="5"/>
    </row>
    <row r="369" ht="15.75" customHeight="1">
      <c r="A369" s="2"/>
      <c r="B369" s="2"/>
      <c r="C369" s="2"/>
      <c r="D369" s="2"/>
      <c r="E369" s="2"/>
      <c r="F369" s="2"/>
      <c r="G369" s="222"/>
      <c r="H369" s="222"/>
      <c r="I369" s="222"/>
      <c r="J369" s="222"/>
      <c r="K369" s="5"/>
    </row>
    <row r="370" ht="15.75" customHeight="1">
      <c r="A370" s="2"/>
      <c r="B370" s="2"/>
      <c r="C370" s="2"/>
      <c r="D370" s="2"/>
      <c r="E370" s="2"/>
      <c r="F370" s="2"/>
      <c r="G370" s="222"/>
      <c r="H370" s="222"/>
      <c r="I370" s="222"/>
      <c r="J370" s="222"/>
      <c r="K370" s="5"/>
    </row>
    <row r="371" ht="15.75" customHeight="1">
      <c r="A371" s="2"/>
      <c r="B371" s="2"/>
      <c r="C371" s="2"/>
      <c r="D371" s="2"/>
      <c r="E371" s="2"/>
      <c r="F371" s="2"/>
      <c r="G371" s="222"/>
      <c r="H371" s="222"/>
      <c r="I371" s="222"/>
      <c r="J371" s="222"/>
      <c r="K371" s="5"/>
    </row>
    <row r="372" ht="15.75" customHeight="1">
      <c r="A372" s="2"/>
      <c r="B372" s="2"/>
      <c r="C372" s="2"/>
      <c r="D372" s="2"/>
      <c r="E372" s="2"/>
      <c r="F372" s="2"/>
      <c r="G372" s="222"/>
      <c r="H372" s="222"/>
      <c r="I372" s="222"/>
      <c r="J372" s="222"/>
      <c r="K372" s="5"/>
    </row>
    <row r="373" ht="15.75" customHeight="1">
      <c r="A373" s="2"/>
      <c r="B373" s="2"/>
      <c r="C373" s="2"/>
      <c r="D373" s="2"/>
      <c r="E373" s="2"/>
      <c r="F373" s="2"/>
      <c r="G373" s="222"/>
      <c r="H373" s="222"/>
      <c r="I373" s="222"/>
      <c r="J373" s="222"/>
      <c r="K373" s="5"/>
    </row>
    <row r="374" ht="15.75" customHeight="1">
      <c r="A374" s="2"/>
      <c r="B374" s="2"/>
      <c r="C374" s="2"/>
      <c r="D374" s="2"/>
      <c r="E374" s="2"/>
      <c r="F374" s="2"/>
      <c r="G374" s="222"/>
      <c r="H374" s="222"/>
      <c r="I374" s="222"/>
      <c r="J374" s="222"/>
      <c r="K374" s="5"/>
    </row>
    <row r="375" ht="15.75" customHeight="1">
      <c r="A375" s="2"/>
      <c r="B375" s="2"/>
      <c r="C375" s="2"/>
      <c r="D375" s="2"/>
      <c r="E375" s="2"/>
      <c r="F375" s="2"/>
      <c r="G375" s="222"/>
      <c r="H375" s="222"/>
      <c r="I375" s="222"/>
      <c r="J375" s="222"/>
      <c r="K375" s="5"/>
    </row>
    <row r="376" ht="15.75" customHeight="1">
      <c r="A376" s="2"/>
      <c r="B376" s="2"/>
      <c r="C376" s="2"/>
      <c r="D376" s="2"/>
      <c r="E376" s="2"/>
      <c r="F376" s="2"/>
      <c r="G376" s="222"/>
      <c r="H376" s="222"/>
      <c r="I376" s="222"/>
      <c r="J376" s="222"/>
      <c r="K376" s="5"/>
    </row>
    <row r="377" ht="15.75" customHeight="1">
      <c r="A377" s="2"/>
      <c r="B377" s="2"/>
      <c r="C377" s="2"/>
      <c r="D377" s="2"/>
      <c r="E377" s="2"/>
      <c r="F377" s="2"/>
      <c r="G377" s="222"/>
      <c r="H377" s="222"/>
      <c r="I377" s="222"/>
      <c r="J377" s="222"/>
      <c r="K377" s="5"/>
    </row>
    <row r="378" ht="15.75" customHeight="1">
      <c r="A378" s="2"/>
      <c r="B378" s="2"/>
      <c r="C378" s="2"/>
      <c r="D378" s="2"/>
      <c r="E378" s="2"/>
      <c r="F378" s="2"/>
      <c r="G378" s="222"/>
      <c r="H378" s="222"/>
      <c r="I378" s="222"/>
      <c r="J378" s="222"/>
      <c r="K378" s="5"/>
    </row>
    <row r="379" ht="15.75" customHeight="1">
      <c r="A379" s="2"/>
      <c r="B379" s="2"/>
      <c r="C379" s="2"/>
      <c r="D379" s="2"/>
      <c r="E379" s="2"/>
      <c r="F379" s="2"/>
      <c r="G379" s="222"/>
      <c r="H379" s="222"/>
      <c r="I379" s="222"/>
      <c r="J379" s="222"/>
      <c r="K379" s="5"/>
    </row>
    <row r="380" ht="15.75" customHeight="1">
      <c r="A380" s="2"/>
      <c r="B380" s="2"/>
      <c r="C380" s="2"/>
      <c r="D380" s="2"/>
      <c r="E380" s="2"/>
      <c r="F380" s="2"/>
      <c r="G380" s="222"/>
      <c r="H380" s="222"/>
      <c r="I380" s="222"/>
      <c r="J380" s="222"/>
      <c r="K380" s="5"/>
    </row>
    <row r="381" ht="15.75" customHeight="1">
      <c r="A381" s="2"/>
      <c r="B381" s="2"/>
      <c r="C381" s="2"/>
      <c r="D381" s="2"/>
      <c r="E381" s="2"/>
      <c r="F381" s="2"/>
      <c r="G381" s="222"/>
      <c r="H381" s="222"/>
      <c r="I381" s="222"/>
      <c r="J381" s="222"/>
      <c r="K381" s="5"/>
    </row>
    <row r="382" ht="15.75" customHeight="1">
      <c r="A382" s="2"/>
      <c r="B382" s="2"/>
      <c r="C382" s="2"/>
      <c r="D382" s="2"/>
      <c r="E382" s="2"/>
      <c r="F382" s="2"/>
      <c r="G382" s="222"/>
      <c r="H382" s="222"/>
      <c r="I382" s="222"/>
      <c r="J382" s="222"/>
      <c r="K382" s="5"/>
    </row>
    <row r="383" ht="15.75" customHeight="1">
      <c r="A383" s="2"/>
      <c r="B383" s="2"/>
      <c r="C383" s="2"/>
      <c r="D383" s="2"/>
      <c r="E383" s="2"/>
      <c r="F383" s="2"/>
      <c r="G383" s="222"/>
      <c r="H383" s="222"/>
      <c r="I383" s="222"/>
      <c r="J383" s="222"/>
      <c r="K383" s="5"/>
    </row>
    <row r="384" ht="15.75" customHeight="1">
      <c r="A384" s="2"/>
      <c r="B384" s="2"/>
      <c r="C384" s="2"/>
      <c r="D384" s="2"/>
      <c r="E384" s="2"/>
      <c r="F384" s="2"/>
      <c r="G384" s="222"/>
      <c r="H384" s="222"/>
      <c r="I384" s="222"/>
      <c r="J384" s="222"/>
      <c r="K384" s="5"/>
    </row>
    <row r="385" ht="15.75" customHeight="1">
      <c r="A385" s="2"/>
      <c r="B385" s="2"/>
      <c r="C385" s="2"/>
      <c r="D385" s="2"/>
      <c r="E385" s="2"/>
      <c r="F385" s="2"/>
      <c r="G385" s="222"/>
      <c r="H385" s="222"/>
      <c r="I385" s="222"/>
      <c r="J385" s="222"/>
      <c r="K385" s="5"/>
    </row>
    <row r="386" ht="15.75" customHeight="1">
      <c r="A386" s="2"/>
      <c r="B386" s="2"/>
      <c r="C386" s="2"/>
      <c r="D386" s="2"/>
      <c r="E386" s="2"/>
      <c r="F386" s="2"/>
      <c r="G386" s="222"/>
      <c r="H386" s="222"/>
      <c r="I386" s="222"/>
      <c r="J386" s="222"/>
      <c r="K386" s="5"/>
    </row>
    <row r="387" ht="15.75" customHeight="1">
      <c r="A387" s="2"/>
      <c r="B387" s="2"/>
      <c r="C387" s="2"/>
      <c r="D387" s="2"/>
      <c r="E387" s="2"/>
      <c r="F387" s="2"/>
      <c r="G387" s="222"/>
      <c r="H387" s="222"/>
      <c r="I387" s="222"/>
      <c r="J387" s="222"/>
      <c r="K387" s="5"/>
    </row>
    <row r="388" ht="15.75" customHeight="1">
      <c r="A388" s="2"/>
      <c r="B388" s="2"/>
      <c r="C388" s="2"/>
      <c r="D388" s="2"/>
      <c r="E388" s="2"/>
      <c r="F388" s="2"/>
      <c r="G388" s="222"/>
      <c r="H388" s="222"/>
      <c r="I388" s="222"/>
      <c r="J388" s="222"/>
      <c r="K388" s="5"/>
    </row>
    <row r="389" ht="15.75" customHeight="1">
      <c r="A389" s="2"/>
      <c r="B389" s="2"/>
      <c r="C389" s="2"/>
      <c r="D389" s="2"/>
      <c r="E389" s="2"/>
      <c r="F389" s="2"/>
      <c r="G389" s="222"/>
      <c r="H389" s="222"/>
      <c r="I389" s="222"/>
      <c r="J389" s="222"/>
      <c r="K389" s="5"/>
    </row>
    <row r="390" ht="15.75" customHeight="1">
      <c r="A390" s="2"/>
      <c r="B390" s="2"/>
      <c r="C390" s="2"/>
      <c r="D390" s="2"/>
      <c r="E390" s="2"/>
      <c r="F390" s="2"/>
      <c r="G390" s="222"/>
      <c r="H390" s="222"/>
      <c r="I390" s="222"/>
      <c r="J390" s="222"/>
      <c r="K390" s="5"/>
    </row>
    <row r="391" ht="15.75" customHeight="1">
      <c r="A391" s="2"/>
      <c r="B391" s="2"/>
      <c r="C391" s="2"/>
      <c r="D391" s="2"/>
      <c r="E391" s="2"/>
      <c r="F391" s="2"/>
      <c r="G391" s="222"/>
      <c r="H391" s="222"/>
      <c r="I391" s="222"/>
      <c r="J391" s="222"/>
      <c r="K391" s="5"/>
    </row>
    <row r="392" ht="15.75" customHeight="1">
      <c r="A392" s="2"/>
      <c r="B392" s="2"/>
      <c r="C392" s="2"/>
      <c r="D392" s="2"/>
      <c r="E392" s="2"/>
      <c r="F392" s="2"/>
      <c r="G392" s="222"/>
      <c r="H392" s="222"/>
      <c r="I392" s="222"/>
      <c r="J392" s="222"/>
      <c r="K392" s="5"/>
    </row>
    <row r="393" ht="15.75" customHeight="1">
      <c r="A393" s="2"/>
      <c r="B393" s="2"/>
      <c r="C393" s="2"/>
      <c r="D393" s="2"/>
      <c r="E393" s="2"/>
      <c r="F393" s="2"/>
      <c r="G393" s="222"/>
      <c r="H393" s="222"/>
      <c r="I393" s="222"/>
      <c r="J393" s="222"/>
      <c r="K393" s="5"/>
    </row>
    <row r="394" ht="15.75" customHeight="1">
      <c r="A394" s="2"/>
      <c r="B394" s="2"/>
      <c r="C394" s="2"/>
      <c r="D394" s="2"/>
      <c r="E394" s="2"/>
      <c r="F394" s="2"/>
      <c r="G394" s="222"/>
      <c r="H394" s="222"/>
      <c r="I394" s="222"/>
      <c r="J394" s="222"/>
      <c r="K394" s="5"/>
    </row>
    <row r="395" ht="15.75" customHeight="1">
      <c r="A395" s="2"/>
      <c r="B395" s="2"/>
      <c r="C395" s="2"/>
      <c r="D395" s="2"/>
      <c r="E395" s="2"/>
      <c r="F395" s="2"/>
      <c r="G395" s="222"/>
      <c r="H395" s="222"/>
      <c r="I395" s="222"/>
      <c r="J395" s="222"/>
      <c r="K395" s="5"/>
    </row>
    <row r="396" ht="15.75" customHeight="1">
      <c r="A396" s="2"/>
      <c r="B396" s="2"/>
      <c r="C396" s="2"/>
      <c r="D396" s="2"/>
      <c r="E396" s="2"/>
      <c r="F396" s="2"/>
      <c r="G396" s="222"/>
      <c r="H396" s="222"/>
      <c r="I396" s="222"/>
      <c r="J396" s="222"/>
      <c r="K396" s="5"/>
    </row>
    <row r="397" ht="15.75" customHeight="1">
      <c r="A397" s="2"/>
      <c r="B397" s="2"/>
      <c r="C397" s="2"/>
      <c r="D397" s="2"/>
      <c r="E397" s="2"/>
      <c r="F397" s="2"/>
      <c r="G397" s="222"/>
      <c r="H397" s="222"/>
      <c r="I397" s="222"/>
      <c r="J397" s="222"/>
      <c r="K397" s="5"/>
    </row>
    <row r="398" ht="15.75" customHeight="1">
      <c r="A398" s="2"/>
      <c r="B398" s="2"/>
      <c r="C398" s="2"/>
      <c r="D398" s="2"/>
      <c r="E398" s="2"/>
      <c r="F398" s="2"/>
      <c r="G398" s="222"/>
      <c r="H398" s="222"/>
      <c r="I398" s="222"/>
      <c r="J398" s="222"/>
      <c r="K398" s="5"/>
    </row>
    <row r="399" ht="15.75" customHeight="1">
      <c r="A399" s="2"/>
      <c r="B399" s="2"/>
      <c r="C399" s="2"/>
      <c r="D399" s="2"/>
      <c r="E399" s="2"/>
      <c r="F399" s="2"/>
      <c r="G399" s="222"/>
      <c r="H399" s="222"/>
      <c r="I399" s="222"/>
      <c r="J399" s="222"/>
      <c r="K399" s="5"/>
    </row>
    <row r="400" ht="15.75" customHeight="1">
      <c r="A400" s="2"/>
      <c r="B400" s="2"/>
      <c r="C400" s="2"/>
      <c r="D400" s="2"/>
      <c r="E400" s="2"/>
      <c r="F400" s="2"/>
      <c r="G400" s="222"/>
      <c r="H400" s="222"/>
      <c r="I400" s="222"/>
      <c r="J400" s="222"/>
      <c r="K400" s="5"/>
    </row>
    <row r="401" ht="15.75" customHeight="1">
      <c r="A401" s="2"/>
      <c r="B401" s="2"/>
      <c r="C401" s="2"/>
      <c r="D401" s="2"/>
      <c r="E401" s="2"/>
      <c r="F401" s="2"/>
      <c r="G401" s="222"/>
      <c r="H401" s="222"/>
      <c r="I401" s="222"/>
      <c r="J401" s="222"/>
      <c r="K401" s="5"/>
    </row>
    <row r="402" ht="15.75" customHeight="1">
      <c r="A402" s="2"/>
      <c r="B402" s="2"/>
      <c r="C402" s="2"/>
      <c r="D402" s="2"/>
      <c r="E402" s="2"/>
      <c r="F402" s="2"/>
      <c r="G402" s="222"/>
      <c r="H402" s="222"/>
      <c r="I402" s="222"/>
      <c r="J402" s="222"/>
      <c r="K402" s="5"/>
    </row>
    <row r="403" ht="15.75" customHeight="1">
      <c r="A403" s="2"/>
      <c r="B403" s="2"/>
      <c r="C403" s="2"/>
      <c r="D403" s="2"/>
      <c r="E403" s="2"/>
      <c r="F403" s="2"/>
      <c r="G403" s="222"/>
      <c r="H403" s="222"/>
      <c r="I403" s="222"/>
      <c r="J403" s="222"/>
      <c r="K403" s="5"/>
    </row>
    <row r="404" ht="15.75" customHeight="1">
      <c r="A404" s="2"/>
      <c r="B404" s="2"/>
      <c r="C404" s="2"/>
      <c r="D404" s="2"/>
      <c r="E404" s="2"/>
      <c r="F404" s="2"/>
      <c r="G404" s="222"/>
      <c r="H404" s="222"/>
      <c r="I404" s="222"/>
      <c r="J404" s="222"/>
      <c r="K404" s="5"/>
    </row>
    <row r="405" ht="15.75" customHeight="1">
      <c r="A405" s="2"/>
      <c r="B405" s="2"/>
      <c r="C405" s="2"/>
      <c r="D405" s="2"/>
      <c r="E405" s="2"/>
      <c r="F405" s="2"/>
      <c r="G405" s="222"/>
      <c r="H405" s="222"/>
      <c r="I405" s="222"/>
      <c r="J405" s="222"/>
      <c r="K405" s="5"/>
    </row>
    <row r="406" ht="15.75" customHeight="1">
      <c r="A406" s="2"/>
      <c r="B406" s="2"/>
      <c r="C406" s="2"/>
      <c r="D406" s="2"/>
      <c r="E406" s="2"/>
      <c r="F406" s="2"/>
      <c r="G406" s="222"/>
      <c r="H406" s="222"/>
      <c r="I406" s="222"/>
      <c r="J406" s="222"/>
      <c r="K406" s="5"/>
    </row>
    <row r="407" ht="15.75" customHeight="1">
      <c r="A407" s="2"/>
      <c r="B407" s="2"/>
      <c r="C407" s="2"/>
      <c r="D407" s="2"/>
      <c r="E407" s="2"/>
      <c r="F407" s="2"/>
      <c r="G407" s="222"/>
      <c r="H407" s="222"/>
      <c r="I407" s="222"/>
      <c r="J407" s="222"/>
      <c r="K407" s="5"/>
    </row>
    <row r="408" ht="15.75" customHeight="1">
      <c r="A408" s="2"/>
      <c r="B408" s="2"/>
      <c r="C408" s="2"/>
      <c r="D408" s="2"/>
      <c r="E408" s="2"/>
      <c r="F408" s="2"/>
      <c r="G408" s="222"/>
      <c r="H408" s="222"/>
      <c r="I408" s="222"/>
      <c r="J408" s="222"/>
      <c r="K408" s="5"/>
    </row>
    <row r="409" ht="15.75" customHeight="1">
      <c r="A409" s="2"/>
      <c r="B409" s="2"/>
      <c r="C409" s="2"/>
      <c r="D409" s="2"/>
      <c r="E409" s="2"/>
      <c r="F409" s="2"/>
      <c r="G409" s="222"/>
      <c r="H409" s="222"/>
      <c r="I409" s="222"/>
      <c r="J409" s="222"/>
      <c r="K409" s="5"/>
    </row>
    <row r="410" ht="15.75" customHeight="1">
      <c r="A410" s="2"/>
      <c r="B410" s="2"/>
      <c r="C410" s="2"/>
      <c r="D410" s="2"/>
      <c r="E410" s="2"/>
      <c r="F410" s="2"/>
      <c r="G410" s="222"/>
      <c r="H410" s="222"/>
      <c r="I410" s="222"/>
      <c r="J410" s="222"/>
      <c r="K410" s="5"/>
    </row>
    <row r="411" ht="15.75" customHeight="1">
      <c r="A411" s="2"/>
      <c r="B411" s="2"/>
      <c r="C411" s="2"/>
      <c r="D411" s="2"/>
      <c r="E411" s="2"/>
      <c r="F411" s="2"/>
      <c r="G411" s="222"/>
      <c r="H411" s="222"/>
      <c r="I411" s="222"/>
      <c r="J411" s="222"/>
      <c r="K411" s="5"/>
    </row>
    <row r="412" ht="15.75" customHeight="1">
      <c r="A412" s="2"/>
      <c r="B412" s="2"/>
      <c r="C412" s="2"/>
      <c r="D412" s="2"/>
      <c r="E412" s="2"/>
      <c r="F412" s="2"/>
      <c r="G412" s="222"/>
      <c r="H412" s="222"/>
      <c r="I412" s="222"/>
      <c r="J412" s="222"/>
      <c r="K412" s="5"/>
    </row>
    <row r="413" ht="15.75" customHeight="1">
      <c r="A413" s="2"/>
      <c r="B413" s="2"/>
      <c r="C413" s="2"/>
      <c r="D413" s="2"/>
      <c r="E413" s="2"/>
      <c r="F413" s="2"/>
      <c r="G413" s="222"/>
      <c r="H413" s="222"/>
      <c r="I413" s="222"/>
      <c r="J413" s="222"/>
      <c r="K413" s="5"/>
    </row>
    <row r="414" ht="15.75" customHeight="1">
      <c r="A414" s="2"/>
      <c r="B414" s="2"/>
      <c r="C414" s="2"/>
      <c r="D414" s="2"/>
      <c r="E414" s="2"/>
      <c r="F414" s="2"/>
      <c r="G414" s="222"/>
      <c r="H414" s="222"/>
      <c r="I414" s="222"/>
      <c r="J414" s="222"/>
      <c r="K414" s="5"/>
    </row>
    <row r="415" ht="15.75" customHeight="1">
      <c r="A415" s="2"/>
      <c r="B415" s="2"/>
      <c r="C415" s="2"/>
      <c r="D415" s="2"/>
      <c r="E415" s="2"/>
      <c r="F415" s="2"/>
      <c r="G415" s="222"/>
      <c r="H415" s="222"/>
      <c r="I415" s="222"/>
      <c r="J415" s="222"/>
      <c r="K415" s="5"/>
    </row>
    <row r="416" ht="15.75" customHeight="1">
      <c r="A416" s="2"/>
      <c r="B416" s="2"/>
      <c r="C416" s="2"/>
      <c r="D416" s="2"/>
      <c r="E416" s="2"/>
      <c r="F416" s="2"/>
      <c r="G416" s="222"/>
      <c r="H416" s="222"/>
      <c r="I416" s="222"/>
      <c r="J416" s="222"/>
      <c r="K416" s="5"/>
    </row>
    <row r="417" ht="15.75" customHeight="1">
      <c r="A417" s="2"/>
      <c r="B417" s="2"/>
      <c r="C417" s="2"/>
      <c r="D417" s="2"/>
      <c r="E417" s="2"/>
      <c r="F417" s="2"/>
      <c r="G417" s="222"/>
      <c r="H417" s="222"/>
      <c r="I417" s="222"/>
      <c r="J417" s="222"/>
      <c r="K417" s="5"/>
    </row>
    <row r="418" ht="15.75" customHeight="1">
      <c r="A418" s="2"/>
      <c r="B418" s="2"/>
      <c r="C418" s="2"/>
      <c r="D418" s="2"/>
      <c r="E418" s="2"/>
      <c r="F418" s="2"/>
      <c r="G418" s="222"/>
      <c r="H418" s="222"/>
      <c r="I418" s="222"/>
      <c r="J418" s="222"/>
      <c r="K418" s="5"/>
    </row>
    <row r="419" ht="15.75" customHeight="1">
      <c r="A419" s="2"/>
      <c r="B419" s="2"/>
      <c r="C419" s="2"/>
      <c r="D419" s="2"/>
      <c r="E419" s="2"/>
      <c r="F419" s="2"/>
      <c r="G419" s="222"/>
      <c r="H419" s="222"/>
      <c r="I419" s="222"/>
      <c r="J419" s="222"/>
      <c r="K419" s="5"/>
    </row>
    <row r="420" ht="15.75" customHeight="1">
      <c r="A420" s="2"/>
      <c r="B420" s="2"/>
      <c r="C420" s="2"/>
      <c r="D420" s="2"/>
      <c r="E420" s="2"/>
      <c r="F420" s="2"/>
      <c r="G420" s="222"/>
      <c r="H420" s="222"/>
      <c r="I420" s="222"/>
      <c r="J420" s="222"/>
      <c r="K420" s="5"/>
    </row>
    <row r="421" ht="15.75" customHeight="1">
      <c r="A421" s="2"/>
      <c r="B421" s="2"/>
      <c r="C421" s="2"/>
      <c r="D421" s="2"/>
      <c r="E421" s="2"/>
      <c r="F421" s="2"/>
      <c r="G421" s="222"/>
      <c r="H421" s="222"/>
      <c r="I421" s="222"/>
      <c r="J421" s="222"/>
      <c r="K421" s="5"/>
    </row>
    <row r="422" ht="15.75" customHeight="1">
      <c r="A422" s="2"/>
      <c r="B422" s="2"/>
      <c r="C422" s="2"/>
      <c r="D422" s="2"/>
      <c r="E422" s="2"/>
      <c r="F422" s="2"/>
      <c r="G422" s="222"/>
      <c r="H422" s="222"/>
      <c r="I422" s="222"/>
      <c r="J422" s="222"/>
      <c r="K422" s="5"/>
    </row>
    <row r="423" ht="15.75" customHeight="1">
      <c r="A423" s="2"/>
      <c r="B423" s="2"/>
      <c r="C423" s="2"/>
      <c r="D423" s="2"/>
      <c r="E423" s="2"/>
      <c r="F423" s="2"/>
      <c r="G423" s="222"/>
      <c r="H423" s="222"/>
      <c r="I423" s="222"/>
      <c r="J423" s="222"/>
      <c r="K423" s="5"/>
    </row>
    <row r="424" ht="15.75" customHeight="1">
      <c r="A424" s="2"/>
      <c r="B424" s="2"/>
      <c r="C424" s="2"/>
      <c r="D424" s="2"/>
      <c r="E424" s="2"/>
      <c r="F424" s="2"/>
      <c r="G424" s="222"/>
      <c r="H424" s="222"/>
      <c r="I424" s="222"/>
      <c r="J424" s="222"/>
      <c r="K424" s="5"/>
    </row>
    <row r="425" ht="15.75" customHeight="1">
      <c r="A425" s="2"/>
      <c r="B425" s="2"/>
      <c r="C425" s="2"/>
      <c r="D425" s="2"/>
      <c r="E425" s="2"/>
      <c r="F425" s="2"/>
      <c r="G425" s="222"/>
      <c r="H425" s="222"/>
      <c r="I425" s="222"/>
      <c r="J425" s="222"/>
      <c r="K425" s="5"/>
    </row>
    <row r="426" ht="15.75" customHeight="1">
      <c r="A426" s="2"/>
      <c r="B426" s="2"/>
      <c r="C426" s="2"/>
      <c r="D426" s="2"/>
      <c r="E426" s="2"/>
      <c r="F426" s="2"/>
      <c r="G426" s="222"/>
      <c r="H426" s="222"/>
      <c r="I426" s="222"/>
      <c r="J426" s="222"/>
      <c r="K426" s="5"/>
    </row>
    <row r="427" ht="15.75" customHeight="1">
      <c r="A427" s="2"/>
      <c r="B427" s="2"/>
      <c r="C427" s="2"/>
      <c r="D427" s="2"/>
      <c r="E427" s="2"/>
      <c r="F427" s="2"/>
      <c r="G427" s="222"/>
      <c r="H427" s="222"/>
      <c r="I427" s="222"/>
      <c r="J427" s="222"/>
      <c r="K427" s="5"/>
    </row>
    <row r="428" ht="15.75" customHeight="1">
      <c r="A428" s="2"/>
      <c r="B428" s="2"/>
      <c r="C428" s="2"/>
      <c r="D428" s="2"/>
      <c r="E428" s="2"/>
      <c r="F428" s="2"/>
      <c r="G428" s="222"/>
      <c r="H428" s="222"/>
      <c r="I428" s="222"/>
      <c r="J428" s="222"/>
      <c r="K428" s="5"/>
    </row>
    <row r="429" ht="15.75" customHeight="1">
      <c r="A429" s="2"/>
      <c r="B429" s="2"/>
      <c r="C429" s="2"/>
      <c r="D429" s="2"/>
      <c r="E429" s="2"/>
      <c r="F429" s="2"/>
      <c r="G429" s="222"/>
      <c r="H429" s="222"/>
      <c r="I429" s="222"/>
      <c r="J429" s="222"/>
      <c r="K429" s="5"/>
    </row>
    <row r="430" ht="15.75" customHeight="1">
      <c r="A430" s="2"/>
      <c r="B430" s="2"/>
      <c r="C430" s="2"/>
      <c r="D430" s="2"/>
      <c r="E430" s="2"/>
      <c r="F430" s="2"/>
      <c r="G430" s="222"/>
      <c r="H430" s="222"/>
      <c r="I430" s="222"/>
      <c r="J430" s="222"/>
      <c r="K430" s="5"/>
    </row>
    <row r="431" ht="15.75" customHeight="1">
      <c r="A431" s="2"/>
      <c r="B431" s="2"/>
      <c r="C431" s="2"/>
      <c r="D431" s="2"/>
      <c r="E431" s="2"/>
      <c r="F431" s="2"/>
      <c r="G431" s="222"/>
      <c r="H431" s="222"/>
      <c r="I431" s="222"/>
      <c r="J431" s="222"/>
      <c r="K431" s="5"/>
    </row>
    <row r="432" ht="15.75" customHeight="1">
      <c r="A432" s="2"/>
      <c r="B432" s="2"/>
      <c r="C432" s="2"/>
      <c r="D432" s="2"/>
      <c r="E432" s="2"/>
      <c r="F432" s="2"/>
      <c r="G432" s="222"/>
      <c r="H432" s="222"/>
      <c r="I432" s="222"/>
      <c r="J432" s="222"/>
      <c r="K432" s="5"/>
    </row>
    <row r="433" ht="15.75" customHeight="1">
      <c r="A433" s="2"/>
      <c r="B433" s="2"/>
      <c r="C433" s="2"/>
      <c r="D433" s="2"/>
      <c r="E433" s="2"/>
      <c r="F433" s="2"/>
      <c r="G433" s="222"/>
      <c r="H433" s="222"/>
      <c r="I433" s="222"/>
      <c r="J433" s="222"/>
      <c r="K433" s="5"/>
    </row>
    <row r="434" ht="15.75" customHeight="1">
      <c r="A434" s="2"/>
      <c r="B434" s="2"/>
      <c r="C434" s="2"/>
      <c r="D434" s="2"/>
      <c r="E434" s="2"/>
      <c r="F434" s="2"/>
      <c r="G434" s="222"/>
      <c r="H434" s="222"/>
      <c r="I434" s="222"/>
      <c r="J434" s="222"/>
      <c r="K434" s="5"/>
    </row>
    <row r="435" ht="15.75" customHeight="1">
      <c r="A435" s="2"/>
      <c r="B435" s="2"/>
      <c r="C435" s="2"/>
      <c r="D435" s="2"/>
      <c r="E435" s="2"/>
      <c r="F435" s="2"/>
      <c r="G435" s="222"/>
      <c r="H435" s="222"/>
      <c r="I435" s="222"/>
      <c r="J435" s="222"/>
      <c r="K435" s="5"/>
    </row>
    <row r="436" ht="15.75" customHeight="1">
      <c r="A436" s="2"/>
      <c r="B436" s="2"/>
      <c r="C436" s="2"/>
      <c r="D436" s="2"/>
      <c r="E436" s="2"/>
      <c r="F436" s="2"/>
      <c r="G436" s="222"/>
      <c r="H436" s="222"/>
      <c r="I436" s="222"/>
      <c r="J436" s="222"/>
      <c r="K436" s="5"/>
    </row>
    <row r="437" ht="15.75" customHeight="1">
      <c r="A437" s="2"/>
      <c r="B437" s="2"/>
      <c r="C437" s="2"/>
      <c r="D437" s="2"/>
      <c r="E437" s="2"/>
      <c r="F437" s="2"/>
      <c r="G437" s="222"/>
      <c r="H437" s="222"/>
      <c r="I437" s="222"/>
      <c r="J437" s="222"/>
      <c r="K437" s="5"/>
    </row>
    <row r="438" ht="15.75" customHeight="1">
      <c r="A438" s="2"/>
      <c r="B438" s="2"/>
      <c r="C438" s="2"/>
      <c r="D438" s="2"/>
      <c r="E438" s="2"/>
      <c r="F438" s="2"/>
      <c r="G438" s="222"/>
      <c r="H438" s="222"/>
      <c r="I438" s="222"/>
      <c r="J438" s="222"/>
      <c r="K438" s="5"/>
    </row>
    <row r="439" ht="15.75" customHeight="1">
      <c r="A439" s="2"/>
      <c r="B439" s="2"/>
      <c r="C439" s="2"/>
      <c r="D439" s="2"/>
      <c r="E439" s="2"/>
      <c r="F439" s="2"/>
      <c r="G439" s="222"/>
      <c r="H439" s="222"/>
      <c r="I439" s="222"/>
      <c r="J439" s="222"/>
      <c r="K439" s="5"/>
    </row>
    <row r="440" ht="15.75" customHeight="1">
      <c r="A440" s="2"/>
      <c r="B440" s="2"/>
      <c r="C440" s="2"/>
      <c r="D440" s="2"/>
      <c r="E440" s="2"/>
      <c r="F440" s="2"/>
      <c r="G440" s="222"/>
      <c r="H440" s="222"/>
      <c r="I440" s="222"/>
      <c r="J440" s="222"/>
      <c r="K440" s="5"/>
    </row>
    <row r="441" ht="15.75" customHeight="1">
      <c r="A441" s="2"/>
      <c r="B441" s="2"/>
      <c r="C441" s="2"/>
      <c r="D441" s="2"/>
      <c r="E441" s="2"/>
      <c r="F441" s="2"/>
      <c r="G441" s="222"/>
      <c r="H441" s="222"/>
      <c r="I441" s="222"/>
      <c r="J441" s="222"/>
      <c r="K441" s="5"/>
    </row>
    <row r="442" ht="15.75" customHeight="1">
      <c r="A442" s="2"/>
      <c r="B442" s="2"/>
      <c r="C442" s="2"/>
      <c r="D442" s="2"/>
      <c r="E442" s="2"/>
      <c r="F442" s="2"/>
      <c r="G442" s="222"/>
      <c r="H442" s="222"/>
      <c r="I442" s="222"/>
      <c r="J442" s="222"/>
      <c r="K442" s="5"/>
    </row>
    <row r="443" ht="15.75" customHeight="1">
      <c r="A443" s="2"/>
      <c r="B443" s="2"/>
      <c r="C443" s="2"/>
      <c r="D443" s="2"/>
      <c r="E443" s="2"/>
      <c r="F443" s="2"/>
      <c r="G443" s="222"/>
      <c r="H443" s="222"/>
      <c r="I443" s="222"/>
      <c r="J443" s="222"/>
      <c r="K443" s="5"/>
    </row>
    <row r="444" ht="15.75" customHeight="1">
      <c r="A444" s="2"/>
      <c r="B444" s="2"/>
      <c r="C444" s="2"/>
      <c r="D444" s="2"/>
      <c r="E444" s="2"/>
      <c r="F444" s="2"/>
      <c r="G444" s="222"/>
      <c r="H444" s="222"/>
      <c r="I444" s="222"/>
      <c r="J444" s="222"/>
      <c r="K444" s="5"/>
    </row>
    <row r="445" ht="15.75" customHeight="1">
      <c r="A445" s="2"/>
      <c r="B445" s="2"/>
      <c r="C445" s="2"/>
      <c r="D445" s="2"/>
      <c r="E445" s="2"/>
      <c r="F445" s="2"/>
      <c r="G445" s="222"/>
      <c r="H445" s="222"/>
      <c r="I445" s="222"/>
      <c r="J445" s="222"/>
      <c r="K445" s="5"/>
    </row>
    <row r="446" ht="15.75" customHeight="1">
      <c r="A446" s="2"/>
      <c r="B446" s="2"/>
      <c r="C446" s="2"/>
      <c r="D446" s="2"/>
      <c r="E446" s="2"/>
      <c r="F446" s="2"/>
      <c r="G446" s="222"/>
      <c r="H446" s="222"/>
      <c r="I446" s="222"/>
      <c r="J446" s="222"/>
      <c r="K446" s="5"/>
    </row>
    <row r="447" ht="15.75" customHeight="1">
      <c r="A447" s="2"/>
      <c r="B447" s="2"/>
      <c r="C447" s="2"/>
      <c r="D447" s="2"/>
      <c r="E447" s="2"/>
      <c r="F447" s="2"/>
      <c r="G447" s="222"/>
      <c r="H447" s="222"/>
      <c r="I447" s="222"/>
      <c r="J447" s="222"/>
      <c r="K447" s="5"/>
    </row>
    <row r="448" ht="15.75" customHeight="1">
      <c r="A448" s="2"/>
      <c r="B448" s="2"/>
      <c r="C448" s="2"/>
      <c r="D448" s="2"/>
      <c r="E448" s="2"/>
      <c r="F448" s="2"/>
      <c r="G448" s="222"/>
      <c r="H448" s="222"/>
      <c r="I448" s="222"/>
      <c r="J448" s="222"/>
      <c r="K448" s="5"/>
    </row>
    <row r="449" ht="15.75" customHeight="1">
      <c r="A449" s="2"/>
      <c r="B449" s="2"/>
      <c r="C449" s="2"/>
      <c r="D449" s="2"/>
      <c r="E449" s="2"/>
      <c r="F449" s="2"/>
      <c r="G449" s="222"/>
      <c r="H449" s="222"/>
      <c r="I449" s="222"/>
      <c r="J449" s="222"/>
      <c r="K449" s="5"/>
    </row>
    <row r="450" ht="15.75" customHeight="1">
      <c r="A450" s="2"/>
      <c r="B450" s="2"/>
      <c r="C450" s="2"/>
      <c r="D450" s="2"/>
      <c r="E450" s="2"/>
      <c r="F450" s="2"/>
      <c r="G450" s="222"/>
      <c r="H450" s="222"/>
      <c r="I450" s="222"/>
      <c r="J450" s="222"/>
      <c r="K450" s="5"/>
    </row>
    <row r="451" ht="15.75" customHeight="1">
      <c r="A451" s="2"/>
      <c r="B451" s="2"/>
      <c r="C451" s="2"/>
      <c r="D451" s="2"/>
      <c r="E451" s="2"/>
      <c r="F451" s="2"/>
      <c r="G451" s="222"/>
      <c r="H451" s="222"/>
      <c r="I451" s="222"/>
      <c r="J451" s="222"/>
      <c r="K451" s="5"/>
    </row>
    <row r="452" ht="15.75" customHeight="1">
      <c r="A452" s="2"/>
      <c r="B452" s="2"/>
      <c r="C452" s="2"/>
      <c r="D452" s="2"/>
      <c r="E452" s="2"/>
      <c r="F452" s="2"/>
      <c r="G452" s="222"/>
      <c r="H452" s="222"/>
      <c r="I452" s="222"/>
      <c r="J452" s="222"/>
      <c r="K452" s="5"/>
    </row>
    <row r="453" ht="15.75" customHeight="1">
      <c r="A453" s="2"/>
      <c r="B453" s="2"/>
      <c r="C453" s="2"/>
      <c r="D453" s="2"/>
      <c r="E453" s="2"/>
      <c r="F453" s="2"/>
      <c r="G453" s="222"/>
      <c r="H453" s="222"/>
      <c r="I453" s="222"/>
      <c r="J453" s="222"/>
      <c r="K453" s="5"/>
    </row>
    <row r="454" ht="15.75" customHeight="1">
      <c r="A454" s="2"/>
      <c r="B454" s="2"/>
      <c r="C454" s="2"/>
      <c r="D454" s="2"/>
      <c r="E454" s="2"/>
      <c r="F454" s="2"/>
      <c r="G454" s="222"/>
      <c r="H454" s="222"/>
      <c r="I454" s="222"/>
      <c r="J454" s="222"/>
      <c r="K454" s="5"/>
    </row>
    <row r="455" ht="15.75" customHeight="1">
      <c r="A455" s="2"/>
      <c r="B455" s="2"/>
      <c r="C455" s="2"/>
      <c r="D455" s="2"/>
      <c r="E455" s="2"/>
      <c r="F455" s="2"/>
      <c r="G455" s="222"/>
      <c r="H455" s="222"/>
      <c r="I455" s="222"/>
      <c r="J455" s="222"/>
      <c r="K455" s="5"/>
    </row>
    <row r="456" ht="15.75" customHeight="1">
      <c r="A456" s="2"/>
      <c r="B456" s="2"/>
      <c r="C456" s="2"/>
      <c r="D456" s="2"/>
      <c r="E456" s="2"/>
      <c r="F456" s="2"/>
      <c r="G456" s="222"/>
      <c r="H456" s="222"/>
      <c r="I456" s="222"/>
      <c r="J456" s="222"/>
      <c r="K456" s="5"/>
    </row>
    <row r="457" ht="15.75" customHeight="1">
      <c r="A457" s="2"/>
      <c r="B457" s="2"/>
      <c r="C457" s="2"/>
      <c r="D457" s="2"/>
      <c r="E457" s="2"/>
      <c r="F457" s="2"/>
      <c r="G457" s="222"/>
      <c r="H457" s="222"/>
      <c r="I457" s="222"/>
      <c r="J457" s="222"/>
      <c r="K457" s="5"/>
    </row>
    <row r="458" ht="15.75" customHeight="1">
      <c r="A458" s="2"/>
      <c r="B458" s="2"/>
      <c r="C458" s="2"/>
      <c r="D458" s="2"/>
      <c r="E458" s="2"/>
      <c r="F458" s="2"/>
      <c r="G458" s="222"/>
      <c r="H458" s="222"/>
      <c r="I458" s="222"/>
      <c r="J458" s="222"/>
      <c r="K458" s="5"/>
    </row>
    <row r="459" ht="15.75" customHeight="1">
      <c r="A459" s="2"/>
      <c r="B459" s="2"/>
      <c r="C459" s="2"/>
      <c r="D459" s="2"/>
      <c r="E459" s="2"/>
      <c r="F459" s="2"/>
      <c r="G459" s="222"/>
      <c r="H459" s="222"/>
      <c r="I459" s="222"/>
      <c r="J459" s="222"/>
      <c r="K459" s="5"/>
    </row>
    <row r="460" ht="15.75" customHeight="1">
      <c r="A460" s="2"/>
      <c r="B460" s="2"/>
      <c r="C460" s="2"/>
      <c r="D460" s="2"/>
      <c r="E460" s="2"/>
      <c r="F460" s="2"/>
      <c r="G460" s="222"/>
      <c r="H460" s="222"/>
      <c r="I460" s="222"/>
      <c r="J460" s="222"/>
      <c r="K460" s="5"/>
    </row>
    <row r="461" ht="15.75" customHeight="1">
      <c r="A461" s="2"/>
      <c r="B461" s="2"/>
      <c r="C461" s="2"/>
      <c r="D461" s="2"/>
      <c r="E461" s="2"/>
      <c r="F461" s="2"/>
      <c r="G461" s="222"/>
      <c r="H461" s="222"/>
      <c r="I461" s="222"/>
      <c r="J461" s="222"/>
      <c r="K461" s="5"/>
    </row>
    <row r="462" ht="15.75" customHeight="1">
      <c r="A462" s="2"/>
      <c r="B462" s="2"/>
      <c r="C462" s="2"/>
      <c r="D462" s="2"/>
      <c r="E462" s="2"/>
      <c r="F462" s="2"/>
      <c r="G462" s="222"/>
      <c r="H462" s="222"/>
      <c r="I462" s="222"/>
      <c r="J462" s="222"/>
      <c r="K462" s="5"/>
    </row>
    <row r="463" ht="15.75" customHeight="1">
      <c r="A463" s="2"/>
      <c r="B463" s="2"/>
      <c r="C463" s="2"/>
      <c r="D463" s="2"/>
      <c r="E463" s="2"/>
      <c r="F463" s="2"/>
      <c r="G463" s="222"/>
      <c r="H463" s="222"/>
      <c r="I463" s="222"/>
      <c r="J463" s="222"/>
      <c r="K463" s="5"/>
    </row>
    <row r="464" ht="15.75" customHeight="1">
      <c r="A464" s="2"/>
      <c r="B464" s="2"/>
      <c r="C464" s="2"/>
      <c r="D464" s="2"/>
      <c r="E464" s="2"/>
      <c r="F464" s="2"/>
      <c r="G464" s="222"/>
      <c r="H464" s="222"/>
      <c r="I464" s="222"/>
      <c r="J464" s="222"/>
      <c r="K464" s="5"/>
    </row>
    <row r="465" ht="15.75" customHeight="1">
      <c r="A465" s="2"/>
      <c r="B465" s="2"/>
      <c r="C465" s="2"/>
      <c r="D465" s="2"/>
      <c r="E465" s="2"/>
      <c r="F465" s="2"/>
      <c r="G465" s="222"/>
      <c r="H465" s="222"/>
      <c r="I465" s="222"/>
      <c r="J465" s="222"/>
      <c r="K465" s="5"/>
    </row>
    <row r="466" ht="15.75" customHeight="1">
      <c r="A466" s="2"/>
      <c r="B466" s="2"/>
      <c r="C466" s="2"/>
      <c r="D466" s="2"/>
      <c r="E466" s="2"/>
      <c r="F466" s="2"/>
      <c r="G466" s="222"/>
      <c r="H466" s="222"/>
      <c r="I466" s="222"/>
      <c r="J466" s="222"/>
      <c r="K466" s="5"/>
    </row>
    <row r="467" ht="15.75" customHeight="1">
      <c r="A467" s="2"/>
      <c r="B467" s="2"/>
      <c r="C467" s="2"/>
      <c r="D467" s="2"/>
      <c r="E467" s="2"/>
      <c r="F467" s="2"/>
      <c r="G467" s="222"/>
      <c r="H467" s="222"/>
      <c r="I467" s="222"/>
      <c r="J467" s="222"/>
      <c r="K467" s="5"/>
    </row>
    <row r="468" ht="15.75" customHeight="1">
      <c r="A468" s="2"/>
      <c r="B468" s="2"/>
      <c r="C468" s="2"/>
      <c r="D468" s="2"/>
      <c r="E468" s="2"/>
      <c r="F468" s="2"/>
      <c r="G468" s="222"/>
      <c r="H468" s="222"/>
      <c r="I468" s="222"/>
      <c r="J468" s="222"/>
      <c r="K468" s="5"/>
    </row>
    <row r="469" ht="15.75" customHeight="1">
      <c r="A469" s="2"/>
      <c r="B469" s="2"/>
      <c r="C469" s="2"/>
      <c r="D469" s="2"/>
      <c r="E469" s="2"/>
      <c r="F469" s="2"/>
      <c r="G469" s="222"/>
      <c r="H469" s="222"/>
      <c r="I469" s="222"/>
      <c r="J469" s="222"/>
      <c r="K469" s="5"/>
    </row>
    <row r="470" ht="15.75" customHeight="1">
      <c r="A470" s="2"/>
      <c r="B470" s="2"/>
      <c r="C470" s="2"/>
      <c r="D470" s="2"/>
      <c r="E470" s="2"/>
      <c r="F470" s="2"/>
      <c r="G470" s="222"/>
      <c r="H470" s="222"/>
      <c r="I470" s="222"/>
      <c r="J470" s="222"/>
      <c r="K470" s="5"/>
    </row>
    <row r="471" ht="15.75" customHeight="1">
      <c r="A471" s="2"/>
      <c r="B471" s="2"/>
      <c r="C471" s="2"/>
      <c r="D471" s="2"/>
      <c r="E471" s="2"/>
      <c r="F471" s="2"/>
      <c r="G471" s="222"/>
      <c r="H471" s="222"/>
      <c r="I471" s="222"/>
      <c r="J471" s="222"/>
      <c r="K471" s="5"/>
    </row>
    <row r="472" ht="15.75" customHeight="1">
      <c r="A472" s="2"/>
      <c r="B472" s="2"/>
      <c r="C472" s="2"/>
      <c r="D472" s="2"/>
      <c r="E472" s="2"/>
      <c r="F472" s="2"/>
      <c r="G472" s="222"/>
      <c r="H472" s="222"/>
      <c r="I472" s="222"/>
      <c r="J472" s="222"/>
      <c r="K472" s="5"/>
    </row>
    <row r="473" ht="15.75" customHeight="1">
      <c r="A473" s="2"/>
      <c r="B473" s="2"/>
      <c r="C473" s="2"/>
      <c r="D473" s="2"/>
      <c r="E473" s="2"/>
      <c r="F473" s="2"/>
      <c r="G473" s="222"/>
      <c r="H473" s="222"/>
      <c r="I473" s="222"/>
      <c r="J473" s="222"/>
      <c r="K473" s="5"/>
    </row>
    <row r="474" ht="15.75" customHeight="1">
      <c r="A474" s="2"/>
      <c r="B474" s="2"/>
      <c r="C474" s="2"/>
      <c r="D474" s="2"/>
      <c r="E474" s="2"/>
      <c r="F474" s="2"/>
      <c r="G474" s="222"/>
      <c r="H474" s="222"/>
      <c r="I474" s="222"/>
      <c r="J474" s="222"/>
      <c r="K474" s="5"/>
    </row>
    <row r="475" ht="15.75" customHeight="1">
      <c r="A475" s="2"/>
      <c r="B475" s="2"/>
      <c r="C475" s="2"/>
      <c r="D475" s="2"/>
      <c r="E475" s="2"/>
      <c r="F475" s="2"/>
      <c r="G475" s="222"/>
      <c r="H475" s="222"/>
      <c r="I475" s="222"/>
      <c r="J475" s="222"/>
      <c r="K475" s="5"/>
    </row>
    <row r="476" ht="15.75" customHeight="1">
      <c r="A476" s="2"/>
      <c r="B476" s="2"/>
      <c r="C476" s="2"/>
      <c r="D476" s="2"/>
      <c r="E476" s="2"/>
      <c r="F476" s="2"/>
      <c r="G476" s="222"/>
      <c r="H476" s="222"/>
      <c r="I476" s="222"/>
      <c r="J476" s="222"/>
      <c r="K476" s="5"/>
    </row>
    <row r="477" ht="15.75" customHeight="1">
      <c r="A477" s="2"/>
      <c r="B477" s="2"/>
      <c r="C477" s="2"/>
      <c r="D477" s="2"/>
      <c r="E477" s="2"/>
      <c r="F477" s="2"/>
      <c r="G477" s="222"/>
      <c r="H477" s="222"/>
      <c r="I477" s="222"/>
      <c r="J477" s="222"/>
      <c r="K477" s="5"/>
    </row>
    <row r="478" ht="15.75" customHeight="1">
      <c r="A478" s="2"/>
      <c r="B478" s="2"/>
      <c r="C478" s="2"/>
      <c r="D478" s="2"/>
      <c r="E478" s="2"/>
      <c r="F478" s="2"/>
      <c r="G478" s="222"/>
      <c r="H478" s="222"/>
      <c r="I478" s="222"/>
      <c r="J478" s="222"/>
      <c r="K478" s="5"/>
    </row>
    <row r="479" ht="15.75" customHeight="1">
      <c r="A479" s="2"/>
      <c r="B479" s="2"/>
      <c r="C479" s="2"/>
      <c r="D479" s="2"/>
      <c r="E479" s="2"/>
      <c r="F479" s="2"/>
      <c r="G479" s="222"/>
      <c r="H479" s="222"/>
      <c r="I479" s="222"/>
      <c r="J479" s="222"/>
      <c r="K479" s="5"/>
    </row>
    <row r="480" ht="15.75" customHeight="1">
      <c r="A480" s="2"/>
      <c r="B480" s="2"/>
      <c r="C480" s="2"/>
      <c r="D480" s="2"/>
      <c r="E480" s="2"/>
      <c r="F480" s="2"/>
      <c r="G480" s="222"/>
      <c r="H480" s="222"/>
      <c r="I480" s="222"/>
      <c r="J480" s="222"/>
      <c r="K480" s="5"/>
    </row>
    <row r="481" ht="15.75" customHeight="1">
      <c r="A481" s="2"/>
      <c r="B481" s="2"/>
      <c r="C481" s="2"/>
      <c r="D481" s="2"/>
      <c r="E481" s="2"/>
      <c r="F481" s="2"/>
      <c r="G481" s="222"/>
      <c r="H481" s="222"/>
      <c r="I481" s="222"/>
      <c r="J481" s="222"/>
      <c r="K481" s="5"/>
    </row>
    <row r="482" ht="15.75" customHeight="1">
      <c r="A482" s="2"/>
      <c r="B482" s="2"/>
      <c r="C482" s="2"/>
      <c r="D482" s="2"/>
      <c r="E482" s="2"/>
      <c r="F482" s="2"/>
      <c r="G482" s="222"/>
      <c r="H482" s="222"/>
      <c r="I482" s="222"/>
      <c r="J482" s="222"/>
      <c r="K482" s="5"/>
    </row>
    <row r="483" ht="15.75" customHeight="1">
      <c r="A483" s="2"/>
      <c r="B483" s="2"/>
      <c r="C483" s="2"/>
      <c r="D483" s="2"/>
      <c r="E483" s="2"/>
      <c r="F483" s="2"/>
      <c r="G483" s="222"/>
      <c r="H483" s="222"/>
      <c r="I483" s="222"/>
      <c r="J483" s="222"/>
      <c r="K483" s="5"/>
    </row>
    <row r="484" ht="15.75" customHeight="1">
      <c r="A484" s="2"/>
      <c r="B484" s="2"/>
      <c r="C484" s="2"/>
      <c r="D484" s="2"/>
      <c r="E484" s="2"/>
      <c r="F484" s="2"/>
      <c r="G484" s="222"/>
      <c r="H484" s="222"/>
      <c r="I484" s="222"/>
      <c r="J484" s="222"/>
      <c r="K484" s="5"/>
    </row>
    <row r="485" ht="15.75" customHeight="1">
      <c r="A485" s="2"/>
      <c r="B485" s="2"/>
      <c r="C485" s="2"/>
      <c r="D485" s="2"/>
      <c r="E485" s="2"/>
      <c r="F485" s="2"/>
      <c r="G485" s="222"/>
      <c r="H485" s="222"/>
      <c r="I485" s="222"/>
      <c r="J485" s="222"/>
      <c r="K485" s="5"/>
    </row>
    <row r="486" ht="15.75" customHeight="1">
      <c r="A486" s="2"/>
      <c r="B486" s="2"/>
      <c r="C486" s="2"/>
      <c r="D486" s="2"/>
      <c r="E486" s="2"/>
      <c r="F486" s="2"/>
      <c r="G486" s="222"/>
      <c r="H486" s="222"/>
      <c r="I486" s="222"/>
      <c r="J486" s="222"/>
      <c r="K486" s="5"/>
    </row>
    <row r="487" ht="15.75" customHeight="1">
      <c r="A487" s="2"/>
      <c r="B487" s="2"/>
      <c r="C487" s="2"/>
      <c r="D487" s="2"/>
      <c r="E487" s="2"/>
      <c r="F487" s="2"/>
      <c r="G487" s="222"/>
      <c r="H487" s="222"/>
      <c r="I487" s="222"/>
      <c r="J487" s="222"/>
      <c r="K487" s="5"/>
    </row>
    <row r="488" ht="15.75" customHeight="1">
      <c r="A488" s="2"/>
      <c r="B488" s="2"/>
      <c r="C488" s="2"/>
      <c r="D488" s="2"/>
      <c r="E488" s="2"/>
      <c r="F488" s="2"/>
      <c r="G488" s="222"/>
      <c r="H488" s="222"/>
      <c r="I488" s="222"/>
      <c r="J488" s="222"/>
      <c r="K488" s="5"/>
    </row>
    <row r="489" ht="15.75" customHeight="1">
      <c r="A489" s="2"/>
      <c r="B489" s="2"/>
      <c r="C489" s="2"/>
      <c r="D489" s="2"/>
      <c r="E489" s="2"/>
      <c r="F489" s="2"/>
      <c r="G489" s="222"/>
      <c r="H489" s="222"/>
      <c r="I489" s="222"/>
      <c r="J489" s="222"/>
      <c r="K489" s="5"/>
    </row>
    <row r="490" ht="15.75" customHeight="1">
      <c r="A490" s="2"/>
      <c r="B490" s="2"/>
      <c r="C490" s="2"/>
      <c r="D490" s="2"/>
      <c r="E490" s="2"/>
      <c r="F490" s="2"/>
      <c r="G490" s="222"/>
      <c r="H490" s="222"/>
      <c r="I490" s="222"/>
      <c r="J490" s="222"/>
      <c r="K490" s="5"/>
    </row>
    <row r="491" ht="15.75" customHeight="1">
      <c r="A491" s="2"/>
      <c r="B491" s="2"/>
      <c r="C491" s="2"/>
      <c r="D491" s="2"/>
      <c r="E491" s="2"/>
      <c r="F491" s="2"/>
      <c r="G491" s="222"/>
      <c r="H491" s="222"/>
      <c r="I491" s="222"/>
      <c r="J491" s="222"/>
      <c r="K491" s="5"/>
    </row>
    <row r="492" ht="15.75" customHeight="1">
      <c r="A492" s="2"/>
      <c r="B492" s="2"/>
      <c r="C492" s="2"/>
      <c r="D492" s="2"/>
      <c r="E492" s="2"/>
      <c r="F492" s="2"/>
      <c r="G492" s="222"/>
      <c r="H492" s="222"/>
      <c r="I492" s="222"/>
      <c r="J492" s="222"/>
      <c r="K492" s="5"/>
    </row>
    <row r="493" ht="15.75" customHeight="1">
      <c r="A493" s="2"/>
      <c r="B493" s="2"/>
      <c r="C493" s="2"/>
      <c r="D493" s="2"/>
      <c r="E493" s="2"/>
      <c r="F493" s="2"/>
      <c r="G493" s="222"/>
      <c r="H493" s="222"/>
      <c r="I493" s="222"/>
      <c r="J493" s="222"/>
      <c r="K493" s="5"/>
    </row>
    <row r="494" ht="15.75" customHeight="1">
      <c r="A494" s="2"/>
      <c r="B494" s="2"/>
      <c r="C494" s="2"/>
      <c r="D494" s="2"/>
      <c r="E494" s="2"/>
      <c r="F494" s="2"/>
      <c r="G494" s="222"/>
      <c r="H494" s="222"/>
      <c r="I494" s="222"/>
      <c r="J494" s="222"/>
      <c r="K494" s="5"/>
    </row>
    <row r="495" ht="15.75" customHeight="1">
      <c r="A495" s="2"/>
      <c r="B495" s="2"/>
      <c r="C495" s="2"/>
      <c r="D495" s="2"/>
      <c r="E495" s="2"/>
      <c r="F495" s="2"/>
      <c r="G495" s="222"/>
      <c r="H495" s="222"/>
      <c r="I495" s="222"/>
      <c r="J495" s="222"/>
      <c r="K495" s="5"/>
    </row>
    <row r="496" ht="15.75" customHeight="1">
      <c r="A496" s="2"/>
      <c r="B496" s="2"/>
      <c r="C496" s="2"/>
      <c r="D496" s="2"/>
      <c r="E496" s="2"/>
      <c r="F496" s="2"/>
      <c r="G496" s="222"/>
      <c r="H496" s="222"/>
      <c r="I496" s="222"/>
      <c r="J496" s="222"/>
      <c r="K496" s="5"/>
    </row>
    <row r="497" ht="15.75" customHeight="1">
      <c r="A497" s="2"/>
      <c r="B497" s="2"/>
      <c r="C497" s="2"/>
      <c r="D497" s="2"/>
      <c r="E497" s="2"/>
      <c r="F497" s="2"/>
      <c r="G497" s="222"/>
      <c r="H497" s="222"/>
      <c r="I497" s="222"/>
      <c r="J497" s="222"/>
      <c r="K497" s="5"/>
    </row>
    <row r="498" ht="15.75" customHeight="1">
      <c r="A498" s="2"/>
      <c r="B498" s="2"/>
      <c r="C498" s="2"/>
      <c r="D498" s="2"/>
      <c r="E498" s="2"/>
      <c r="F498" s="2"/>
      <c r="G498" s="222"/>
      <c r="H498" s="222"/>
      <c r="I498" s="222"/>
      <c r="J498" s="222"/>
      <c r="K498" s="5"/>
    </row>
    <row r="499" ht="15.75" customHeight="1">
      <c r="A499" s="2"/>
      <c r="B499" s="2"/>
      <c r="C499" s="2"/>
      <c r="D499" s="2"/>
      <c r="E499" s="2"/>
      <c r="F499" s="2"/>
      <c r="G499" s="222"/>
      <c r="H499" s="222"/>
      <c r="I499" s="222"/>
      <c r="J499" s="222"/>
      <c r="K499" s="5"/>
    </row>
    <row r="500" ht="15.75" customHeight="1">
      <c r="A500" s="2"/>
      <c r="B500" s="2"/>
      <c r="C500" s="2"/>
      <c r="D500" s="2"/>
      <c r="E500" s="2"/>
      <c r="F500" s="2"/>
      <c r="G500" s="222"/>
      <c r="H500" s="222"/>
      <c r="I500" s="222"/>
      <c r="J500" s="222"/>
      <c r="K500" s="5"/>
    </row>
    <row r="501" ht="15.75" customHeight="1">
      <c r="A501" s="2"/>
      <c r="B501" s="2"/>
      <c r="C501" s="2"/>
      <c r="D501" s="2"/>
      <c r="E501" s="2"/>
      <c r="F501" s="2"/>
      <c r="G501" s="222"/>
      <c r="H501" s="222"/>
      <c r="I501" s="222"/>
      <c r="J501" s="222"/>
      <c r="K501" s="5"/>
    </row>
    <row r="502" ht="15.75" customHeight="1">
      <c r="A502" s="2"/>
      <c r="B502" s="2"/>
      <c r="C502" s="2"/>
      <c r="D502" s="2"/>
      <c r="E502" s="2"/>
      <c r="F502" s="2"/>
      <c r="G502" s="222"/>
      <c r="H502" s="222"/>
      <c r="I502" s="222"/>
      <c r="J502" s="222"/>
      <c r="K502" s="5"/>
    </row>
    <row r="503" ht="15.75" customHeight="1">
      <c r="A503" s="2"/>
      <c r="B503" s="2"/>
      <c r="C503" s="2"/>
      <c r="D503" s="2"/>
      <c r="E503" s="2"/>
      <c r="F503" s="2"/>
      <c r="G503" s="222"/>
      <c r="H503" s="222"/>
      <c r="I503" s="222"/>
      <c r="J503" s="222"/>
      <c r="K503" s="5"/>
    </row>
    <row r="504" ht="15.75" customHeight="1">
      <c r="A504" s="2"/>
      <c r="B504" s="2"/>
      <c r="C504" s="2"/>
      <c r="D504" s="2"/>
      <c r="E504" s="2"/>
      <c r="F504" s="2"/>
      <c r="G504" s="222"/>
      <c r="H504" s="222"/>
      <c r="I504" s="222"/>
      <c r="J504" s="222"/>
      <c r="K504" s="5"/>
    </row>
    <row r="505" ht="15.75" customHeight="1">
      <c r="A505" s="2"/>
      <c r="B505" s="2"/>
      <c r="C505" s="2"/>
      <c r="D505" s="2"/>
      <c r="E505" s="2"/>
      <c r="F505" s="2"/>
      <c r="G505" s="222"/>
      <c r="H505" s="222"/>
      <c r="I505" s="222"/>
      <c r="J505" s="222"/>
      <c r="K505" s="5"/>
    </row>
    <row r="506" ht="15.75" customHeight="1">
      <c r="A506" s="2"/>
      <c r="B506" s="2"/>
      <c r="C506" s="2"/>
      <c r="D506" s="2"/>
      <c r="E506" s="2"/>
      <c r="F506" s="2"/>
      <c r="G506" s="222"/>
      <c r="H506" s="222"/>
      <c r="I506" s="222"/>
      <c r="J506" s="222"/>
      <c r="K506" s="5"/>
    </row>
    <row r="507" ht="15.75" customHeight="1">
      <c r="A507" s="2"/>
      <c r="B507" s="2"/>
      <c r="C507" s="2"/>
      <c r="D507" s="2"/>
      <c r="E507" s="2"/>
      <c r="F507" s="2"/>
      <c r="G507" s="222"/>
      <c r="H507" s="222"/>
      <c r="I507" s="222"/>
      <c r="J507" s="222"/>
      <c r="K507" s="5"/>
    </row>
    <row r="508" ht="15.75" customHeight="1">
      <c r="A508" s="2"/>
      <c r="B508" s="2"/>
      <c r="C508" s="2"/>
      <c r="D508" s="2"/>
      <c r="E508" s="2"/>
      <c r="F508" s="2"/>
      <c r="G508" s="222"/>
      <c r="H508" s="222"/>
      <c r="I508" s="222"/>
      <c r="J508" s="222"/>
      <c r="K508" s="5"/>
    </row>
    <row r="509" ht="15.75" customHeight="1">
      <c r="A509" s="2"/>
      <c r="B509" s="2"/>
      <c r="C509" s="2"/>
      <c r="D509" s="2"/>
      <c r="E509" s="2"/>
      <c r="F509" s="2"/>
      <c r="G509" s="222"/>
      <c r="H509" s="222"/>
      <c r="I509" s="222"/>
      <c r="J509" s="222"/>
      <c r="K509" s="5"/>
    </row>
    <row r="510" ht="15.75" customHeight="1">
      <c r="A510" s="2"/>
      <c r="B510" s="2"/>
      <c r="C510" s="2"/>
      <c r="D510" s="2"/>
      <c r="E510" s="2"/>
      <c r="F510" s="2"/>
      <c r="G510" s="222"/>
      <c r="H510" s="222"/>
      <c r="I510" s="222"/>
      <c r="J510" s="222"/>
      <c r="K510" s="5"/>
    </row>
    <row r="511" ht="15.75" customHeight="1">
      <c r="A511" s="2"/>
      <c r="B511" s="2"/>
      <c r="C511" s="2"/>
      <c r="D511" s="2"/>
      <c r="E511" s="2"/>
      <c r="F511" s="2"/>
      <c r="G511" s="222"/>
      <c r="H511" s="222"/>
      <c r="I511" s="222"/>
      <c r="J511" s="222"/>
      <c r="K511" s="5"/>
    </row>
    <row r="512" ht="15.75" customHeight="1">
      <c r="A512" s="2"/>
      <c r="B512" s="2"/>
      <c r="C512" s="2"/>
      <c r="D512" s="2"/>
      <c r="E512" s="2"/>
      <c r="F512" s="2"/>
      <c r="G512" s="222"/>
      <c r="H512" s="222"/>
      <c r="I512" s="222"/>
      <c r="J512" s="222"/>
      <c r="K512" s="5"/>
    </row>
    <row r="513" ht="15.75" customHeight="1">
      <c r="A513" s="2"/>
      <c r="B513" s="2"/>
      <c r="C513" s="2"/>
      <c r="D513" s="2"/>
      <c r="E513" s="2"/>
      <c r="F513" s="2"/>
      <c r="G513" s="222"/>
      <c r="H513" s="222"/>
      <c r="I513" s="222"/>
      <c r="J513" s="222"/>
      <c r="K513" s="5"/>
    </row>
    <row r="514" ht="15.75" customHeight="1">
      <c r="A514" s="2"/>
      <c r="B514" s="2"/>
      <c r="C514" s="2"/>
      <c r="D514" s="2"/>
      <c r="E514" s="2"/>
      <c r="F514" s="2"/>
      <c r="G514" s="222"/>
      <c r="H514" s="222"/>
      <c r="I514" s="222"/>
      <c r="J514" s="222"/>
      <c r="K514" s="5"/>
    </row>
    <row r="515" ht="15.75" customHeight="1">
      <c r="A515" s="2"/>
      <c r="B515" s="2"/>
      <c r="C515" s="2"/>
      <c r="D515" s="2"/>
      <c r="E515" s="2"/>
      <c r="F515" s="2"/>
      <c r="G515" s="222"/>
      <c r="H515" s="222"/>
      <c r="I515" s="222"/>
      <c r="J515" s="222"/>
      <c r="K515" s="5"/>
    </row>
    <row r="516" ht="15.75" customHeight="1">
      <c r="A516" s="2"/>
      <c r="B516" s="2"/>
      <c r="C516" s="2"/>
      <c r="D516" s="2"/>
      <c r="E516" s="2"/>
      <c r="F516" s="2"/>
      <c r="G516" s="222"/>
      <c r="H516" s="222"/>
      <c r="I516" s="222"/>
      <c r="J516" s="222"/>
      <c r="K516" s="5"/>
    </row>
    <row r="517" ht="15.75" customHeight="1">
      <c r="A517" s="2"/>
      <c r="B517" s="2"/>
      <c r="C517" s="2"/>
      <c r="D517" s="2"/>
      <c r="E517" s="2"/>
      <c r="F517" s="2"/>
      <c r="G517" s="222"/>
      <c r="H517" s="222"/>
      <c r="I517" s="222"/>
      <c r="J517" s="222"/>
      <c r="K517" s="5"/>
    </row>
    <row r="518" ht="15.75" customHeight="1">
      <c r="A518" s="2"/>
      <c r="B518" s="2"/>
      <c r="C518" s="2"/>
      <c r="D518" s="2"/>
      <c r="E518" s="2"/>
      <c r="F518" s="2"/>
      <c r="G518" s="222"/>
      <c r="H518" s="222"/>
      <c r="I518" s="222"/>
      <c r="J518" s="222"/>
      <c r="K518" s="5"/>
    </row>
    <row r="519" ht="15.75" customHeight="1">
      <c r="A519" s="2"/>
      <c r="B519" s="2"/>
      <c r="C519" s="2"/>
      <c r="D519" s="2"/>
      <c r="E519" s="2"/>
      <c r="F519" s="2"/>
      <c r="G519" s="222"/>
      <c r="H519" s="222"/>
      <c r="I519" s="222"/>
      <c r="J519" s="222"/>
      <c r="K519" s="5"/>
    </row>
    <row r="520" ht="15.75" customHeight="1">
      <c r="A520" s="2"/>
      <c r="B520" s="2"/>
      <c r="C520" s="2"/>
      <c r="D520" s="2"/>
      <c r="E520" s="2"/>
      <c r="F520" s="2"/>
      <c r="G520" s="222"/>
      <c r="H520" s="222"/>
      <c r="I520" s="222"/>
      <c r="J520" s="222"/>
      <c r="K520" s="5"/>
    </row>
    <row r="521" ht="15.75" customHeight="1">
      <c r="A521" s="2"/>
      <c r="B521" s="2"/>
      <c r="C521" s="2"/>
      <c r="D521" s="2"/>
      <c r="E521" s="2"/>
      <c r="F521" s="2"/>
      <c r="G521" s="222"/>
      <c r="H521" s="222"/>
      <c r="I521" s="222"/>
      <c r="J521" s="222"/>
      <c r="K521" s="5"/>
    </row>
    <row r="522" ht="15.75" customHeight="1">
      <c r="A522" s="2"/>
      <c r="B522" s="2"/>
      <c r="C522" s="2"/>
      <c r="D522" s="2"/>
      <c r="E522" s="2"/>
      <c r="F522" s="2"/>
      <c r="G522" s="222"/>
      <c r="H522" s="222"/>
      <c r="I522" s="222"/>
      <c r="J522" s="222"/>
      <c r="K522" s="5"/>
    </row>
    <row r="523" ht="15.75" customHeight="1">
      <c r="A523" s="2"/>
      <c r="B523" s="2"/>
      <c r="C523" s="2"/>
      <c r="D523" s="2"/>
      <c r="E523" s="2"/>
      <c r="F523" s="2"/>
      <c r="G523" s="222"/>
      <c r="H523" s="222"/>
      <c r="I523" s="222"/>
      <c r="J523" s="222"/>
      <c r="K523" s="5"/>
    </row>
    <row r="524" ht="15.75" customHeight="1">
      <c r="A524" s="2"/>
      <c r="B524" s="2"/>
      <c r="C524" s="2"/>
      <c r="D524" s="2"/>
      <c r="E524" s="2"/>
      <c r="F524" s="2"/>
      <c r="G524" s="222"/>
      <c r="H524" s="222"/>
      <c r="I524" s="222"/>
      <c r="J524" s="222"/>
      <c r="K524" s="5"/>
    </row>
    <row r="525" ht="15.75" customHeight="1">
      <c r="A525" s="2"/>
      <c r="B525" s="2"/>
      <c r="C525" s="2"/>
      <c r="D525" s="2"/>
      <c r="E525" s="2"/>
      <c r="F525" s="2"/>
      <c r="G525" s="222"/>
      <c r="H525" s="222"/>
      <c r="I525" s="222"/>
      <c r="J525" s="222"/>
      <c r="K525" s="5"/>
    </row>
    <row r="526" ht="15.75" customHeight="1">
      <c r="A526" s="2"/>
      <c r="B526" s="2"/>
      <c r="C526" s="2"/>
      <c r="D526" s="2"/>
      <c r="E526" s="2"/>
      <c r="F526" s="2"/>
      <c r="G526" s="222"/>
      <c r="H526" s="222"/>
      <c r="I526" s="222"/>
      <c r="J526" s="222"/>
      <c r="K526" s="5"/>
    </row>
    <row r="527" ht="15.75" customHeight="1">
      <c r="A527" s="2"/>
      <c r="B527" s="2"/>
      <c r="C527" s="2"/>
      <c r="D527" s="2"/>
      <c r="E527" s="2"/>
      <c r="F527" s="2"/>
      <c r="G527" s="222"/>
      <c r="H527" s="222"/>
      <c r="I527" s="222"/>
      <c r="J527" s="222"/>
      <c r="K527" s="5"/>
    </row>
    <row r="528" ht="15.75" customHeight="1">
      <c r="A528" s="2"/>
      <c r="B528" s="2"/>
      <c r="C528" s="2"/>
      <c r="D528" s="2"/>
      <c r="E528" s="2"/>
      <c r="F528" s="2"/>
      <c r="G528" s="222"/>
      <c r="H528" s="222"/>
      <c r="I528" s="222"/>
      <c r="J528" s="222"/>
      <c r="K528" s="5"/>
    </row>
    <row r="529" ht="15.75" customHeight="1">
      <c r="A529" s="2"/>
      <c r="B529" s="2"/>
      <c r="C529" s="2"/>
      <c r="D529" s="2"/>
      <c r="E529" s="2"/>
      <c r="F529" s="2"/>
      <c r="G529" s="222"/>
      <c r="H529" s="222"/>
      <c r="I529" s="222"/>
      <c r="J529" s="222"/>
      <c r="K529" s="5"/>
    </row>
    <row r="530" ht="15.75" customHeight="1">
      <c r="A530" s="2"/>
      <c r="B530" s="2"/>
      <c r="C530" s="2"/>
      <c r="D530" s="2"/>
      <c r="E530" s="2"/>
      <c r="F530" s="2"/>
      <c r="G530" s="222"/>
      <c r="H530" s="222"/>
      <c r="I530" s="222"/>
      <c r="J530" s="222"/>
      <c r="K530" s="5"/>
    </row>
    <row r="531" ht="15.75" customHeight="1">
      <c r="A531" s="2"/>
      <c r="B531" s="2"/>
      <c r="C531" s="2"/>
      <c r="D531" s="2"/>
      <c r="E531" s="2"/>
      <c r="F531" s="2"/>
      <c r="G531" s="222"/>
      <c r="H531" s="222"/>
      <c r="I531" s="222"/>
      <c r="J531" s="222"/>
      <c r="K531" s="5"/>
    </row>
    <row r="532" ht="15.75" customHeight="1">
      <c r="A532" s="2"/>
      <c r="B532" s="2"/>
      <c r="C532" s="2"/>
      <c r="D532" s="2"/>
      <c r="E532" s="2"/>
      <c r="F532" s="2"/>
      <c r="G532" s="222"/>
      <c r="H532" s="222"/>
      <c r="I532" s="222"/>
      <c r="J532" s="222"/>
      <c r="K532" s="5"/>
    </row>
    <row r="533" ht="15.75" customHeight="1">
      <c r="A533" s="2"/>
      <c r="B533" s="2"/>
      <c r="C533" s="2"/>
      <c r="D533" s="2"/>
      <c r="E533" s="2"/>
      <c r="F533" s="2"/>
      <c r="G533" s="222"/>
      <c r="H533" s="222"/>
      <c r="I533" s="222"/>
      <c r="J533" s="222"/>
      <c r="K533" s="5"/>
    </row>
    <row r="534" ht="15.75" customHeight="1">
      <c r="A534" s="2"/>
      <c r="B534" s="2"/>
      <c r="C534" s="2"/>
      <c r="D534" s="2"/>
      <c r="E534" s="2"/>
      <c r="F534" s="2"/>
      <c r="G534" s="222"/>
      <c r="H534" s="222"/>
      <c r="I534" s="222"/>
      <c r="J534" s="222"/>
      <c r="K534" s="5"/>
    </row>
    <row r="535" ht="15.75" customHeight="1">
      <c r="A535" s="2"/>
      <c r="B535" s="2"/>
      <c r="C535" s="2"/>
      <c r="D535" s="2"/>
      <c r="E535" s="2"/>
      <c r="F535" s="2"/>
      <c r="G535" s="222"/>
      <c r="H535" s="222"/>
      <c r="I535" s="222"/>
      <c r="J535" s="222"/>
      <c r="K535" s="5"/>
    </row>
    <row r="536" ht="15.75" customHeight="1">
      <c r="A536" s="2"/>
      <c r="B536" s="2"/>
      <c r="C536" s="2"/>
      <c r="D536" s="2"/>
      <c r="E536" s="2"/>
      <c r="F536" s="2"/>
      <c r="G536" s="222"/>
      <c r="H536" s="222"/>
      <c r="I536" s="222"/>
      <c r="J536" s="222"/>
      <c r="K536" s="5"/>
    </row>
    <row r="537" ht="15.75" customHeight="1">
      <c r="A537" s="2"/>
      <c r="B537" s="2"/>
      <c r="C537" s="2"/>
      <c r="D537" s="2"/>
      <c r="E537" s="2"/>
      <c r="F537" s="2"/>
      <c r="G537" s="222"/>
      <c r="H537" s="222"/>
      <c r="I537" s="222"/>
      <c r="J537" s="222"/>
      <c r="K537" s="5"/>
    </row>
    <row r="538" ht="15.75" customHeight="1">
      <c r="A538" s="2"/>
      <c r="B538" s="2"/>
      <c r="C538" s="2"/>
      <c r="D538" s="2"/>
      <c r="E538" s="2"/>
      <c r="F538" s="2"/>
      <c r="G538" s="222"/>
      <c r="H538" s="222"/>
      <c r="I538" s="222"/>
      <c r="J538" s="222"/>
      <c r="K538" s="5"/>
    </row>
    <row r="539" ht="15.75" customHeight="1">
      <c r="A539" s="2"/>
      <c r="B539" s="2"/>
      <c r="C539" s="2"/>
      <c r="D539" s="2"/>
      <c r="E539" s="2"/>
      <c r="F539" s="2"/>
      <c r="G539" s="222"/>
      <c r="H539" s="222"/>
      <c r="I539" s="222"/>
      <c r="J539" s="222"/>
      <c r="K539" s="5"/>
    </row>
    <row r="540" ht="15.75" customHeight="1">
      <c r="A540" s="2"/>
      <c r="B540" s="2"/>
      <c r="C540" s="2"/>
      <c r="D540" s="2"/>
      <c r="E540" s="2"/>
      <c r="F540" s="2"/>
      <c r="G540" s="222"/>
      <c r="H540" s="222"/>
      <c r="I540" s="222"/>
      <c r="J540" s="222"/>
      <c r="K540" s="5"/>
    </row>
    <row r="541" ht="15.75" customHeight="1">
      <c r="A541" s="2"/>
      <c r="B541" s="2"/>
      <c r="C541" s="2"/>
      <c r="D541" s="2"/>
      <c r="E541" s="2"/>
      <c r="F541" s="2"/>
      <c r="G541" s="222"/>
      <c r="H541" s="222"/>
      <c r="I541" s="222"/>
      <c r="J541" s="222"/>
      <c r="K541" s="5"/>
    </row>
    <row r="542" ht="15.75" customHeight="1">
      <c r="A542" s="2"/>
      <c r="B542" s="2"/>
      <c r="C542" s="2"/>
      <c r="D542" s="2"/>
      <c r="E542" s="2"/>
      <c r="F542" s="2"/>
      <c r="G542" s="222"/>
      <c r="H542" s="222"/>
      <c r="I542" s="222"/>
      <c r="J542" s="222"/>
      <c r="K542" s="5"/>
    </row>
    <row r="543" ht="15.75" customHeight="1">
      <c r="A543" s="2"/>
      <c r="B543" s="2"/>
      <c r="C543" s="2"/>
      <c r="D543" s="2"/>
      <c r="E543" s="2"/>
      <c r="F543" s="2"/>
      <c r="G543" s="222"/>
      <c r="H543" s="222"/>
      <c r="I543" s="222"/>
      <c r="J543" s="222"/>
      <c r="K543" s="5"/>
    </row>
    <row r="544" ht="15.75" customHeight="1">
      <c r="A544" s="2"/>
      <c r="B544" s="2"/>
      <c r="C544" s="2"/>
      <c r="D544" s="2"/>
      <c r="E544" s="2"/>
      <c r="F544" s="2"/>
      <c r="G544" s="222"/>
      <c r="H544" s="222"/>
      <c r="I544" s="222"/>
      <c r="J544" s="222"/>
      <c r="K544" s="5"/>
    </row>
    <row r="545" ht="15.75" customHeight="1">
      <c r="A545" s="2"/>
      <c r="B545" s="2"/>
      <c r="C545" s="2"/>
      <c r="D545" s="2"/>
      <c r="E545" s="2"/>
      <c r="F545" s="2"/>
      <c r="G545" s="222"/>
      <c r="H545" s="222"/>
      <c r="I545" s="222"/>
      <c r="J545" s="222"/>
      <c r="K545" s="5"/>
    </row>
    <row r="546" ht="15.75" customHeight="1">
      <c r="A546" s="2"/>
      <c r="B546" s="2"/>
      <c r="C546" s="2"/>
      <c r="D546" s="2"/>
      <c r="E546" s="2"/>
      <c r="F546" s="2"/>
      <c r="G546" s="222"/>
      <c r="H546" s="222"/>
      <c r="I546" s="222"/>
      <c r="J546" s="222"/>
      <c r="K546" s="5"/>
    </row>
    <row r="547" ht="15.75" customHeight="1">
      <c r="A547" s="2"/>
      <c r="B547" s="2"/>
      <c r="C547" s="2"/>
      <c r="D547" s="2"/>
      <c r="E547" s="2"/>
      <c r="F547" s="2"/>
      <c r="G547" s="222"/>
      <c r="H547" s="222"/>
      <c r="I547" s="222"/>
      <c r="J547" s="222"/>
      <c r="K547" s="5"/>
    </row>
    <row r="548" ht="15.75" customHeight="1">
      <c r="A548" s="2"/>
      <c r="B548" s="2"/>
      <c r="C548" s="2"/>
      <c r="D548" s="2"/>
      <c r="E548" s="2"/>
      <c r="F548" s="2"/>
      <c r="G548" s="222"/>
      <c r="H548" s="222"/>
      <c r="I548" s="222"/>
      <c r="J548" s="222"/>
      <c r="K548" s="5"/>
    </row>
    <row r="549" ht="15.75" customHeight="1">
      <c r="A549" s="2"/>
      <c r="B549" s="2"/>
      <c r="C549" s="2"/>
      <c r="D549" s="2"/>
      <c r="E549" s="2"/>
      <c r="F549" s="2"/>
      <c r="G549" s="222"/>
      <c r="H549" s="222"/>
      <c r="I549" s="222"/>
      <c r="J549" s="222"/>
      <c r="K549" s="5"/>
    </row>
    <row r="550" ht="15.75" customHeight="1">
      <c r="A550" s="2"/>
      <c r="B550" s="2"/>
      <c r="C550" s="2"/>
      <c r="D550" s="2"/>
      <c r="E550" s="2"/>
      <c r="F550" s="2"/>
      <c r="G550" s="222"/>
      <c r="H550" s="222"/>
      <c r="I550" s="222"/>
      <c r="J550" s="222"/>
      <c r="K550" s="5"/>
    </row>
    <row r="551" ht="15.75" customHeight="1">
      <c r="A551" s="2"/>
      <c r="B551" s="2"/>
      <c r="C551" s="2"/>
      <c r="D551" s="2"/>
      <c r="E551" s="2"/>
      <c r="F551" s="2"/>
      <c r="G551" s="222"/>
      <c r="H551" s="222"/>
      <c r="I551" s="222"/>
      <c r="J551" s="222"/>
      <c r="K551" s="5"/>
    </row>
    <row r="552" ht="15.75" customHeight="1">
      <c r="A552" s="2"/>
      <c r="B552" s="2"/>
      <c r="C552" s="2"/>
      <c r="D552" s="2"/>
      <c r="E552" s="2"/>
      <c r="F552" s="2"/>
      <c r="G552" s="222"/>
      <c r="H552" s="222"/>
      <c r="I552" s="222"/>
      <c r="J552" s="222"/>
      <c r="K552" s="5"/>
    </row>
    <row r="553" ht="15.75" customHeight="1">
      <c r="A553" s="2"/>
      <c r="B553" s="2"/>
      <c r="C553" s="2"/>
      <c r="D553" s="2"/>
      <c r="E553" s="2"/>
      <c r="F553" s="2"/>
      <c r="G553" s="222"/>
      <c r="H553" s="222"/>
      <c r="I553" s="222"/>
      <c r="J553" s="222"/>
      <c r="K553" s="5"/>
    </row>
    <row r="554" ht="15.75" customHeight="1">
      <c r="A554" s="2"/>
      <c r="B554" s="2"/>
      <c r="C554" s="2"/>
      <c r="D554" s="2"/>
      <c r="E554" s="2"/>
      <c r="F554" s="2"/>
      <c r="G554" s="222"/>
      <c r="H554" s="222"/>
      <c r="I554" s="222"/>
      <c r="J554" s="222"/>
      <c r="K554" s="5"/>
    </row>
    <row r="555" ht="15.75" customHeight="1">
      <c r="A555" s="2"/>
      <c r="B555" s="2"/>
      <c r="C555" s="2"/>
      <c r="D555" s="2"/>
      <c r="E555" s="2"/>
      <c r="F555" s="2"/>
      <c r="G555" s="222"/>
      <c r="H555" s="222"/>
      <c r="I555" s="222"/>
      <c r="J555" s="222"/>
      <c r="K555" s="5"/>
    </row>
    <row r="556" ht="15.75" customHeight="1">
      <c r="A556" s="2"/>
      <c r="B556" s="2"/>
      <c r="C556" s="2"/>
      <c r="D556" s="2"/>
      <c r="E556" s="2"/>
      <c r="F556" s="2"/>
      <c r="G556" s="222"/>
      <c r="H556" s="222"/>
      <c r="I556" s="222"/>
      <c r="J556" s="222"/>
      <c r="K556" s="5"/>
    </row>
    <row r="557" ht="15.75" customHeight="1">
      <c r="A557" s="2"/>
      <c r="B557" s="2"/>
      <c r="C557" s="2"/>
      <c r="D557" s="2"/>
      <c r="E557" s="2"/>
      <c r="F557" s="2"/>
      <c r="G557" s="222"/>
      <c r="H557" s="222"/>
      <c r="I557" s="222"/>
      <c r="J557" s="222"/>
      <c r="K557" s="5"/>
    </row>
    <row r="558" ht="15.75" customHeight="1">
      <c r="A558" s="2"/>
      <c r="B558" s="2"/>
      <c r="C558" s="2"/>
      <c r="D558" s="2"/>
      <c r="E558" s="2"/>
      <c r="F558" s="2"/>
      <c r="G558" s="222"/>
      <c r="H558" s="222"/>
      <c r="I558" s="222"/>
      <c r="J558" s="222"/>
      <c r="K558" s="5"/>
    </row>
    <row r="559" ht="15.75" customHeight="1">
      <c r="A559" s="2"/>
      <c r="B559" s="2"/>
      <c r="C559" s="2"/>
      <c r="D559" s="2"/>
      <c r="E559" s="2"/>
      <c r="F559" s="2"/>
      <c r="G559" s="222"/>
      <c r="H559" s="222"/>
      <c r="I559" s="222"/>
      <c r="J559" s="222"/>
      <c r="K559" s="5"/>
    </row>
    <row r="560" ht="15.75" customHeight="1">
      <c r="A560" s="2"/>
      <c r="B560" s="2"/>
      <c r="C560" s="2"/>
      <c r="D560" s="2"/>
      <c r="E560" s="2"/>
      <c r="F560" s="2"/>
      <c r="G560" s="222"/>
      <c r="H560" s="222"/>
      <c r="I560" s="222"/>
      <c r="J560" s="222"/>
      <c r="K560" s="5"/>
    </row>
    <row r="561" ht="15.75" customHeight="1">
      <c r="A561" s="2"/>
      <c r="B561" s="2"/>
      <c r="C561" s="2"/>
      <c r="D561" s="2"/>
      <c r="E561" s="2"/>
      <c r="F561" s="2"/>
      <c r="G561" s="222"/>
      <c r="H561" s="222"/>
      <c r="I561" s="222"/>
      <c r="J561" s="222"/>
      <c r="K561" s="5"/>
    </row>
    <row r="562" ht="15.75" customHeight="1">
      <c r="A562" s="2"/>
      <c r="B562" s="2"/>
      <c r="C562" s="2"/>
      <c r="D562" s="2"/>
      <c r="E562" s="2"/>
      <c r="F562" s="2"/>
      <c r="G562" s="222"/>
      <c r="H562" s="222"/>
      <c r="I562" s="222"/>
      <c r="J562" s="222"/>
      <c r="K562" s="5"/>
    </row>
    <row r="563" ht="15.75" customHeight="1">
      <c r="A563" s="2"/>
      <c r="B563" s="2"/>
      <c r="C563" s="2"/>
      <c r="D563" s="2"/>
      <c r="E563" s="2"/>
      <c r="F563" s="2"/>
      <c r="G563" s="222"/>
      <c r="H563" s="222"/>
      <c r="I563" s="222"/>
      <c r="J563" s="222"/>
      <c r="K563" s="5"/>
    </row>
    <row r="564" ht="15.75" customHeight="1">
      <c r="A564" s="2"/>
      <c r="B564" s="2"/>
      <c r="C564" s="2"/>
      <c r="D564" s="2"/>
      <c r="E564" s="2"/>
      <c r="F564" s="2"/>
      <c r="G564" s="222"/>
      <c r="H564" s="222"/>
      <c r="I564" s="222"/>
      <c r="J564" s="222"/>
      <c r="K564" s="5"/>
    </row>
    <row r="565" ht="15.75" customHeight="1">
      <c r="A565" s="2"/>
      <c r="B565" s="2"/>
      <c r="C565" s="2"/>
      <c r="D565" s="2"/>
      <c r="E565" s="2"/>
      <c r="F565" s="2"/>
      <c r="G565" s="222"/>
      <c r="H565" s="222"/>
      <c r="I565" s="222"/>
      <c r="J565" s="222"/>
      <c r="K565" s="5"/>
    </row>
    <row r="566" ht="15.75" customHeight="1">
      <c r="A566" s="2"/>
      <c r="B566" s="2"/>
      <c r="C566" s="2"/>
      <c r="D566" s="2"/>
      <c r="E566" s="2"/>
      <c r="F566" s="2"/>
      <c r="G566" s="222"/>
      <c r="H566" s="222"/>
      <c r="I566" s="222"/>
      <c r="J566" s="222"/>
      <c r="K566" s="5"/>
    </row>
    <row r="567" ht="15.75" customHeight="1">
      <c r="A567" s="2"/>
      <c r="B567" s="2"/>
      <c r="C567" s="2"/>
      <c r="D567" s="2"/>
      <c r="E567" s="2"/>
      <c r="F567" s="2"/>
      <c r="G567" s="222"/>
      <c r="H567" s="222"/>
      <c r="I567" s="222"/>
      <c r="J567" s="222"/>
      <c r="K567" s="5"/>
    </row>
    <row r="568" ht="15.75" customHeight="1">
      <c r="A568" s="2"/>
      <c r="B568" s="2"/>
      <c r="C568" s="2"/>
      <c r="D568" s="2"/>
      <c r="E568" s="2"/>
      <c r="F568" s="2"/>
      <c r="G568" s="222"/>
      <c r="H568" s="222"/>
      <c r="I568" s="222"/>
      <c r="J568" s="222"/>
      <c r="K568" s="5"/>
    </row>
    <row r="569" ht="15.75" customHeight="1">
      <c r="A569" s="2"/>
      <c r="B569" s="2"/>
      <c r="C569" s="2"/>
      <c r="D569" s="2"/>
      <c r="E569" s="2"/>
      <c r="F569" s="2"/>
      <c r="G569" s="222"/>
      <c r="H569" s="222"/>
      <c r="I569" s="222"/>
      <c r="J569" s="222"/>
      <c r="K569" s="5"/>
    </row>
    <row r="570" ht="15.75" customHeight="1">
      <c r="A570" s="2"/>
      <c r="B570" s="2"/>
      <c r="C570" s="2"/>
      <c r="D570" s="2"/>
      <c r="E570" s="2"/>
      <c r="F570" s="2"/>
      <c r="G570" s="222"/>
      <c r="H570" s="222"/>
      <c r="I570" s="222"/>
      <c r="J570" s="222"/>
      <c r="K570" s="5"/>
    </row>
    <row r="571" ht="15.75" customHeight="1">
      <c r="A571" s="2"/>
      <c r="B571" s="2"/>
      <c r="C571" s="2"/>
      <c r="D571" s="2"/>
      <c r="E571" s="2"/>
      <c r="F571" s="2"/>
      <c r="G571" s="222"/>
      <c r="H571" s="222"/>
      <c r="I571" s="222"/>
      <c r="J571" s="222"/>
      <c r="K571" s="5"/>
    </row>
    <row r="572" ht="15.75" customHeight="1">
      <c r="A572" s="2"/>
      <c r="B572" s="2"/>
      <c r="C572" s="2"/>
      <c r="D572" s="2"/>
      <c r="E572" s="2"/>
      <c r="F572" s="2"/>
      <c r="G572" s="222"/>
      <c r="H572" s="222"/>
      <c r="I572" s="222"/>
      <c r="J572" s="222"/>
      <c r="K572" s="5"/>
    </row>
    <row r="573" ht="15.75" customHeight="1">
      <c r="A573" s="2"/>
      <c r="B573" s="2"/>
      <c r="C573" s="2"/>
      <c r="D573" s="2"/>
      <c r="E573" s="2"/>
      <c r="F573" s="2"/>
      <c r="G573" s="222"/>
      <c r="H573" s="222"/>
      <c r="I573" s="222"/>
      <c r="J573" s="222"/>
      <c r="K573" s="5"/>
    </row>
    <row r="574" ht="15.75" customHeight="1">
      <c r="A574" s="2"/>
      <c r="B574" s="2"/>
      <c r="C574" s="2"/>
      <c r="D574" s="2"/>
      <c r="E574" s="2"/>
      <c r="F574" s="2"/>
      <c r="G574" s="222"/>
      <c r="H574" s="222"/>
      <c r="I574" s="222"/>
      <c r="J574" s="222"/>
      <c r="K574" s="5"/>
    </row>
    <row r="575" ht="15.75" customHeight="1">
      <c r="A575" s="2"/>
      <c r="B575" s="2"/>
      <c r="C575" s="2"/>
      <c r="D575" s="2"/>
      <c r="E575" s="2"/>
      <c r="F575" s="2"/>
      <c r="G575" s="222"/>
      <c r="H575" s="222"/>
      <c r="I575" s="222"/>
      <c r="J575" s="222"/>
      <c r="K575" s="5"/>
    </row>
    <row r="576" ht="15.75" customHeight="1">
      <c r="A576" s="2"/>
      <c r="B576" s="2"/>
      <c r="C576" s="2"/>
      <c r="D576" s="2"/>
      <c r="E576" s="2"/>
      <c r="F576" s="2"/>
      <c r="G576" s="222"/>
      <c r="H576" s="222"/>
      <c r="I576" s="222"/>
      <c r="J576" s="222"/>
      <c r="K576" s="5"/>
    </row>
    <row r="577" ht="15.75" customHeight="1">
      <c r="A577" s="2"/>
      <c r="B577" s="2"/>
      <c r="C577" s="2"/>
      <c r="D577" s="2"/>
      <c r="E577" s="2"/>
      <c r="F577" s="2"/>
      <c r="G577" s="222"/>
      <c r="H577" s="222"/>
      <c r="I577" s="222"/>
      <c r="J577" s="222"/>
      <c r="K577" s="5"/>
    </row>
    <row r="578" ht="15.75" customHeight="1">
      <c r="A578" s="2"/>
      <c r="B578" s="2"/>
      <c r="C578" s="2"/>
      <c r="D578" s="2"/>
      <c r="E578" s="2"/>
      <c r="F578" s="2"/>
      <c r="G578" s="222"/>
      <c r="H578" s="222"/>
      <c r="I578" s="222"/>
      <c r="J578" s="222"/>
      <c r="K578" s="5"/>
    </row>
    <row r="579" ht="15.75" customHeight="1">
      <c r="A579" s="2"/>
      <c r="B579" s="2"/>
      <c r="C579" s="2"/>
      <c r="D579" s="2"/>
      <c r="E579" s="2"/>
      <c r="F579" s="2"/>
      <c r="G579" s="222"/>
      <c r="H579" s="222"/>
      <c r="I579" s="222"/>
      <c r="J579" s="222"/>
      <c r="K579" s="5"/>
    </row>
    <row r="580" ht="15.75" customHeight="1">
      <c r="A580" s="2"/>
      <c r="B580" s="2"/>
      <c r="C580" s="2"/>
      <c r="D580" s="2"/>
      <c r="E580" s="2"/>
      <c r="F580" s="2"/>
      <c r="G580" s="222"/>
      <c r="H580" s="222"/>
      <c r="I580" s="222"/>
      <c r="J580" s="222"/>
      <c r="K580" s="5"/>
    </row>
    <row r="581" ht="15.75" customHeight="1">
      <c r="A581" s="2"/>
      <c r="B581" s="2"/>
      <c r="C581" s="2"/>
      <c r="D581" s="2"/>
      <c r="E581" s="2"/>
      <c r="F581" s="2"/>
      <c r="G581" s="222"/>
      <c r="H581" s="222"/>
      <c r="I581" s="222"/>
      <c r="J581" s="222"/>
      <c r="K581" s="5"/>
    </row>
    <row r="582" ht="15.75" customHeight="1">
      <c r="A582" s="2"/>
      <c r="B582" s="2"/>
      <c r="C582" s="2"/>
      <c r="D582" s="2"/>
      <c r="E582" s="2"/>
      <c r="F582" s="2"/>
      <c r="G582" s="222"/>
      <c r="H582" s="222"/>
      <c r="I582" s="222"/>
      <c r="J582" s="222"/>
      <c r="K582" s="5"/>
    </row>
    <row r="583" ht="15.75" customHeight="1">
      <c r="A583" s="2"/>
      <c r="B583" s="2"/>
      <c r="C583" s="2"/>
      <c r="D583" s="2"/>
      <c r="E583" s="2"/>
      <c r="F583" s="2"/>
      <c r="G583" s="222"/>
      <c r="H583" s="222"/>
      <c r="I583" s="222"/>
      <c r="J583" s="222"/>
      <c r="K583" s="5"/>
    </row>
    <row r="584" ht="15.75" customHeight="1">
      <c r="A584" s="2"/>
      <c r="B584" s="2"/>
      <c r="C584" s="2"/>
      <c r="D584" s="2"/>
      <c r="E584" s="2"/>
      <c r="F584" s="2"/>
      <c r="G584" s="222"/>
      <c r="H584" s="222"/>
      <c r="I584" s="222"/>
      <c r="J584" s="222"/>
      <c r="K584" s="5"/>
    </row>
    <row r="585" ht="15.75" customHeight="1">
      <c r="A585" s="2"/>
      <c r="B585" s="2"/>
      <c r="C585" s="2"/>
      <c r="D585" s="2"/>
      <c r="E585" s="2"/>
      <c r="F585" s="2"/>
      <c r="G585" s="222"/>
      <c r="H585" s="222"/>
      <c r="I585" s="222"/>
      <c r="J585" s="222"/>
      <c r="K585" s="5"/>
    </row>
    <row r="586" ht="15.75" customHeight="1">
      <c r="A586" s="2"/>
      <c r="B586" s="2"/>
      <c r="C586" s="2"/>
      <c r="D586" s="2"/>
      <c r="E586" s="2"/>
      <c r="F586" s="2"/>
      <c r="G586" s="222"/>
      <c r="H586" s="222"/>
      <c r="I586" s="222"/>
      <c r="J586" s="222"/>
      <c r="K586" s="5"/>
    </row>
    <row r="587" ht="15.75" customHeight="1">
      <c r="A587" s="2"/>
      <c r="B587" s="2"/>
      <c r="C587" s="2"/>
      <c r="D587" s="2"/>
      <c r="E587" s="2"/>
      <c r="F587" s="2"/>
      <c r="G587" s="222"/>
      <c r="H587" s="222"/>
      <c r="I587" s="222"/>
      <c r="J587" s="222"/>
      <c r="K587" s="5"/>
    </row>
    <row r="588" ht="15.75" customHeight="1">
      <c r="A588" s="2"/>
      <c r="B588" s="2"/>
      <c r="C588" s="2"/>
      <c r="D588" s="2"/>
      <c r="E588" s="2"/>
      <c r="F588" s="2"/>
      <c r="G588" s="222"/>
      <c r="H588" s="222"/>
      <c r="I588" s="222"/>
      <c r="J588" s="222"/>
      <c r="K588" s="5"/>
    </row>
    <row r="589" ht="15.75" customHeight="1">
      <c r="A589" s="2"/>
      <c r="B589" s="2"/>
      <c r="C589" s="2"/>
      <c r="D589" s="2"/>
      <c r="E589" s="2"/>
      <c r="F589" s="2"/>
      <c r="G589" s="222"/>
      <c r="H589" s="222"/>
      <c r="I589" s="222"/>
      <c r="J589" s="222"/>
      <c r="K589" s="5"/>
    </row>
    <row r="590" ht="15.75" customHeight="1">
      <c r="A590" s="2"/>
      <c r="B590" s="2"/>
      <c r="C590" s="2"/>
      <c r="D590" s="2"/>
      <c r="E590" s="2"/>
      <c r="F590" s="2"/>
      <c r="G590" s="222"/>
      <c r="H590" s="222"/>
      <c r="I590" s="222"/>
      <c r="J590" s="222"/>
      <c r="K590" s="5"/>
    </row>
    <row r="591" ht="15.75" customHeight="1">
      <c r="A591" s="2"/>
      <c r="B591" s="2"/>
      <c r="C591" s="2"/>
      <c r="D591" s="2"/>
      <c r="E591" s="2"/>
      <c r="F591" s="2"/>
      <c r="G591" s="222"/>
      <c r="H591" s="222"/>
      <c r="I591" s="222"/>
      <c r="J591" s="222"/>
      <c r="K591" s="5"/>
    </row>
    <row r="592" ht="15.75" customHeight="1">
      <c r="A592" s="2"/>
      <c r="B592" s="2"/>
      <c r="C592" s="2"/>
      <c r="D592" s="2"/>
      <c r="E592" s="2"/>
      <c r="F592" s="2"/>
      <c r="G592" s="222"/>
      <c r="H592" s="222"/>
      <c r="I592" s="222"/>
      <c r="J592" s="222"/>
      <c r="K592" s="5"/>
    </row>
    <row r="593" ht="15.75" customHeight="1">
      <c r="A593" s="2"/>
      <c r="B593" s="2"/>
      <c r="C593" s="2"/>
      <c r="D593" s="2"/>
      <c r="E593" s="2"/>
      <c r="F593" s="2"/>
      <c r="G593" s="222"/>
      <c r="H593" s="222"/>
      <c r="I593" s="222"/>
      <c r="J593" s="222"/>
      <c r="K593" s="5"/>
    </row>
    <row r="594" ht="15.75" customHeight="1">
      <c r="A594" s="2"/>
      <c r="B594" s="2"/>
      <c r="C594" s="2"/>
      <c r="D594" s="2"/>
      <c r="E594" s="2"/>
      <c r="F594" s="2"/>
      <c r="G594" s="222"/>
      <c r="H594" s="222"/>
      <c r="I594" s="222"/>
      <c r="J594" s="222"/>
      <c r="K594" s="5"/>
    </row>
    <row r="595" ht="15.75" customHeight="1">
      <c r="A595" s="2"/>
      <c r="B595" s="2"/>
      <c r="C595" s="2"/>
      <c r="D595" s="2"/>
      <c r="E595" s="2"/>
      <c r="F595" s="2"/>
      <c r="G595" s="222"/>
      <c r="H595" s="222"/>
      <c r="I595" s="222"/>
      <c r="J595" s="222"/>
      <c r="K595" s="5"/>
    </row>
    <row r="596" ht="15.75" customHeight="1">
      <c r="A596" s="2"/>
      <c r="B596" s="2"/>
      <c r="C596" s="2"/>
      <c r="D596" s="2"/>
      <c r="E596" s="2"/>
      <c r="F596" s="2"/>
      <c r="G596" s="222"/>
      <c r="H596" s="222"/>
      <c r="I596" s="222"/>
      <c r="J596" s="222"/>
      <c r="K596" s="5"/>
    </row>
    <row r="597" ht="15.75" customHeight="1">
      <c r="A597" s="2"/>
      <c r="B597" s="2"/>
      <c r="C597" s="2"/>
      <c r="D597" s="2"/>
      <c r="E597" s="2"/>
      <c r="F597" s="2"/>
      <c r="G597" s="222"/>
      <c r="H597" s="222"/>
      <c r="I597" s="222"/>
      <c r="J597" s="222"/>
      <c r="K597" s="5"/>
    </row>
    <row r="598" ht="15.75" customHeight="1">
      <c r="A598" s="2"/>
      <c r="B598" s="2"/>
      <c r="C598" s="2"/>
      <c r="D598" s="2"/>
      <c r="E598" s="2"/>
      <c r="F598" s="2"/>
      <c r="G598" s="222"/>
      <c r="H598" s="222"/>
      <c r="I598" s="222"/>
      <c r="J598" s="222"/>
      <c r="K598" s="5"/>
    </row>
    <row r="599" ht="15.75" customHeight="1">
      <c r="A599" s="2"/>
      <c r="B599" s="2"/>
      <c r="C599" s="2"/>
      <c r="D599" s="2"/>
      <c r="E599" s="2"/>
      <c r="F599" s="2"/>
      <c r="G599" s="222"/>
      <c r="H599" s="222"/>
      <c r="I599" s="222"/>
      <c r="J599" s="222"/>
      <c r="K599" s="5"/>
    </row>
    <row r="600" ht="15.75" customHeight="1">
      <c r="A600" s="2"/>
      <c r="B600" s="2"/>
      <c r="C600" s="2"/>
      <c r="D600" s="2"/>
      <c r="E600" s="2"/>
      <c r="F600" s="2"/>
      <c r="G600" s="222"/>
      <c r="H600" s="222"/>
      <c r="I600" s="222"/>
      <c r="J600" s="222"/>
      <c r="K600" s="5"/>
    </row>
    <row r="601" ht="15.75" customHeight="1">
      <c r="A601" s="2"/>
      <c r="B601" s="2"/>
      <c r="C601" s="2"/>
      <c r="D601" s="2"/>
      <c r="E601" s="2"/>
      <c r="F601" s="2"/>
      <c r="G601" s="222"/>
      <c r="H601" s="222"/>
      <c r="I601" s="222"/>
      <c r="J601" s="222"/>
      <c r="K601" s="5"/>
    </row>
    <row r="602" ht="15.75" customHeight="1">
      <c r="A602" s="2"/>
      <c r="B602" s="2"/>
      <c r="C602" s="2"/>
      <c r="D602" s="2"/>
      <c r="E602" s="2"/>
      <c r="F602" s="2"/>
      <c r="G602" s="222"/>
      <c r="H602" s="222"/>
      <c r="I602" s="222"/>
      <c r="J602" s="222"/>
      <c r="K602" s="5"/>
    </row>
    <row r="603" ht="15.75" customHeight="1">
      <c r="A603" s="2"/>
      <c r="B603" s="2"/>
      <c r="C603" s="2"/>
      <c r="D603" s="2"/>
      <c r="E603" s="2"/>
      <c r="F603" s="2"/>
      <c r="G603" s="222"/>
      <c r="H603" s="222"/>
      <c r="I603" s="222"/>
      <c r="J603" s="222"/>
      <c r="K603" s="5"/>
    </row>
    <row r="604" ht="15.75" customHeight="1">
      <c r="A604" s="2"/>
      <c r="B604" s="2"/>
      <c r="C604" s="2"/>
      <c r="D604" s="2"/>
      <c r="E604" s="2"/>
      <c r="F604" s="2"/>
      <c r="G604" s="222"/>
      <c r="H604" s="222"/>
      <c r="I604" s="222"/>
      <c r="J604" s="222"/>
      <c r="K604" s="5"/>
    </row>
    <row r="605" ht="15.75" customHeight="1">
      <c r="A605" s="2"/>
      <c r="B605" s="2"/>
      <c r="C605" s="2"/>
      <c r="D605" s="2"/>
      <c r="E605" s="2"/>
      <c r="F605" s="2"/>
      <c r="G605" s="222"/>
      <c r="H605" s="222"/>
      <c r="I605" s="222"/>
      <c r="J605" s="222"/>
      <c r="K605" s="5"/>
    </row>
    <row r="606" ht="15.75" customHeight="1">
      <c r="A606" s="2"/>
      <c r="B606" s="2"/>
      <c r="C606" s="2"/>
      <c r="D606" s="2"/>
      <c r="E606" s="2"/>
      <c r="F606" s="2"/>
      <c r="G606" s="222"/>
      <c r="H606" s="222"/>
      <c r="I606" s="222"/>
      <c r="J606" s="222"/>
      <c r="K606" s="5"/>
    </row>
    <row r="607" ht="15.75" customHeight="1">
      <c r="A607" s="2"/>
      <c r="B607" s="2"/>
      <c r="C607" s="2"/>
      <c r="D607" s="2"/>
      <c r="E607" s="2"/>
      <c r="F607" s="2"/>
      <c r="G607" s="222"/>
      <c r="H607" s="222"/>
      <c r="I607" s="222"/>
      <c r="J607" s="222"/>
      <c r="K607" s="5"/>
    </row>
    <row r="608" ht="15.75" customHeight="1">
      <c r="A608" s="2"/>
      <c r="B608" s="2"/>
      <c r="C608" s="2"/>
      <c r="D608" s="2"/>
      <c r="E608" s="2"/>
      <c r="F608" s="2"/>
      <c r="G608" s="222"/>
      <c r="H608" s="222"/>
      <c r="I608" s="222"/>
      <c r="J608" s="222"/>
      <c r="K608" s="5"/>
    </row>
    <row r="609" ht="15.75" customHeight="1">
      <c r="A609" s="2"/>
      <c r="B609" s="2"/>
      <c r="C609" s="2"/>
      <c r="D609" s="2"/>
      <c r="E609" s="2"/>
      <c r="F609" s="2"/>
      <c r="G609" s="222"/>
      <c r="H609" s="222"/>
      <c r="I609" s="222"/>
      <c r="J609" s="222"/>
      <c r="K609" s="5"/>
    </row>
    <row r="610" ht="15.75" customHeight="1">
      <c r="A610" s="2"/>
      <c r="B610" s="2"/>
      <c r="C610" s="2"/>
      <c r="D610" s="2"/>
      <c r="E610" s="2"/>
      <c r="F610" s="2"/>
      <c r="G610" s="222"/>
      <c r="H610" s="222"/>
      <c r="I610" s="222"/>
      <c r="J610" s="222"/>
      <c r="K610" s="5"/>
    </row>
    <row r="611" ht="15.75" customHeight="1">
      <c r="A611" s="2"/>
      <c r="B611" s="2"/>
      <c r="C611" s="2"/>
      <c r="D611" s="2"/>
      <c r="E611" s="2"/>
      <c r="F611" s="2"/>
      <c r="G611" s="222"/>
      <c r="H611" s="222"/>
      <c r="I611" s="222"/>
      <c r="J611" s="222"/>
      <c r="K611" s="5"/>
    </row>
    <row r="612" ht="15.75" customHeight="1">
      <c r="A612" s="2"/>
      <c r="B612" s="2"/>
      <c r="C612" s="2"/>
      <c r="D612" s="2"/>
      <c r="E612" s="2"/>
      <c r="F612" s="2"/>
      <c r="G612" s="222"/>
      <c r="H612" s="222"/>
      <c r="I612" s="222"/>
      <c r="J612" s="222"/>
      <c r="K612" s="5"/>
    </row>
    <row r="613" ht="15.75" customHeight="1">
      <c r="A613" s="2"/>
      <c r="B613" s="2"/>
      <c r="C613" s="2"/>
      <c r="D613" s="2"/>
      <c r="E613" s="2"/>
      <c r="F613" s="2"/>
      <c r="G613" s="222"/>
      <c r="H613" s="222"/>
      <c r="I613" s="222"/>
      <c r="J613" s="222"/>
      <c r="K613" s="5"/>
    </row>
    <row r="614" ht="15.75" customHeight="1">
      <c r="A614" s="2"/>
      <c r="B614" s="2"/>
      <c r="C614" s="2"/>
      <c r="D614" s="2"/>
      <c r="E614" s="2"/>
      <c r="F614" s="2"/>
      <c r="G614" s="222"/>
      <c r="H614" s="222"/>
      <c r="I614" s="222"/>
      <c r="J614" s="222"/>
      <c r="K614" s="5"/>
    </row>
    <row r="615" ht="15.75" customHeight="1">
      <c r="A615" s="2"/>
      <c r="B615" s="2"/>
      <c r="C615" s="2"/>
      <c r="D615" s="2"/>
      <c r="E615" s="2"/>
      <c r="F615" s="2"/>
      <c r="G615" s="222"/>
      <c r="H615" s="222"/>
      <c r="I615" s="222"/>
      <c r="J615" s="222"/>
      <c r="K615" s="5"/>
    </row>
    <row r="616" ht="15.75" customHeight="1">
      <c r="A616" s="2"/>
      <c r="B616" s="2"/>
      <c r="C616" s="2"/>
      <c r="D616" s="2"/>
      <c r="E616" s="2"/>
      <c r="F616" s="2"/>
      <c r="G616" s="222"/>
      <c r="H616" s="222"/>
      <c r="I616" s="222"/>
      <c r="J616" s="222"/>
      <c r="K616" s="5"/>
    </row>
    <row r="617" ht="15.75" customHeight="1">
      <c r="A617" s="2"/>
      <c r="B617" s="2"/>
      <c r="C617" s="2"/>
      <c r="D617" s="2"/>
      <c r="E617" s="2"/>
      <c r="F617" s="2"/>
      <c r="G617" s="222"/>
      <c r="H617" s="222"/>
      <c r="I617" s="222"/>
      <c r="J617" s="222"/>
      <c r="K617" s="5"/>
    </row>
    <row r="618" ht="15.75" customHeight="1">
      <c r="A618" s="2"/>
      <c r="B618" s="2"/>
      <c r="C618" s="2"/>
      <c r="D618" s="2"/>
      <c r="E618" s="2"/>
      <c r="F618" s="2"/>
      <c r="G618" s="222"/>
      <c r="H618" s="222"/>
      <c r="I618" s="222"/>
      <c r="J618" s="222"/>
      <c r="K618" s="5"/>
    </row>
    <row r="619" ht="15.75" customHeight="1">
      <c r="A619" s="2"/>
      <c r="B619" s="2"/>
      <c r="C619" s="2"/>
      <c r="D619" s="2"/>
      <c r="E619" s="2"/>
      <c r="F619" s="2"/>
      <c r="G619" s="222"/>
      <c r="H619" s="222"/>
      <c r="I619" s="222"/>
      <c r="J619" s="222"/>
      <c r="K619" s="5"/>
    </row>
    <row r="620" ht="15.75" customHeight="1">
      <c r="A620" s="2"/>
      <c r="B620" s="2"/>
      <c r="C620" s="2"/>
      <c r="D620" s="2"/>
      <c r="E620" s="2"/>
      <c r="F620" s="2"/>
      <c r="G620" s="222"/>
      <c r="H620" s="222"/>
      <c r="I620" s="222"/>
      <c r="J620" s="222"/>
      <c r="K620" s="5"/>
    </row>
    <row r="621" ht="15.75" customHeight="1">
      <c r="A621" s="2"/>
      <c r="B621" s="2"/>
      <c r="C621" s="2"/>
      <c r="D621" s="2"/>
      <c r="E621" s="2"/>
      <c r="F621" s="2"/>
      <c r="G621" s="222"/>
      <c r="H621" s="222"/>
      <c r="I621" s="222"/>
      <c r="J621" s="222"/>
      <c r="K621" s="5"/>
    </row>
    <row r="622" ht="15.75" customHeight="1">
      <c r="A622" s="2"/>
      <c r="B622" s="2"/>
      <c r="C622" s="2"/>
      <c r="D622" s="2"/>
      <c r="E622" s="2"/>
      <c r="F622" s="2"/>
      <c r="G622" s="222"/>
      <c r="H622" s="222"/>
      <c r="I622" s="222"/>
      <c r="J622" s="222"/>
      <c r="K622" s="5"/>
    </row>
    <row r="623" ht="15.75" customHeight="1">
      <c r="A623" s="2"/>
      <c r="B623" s="2"/>
      <c r="C623" s="2"/>
      <c r="D623" s="2"/>
      <c r="E623" s="2"/>
      <c r="F623" s="2"/>
      <c r="G623" s="222"/>
      <c r="H623" s="222"/>
      <c r="I623" s="222"/>
      <c r="J623" s="222"/>
      <c r="K623" s="5"/>
    </row>
    <row r="624" ht="15.75" customHeight="1">
      <c r="A624" s="2"/>
      <c r="B624" s="2"/>
      <c r="C624" s="2"/>
      <c r="D624" s="2"/>
      <c r="E624" s="2"/>
      <c r="F624" s="2"/>
      <c r="G624" s="222"/>
      <c r="H624" s="222"/>
      <c r="I624" s="222"/>
      <c r="J624" s="222"/>
      <c r="K624" s="5"/>
    </row>
    <row r="625" ht="15.75" customHeight="1">
      <c r="A625" s="2"/>
      <c r="B625" s="2"/>
      <c r="C625" s="2"/>
      <c r="D625" s="2"/>
      <c r="E625" s="2"/>
      <c r="F625" s="2"/>
      <c r="G625" s="222"/>
      <c r="H625" s="222"/>
      <c r="I625" s="222"/>
      <c r="J625" s="222"/>
      <c r="K625" s="5"/>
    </row>
    <row r="626" ht="15.75" customHeight="1">
      <c r="A626" s="2"/>
      <c r="B626" s="2"/>
      <c r="C626" s="2"/>
      <c r="D626" s="2"/>
      <c r="E626" s="2"/>
      <c r="F626" s="2"/>
      <c r="G626" s="222"/>
      <c r="H626" s="222"/>
      <c r="I626" s="222"/>
      <c r="J626" s="222"/>
      <c r="K626" s="5"/>
    </row>
    <row r="627" ht="15.75" customHeight="1">
      <c r="A627" s="2"/>
      <c r="B627" s="2"/>
      <c r="C627" s="2"/>
      <c r="D627" s="2"/>
      <c r="E627" s="2"/>
      <c r="F627" s="2"/>
      <c r="G627" s="222"/>
      <c r="H627" s="222"/>
      <c r="I627" s="222"/>
      <c r="J627" s="222"/>
      <c r="K627" s="5"/>
    </row>
    <row r="628" ht="15.75" customHeight="1">
      <c r="A628" s="2"/>
      <c r="B628" s="2"/>
      <c r="C628" s="2"/>
      <c r="D628" s="2"/>
      <c r="E628" s="2"/>
      <c r="F628" s="2"/>
      <c r="G628" s="222"/>
      <c r="H628" s="222"/>
      <c r="I628" s="222"/>
      <c r="J628" s="222"/>
      <c r="K628" s="5"/>
    </row>
    <row r="629" ht="15.75" customHeight="1">
      <c r="A629" s="2"/>
      <c r="B629" s="2"/>
      <c r="C629" s="2"/>
      <c r="D629" s="2"/>
      <c r="E629" s="2"/>
      <c r="F629" s="2"/>
      <c r="G629" s="222"/>
      <c r="H629" s="222"/>
      <c r="I629" s="222"/>
      <c r="J629" s="222"/>
      <c r="K629" s="5"/>
    </row>
    <row r="630" ht="15.75" customHeight="1">
      <c r="A630" s="2"/>
      <c r="B630" s="2"/>
      <c r="C630" s="2"/>
      <c r="D630" s="2"/>
      <c r="E630" s="2"/>
      <c r="F630" s="2"/>
      <c r="G630" s="222"/>
      <c r="H630" s="222"/>
      <c r="I630" s="222"/>
      <c r="J630" s="222"/>
      <c r="K630" s="5"/>
    </row>
    <row r="631" ht="15.75" customHeight="1">
      <c r="A631" s="2"/>
      <c r="B631" s="2"/>
      <c r="C631" s="2"/>
      <c r="D631" s="2"/>
      <c r="E631" s="2"/>
      <c r="F631" s="2"/>
      <c r="G631" s="222"/>
      <c r="H631" s="222"/>
      <c r="I631" s="222"/>
      <c r="J631" s="222"/>
      <c r="K631" s="5"/>
    </row>
    <row r="632" ht="15.75" customHeight="1">
      <c r="A632" s="2"/>
      <c r="B632" s="2"/>
      <c r="C632" s="2"/>
      <c r="D632" s="2"/>
      <c r="E632" s="2"/>
      <c r="F632" s="2"/>
      <c r="G632" s="222"/>
      <c r="H632" s="222"/>
      <c r="I632" s="222"/>
      <c r="J632" s="222"/>
      <c r="K632" s="5"/>
    </row>
    <row r="633" ht="15.75" customHeight="1">
      <c r="A633" s="2"/>
      <c r="B633" s="2"/>
      <c r="C633" s="2"/>
      <c r="D633" s="2"/>
      <c r="E633" s="2"/>
      <c r="F633" s="2"/>
      <c r="G633" s="222"/>
      <c r="H633" s="222"/>
      <c r="I633" s="222"/>
      <c r="J633" s="222"/>
      <c r="K633" s="5"/>
    </row>
    <row r="634" ht="15.75" customHeight="1">
      <c r="A634" s="2"/>
      <c r="B634" s="2"/>
      <c r="C634" s="2"/>
      <c r="D634" s="2"/>
      <c r="E634" s="2"/>
      <c r="F634" s="2"/>
      <c r="G634" s="222"/>
      <c r="H634" s="222"/>
      <c r="I634" s="222"/>
      <c r="J634" s="222"/>
      <c r="K634" s="5"/>
    </row>
    <row r="635" ht="15.75" customHeight="1">
      <c r="A635" s="2"/>
      <c r="B635" s="2"/>
      <c r="C635" s="2"/>
      <c r="D635" s="2"/>
      <c r="E635" s="2"/>
      <c r="F635" s="2"/>
      <c r="G635" s="222"/>
      <c r="H635" s="222"/>
      <c r="I635" s="222"/>
      <c r="J635" s="222"/>
      <c r="K635" s="5"/>
    </row>
    <row r="636" ht="15.75" customHeight="1">
      <c r="A636" s="2"/>
      <c r="B636" s="2"/>
      <c r="C636" s="2"/>
      <c r="D636" s="2"/>
      <c r="E636" s="2"/>
      <c r="F636" s="2"/>
      <c r="G636" s="222"/>
      <c r="H636" s="222"/>
      <c r="I636" s="222"/>
      <c r="J636" s="222"/>
      <c r="K636" s="5"/>
    </row>
    <row r="637" ht="15.75" customHeight="1">
      <c r="A637" s="2"/>
      <c r="B637" s="2"/>
      <c r="C637" s="2"/>
      <c r="D637" s="2"/>
      <c r="E637" s="2"/>
      <c r="F637" s="2"/>
      <c r="G637" s="222"/>
      <c r="H637" s="222"/>
      <c r="I637" s="222"/>
      <c r="J637" s="222"/>
      <c r="K637" s="5"/>
    </row>
    <row r="638" ht="15.75" customHeight="1">
      <c r="A638" s="2"/>
      <c r="B638" s="2"/>
      <c r="C638" s="2"/>
      <c r="D638" s="2"/>
      <c r="E638" s="2"/>
      <c r="F638" s="2"/>
      <c r="G638" s="222"/>
      <c r="H638" s="222"/>
      <c r="I638" s="222"/>
      <c r="J638" s="222"/>
      <c r="K638" s="5"/>
    </row>
    <row r="639" ht="15.75" customHeight="1">
      <c r="A639" s="2"/>
      <c r="B639" s="2"/>
      <c r="C639" s="2"/>
      <c r="D639" s="2"/>
      <c r="E639" s="2"/>
      <c r="F639" s="2"/>
      <c r="G639" s="222"/>
      <c r="H639" s="222"/>
      <c r="I639" s="222"/>
      <c r="J639" s="222"/>
      <c r="K639" s="5"/>
    </row>
    <row r="640" ht="15.75" customHeight="1">
      <c r="A640" s="2"/>
      <c r="B640" s="2"/>
      <c r="C640" s="2"/>
      <c r="D640" s="2"/>
      <c r="E640" s="2"/>
      <c r="F640" s="2"/>
      <c r="G640" s="222"/>
      <c r="H640" s="222"/>
      <c r="I640" s="222"/>
      <c r="J640" s="222"/>
      <c r="K640" s="5"/>
    </row>
    <row r="641" ht="15.75" customHeight="1">
      <c r="A641" s="2"/>
      <c r="B641" s="2"/>
      <c r="C641" s="2"/>
      <c r="D641" s="2"/>
      <c r="E641" s="2"/>
      <c r="F641" s="2"/>
      <c r="G641" s="222"/>
      <c r="H641" s="222"/>
      <c r="I641" s="222"/>
      <c r="J641" s="222"/>
      <c r="K641" s="5"/>
    </row>
    <row r="642" ht="15.75" customHeight="1">
      <c r="A642" s="2"/>
      <c r="B642" s="2"/>
      <c r="C642" s="2"/>
      <c r="D642" s="2"/>
      <c r="E642" s="2"/>
      <c r="F642" s="2"/>
      <c r="G642" s="222"/>
      <c r="H642" s="222"/>
      <c r="I642" s="222"/>
      <c r="J642" s="222"/>
      <c r="K642" s="5"/>
    </row>
    <row r="643" ht="15.75" customHeight="1">
      <c r="A643" s="2"/>
      <c r="B643" s="2"/>
      <c r="C643" s="2"/>
      <c r="D643" s="2"/>
      <c r="E643" s="2"/>
      <c r="F643" s="2"/>
      <c r="G643" s="222"/>
      <c r="H643" s="222"/>
      <c r="I643" s="222"/>
      <c r="J643" s="222"/>
      <c r="K643" s="5"/>
    </row>
    <row r="644" ht="15.75" customHeight="1">
      <c r="A644" s="2"/>
      <c r="B644" s="2"/>
      <c r="C644" s="2"/>
      <c r="D644" s="2"/>
      <c r="E644" s="2"/>
      <c r="F644" s="2"/>
      <c r="G644" s="222"/>
      <c r="H644" s="222"/>
      <c r="I644" s="222"/>
      <c r="J644" s="222"/>
      <c r="K644" s="5"/>
    </row>
    <row r="645" ht="15.75" customHeight="1">
      <c r="A645" s="2"/>
      <c r="B645" s="2"/>
      <c r="C645" s="2"/>
      <c r="D645" s="2"/>
      <c r="E645" s="2"/>
      <c r="F645" s="2"/>
      <c r="G645" s="222"/>
      <c r="H645" s="222"/>
      <c r="I645" s="222"/>
      <c r="J645" s="222"/>
      <c r="K645" s="5"/>
    </row>
    <row r="646" ht="15.75" customHeight="1">
      <c r="A646" s="2"/>
      <c r="B646" s="2"/>
      <c r="C646" s="2"/>
      <c r="D646" s="2"/>
      <c r="E646" s="2"/>
      <c r="F646" s="2"/>
      <c r="G646" s="222"/>
      <c r="H646" s="222"/>
      <c r="I646" s="222"/>
      <c r="J646" s="222"/>
      <c r="K646" s="5"/>
    </row>
    <row r="647" ht="15.75" customHeight="1">
      <c r="A647" s="2"/>
      <c r="B647" s="2"/>
      <c r="C647" s="2"/>
      <c r="D647" s="2"/>
      <c r="E647" s="2"/>
      <c r="F647" s="2"/>
      <c r="G647" s="222"/>
      <c r="H647" s="222"/>
      <c r="I647" s="222"/>
      <c r="J647" s="222"/>
      <c r="K647" s="5"/>
    </row>
    <row r="648" ht="15.75" customHeight="1">
      <c r="A648" s="2"/>
      <c r="B648" s="2"/>
      <c r="C648" s="2"/>
      <c r="D648" s="2"/>
      <c r="E648" s="2"/>
      <c r="F648" s="2"/>
      <c r="G648" s="222"/>
      <c r="H648" s="222"/>
      <c r="I648" s="222"/>
      <c r="J648" s="222"/>
      <c r="K648" s="5"/>
    </row>
    <row r="649" ht="15.75" customHeight="1">
      <c r="A649" s="2"/>
      <c r="B649" s="2"/>
      <c r="C649" s="2"/>
      <c r="D649" s="2"/>
      <c r="E649" s="2"/>
      <c r="F649" s="2"/>
      <c r="G649" s="222"/>
      <c r="H649" s="222"/>
      <c r="I649" s="222"/>
      <c r="J649" s="222"/>
      <c r="K649" s="5"/>
    </row>
    <row r="650" ht="15.75" customHeight="1">
      <c r="A650" s="2"/>
      <c r="B650" s="2"/>
      <c r="C650" s="2"/>
      <c r="D650" s="2"/>
      <c r="E650" s="2"/>
      <c r="F650" s="2"/>
      <c r="G650" s="222"/>
      <c r="H650" s="222"/>
      <c r="I650" s="222"/>
      <c r="J650" s="222"/>
      <c r="K650" s="5"/>
    </row>
    <row r="651" ht="15.75" customHeight="1">
      <c r="A651" s="2"/>
      <c r="B651" s="2"/>
      <c r="C651" s="2"/>
      <c r="D651" s="2"/>
      <c r="E651" s="2"/>
      <c r="F651" s="2"/>
      <c r="G651" s="222"/>
      <c r="H651" s="222"/>
      <c r="I651" s="222"/>
      <c r="J651" s="222"/>
      <c r="K651" s="5"/>
    </row>
    <row r="652" ht="15.75" customHeight="1">
      <c r="A652" s="2"/>
      <c r="B652" s="2"/>
      <c r="C652" s="2"/>
      <c r="D652" s="2"/>
      <c r="E652" s="2"/>
      <c r="F652" s="2"/>
      <c r="G652" s="222"/>
      <c r="H652" s="222"/>
      <c r="I652" s="222"/>
      <c r="J652" s="222"/>
      <c r="K652" s="5"/>
    </row>
    <row r="653" ht="15.75" customHeight="1">
      <c r="A653" s="2"/>
      <c r="B653" s="2"/>
      <c r="C653" s="2"/>
      <c r="D653" s="2"/>
      <c r="E653" s="2"/>
      <c r="F653" s="2"/>
      <c r="G653" s="222"/>
      <c r="H653" s="222"/>
      <c r="I653" s="222"/>
      <c r="J653" s="222"/>
      <c r="K653" s="5"/>
    </row>
    <row r="654" ht="15.75" customHeight="1">
      <c r="A654" s="2"/>
      <c r="B654" s="2"/>
      <c r="C654" s="2"/>
      <c r="D654" s="2"/>
      <c r="E654" s="2"/>
      <c r="F654" s="2"/>
      <c r="G654" s="222"/>
      <c r="H654" s="222"/>
      <c r="I654" s="222"/>
      <c r="J654" s="222"/>
      <c r="K654" s="5"/>
    </row>
    <row r="655" ht="15.75" customHeight="1">
      <c r="A655" s="2"/>
      <c r="B655" s="2"/>
      <c r="C655" s="2"/>
      <c r="D655" s="2"/>
      <c r="E655" s="2"/>
      <c r="F655" s="2"/>
      <c r="G655" s="222"/>
      <c r="H655" s="222"/>
      <c r="I655" s="222"/>
      <c r="J655" s="222"/>
      <c r="K655" s="5"/>
    </row>
    <row r="656" ht="15.75" customHeight="1">
      <c r="A656" s="2"/>
      <c r="B656" s="2"/>
      <c r="C656" s="2"/>
      <c r="D656" s="2"/>
      <c r="E656" s="2"/>
      <c r="F656" s="2"/>
      <c r="G656" s="222"/>
      <c r="H656" s="222"/>
      <c r="I656" s="222"/>
      <c r="J656" s="222"/>
      <c r="K656" s="5"/>
    </row>
    <row r="657" ht="15.75" customHeight="1">
      <c r="A657" s="2"/>
      <c r="B657" s="2"/>
      <c r="C657" s="2"/>
      <c r="D657" s="2"/>
      <c r="E657" s="2"/>
      <c r="F657" s="2"/>
      <c r="G657" s="222"/>
      <c r="H657" s="222"/>
      <c r="I657" s="222"/>
      <c r="J657" s="222"/>
      <c r="K657" s="5"/>
    </row>
    <row r="658" ht="15.75" customHeight="1">
      <c r="A658" s="2"/>
      <c r="B658" s="2"/>
      <c r="C658" s="2"/>
      <c r="D658" s="2"/>
      <c r="E658" s="2"/>
      <c r="F658" s="2"/>
      <c r="G658" s="222"/>
      <c r="H658" s="222"/>
      <c r="I658" s="222"/>
      <c r="J658" s="222"/>
      <c r="K658" s="5"/>
    </row>
    <row r="659" ht="15.75" customHeight="1">
      <c r="A659" s="2"/>
      <c r="B659" s="2"/>
      <c r="C659" s="2"/>
      <c r="D659" s="2"/>
      <c r="E659" s="2"/>
      <c r="F659" s="2"/>
      <c r="G659" s="222"/>
      <c r="H659" s="222"/>
      <c r="I659" s="222"/>
      <c r="J659" s="222"/>
      <c r="K659" s="5"/>
    </row>
    <row r="660" ht="15.75" customHeight="1">
      <c r="A660" s="2"/>
      <c r="B660" s="2"/>
      <c r="C660" s="2"/>
      <c r="D660" s="2"/>
      <c r="E660" s="2"/>
      <c r="F660" s="2"/>
      <c r="G660" s="222"/>
      <c r="H660" s="222"/>
      <c r="I660" s="222"/>
      <c r="J660" s="222"/>
      <c r="K660" s="5"/>
    </row>
    <row r="661" ht="15.75" customHeight="1">
      <c r="A661" s="2"/>
      <c r="B661" s="2"/>
      <c r="C661" s="2"/>
      <c r="D661" s="2"/>
      <c r="E661" s="2"/>
      <c r="F661" s="2"/>
      <c r="G661" s="222"/>
      <c r="H661" s="222"/>
      <c r="I661" s="222"/>
      <c r="J661" s="222"/>
      <c r="K661" s="5"/>
    </row>
    <row r="662" ht="15.75" customHeight="1">
      <c r="A662" s="2"/>
      <c r="B662" s="2"/>
      <c r="C662" s="2"/>
      <c r="D662" s="2"/>
      <c r="E662" s="2"/>
      <c r="F662" s="2"/>
      <c r="G662" s="222"/>
      <c r="H662" s="222"/>
      <c r="I662" s="222"/>
      <c r="J662" s="222"/>
      <c r="K662" s="5"/>
    </row>
    <row r="663" ht="15.75" customHeight="1">
      <c r="A663" s="2"/>
      <c r="B663" s="2"/>
      <c r="C663" s="2"/>
      <c r="D663" s="2"/>
      <c r="E663" s="2"/>
      <c r="F663" s="2"/>
      <c r="G663" s="222"/>
      <c r="H663" s="222"/>
      <c r="I663" s="222"/>
      <c r="J663" s="222"/>
      <c r="K663" s="5"/>
    </row>
    <row r="664" ht="15.75" customHeight="1">
      <c r="A664" s="2"/>
      <c r="B664" s="2"/>
      <c r="C664" s="2"/>
      <c r="D664" s="2"/>
      <c r="E664" s="2"/>
      <c r="F664" s="2"/>
      <c r="G664" s="222"/>
      <c r="H664" s="222"/>
      <c r="I664" s="222"/>
      <c r="J664" s="222"/>
      <c r="K664" s="5"/>
    </row>
    <row r="665" ht="15.75" customHeight="1">
      <c r="A665" s="2"/>
      <c r="B665" s="2"/>
      <c r="C665" s="2"/>
      <c r="D665" s="2"/>
      <c r="E665" s="2"/>
      <c r="F665" s="2"/>
      <c r="G665" s="222"/>
      <c r="H665" s="222"/>
      <c r="I665" s="222"/>
      <c r="J665" s="222"/>
      <c r="K665" s="5"/>
    </row>
    <row r="666" ht="15.75" customHeight="1">
      <c r="A666" s="2"/>
      <c r="B666" s="2"/>
      <c r="C666" s="2"/>
      <c r="D666" s="2"/>
      <c r="E666" s="2"/>
      <c r="F666" s="2"/>
      <c r="G666" s="222"/>
      <c r="H666" s="222"/>
      <c r="I666" s="222"/>
      <c r="J666" s="222"/>
      <c r="K666" s="5"/>
    </row>
    <row r="667" ht="15.75" customHeight="1">
      <c r="A667" s="2"/>
      <c r="B667" s="2"/>
      <c r="C667" s="2"/>
      <c r="D667" s="2"/>
      <c r="E667" s="2"/>
      <c r="F667" s="2"/>
      <c r="G667" s="222"/>
      <c r="H667" s="222"/>
      <c r="I667" s="222"/>
      <c r="J667" s="222"/>
      <c r="K667" s="5"/>
    </row>
    <row r="668" ht="15.75" customHeight="1">
      <c r="A668" s="2"/>
      <c r="B668" s="2"/>
      <c r="C668" s="2"/>
      <c r="D668" s="2"/>
      <c r="E668" s="2"/>
      <c r="F668" s="2"/>
      <c r="G668" s="222"/>
      <c r="H668" s="222"/>
      <c r="I668" s="222"/>
      <c r="J668" s="222"/>
      <c r="K668" s="5"/>
    </row>
    <row r="669" ht="15.75" customHeight="1">
      <c r="A669" s="2"/>
      <c r="B669" s="2"/>
      <c r="C669" s="2"/>
      <c r="D669" s="2"/>
      <c r="E669" s="2"/>
      <c r="F669" s="2"/>
      <c r="G669" s="222"/>
      <c r="H669" s="222"/>
      <c r="I669" s="222"/>
      <c r="J669" s="222"/>
      <c r="K669" s="5"/>
    </row>
    <row r="670" ht="15.75" customHeight="1">
      <c r="A670" s="2"/>
      <c r="B670" s="2"/>
      <c r="C670" s="2"/>
      <c r="D670" s="2"/>
      <c r="E670" s="2"/>
      <c r="F670" s="2"/>
      <c r="G670" s="222"/>
      <c r="H670" s="222"/>
      <c r="I670" s="222"/>
      <c r="J670" s="222"/>
      <c r="K670" s="5"/>
    </row>
    <row r="671" ht="15.75" customHeight="1">
      <c r="A671" s="2"/>
      <c r="B671" s="2"/>
      <c r="C671" s="2"/>
      <c r="D671" s="2"/>
      <c r="E671" s="2"/>
      <c r="F671" s="2"/>
      <c r="G671" s="222"/>
      <c r="H671" s="222"/>
      <c r="I671" s="222"/>
      <c r="J671" s="222"/>
      <c r="K671" s="5"/>
    </row>
    <row r="672" ht="15.75" customHeight="1">
      <c r="A672" s="2"/>
      <c r="B672" s="2"/>
      <c r="C672" s="2"/>
      <c r="D672" s="2"/>
      <c r="E672" s="2"/>
      <c r="F672" s="2"/>
      <c r="G672" s="222"/>
      <c r="H672" s="222"/>
      <c r="I672" s="222"/>
      <c r="J672" s="222"/>
      <c r="K672" s="5"/>
    </row>
    <row r="673" ht="15.75" customHeight="1">
      <c r="A673" s="2"/>
      <c r="B673" s="2"/>
      <c r="C673" s="2"/>
      <c r="D673" s="2"/>
      <c r="E673" s="2"/>
      <c r="F673" s="2"/>
      <c r="G673" s="222"/>
      <c r="H673" s="222"/>
      <c r="I673" s="222"/>
      <c r="J673" s="222"/>
      <c r="K673" s="5"/>
    </row>
    <row r="674" ht="15.75" customHeight="1">
      <c r="A674" s="2"/>
      <c r="B674" s="2"/>
      <c r="C674" s="2"/>
      <c r="D674" s="2"/>
      <c r="E674" s="2"/>
      <c r="F674" s="2"/>
      <c r="G674" s="222"/>
      <c r="H674" s="222"/>
      <c r="I674" s="222"/>
      <c r="J674" s="222"/>
      <c r="K674" s="5"/>
    </row>
    <row r="675" ht="15.75" customHeight="1">
      <c r="A675" s="2"/>
      <c r="B675" s="2"/>
      <c r="C675" s="2"/>
      <c r="D675" s="2"/>
      <c r="E675" s="2"/>
      <c r="F675" s="2"/>
      <c r="G675" s="222"/>
      <c r="H675" s="222"/>
      <c r="I675" s="222"/>
      <c r="J675" s="222"/>
      <c r="K675" s="5"/>
    </row>
    <row r="676" ht="15.75" customHeight="1">
      <c r="A676" s="2"/>
      <c r="B676" s="2"/>
      <c r="C676" s="2"/>
      <c r="D676" s="2"/>
      <c r="E676" s="2"/>
      <c r="F676" s="2"/>
      <c r="G676" s="222"/>
      <c r="H676" s="222"/>
      <c r="I676" s="222"/>
      <c r="J676" s="222"/>
      <c r="K676" s="5"/>
    </row>
    <row r="677" ht="15.75" customHeight="1">
      <c r="A677" s="2"/>
      <c r="B677" s="2"/>
      <c r="C677" s="2"/>
      <c r="D677" s="2"/>
      <c r="E677" s="2"/>
      <c r="F677" s="2"/>
      <c r="G677" s="222"/>
      <c r="H677" s="222"/>
      <c r="I677" s="222"/>
      <c r="J677" s="222"/>
      <c r="K677" s="5"/>
    </row>
    <row r="678" ht="15.75" customHeight="1">
      <c r="A678" s="2"/>
      <c r="B678" s="2"/>
      <c r="C678" s="2"/>
      <c r="D678" s="2"/>
      <c r="E678" s="2"/>
      <c r="F678" s="2"/>
      <c r="G678" s="222"/>
      <c r="H678" s="222"/>
      <c r="I678" s="222"/>
      <c r="J678" s="222"/>
      <c r="K678" s="5"/>
    </row>
    <row r="679" ht="15.75" customHeight="1">
      <c r="A679" s="2"/>
      <c r="B679" s="2"/>
      <c r="C679" s="2"/>
      <c r="D679" s="2"/>
      <c r="E679" s="2"/>
      <c r="F679" s="2"/>
      <c r="G679" s="222"/>
      <c r="H679" s="222"/>
      <c r="I679" s="222"/>
      <c r="J679" s="222"/>
      <c r="K679" s="5"/>
    </row>
    <row r="680" ht="15.75" customHeight="1">
      <c r="A680" s="2"/>
      <c r="B680" s="2"/>
      <c r="C680" s="2"/>
      <c r="D680" s="2"/>
      <c r="E680" s="2"/>
      <c r="F680" s="2"/>
      <c r="G680" s="222"/>
      <c r="H680" s="222"/>
      <c r="I680" s="222"/>
      <c r="J680" s="222"/>
      <c r="K680" s="5"/>
    </row>
    <row r="681" ht="15.75" customHeight="1">
      <c r="A681" s="2"/>
      <c r="B681" s="2"/>
      <c r="C681" s="2"/>
      <c r="D681" s="2"/>
      <c r="E681" s="2"/>
      <c r="F681" s="2"/>
      <c r="G681" s="222"/>
      <c r="H681" s="222"/>
      <c r="I681" s="222"/>
      <c r="J681" s="222"/>
      <c r="K681" s="5"/>
    </row>
    <row r="682" ht="15.75" customHeight="1">
      <c r="A682" s="2"/>
      <c r="B682" s="2"/>
      <c r="C682" s="2"/>
      <c r="D682" s="2"/>
      <c r="E682" s="2"/>
      <c r="F682" s="2"/>
      <c r="G682" s="222"/>
      <c r="H682" s="222"/>
      <c r="I682" s="222"/>
      <c r="J682" s="222"/>
      <c r="K682" s="5"/>
    </row>
    <row r="683" ht="15.75" customHeight="1">
      <c r="A683" s="2"/>
      <c r="B683" s="2"/>
      <c r="C683" s="2"/>
      <c r="D683" s="2"/>
      <c r="E683" s="2"/>
      <c r="F683" s="2"/>
      <c r="G683" s="222"/>
      <c r="H683" s="222"/>
      <c r="I683" s="222"/>
      <c r="J683" s="222"/>
      <c r="K683" s="5"/>
    </row>
    <row r="684" ht="15.75" customHeight="1">
      <c r="A684" s="2"/>
      <c r="B684" s="2"/>
      <c r="C684" s="2"/>
      <c r="D684" s="2"/>
      <c r="E684" s="2"/>
      <c r="F684" s="2"/>
      <c r="G684" s="222"/>
      <c r="H684" s="222"/>
      <c r="I684" s="222"/>
      <c r="J684" s="222"/>
      <c r="K684" s="5"/>
    </row>
    <row r="685" ht="15.75" customHeight="1">
      <c r="A685" s="2"/>
      <c r="B685" s="2"/>
      <c r="C685" s="2"/>
      <c r="D685" s="2"/>
      <c r="E685" s="2"/>
      <c r="F685" s="2"/>
      <c r="G685" s="222"/>
      <c r="H685" s="222"/>
      <c r="I685" s="222"/>
      <c r="J685" s="222"/>
      <c r="K685" s="5"/>
    </row>
    <row r="686" ht="15.75" customHeight="1">
      <c r="A686" s="2"/>
      <c r="B686" s="2"/>
      <c r="C686" s="2"/>
      <c r="D686" s="2"/>
      <c r="E686" s="2"/>
      <c r="F686" s="2"/>
      <c r="G686" s="222"/>
      <c r="H686" s="222"/>
      <c r="I686" s="222"/>
      <c r="J686" s="222"/>
      <c r="K686" s="5"/>
    </row>
    <row r="687" ht="15.75" customHeight="1">
      <c r="A687" s="2"/>
      <c r="B687" s="2"/>
      <c r="C687" s="2"/>
      <c r="D687" s="2"/>
      <c r="E687" s="2"/>
      <c r="F687" s="2"/>
      <c r="G687" s="222"/>
      <c r="H687" s="222"/>
      <c r="I687" s="222"/>
      <c r="J687" s="222"/>
      <c r="K687" s="5"/>
    </row>
    <row r="688" ht="15.75" customHeight="1">
      <c r="A688" s="2"/>
      <c r="B688" s="2"/>
      <c r="C688" s="2"/>
      <c r="D688" s="2"/>
      <c r="E688" s="2"/>
      <c r="F688" s="2"/>
      <c r="G688" s="222"/>
      <c r="H688" s="222"/>
      <c r="I688" s="222"/>
      <c r="J688" s="222"/>
      <c r="K688" s="5"/>
    </row>
    <row r="689" ht="15.75" customHeight="1">
      <c r="A689" s="2"/>
      <c r="B689" s="2"/>
      <c r="C689" s="2"/>
      <c r="D689" s="2"/>
      <c r="E689" s="2"/>
      <c r="F689" s="2"/>
      <c r="G689" s="222"/>
      <c r="H689" s="222"/>
      <c r="I689" s="222"/>
      <c r="J689" s="222"/>
      <c r="K689" s="5"/>
    </row>
    <row r="690" ht="15.75" customHeight="1">
      <c r="A690" s="2"/>
      <c r="B690" s="2"/>
      <c r="C690" s="2"/>
      <c r="D690" s="2"/>
      <c r="E690" s="2"/>
      <c r="F690" s="2"/>
      <c r="G690" s="222"/>
      <c r="H690" s="222"/>
      <c r="I690" s="222"/>
      <c r="J690" s="222"/>
      <c r="K690" s="5"/>
    </row>
    <row r="691" ht="15.75" customHeight="1">
      <c r="A691" s="2"/>
      <c r="B691" s="2"/>
      <c r="C691" s="2"/>
      <c r="D691" s="2"/>
      <c r="E691" s="2"/>
      <c r="F691" s="2"/>
      <c r="G691" s="222"/>
      <c r="H691" s="222"/>
      <c r="I691" s="222"/>
      <c r="J691" s="222"/>
      <c r="K691" s="5"/>
    </row>
    <row r="692" ht="15.75" customHeight="1">
      <c r="A692" s="2"/>
      <c r="B692" s="2"/>
      <c r="C692" s="2"/>
      <c r="D692" s="2"/>
      <c r="E692" s="2"/>
      <c r="F692" s="2"/>
      <c r="G692" s="222"/>
      <c r="H692" s="222"/>
      <c r="I692" s="222"/>
      <c r="J692" s="222"/>
      <c r="K692" s="5"/>
    </row>
    <row r="693" ht="15.75" customHeight="1">
      <c r="A693" s="2"/>
      <c r="B693" s="2"/>
      <c r="C693" s="2"/>
      <c r="D693" s="2"/>
      <c r="E693" s="2"/>
      <c r="F693" s="2"/>
      <c r="G693" s="222"/>
      <c r="H693" s="222"/>
      <c r="I693" s="222"/>
      <c r="J693" s="222"/>
      <c r="K693" s="5"/>
    </row>
    <row r="694" ht="15.75" customHeight="1">
      <c r="A694" s="2"/>
      <c r="B694" s="2"/>
      <c r="C694" s="2"/>
      <c r="D694" s="2"/>
      <c r="E694" s="2"/>
      <c r="F694" s="2"/>
      <c r="G694" s="222"/>
      <c r="H694" s="222"/>
      <c r="I694" s="222"/>
      <c r="J694" s="222"/>
      <c r="K694" s="5"/>
    </row>
    <row r="695" ht="15.75" customHeight="1">
      <c r="A695" s="2"/>
      <c r="B695" s="2"/>
      <c r="C695" s="2"/>
      <c r="D695" s="2"/>
      <c r="E695" s="2"/>
      <c r="F695" s="2"/>
      <c r="G695" s="222"/>
      <c r="H695" s="222"/>
      <c r="I695" s="222"/>
      <c r="J695" s="222"/>
      <c r="K695" s="5"/>
    </row>
    <row r="696" ht="15.75" customHeight="1">
      <c r="A696" s="2"/>
      <c r="B696" s="2"/>
      <c r="C696" s="2"/>
      <c r="D696" s="2"/>
      <c r="E696" s="2"/>
      <c r="F696" s="2"/>
      <c r="G696" s="222"/>
      <c r="H696" s="222"/>
      <c r="I696" s="222"/>
      <c r="J696" s="222"/>
      <c r="K696" s="5"/>
    </row>
    <row r="697" ht="15.75" customHeight="1">
      <c r="A697" s="2"/>
      <c r="B697" s="2"/>
      <c r="C697" s="2"/>
      <c r="D697" s="2"/>
      <c r="E697" s="2"/>
      <c r="F697" s="2"/>
      <c r="G697" s="222"/>
      <c r="H697" s="222"/>
      <c r="I697" s="222"/>
      <c r="J697" s="222"/>
      <c r="K697" s="5"/>
    </row>
    <row r="698" ht="15.75" customHeight="1">
      <c r="A698" s="2"/>
      <c r="B698" s="2"/>
      <c r="C698" s="2"/>
      <c r="D698" s="2"/>
      <c r="E698" s="2"/>
      <c r="F698" s="2"/>
      <c r="G698" s="222"/>
      <c r="H698" s="222"/>
      <c r="I698" s="222"/>
      <c r="J698" s="222"/>
      <c r="K698" s="5"/>
    </row>
    <row r="699" ht="15.75" customHeight="1">
      <c r="A699" s="2"/>
      <c r="B699" s="2"/>
      <c r="C699" s="2"/>
      <c r="D699" s="2"/>
      <c r="E699" s="2"/>
      <c r="F699" s="2"/>
      <c r="G699" s="222"/>
      <c r="H699" s="222"/>
      <c r="I699" s="222"/>
      <c r="J699" s="222"/>
      <c r="K699" s="5"/>
    </row>
    <row r="700" ht="15.75" customHeight="1">
      <c r="A700" s="2"/>
      <c r="B700" s="2"/>
      <c r="C700" s="2"/>
      <c r="D700" s="2"/>
      <c r="E700" s="2"/>
      <c r="F700" s="2"/>
      <c r="G700" s="222"/>
      <c r="H700" s="222"/>
      <c r="I700" s="222"/>
      <c r="J700" s="222"/>
      <c r="K700" s="5"/>
    </row>
    <row r="701" ht="15.75" customHeight="1">
      <c r="A701" s="2"/>
      <c r="B701" s="2"/>
      <c r="C701" s="2"/>
      <c r="D701" s="2"/>
      <c r="E701" s="2"/>
      <c r="F701" s="2"/>
      <c r="G701" s="222"/>
      <c r="H701" s="222"/>
      <c r="I701" s="222"/>
      <c r="J701" s="222"/>
      <c r="K701" s="5"/>
    </row>
    <row r="702" ht="15.75" customHeight="1">
      <c r="A702" s="2"/>
      <c r="B702" s="2"/>
      <c r="C702" s="2"/>
      <c r="D702" s="2"/>
      <c r="E702" s="2"/>
      <c r="F702" s="2"/>
      <c r="G702" s="222"/>
      <c r="H702" s="222"/>
      <c r="I702" s="222"/>
      <c r="J702" s="222"/>
      <c r="K702" s="5"/>
    </row>
    <row r="703" ht="15.75" customHeight="1">
      <c r="A703" s="2"/>
      <c r="B703" s="2"/>
      <c r="C703" s="2"/>
      <c r="D703" s="2"/>
      <c r="E703" s="2"/>
      <c r="F703" s="2"/>
      <c r="G703" s="222"/>
      <c r="H703" s="222"/>
      <c r="I703" s="222"/>
      <c r="J703" s="222"/>
      <c r="K703" s="5"/>
    </row>
    <row r="704" ht="15.75" customHeight="1">
      <c r="A704" s="2"/>
      <c r="B704" s="2"/>
      <c r="C704" s="2"/>
      <c r="D704" s="2"/>
      <c r="E704" s="2"/>
      <c r="F704" s="2"/>
      <c r="G704" s="222"/>
      <c r="H704" s="222"/>
      <c r="I704" s="222"/>
      <c r="J704" s="222"/>
      <c r="K704" s="5"/>
    </row>
    <row r="705" ht="15.75" customHeight="1">
      <c r="A705" s="2"/>
      <c r="B705" s="2"/>
      <c r="C705" s="2"/>
      <c r="D705" s="2"/>
      <c r="E705" s="2"/>
      <c r="F705" s="2"/>
      <c r="G705" s="222"/>
      <c r="H705" s="222"/>
      <c r="I705" s="222"/>
      <c r="J705" s="222"/>
      <c r="K705" s="5"/>
    </row>
    <row r="706" ht="15.75" customHeight="1">
      <c r="A706" s="2"/>
      <c r="B706" s="2"/>
      <c r="C706" s="2"/>
      <c r="D706" s="2"/>
      <c r="E706" s="2"/>
      <c r="F706" s="2"/>
      <c r="G706" s="222"/>
      <c r="H706" s="222"/>
      <c r="I706" s="222"/>
      <c r="J706" s="222"/>
      <c r="K706" s="5"/>
    </row>
    <row r="707" ht="15.75" customHeight="1">
      <c r="A707" s="2"/>
      <c r="B707" s="2"/>
      <c r="C707" s="2"/>
      <c r="D707" s="2"/>
      <c r="E707" s="2"/>
      <c r="F707" s="2"/>
      <c r="G707" s="222"/>
      <c r="H707" s="222"/>
      <c r="I707" s="222"/>
      <c r="J707" s="222"/>
      <c r="K707" s="5"/>
    </row>
    <row r="708" ht="15.75" customHeight="1">
      <c r="A708" s="2"/>
      <c r="B708" s="2"/>
      <c r="C708" s="2"/>
      <c r="D708" s="2"/>
      <c r="E708" s="2"/>
      <c r="F708" s="2"/>
      <c r="G708" s="222"/>
      <c r="H708" s="222"/>
      <c r="I708" s="222"/>
      <c r="J708" s="222"/>
      <c r="K708" s="5"/>
    </row>
    <row r="709" ht="15.75" customHeight="1">
      <c r="A709" s="2"/>
      <c r="B709" s="2"/>
      <c r="C709" s="2"/>
      <c r="D709" s="2"/>
      <c r="E709" s="2"/>
      <c r="F709" s="2"/>
      <c r="G709" s="222"/>
      <c r="H709" s="222"/>
      <c r="I709" s="222"/>
      <c r="J709" s="222"/>
      <c r="K709" s="5"/>
    </row>
    <row r="710" ht="15.75" customHeight="1">
      <c r="A710" s="2"/>
      <c r="B710" s="2"/>
      <c r="C710" s="2"/>
      <c r="D710" s="2"/>
      <c r="E710" s="2"/>
      <c r="F710" s="2"/>
      <c r="G710" s="222"/>
      <c r="H710" s="222"/>
      <c r="I710" s="222"/>
      <c r="J710" s="222"/>
      <c r="K710" s="5"/>
    </row>
    <row r="711" ht="15.75" customHeight="1">
      <c r="A711" s="2"/>
      <c r="B711" s="2"/>
      <c r="C711" s="2"/>
      <c r="D711" s="2"/>
      <c r="E711" s="2"/>
      <c r="F711" s="2"/>
      <c r="G711" s="222"/>
      <c r="H711" s="222"/>
      <c r="I711" s="222"/>
      <c r="J711" s="222"/>
      <c r="K711" s="5"/>
    </row>
    <row r="712" ht="15.75" customHeight="1">
      <c r="A712" s="2"/>
      <c r="B712" s="2"/>
      <c r="C712" s="2"/>
      <c r="D712" s="2"/>
      <c r="E712" s="2"/>
      <c r="F712" s="2"/>
      <c r="G712" s="222"/>
      <c r="H712" s="222"/>
      <c r="I712" s="222"/>
      <c r="J712" s="222"/>
      <c r="K712" s="5"/>
    </row>
    <row r="713" ht="15.75" customHeight="1">
      <c r="A713" s="2"/>
      <c r="B713" s="2"/>
      <c r="C713" s="2"/>
      <c r="D713" s="2"/>
      <c r="E713" s="2"/>
      <c r="F713" s="2"/>
      <c r="G713" s="222"/>
      <c r="H713" s="222"/>
      <c r="I713" s="222"/>
      <c r="J713" s="222"/>
      <c r="K713" s="5"/>
    </row>
    <row r="714" ht="15.75" customHeight="1">
      <c r="A714" s="2"/>
      <c r="B714" s="2"/>
      <c r="C714" s="2"/>
      <c r="D714" s="2"/>
      <c r="E714" s="2"/>
      <c r="F714" s="2"/>
      <c r="G714" s="222"/>
      <c r="H714" s="222"/>
      <c r="I714" s="222"/>
      <c r="J714" s="222"/>
      <c r="K714" s="5"/>
    </row>
    <row r="715" ht="15.75" customHeight="1">
      <c r="A715" s="2"/>
      <c r="B715" s="2"/>
      <c r="C715" s="2"/>
      <c r="D715" s="2"/>
      <c r="E715" s="2"/>
      <c r="F715" s="2"/>
      <c r="G715" s="222"/>
      <c r="H715" s="222"/>
      <c r="I715" s="222"/>
      <c r="J715" s="222"/>
      <c r="K715" s="5"/>
    </row>
    <row r="716" ht="15.75" customHeight="1">
      <c r="A716" s="2"/>
      <c r="B716" s="2"/>
      <c r="C716" s="2"/>
      <c r="D716" s="2"/>
      <c r="E716" s="2"/>
      <c r="F716" s="2"/>
      <c r="G716" s="222"/>
      <c r="H716" s="222"/>
      <c r="I716" s="222"/>
      <c r="J716" s="222"/>
      <c r="K716" s="5"/>
    </row>
    <row r="717" ht="15.75" customHeight="1">
      <c r="A717" s="2"/>
      <c r="B717" s="2"/>
      <c r="C717" s="2"/>
      <c r="D717" s="2"/>
      <c r="E717" s="2"/>
      <c r="F717" s="2"/>
      <c r="G717" s="222"/>
      <c r="H717" s="222"/>
      <c r="I717" s="222"/>
      <c r="J717" s="222"/>
      <c r="K717" s="5"/>
    </row>
    <row r="718" ht="15.75" customHeight="1">
      <c r="A718" s="2"/>
      <c r="B718" s="2"/>
      <c r="C718" s="2"/>
      <c r="D718" s="2"/>
      <c r="E718" s="2"/>
      <c r="F718" s="2"/>
      <c r="G718" s="222"/>
      <c r="H718" s="222"/>
      <c r="I718" s="222"/>
      <c r="J718" s="222"/>
      <c r="K718" s="5"/>
    </row>
    <row r="719" ht="15.75" customHeight="1">
      <c r="A719" s="2"/>
      <c r="B719" s="2"/>
      <c r="C719" s="2"/>
      <c r="D719" s="2"/>
      <c r="E719" s="2"/>
      <c r="F719" s="2"/>
      <c r="G719" s="222"/>
      <c r="H719" s="222"/>
      <c r="I719" s="222"/>
      <c r="J719" s="222"/>
      <c r="K719" s="5"/>
    </row>
    <row r="720" ht="15.75" customHeight="1">
      <c r="A720" s="2"/>
      <c r="B720" s="2"/>
      <c r="C720" s="2"/>
      <c r="D720" s="2"/>
      <c r="E720" s="2"/>
      <c r="F720" s="2"/>
      <c r="G720" s="222"/>
      <c r="H720" s="222"/>
      <c r="I720" s="222"/>
      <c r="J720" s="222"/>
      <c r="K720" s="5"/>
    </row>
    <row r="721" ht="15.75" customHeight="1">
      <c r="A721" s="2"/>
      <c r="B721" s="2"/>
      <c r="C721" s="2"/>
      <c r="D721" s="2"/>
      <c r="E721" s="2"/>
      <c r="F721" s="2"/>
      <c r="G721" s="222"/>
      <c r="H721" s="222"/>
      <c r="I721" s="222"/>
      <c r="J721" s="222"/>
      <c r="K721" s="5"/>
    </row>
    <row r="722" ht="15.75" customHeight="1">
      <c r="A722" s="2"/>
      <c r="B722" s="2"/>
      <c r="C722" s="2"/>
      <c r="D722" s="2"/>
      <c r="E722" s="2"/>
      <c r="F722" s="2"/>
      <c r="G722" s="222"/>
      <c r="H722" s="222"/>
      <c r="I722" s="222"/>
      <c r="J722" s="222"/>
      <c r="K722" s="5"/>
    </row>
    <row r="723" ht="15.75" customHeight="1">
      <c r="A723" s="2"/>
      <c r="B723" s="2"/>
      <c r="C723" s="2"/>
      <c r="D723" s="2"/>
      <c r="E723" s="2"/>
      <c r="F723" s="2"/>
      <c r="G723" s="222"/>
      <c r="H723" s="222"/>
      <c r="I723" s="222"/>
      <c r="J723" s="222"/>
      <c r="K723" s="5"/>
    </row>
    <row r="724" ht="15.75" customHeight="1">
      <c r="A724" s="2"/>
      <c r="B724" s="2"/>
      <c r="C724" s="2"/>
      <c r="D724" s="2"/>
      <c r="E724" s="2"/>
      <c r="F724" s="2"/>
      <c r="G724" s="222"/>
      <c r="H724" s="222"/>
      <c r="I724" s="222"/>
      <c r="J724" s="222"/>
      <c r="K724" s="5"/>
    </row>
    <row r="725" ht="15.75" customHeight="1">
      <c r="A725" s="2"/>
      <c r="B725" s="2"/>
      <c r="C725" s="2"/>
      <c r="D725" s="2"/>
      <c r="E725" s="2"/>
      <c r="F725" s="2"/>
      <c r="G725" s="222"/>
      <c r="H725" s="222"/>
      <c r="I725" s="222"/>
      <c r="J725" s="222"/>
      <c r="K725" s="5"/>
    </row>
    <row r="726" ht="15.75" customHeight="1">
      <c r="A726" s="2"/>
      <c r="B726" s="2"/>
      <c r="C726" s="2"/>
      <c r="D726" s="2"/>
      <c r="E726" s="2"/>
      <c r="F726" s="2"/>
      <c r="G726" s="222"/>
      <c r="H726" s="222"/>
      <c r="I726" s="222"/>
      <c r="J726" s="222"/>
      <c r="K726" s="5"/>
    </row>
    <row r="727" ht="15.75" customHeight="1">
      <c r="A727" s="2"/>
      <c r="B727" s="2"/>
      <c r="C727" s="2"/>
      <c r="D727" s="2"/>
      <c r="E727" s="2"/>
      <c r="F727" s="2"/>
      <c r="G727" s="222"/>
      <c r="H727" s="222"/>
      <c r="I727" s="222"/>
      <c r="J727" s="222"/>
      <c r="K727" s="5"/>
    </row>
    <row r="728" ht="15.75" customHeight="1">
      <c r="A728" s="2"/>
      <c r="B728" s="2"/>
      <c r="C728" s="2"/>
      <c r="D728" s="2"/>
      <c r="E728" s="2"/>
      <c r="F728" s="2"/>
      <c r="G728" s="222"/>
      <c r="H728" s="222"/>
      <c r="I728" s="222"/>
      <c r="J728" s="222"/>
      <c r="K728" s="5"/>
    </row>
    <row r="729" ht="15.75" customHeight="1">
      <c r="A729" s="2"/>
      <c r="B729" s="2"/>
      <c r="C729" s="2"/>
      <c r="D729" s="2"/>
      <c r="E729" s="2"/>
      <c r="F729" s="2"/>
      <c r="G729" s="222"/>
      <c r="H729" s="222"/>
      <c r="I729" s="222"/>
      <c r="J729" s="222"/>
      <c r="K729" s="5"/>
    </row>
    <row r="730" ht="15.75" customHeight="1">
      <c r="A730" s="2"/>
      <c r="B730" s="2"/>
      <c r="C730" s="2"/>
      <c r="D730" s="2"/>
      <c r="E730" s="2"/>
      <c r="F730" s="2"/>
      <c r="G730" s="222"/>
      <c r="H730" s="222"/>
      <c r="I730" s="222"/>
      <c r="J730" s="222"/>
      <c r="K730" s="5"/>
    </row>
    <row r="731" ht="15.75" customHeight="1">
      <c r="A731" s="2"/>
      <c r="B731" s="2"/>
      <c r="C731" s="2"/>
      <c r="D731" s="2"/>
      <c r="E731" s="2"/>
      <c r="F731" s="2"/>
      <c r="G731" s="222"/>
      <c r="H731" s="222"/>
      <c r="I731" s="222"/>
      <c r="J731" s="222"/>
      <c r="K731" s="5"/>
    </row>
    <row r="732" ht="15.75" customHeight="1">
      <c r="A732" s="2"/>
      <c r="B732" s="2"/>
      <c r="C732" s="2"/>
      <c r="D732" s="2"/>
      <c r="E732" s="2"/>
      <c r="F732" s="2"/>
      <c r="G732" s="222"/>
      <c r="H732" s="222"/>
      <c r="I732" s="222"/>
      <c r="J732" s="222"/>
      <c r="K732" s="5"/>
    </row>
    <row r="733" ht="15.75" customHeight="1">
      <c r="A733" s="2"/>
      <c r="B733" s="2"/>
      <c r="C733" s="2"/>
      <c r="D733" s="2"/>
      <c r="E733" s="2"/>
      <c r="F733" s="2"/>
      <c r="G733" s="222"/>
      <c r="H733" s="222"/>
      <c r="I733" s="222"/>
      <c r="J733" s="222"/>
      <c r="K733" s="5"/>
    </row>
    <row r="734" ht="15.75" customHeight="1">
      <c r="A734" s="2"/>
      <c r="B734" s="2"/>
      <c r="C734" s="2"/>
      <c r="D734" s="2"/>
      <c r="E734" s="2"/>
      <c r="F734" s="2"/>
      <c r="G734" s="222"/>
      <c r="H734" s="222"/>
      <c r="I734" s="222"/>
      <c r="J734" s="222"/>
      <c r="K734" s="5"/>
    </row>
    <row r="735" ht="15.75" customHeight="1">
      <c r="A735" s="2"/>
      <c r="B735" s="2"/>
      <c r="C735" s="2"/>
      <c r="D735" s="2"/>
      <c r="E735" s="2"/>
      <c r="F735" s="2"/>
      <c r="G735" s="222"/>
      <c r="H735" s="222"/>
      <c r="I735" s="222"/>
      <c r="J735" s="222"/>
      <c r="K735" s="5"/>
    </row>
    <row r="736" ht="15.75" customHeight="1">
      <c r="A736" s="2"/>
      <c r="B736" s="2"/>
      <c r="C736" s="2"/>
      <c r="D736" s="2"/>
      <c r="E736" s="2"/>
      <c r="F736" s="2"/>
      <c r="G736" s="222"/>
      <c r="H736" s="222"/>
      <c r="I736" s="222"/>
      <c r="J736" s="222"/>
      <c r="K736" s="5"/>
    </row>
    <row r="737" ht="15.75" customHeight="1">
      <c r="A737" s="2"/>
      <c r="B737" s="2"/>
      <c r="C737" s="2"/>
      <c r="D737" s="2"/>
      <c r="E737" s="2"/>
      <c r="F737" s="2"/>
      <c r="G737" s="222"/>
      <c r="H737" s="222"/>
      <c r="I737" s="222"/>
      <c r="J737" s="222"/>
      <c r="K737" s="5"/>
    </row>
    <row r="738" ht="15.75" customHeight="1">
      <c r="A738" s="2"/>
      <c r="B738" s="2"/>
      <c r="C738" s="2"/>
      <c r="D738" s="2"/>
      <c r="E738" s="2"/>
      <c r="F738" s="2"/>
      <c r="G738" s="222"/>
      <c r="H738" s="222"/>
      <c r="I738" s="222"/>
      <c r="J738" s="222"/>
      <c r="K738" s="5"/>
    </row>
    <row r="739" ht="15.75" customHeight="1">
      <c r="A739" s="2"/>
      <c r="B739" s="2"/>
      <c r="C739" s="2"/>
      <c r="D739" s="2"/>
      <c r="E739" s="2"/>
      <c r="F739" s="2"/>
      <c r="G739" s="222"/>
      <c r="H739" s="222"/>
      <c r="I739" s="222"/>
      <c r="J739" s="222"/>
      <c r="K739" s="5"/>
    </row>
    <row r="740" ht="15.75" customHeight="1">
      <c r="A740" s="2"/>
      <c r="B740" s="2"/>
      <c r="C740" s="2"/>
      <c r="D740" s="2"/>
      <c r="E740" s="2"/>
      <c r="F740" s="2"/>
      <c r="G740" s="222"/>
      <c r="H740" s="222"/>
      <c r="I740" s="222"/>
      <c r="J740" s="222"/>
      <c r="K740" s="5"/>
    </row>
    <row r="741" ht="15.75" customHeight="1">
      <c r="A741" s="2"/>
      <c r="B741" s="2"/>
      <c r="C741" s="2"/>
      <c r="D741" s="2"/>
      <c r="E741" s="2"/>
      <c r="F741" s="2"/>
      <c r="G741" s="222"/>
      <c r="H741" s="222"/>
      <c r="I741" s="222"/>
      <c r="J741" s="222"/>
      <c r="K741" s="5"/>
    </row>
    <row r="742" ht="15.75" customHeight="1">
      <c r="A742" s="2"/>
      <c r="B742" s="2"/>
      <c r="C742" s="2"/>
      <c r="D742" s="2"/>
      <c r="E742" s="2"/>
      <c r="F742" s="2"/>
      <c r="G742" s="222"/>
      <c r="H742" s="222"/>
      <c r="I742" s="222"/>
      <c r="J742" s="222"/>
      <c r="K742" s="5"/>
    </row>
    <row r="743" ht="15.75" customHeight="1">
      <c r="A743" s="2"/>
      <c r="B743" s="2"/>
      <c r="C743" s="2"/>
      <c r="D743" s="2"/>
      <c r="E743" s="2"/>
      <c r="F743" s="2"/>
      <c r="G743" s="222"/>
      <c r="H743" s="222"/>
      <c r="I743" s="222"/>
      <c r="J743" s="222"/>
      <c r="K743" s="5"/>
    </row>
    <row r="744" ht="15.75" customHeight="1">
      <c r="A744" s="2"/>
      <c r="B744" s="2"/>
      <c r="C744" s="2"/>
      <c r="D744" s="2"/>
      <c r="E744" s="2"/>
      <c r="F744" s="2"/>
      <c r="G744" s="222"/>
      <c r="H744" s="222"/>
      <c r="I744" s="222"/>
      <c r="J744" s="222"/>
      <c r="K744" s="5"/>
    </row>
    <row r="745" ht="15.75" customHeight="1">
      <c r="A745" s="2"/>
      <c r="B745" s="2"/>
      <c r="C745" s="2"/>
      <c r="D745" s="2"/>
      <c r="E745" s="2"/>
      <c r="F745" s="2"/>
      <c r="G745" s="222"/>
      <c r="H745" s="222"/>
      <c r="I745" s="222"/>
      <c r="J745" s="222"/>
      <c r="K745" s="5"/>
    </row>
    <row r="746" ht="15.75" customHeight="1">
      <c r="A746" s="2"/>
      <c r="B746" s="2"/>
      <c r="C746" s="2"/>
      <c r="D746" s="2"/>
      <c r="E746" s="2"/>
      <c r="F746" s="2"/>
      <c r="G746" s="222"/>
      <c r="H746" s="222"/>
      <c r="I746" s="222"/>
      <c r="J746" s="222"/>
      <c r="K746" s="5"/>
    </row>
    <row r="747" ht="15.75" customHeight="1">
      <c r="A747" s="2"/>
      <c r="B747" s="2"/>
      <c r="C747" s="2"/>
      <c r="D747" s="2"/>
      <c r="E747" s="2"/>
      <c r="F747" s="2"/>
      <c r="G747" s="222"/>
      <c r="H747" s="222"/>
      <c r="I747" s="222"/>
      <c r="J747" s="222"/>
      <c r="K747" s="5"/>
    </row>
    <row r="748" ht="15.75" customHeight="1">
      <c r="A748" s="2"/>
      <c r="B748" s="2"/>
      <c r="C748" s="2"/>
      <c r="D748" s="2"/>
      <c r="E748" s="2"/>
      <c r="F748" s="2"/>
      <c r="G748" s="222"/>
      <c r="H748" s="222"/>
      <c r="I748" s="222"/>
      <c r="J748" s="222"/>
      <c r="K748" s="5"/>
    </row>
    <row r="749" ht="15.75" customHeight="1">
      <c r="A749" s="2"/>
      <c r="B749" s="2"/>
      <c r="C749" s="2"/>
      <c r="D749" s="2"/>
      <c r="E749" s="2"/>
      <c r="F749" s="2"/>
      <c r="G749" s="222"/>
      <c r="H749" s="222"/>
      <c r="I749" s="222"/>
      <c r="J749" s="222"/>
      <c r="K749" s="5"/>
    </row>
    <row r="750" ht="15.75" customHeight="1">
      <c r="A750" s="2"/>
      <c r="B750" s="2"/>
      <c r="C750" s="2"/>
      <c r="D750" s="2"/>
      <c r="E750" s="2"/>
      <c r="F750" s="2"/>
      <c r="G750" s="222"/>
      <c r="H750" s="222"/>
      <c r="I750" s="222"/>
      <c r="J750" s="222"/>
      <c r="K750" s="5"/>
    </row>
    <row r="751" ht="15.75" customHeight="1">
      <c r="A751" s="2"/>
      <c r="B751" s="2"/>
      <c r="C751" s="2"/>
      <c r="D751" s="2"/>
      <c r="E751" s="2"/>
      <c r="F751" s="2"/>
      <c r="G751" s="222"/>
      <c r="H751" s="222"/>
      <c r="I751" s="222"/>
      <c r="J751" s="222"/>
      <c r="K751" s="5"/>
    </row>
    <row r="752" ht="15.75" customHeight="1">
      <c r="A752" s="2"/>
      <c r="B752" s="2"/>
      <c r="C752" s="2"/>
      <c r="D752" s="2"/>
      <c r="E752" s="2"/>
      <c r="F752" s="2"/>
      <c r="G752" s="222"/>
      <c r="H752" s="222"/>
      <c r="I752" s="222"/>
      <c r="J752" s="222"/>
      <c r="K752" s="5"/>
    </row>
    <row r="753" ht="15.75" customHeight="1">
      <c r="A753" s="2"/>
      <c r="B753" s="2"/>
      <c r="C753" s="2"/>
      <c r="D753" s="2"/>
      <c r="E753" s="2"/>
      <c r="F753" s="2"/>
      <c r="G753" s="222"/>
      <c r="H753" s="222"/>
      <c r="I753" s="222"/>
      <c r="J753" s="222"/>
      <c r="K753" s="5"/>
    </row>
    <row r="754" ht="15.75" customHeight="1">
      <c r="A754" s="2"/>
      <c r="B754" s="2"/>
      <c r="C754" s="2"/>
      <c r="D754" s="2"/>
      <c r="E754" s="2"/>
      <c r="F754" s="2"/>
      <c r="G754" s="222"/>
      <c r="H754" s="222"/>
      <c r="I754" s="222"/>
      <c r="J754" s="222"/>
      <c r="K754" s="5"/>
    </row>
    <row r="755" ht="15.75" customHeight="1">
      <c r="A755" s="2"/>
      <c r="B755" s="2"/>
      <c r="C755" s="2"/>
      <c r="D755" s="2"/>
      <c r="E755" s="2"/>
      <c r="F755" s="2"/>
      <c r="G755" s="222"/>
      <c r="H755" s="222"/>
      <c r="I755" s="222"/>
      <c r="J755" s="222"/>
      <c r="K755" s="5"/>
    </row>
    <row r="756" ht="15.75" customHeight="1">
      <c r="A756" s="2"/>
      <c r="B756" s="2"/>
      <c r="C756" s="2"/>
      <c r="D756" s="2"/>
      <c r="E756" s="2"/>
      <c r="F756" s="2"/>
      <c r="G756" s="222"/>
      <c r="H756" s="222"/>
      <c r="I756" s="222"/>
      <c r="J756" s="222"/>
      <c r="K756" s="5"/>
    </row>
    <row r="757" ht="15.75" customHeight="1">
      <c r="A757" s="2"/>
      <c r="B757" s="2"/>
      <c r="C757" s="2"/>
      <c r="D757" s="2"/>
      <c r="E757" s="2"/>
      <c r="F757" s="2"/>
      <c r="G757" s="222"/>
      <c r="H757" s="222"/>
      <c r="I757" s="222"/>
      <c r="J757" s="222"/>
      <c r="K757" s="5"/>
    </row>
    <row r="758" ht="15.75" customHeight="1">
      <c r="A758" s="2"/>
      <c r="B758" s="2"/>
      <c r="C758" s="2"/>
      <c r="D758" s="2"/>
      <c r="E758" s="2"/>
      <c r="F758" s="2"/>
      <c r="G758" s="222"/>
      <c r="H758" s="222"/>
      <c r="I758" s="222"/>
      <c r="J758" s="222"/>
      <c r="K758" s="5"/>
    </row>
    <row r="759" ht="15.75" customHeight="1">
      <c r="A759" s="2"/>
      <c r="B759" s="2"/>
      <c r="C759" s="2"/>
      <c r="D759" s="2"/>
      <c r="E759" s="2"/>
      <c r="F759" s="2"/>
      <c r="G759" s="222"/>
      <c r="H759" s="222"/>
      <c r="I759" s="222"/>
      <c r="J759" s="222"/>
      <c r="K759" s="5"/>
    </row>
    <row r="760" ht="15.75" customHeight="1">
      <c r="A760" s="2"/>
      <c r="B760" s="2"/>
      <c r="C760" s="2"/>
      <c r="D760" s="2"/>
      <c r="E760" s="2"/>
      <c r="F760" s="2"/>
      <c r="G760" s="222"/>
      <c r="H760" s="222"/>
      <c r="I760" s="222"/>
      <c r="J760" s="222"/>
      <c r="K760" s="5"/>
    </row>
    <row r="761" ht="15.75" customHeight="1">
      <c r="A761" s="2"/>
      <c r="B761" s="2"/>
      <c r="C761" s="2"/>
      <c r="D761" s="2"/>
      <c r="E761" s="2"/>
      <c r="F761" s="2"/>
      <c r="G761" s="222"/>
      <c r="H761" s="222"/>
      <c r="I761" s="222"/>
      <c r="J761" s="222"/>
      <c r="K761" s="5"/>
    </row>
    <row r="762" ht="15.75" customHeight="1">
      <c r="A762" s="2"/>
      <c r="B762" s="2"/>
      <c r="C762" s="2"/>
      <c r="D762" s="2"/>
      <c r="E762" s="2"/>
      <c r="F762" s="2"/>
      <c r="G762" s="222"/>
      <c r="H762" s="222"/>
      <c r="I762" s="222"/>
      <c r="J762" s="222"/>
      <c r="K762" s="5"/>
    </row>
    <row r="763" ht="15.75" customHeight="1">
      <c r="A763" s="2"/>
      <c r="B763" s="2"/>
      <c r="C763" s="2"/>
      <c r="D763" s="2"/>
      <c r="E763" s="2"/>
      <c r="F763" s="2"/>
      <c r="G763" s="222"/>
      <c r="H763" s="222"/>
      <c r="I763" s="222"/>
      <c r="J763" s="222"/>
      <c r="K763" s="5"/>
    </row>
    <row r="764" ht="15.75" customHeight="1">
      <c r="A764" s="2"/>
      <c r="B764" s="2"/>
      <c r="C764" s="2"/>
      <c r="D764" s="2"/>
      <c r="E764" s="2"/>
      <c r="F764" s="2"/>
      <c r="G764" s="222"/>
      <c r="H764" s="222"/>
      <c r="I764" s="222"/>
      <c r="J764" s="222"/>
      <c r="K764" s="5"/>
    </row>
    <row r="765" ht="15.75" customHeight="1">
      <c r="A765" s="2"/>
      <c r="B765" s="2"/>
      <c r="C765" s="2"/>
      <c r="D765" s="2"/>
      <c r="E765" s="2"/>
      <c r="F765" s="2"/>
      <c r="G765" s="222"/>
      <c r="H765" s="222"/>
      <c r="I765" s="222"/>
      <c r="J765" s="222"/>
      <c r="K765" s="5"/>
    </row>
    <row r="766" ht="15.75" customHeight="1">
      <c r="A766" s="2"/>
      <c r="B766" s="2"/>
      <c r="C766" s="2"/>
      <c r="D766" s="2"/>
      <c r="E766" s="2"/>
      <c r="F766" s="2"/>
      <c r="G766" s="222"/>
      <c r="H766" s="222"/>
      <c r="I766" s="222"/>
      <c r="J766" s="222"/>
      <c r="K766" s="5"/>
    </row>
    <row r="767" ht="15.75" customHeight="1">
      <c r="A767" s="2"/>
      <c r="B767" s="2"/>
      <c r="C767" s="2"/>
      <c r="D767" s="2"/>
      <c r="E767" s="2"/>
      <c r="F767" s="2"/>
      <c r="G767" s="222"/>
      <c r="H767" s="222"/>
      <c r="I767" s="222"/>
      <c r="J767" s="222"/>
      <c r="K767" s="5"/>
    </row>
    <row r="768" ht="15.75" customHeight="1">
      <c r="A768" s="2"/>
      <c r="B768" s="2"/>
      <c r="C768" s="2"/>
      <c r="D768" s="2"/>
      <c r="E768" s="2"/>
      <c r="F768" s="2"/>
      <c r="G768" s="222"/>
      <c r="H768" s="222"/>
      <c r="I768" s="222"/>
      <c r="J768" s="222"/>
      <c r="K768" s="5"/>
    </row>
    <row r="769" ht="15.75" customHeight="1">
      <c r="A769" s="2"/>
      <c r="B769" s="2"/>
      <c r="C769" s="2"/>
      <c r="D769" s="2"/>
      <c r="E769" s="2"/>
      <c r="F769" s="2"/>
      <c r="G769" s="222"/>
      <c r="H769" s="222"/>
      <c r="I769" s="222"/>
      <c r="J769" s="222"/>
      <c r="K769" s="5"/>
    </row>
    <row r="770" ht="15.75" customHeight="1">
      <c r="A770" s="2"/>
      <c r="B770" s="2"/>
      <c r="C770" s="2"/>
      <c r="D770" s="2"/>
      <c r="E770" s="2"/>
      <c r="F770" s="2"/>
      <c r="G770" s="222"/>
      <c r="H770" s="222"/>
      <c r="I770" s="222"/>
      <c r="J770" s="222"/>
      <c r="K770" s="5"/>
    </row>
    <row r="771" ht="15.75" customHeight="1">
      <c r="A771" s="2"/>
      <c r="B771" s="2"/>
      <c r="C771" s="2"/>
      <c r="D771" s="2"/>
      <c r="E771" s="2"/>
      <c r="F771" s="2"/>
      <c r="G771" s="222"/>
      <c r="H771" s="222"/>
      <c r="I771" s="222"/>
      <c r="J771" s="222"/>
      <c r="K771" s="5"/>
    </row>
    <row r="772" ht="15.75" customHeight="1">
      <c r="A772" s="2"/>
      <c r="B772" s="2"/>
      <c r="C772" s="2"/>
      <c r="D772" s="2"/>
      <c r="E772" s="2"/>
      <c r="F772" s="2"/>
      <c r="G772" s="222"/>
      <c r="H772" s="222"/>
      <c r="I772" s="222"/>
      <c r="J772" s="222"/>
      <c r="K772" s="5"/>
    </row>
    <row r="773" ht="15.75" customHeight="1">
      <c r="A773" s="2"/>
      <c r="B773" s="2"/>
      <c r="C773" s="2"/>
      <c r="D773" s="2"/>
      <c r="E773" s="2"/>
      <c r="F773" s="2"/>
      <c r="G773" s="222"/>
      <c r="H773" s="222"/>
      <c r="I773" s="222"/>
      <c r="J773" s="222"/>
      <c r="K773" s="5"/>
    </row>
    <row r="774" ht="15.75" customHeight="1">
      <c r="A774" s="2"/>
      <c r="B774" s="2"/>
      <c r="C774" s="2"/>
      <c r="D774" s="2"/>
      <c r="E774" s="2"/>
      <c r="F774" s="2"/>
      <c r="G774" s="222"/>
      <c r="H774" s="222"/>
      <c r="I774" s="222"/>
      <c r="J774" s="222"/>
      <c r="K774" s="5"/>
    </row>
    <row r="775" ht="15.75" customHeight="1">
      <c r="A775" s="2"/>
      <c r="B775" s="2"/>
      <c r="C775" s="2"/>
      <c r="D775" s="2"/>
      <c r="E775" s="2"/>
      <c r="F775" s="2"/>
      <c r="G775" s="222"/>
      <c r="H775" s="222"/>
      <c r="I775" s="222"/>
      <c r="J775" s="222"/>
      <c r="K775" s="5"/>
    </row>
    <row r="776" ht="15.75" customHeight="1">
      <c r="A776" s="2"/>
      <c r="B776" s="2"/>
      <c r="C776" s="2"/>
      <c r="D776" s="2"/>
      <c r="E776" s="2"/>
      <c r="F776" s="2"/>
      <c r="G776" s="222"/>
      <c r="H776" s="222"/>
      <c r="I776" s="222"/>
      <c r="J776" s="222"/>
      <c r="K776" s="5"/>
    </row>
    <row r="777" ht="15.75" customHeight="1">
      <c r="A777" s="2"/>
      <c r="B777" s="2"/>
      <c r="C777" s="2"/>
      <c r="D777" s="2"/>
      <c r="E777" s="2"/>
      <c r="F777" s="2"/>
      <c r="G777" s="222"/>
      <c r="H777" s="222"/>
      <c r="I777" s="222"/>
      <c r="J777" s="222"/>
      <c r="K777" s="5"/>
    </row>
    <row r="778" ht="15.75" customHeight="1">
      <c r="A778" s="2"/>
      <c r="B778" s="2"/>
      <c r="C778" s="2"/>
      <c r="D778" s="2"/>
      <c r="E778" s="2"/>
      <c r="F778" s="2"/>
      <c r="G778" s="222"/>
      <c r="H778" s="222"/>
      <c r="I778" s="222"/>
      <c r="J778" s="222"/>
      <c r="K778" s="5"/>
    </row>
    <row r="779" ht="15.75" customHeight="1">
      <c r="A779" s="2"/>
      <c r="B779" s="2"/>
      <c r="C779" s="2"/>
      <c r="D779" s="2"/>
      <c r="E779" s="2"/>
      <c r="F779" s="2"/>
      <c r="G779" s="222"/>
      <c r="H779" s="222"/>
      <c r="I779" s="222"/>
      <c r="J779" s="222"/>
      <c r="K779" s="5"/>
    </row>
    <row r="780" ht="15.75" customHeight="1">
      <c r="A780" s="2"/>
      <c r="B780" s="2"/>
      <c r="C780" s="2"/>
      <c r="D780" s="2"/>
      <c r="E780" s="2"/>
      <c r="F780" s="2"/>
      <c r="G780" s="222"/>
      <c r="H780" s="222"/>
      <c r="I780" s="222"/>
      <c r="J780" s="222"/>
      <c r="K780" s="5"/>
    </row>
    <row r="781" ht="15.75" customHeight="1">
      <c r="A781" s="2"/>
      <c r="B781" s="2"/>
      <c r="C781" s="2"/>
      <c r="D781" s="2"/>
      <c r="E781" s="2"/>
      <c r="F781" s="2"/>
      <c r="G781" s="222"/>
      <c r="H781" s="222"/>
      <c r="I781" s="222"/>
      <c r="J781" s="222"/>
      <c r="K781" s="5"/>
    </row>
    <row r="782" ht="15.75" customHeight="1">
      <c r="A782" s="2"/>
      <c r="B782" s="2"/>
      <c r="C782" s="2"/>
      <c r="D782" s="2"/>
      <c r="E782" s="2"/>
      <c r="F782" s="2"/>
      <c r="G782" s="222"/>
      <c r="H782" s="222"/>
      <c r="I782" s="222"/>
      <c r="J782" s="222"/>
      <c r="K782" s="5"/>
    </row>
    <row r="783" ht="15.75" customHeight="1">
      <c r="A783" s="2"/>
      <c r="B783" s="2"/>
      <c r="C783" s="2"/>
      <c r="D783" s="2"/>
      <c r="E783" s="2"/>
      <c r="F783" s="2"/>
      <c r="G783" s="222"/>
      <c r="H783" s="222"/>
      <c r="I783" s="222"/>
      <c r="J783" s="222"/>
      <c r="K783" s="5"/>
    </row>
    <row r="784" ht="15.75" customHeight="1">
      <c r="A784" s="2"/>
      <c r="B784" s="2"/>
      <c r="C784" s="2"/>
      <c r="D784" s="2"/>
      <c r="E784" s="2"/>
      <c r="F784" s="2"/>
      <c r="G784" s="222"/>
      <c r="H784" s="222"/>
      <c r="I784" s="222"/>
      <c r="J784" s="222"/>
      <c r="K784" s="5"/>
    </row>
    <row r="785" ht="15.75" customHeight="1">
      <c r="A785" s="2"/>
      <c r="B785" s="2"/>
      <c r="C785" s="2"/>
      <c r="D785" s="2"/>
      <c r="E785" s="2"/>
      <c r="F785" s="2"/>
      <c r="G785" s="222"/>
      <c r="H785" s="222"/>
      <c r="I785" s="222"/>
      <c r="J785" s="222"/>
      <c r="K785" s="5"/>
    </row>
    <row r="786" ht="15.75" customHeight="1">
      <c r="A786" s="2"/>
      <c r="B786" s="2"/>
      <c r="C786" s="2"/>
      <c r="D786" s="2"/>
      <c r="E786" s="2"/>
      <c r="F786" s="2"/>
      <c r="G786" s="222"/>
      <c r="H786" s="222"/>
      <c r="I786" s="222"/>
      <c r="J786" s="222"/>
      <c r="K786" s="5"/>
    </row>
    <row r="787" ht="15.75" customHeight="1">
      <c r="A787" s="2"/>
      <c r="B787" s="2"/>
      <c r="C787" s="2"/>
      <c r="D787" s="2"/>
      <c r="E787" s="2"/>
      <c r="F787" s="2"/>
      <c r="G787" s="222"/>
      <c r="H787" s="222"/>
      <c r="I787" s="222"/>
      <c r="J787" s="222"/>
      <c r="K787" s="5"/>
    </row>
    <row r="788" ht="15.75" customHeight="1">
      <c r="A788" s="2"/>
      <c r="B788" s="2"/>
      <c r="C788" s="2"/>
      <c r="D788" s="2"/>
      <c r="E788" s="2"/>
      <c r="F788" s="2"/>
      <c r="G788" s="222"/>
      <c r="H788" s="222"/>
      <c r="I788" s="222"/>
      <c r="J788" s="222"/>
      <c r="K788" s="5"/>
    </row>
    <row r="789" ht="15.75" customHeight="1">
      <c r="A789" s="2"/>
      <c r="B789" s="2"/>
      <c r="C789" s="2"/>
      <c r="D789" s="2"/>
      <c r="E789" s="2"/>
      <c r="F789" s="2"/>
      <c r="G789" s="222"/>
      <c r="H789" s="222"/>
      <c r="I789" s="222"/>
      <c r="J789" s="222"/>
      <c r="K789" s="5"/>
    </row>
    <row r="790" ht="15.75" customHeight="1">
      <c r="A790" s="2"/>
      <c r="B790" s="2"/>
      <c r="C790" s="2"/>
      <c r="D790" s="2"/>
      <c r="E790" s="2"/>
      <c r="F790" s="2"/>
      <c r="G790" s="222"/>
      <c r="H790" s="222"/>
      <c r="I790" s="222"/>
      <c r="J790" s="222"/>
      <c r="K790" s="5"/>
    </row>
    <row r="791" ht="15.75" customHeight="1">
      <c r="A791" s="2"/>
      <c r="B791" s="2"/>
      <c r="C791" s="2"/>
      <c r="D791" s="2"/>
      <c r="E791" s="2"/>
      <c r="F791" s="2"/>
      <c r="G791" s="222"/>
      <c r="H791" s="222"/>
      <c r="I791" s="222"/>
      <c r="J791" s="222"/>
      <c r="K791" s="5"/>
    </row>
    <row r="792" ht="15.75" customHeight="1">
      <c r="A792" s="2"/>
      <c r="B792" s="2"/>
      <c r="C792" s="2"/>
      <c r="D792" s="2"/>
      <c r="E792" s="2"/>
      <c r="F792" s="2"/>
      <c r="G792" s="222"/>
      <c r="H792" s="222"/>
      <c r="I792" s="222"/>
      <c r="J792" s="222"/>
      <c r="K792" s="5"/>
    </row>
    <row r="793" ht="15.75" customHeight="1">
      <c r="A793" s="2"/>
      <c r="B793" s="2"/>
      <c r="C793" s="2"/>
      <c r="D793" s="2"/>
      <c r="E793" s="2"/>
      <c r="F793" s="2"/>
      <c r="G793" s="222"/>
      <c r="H793" s="222"/>
      <c r="I793" s="222"/>
      <c r="J793" s="222"/>
      <c r="K793" s="5"/>
    </row>
    <row r="794" ht="15.75" customHeight="1">
      <c r="A794" s="2"/>
      <c r="B794" s="2"/>
      <c r="C794" s="2"/>
      <c r="D794" s="2"/>
      <c r="E794" s="2"/>
      <c r="F794" s="2"/>
      <c r="G794" s="222"/>
      <c r="H794" s="222"/>
      <c r="I794" s="222"/>
      <c r="J794" s="222"/>
      <c r="K794" s="5"/>
    </row>
    <row r="795" ht="15.75" customHeight="1">
      <c r="A795" s="2"/>
      <c r="B795" s="2"/>
      <c r="C795" s="2"/>
      <c r="D795" s="2"/>
      <c r="E795" s="2"/>
      <c r="F795" s="2"/>
      <c r="G795" s="222"/>
      <c r="H795" s="222"/>
      <c r="I795" s="222"/>
      <c r="J795" s="222"/>
      <c r="K795" s="5"/>
    </row>
    <row r="796" ht="15.75" customHeight="1">
      <c r="A796" s="2"/>
      <c r="B796" s="2"/>
      <c r="C796" s="2"/>
      <c r="D796" s="2"/>
      <c r="E796" s="2"/>
      <c r="F796" s="2"/>
      <c r="G796" s="222"/>
      <c r="H796" s="222"/>
      <c r="I796" s="222"/>
      <c r="J796" s="222"/>
      <c r="K796" s="5"/>
    </row>
    <row r="797" ht="15.75" customHeight="1">
      <c r="A797" s="2"/>
      <c r="B797" s="2"/>
      <c r="C797" s="2"/>
      <c r="D797" s="2"/>
      <c r="E797" s="2"/>
      <c r="F797" s="2"/>
      <c r="G797" s="222"/>
      <c r="H797" s="222"/>
      <c r="I797" s="222"/>
      <c r="J797" s="222"/>
      <c r="K797" s="5"/>
    </row>
    <row r="798" ht="15.75" customHeight="1">
      <c r="A798" s="2"/>
      <c r="B798" s="2"/>
      <c r="C798" s="2"/>
      <c r="D798" s="2"/>
      <c r="E798" s="2"/>
      <c r="F798" s="2"/>
      <c r="G798" s="222"/>
      <c r="H798" s="222"/>
      <c r="I798" s="222"/>
      <c r="J798" s="222"/>
      <c r="K798" s="5"/>
    </row>
    <row r="799" ht="15.75" customHeight="1">
      <c r="A799" s="2"/>
      <c r="B799" s="2"/>
      <c r="C799" s="2"/>
      <c r="D799" s="2"/>
      <c r="E799" s="2"/>
      <c r="F799" s="2"/>
      <c r="G799" s="222"/>
      <c r="H799" s="222"/>
      <c r="I799" s="222"/>
      <c r="J799" s="222"/>
      <c r="K799" s="5"/>
    </row>
    <row r="800" ht="15.75" customHeight="1">
      <c r="A800" s="2"/>
      <c r="B800" s="2"/>
      <c r="C800" s="2"/>
      <c r="D800" s="2"/>
      <c r="E800" s="2"/>
      <c r="F800" s="2"/>
      <c r="G800" s="222"/>
      <c r="H800" s="222"/>
      <c r="I800" s="222"/>
      <c r="J800" s="222"/>
      <c r="K800" s="5"/>
    </row>
    <row r="801" ht="15.75" customHeight="1">
      <c r="A801" s="2"/>
      <c r="B801" s="2"/>
      <c r="C801" s="2"/>
      <c r="D801" s="2"/>
      <c r="E801" s="2"/>
      <c r="F801" s="2"/>
      <c r="G801" s="222"/>
      <c r="H801" s="222"/>
      <c r="I801" s="222"/>
      <c r="J801" s="222"/>
      <c r="K801" s="5"/>
    </row>
    <row r="802" ht="15.75" customHeight="1">
      <c r="A802" s="2"/>
      <c r="B802" s="2"/>
      <c r="C802" s="2"/>
      <c r="D802" s="2"/>
      <c r="E802" s="2"/>
      <c r="F802" s="2"/>
      <c r="G802" s="222"/>
      <c r="H802" s="222"/>
      <c r="I802" s="222"/>
      <c r="J802" s="222"/>
      <c r="K802" s="5"/>
    </row>
    <row r="803" ht="15.75" customHeight="1">
      <c r="A803" s="2"/>
      <c r="B803" s="2"/>
      <c r="C803" s="2"/>
      <c r="D803" s="2"/>
      <c r="E803" s="2"/>
      <c r="F803" s="2"/>
      <c r="G803" s="222"/>
      <c r="H803" s="222"/>
      <c r="I803" s="222"/>
      <c r="J803" s="222"/>
      <c r="K803" s="5"/>
    </row>
    <row r="804" ht="15.75" customHeight="1">
      <c r="A804" s="2"/>
      <c r="B804" s="2"/>
      <c r="C804" s="2"/>
      <c r="D804" s="2"/>
      <c r="E804" s="2"/>
      <c r="F804" s="2"/>
      <c r="G804" s="222"/>
      <c r="H804" s="222"/>
      <c r="I804" s="222"/>
      <c r="J804" s="222"/>
      <c r="K804" s="5"/>
    </row>
    <row r="805" ht="15.75" customHeight="1">
      <c r="A805" s="2"/>
      <c r="B805" s="2"/>
      <c r="C805" s="2"/>
      <c r="D805" s="2"/>
      <c r="E805" s="2"/>
      <c r="F805" s="2"/>
      <c r="G805" s="222"/>
      <c r="H805" s="222"/>
      <c r="I805" s="222"/>
      <c r="J805" s="222"/>
      <c r="K805" s="5"/>
    </row>
    <row r="806" ht="15.75" customHeight="1">
      <c r="A806" s="2"/>
      <c r="B806" s="2"/>
      <c r="C806" s="2"/>
      <c r="D806" s="2"/>
      <c r="E806" s="2"/>
      <c r="F806" s="2"/>
      <c r="G806" s="222"/>
      <c r="H806" s="222"/>
      <c r="I806" s="222"/>
      <c r="J806" s="222"/>
      <c r="K806" s="5"/>
    </row>
    <row r="807" ht="15.75" customHeight="1">
      <c r="A807" s="2"/>
      <c r="B807" s="2"/>
      <c r="C807" s="2"/>
      <c r="D807" s="2"/>
      <c r="E807" s="2"/>
      <c r="F807" s="2"/>
      <c r="G807" s="222"/>
      <c r="H807" s="222"/>
      <c r="I807" s="222"/>
      <c r="J807" s="222"/>
      <c r="K807" s="5"/>
    </row>
    <row r="808" ht="15.75" customHeight="1">
      <c r="A808" s="2"/>
      <c r="B808" s="2"/>
      <c r="C808" s="2"/>
      <c r="D808" s="2"/>
      <c r="E808" s="2"/>
      <c r="F808" s="2"/>
      <c r="G808" s="222"/>
      <c r="H808" s="222"/>
      <c r="I808" s="222"/>
      <c r="J808" s="222"/>
      <c r="K808" s="5"/>
    </row>
    <row r="809" ht="15.75" customHeight="1">
      <c r="A809" s="2"/>
      <c r="B809" s="2"/>
      <c r="C809" s="2"/>
      <c r="D809" s="2"/>
      <c r="E809" s="2"/>
      <c r="F809" s="2"/>
      <c r="G809" s="222"/>
      <c r="H809" s="222"/>
      <c r="I809" s="222"/>
      <c r="J809" s="222"/>
      <c r="K809" s="5"/>
    </row>
    <row r="810" ht="15.75" customHeight="1">
      <c r="A810" s="2"/>
      <c r="B810" s="2"/>
      <c r="C810" s="2"/>
      <c r="D810" s="2"/>
      <c r="E810" s="2"/>
      <c r="F810" s="2"/>
      <c r="G810" s="222"/>
      <c r="H810" s="222"/>
      <c r="I810" s="222"/>
      <c r="J810" s="222"/>
      <c r="K810" s="5"/>
    </row>
    <row r="811" ht="15.75" customHeight="1">
      <c r="A811" s="2"/>
      <c r="B811" s="2"/>
      <c r="C811" s="2"/>
      <c r="D811" s="2"/>
      <c r="E811" s="2"/>
      <c r="F811" s="2"/>
      <c r="G811" s="222"/>
      <c r="H811" s="222"/>
      <c r="I811" s="222"/>
      <c r="J811" s="222"/>
      <c r="K811" s="5"/>
    </row>
    <row r="812" ht="15.75" customHeight="1">
      <c r="A812" s="2"/>
      <c r="B812" s="2"/>
      <c r="C812" s="2"/>
      <c r="D812" s="2"/>
      <c r="E812" s="2"/>
      <c r="F812" s="2"/>
      <c r="G812" s="222"/>
      <c r="H812" s="222"/>
      <c r="I812" s="222"/>
      <c r="J812" s="222"/>
      <c r="K812" s="5"/>
    </row>
    <row r="813" ht="15.75" customHeight="1">
      <c r="A813" s="2"/>
      <c r="B813" s="2"/>
      <c r="C813" s="2"/>
      <c r="D813" s="2"/>
      <c r="E813" s="2"/>
      <c r="F813" s="2"/>
      <c r="G813" s="222"/>
      <c r="H813" s="222"/>
      <c r="I813" s="222"/>
      <c r="J813" s="222"/>
      <c r="K813" s="5"/>
    </row>
    <row r="814" ht="15.75" customHeight="1">
      <c r="A814" s="2"/>
      <c r="B814" s="2"/>
      <c r="C814" s="2"/>
      <c r="D814" s="2"/>
      <c r="E814" s="2"/>
      <c r="F814" s="2"/>
      <c r="G814" s="222"/>
      <c r="H814" s="222"/>
      <c r="I814" s="222"/>
      <c r="J814" s="222"/>
      <c r="K814" s="5"/>
    </row>
    <row r="815" ht="15.75" customHeight="1">
      <c r="A815" s="2"/>
      <c r="B815" s="2"/>
      <c r="C815" s="2"/>
      <c r="D815" s="2"/>
      <c r="E815" s="2"/>
      <c r="F815" s="2"/>
      <c r="G815" s="222"/>
      <c r="H815" s="222"/>
      <c r="I815" s="222"/>
      <c r="J815" s="222"/>
      <c r="K815" s="5"/>
    </row>
    <row r="816" ht="15.75" customHeight="1">
      <c r="A816" s="2"/>
      <c r="B816" s="2"/>
      <c r="C816" s="2"/>
      <c r="D816" s="2"/>
      <c r="E816" s="2"/>
      <c r="F816" s="2"/>
      <c r="G816" s="222"/>
      <c r="H816" s="222"/>
      <c r="I816" s="222"/>
      <c r="J816" s="222"/>
      <c r="K816" s="5"/>
    </row>
    <row r="817" ht="15.75" customHeight="1">
      <c r="A817" s="2"/>
      <c r="B817" s="2"/>
      <c r="C817" s="2"/>
      <c r="D817" s="2"/>
      <c r="E817" s="2"/>
      <c r="F817" s="2"/>
      <c r="G817" s="222"/>
      <c r="H817" s="222"/>
      <c r="I817" s="222"/>
      <c r="J817" s="222"/>
      <c r="K817" s="5"/>
    </row>
    <row r="818" ht="15.75" customHeight="1">
      <c r="A818" s="2"/>
      <c r="B818" s="2"/>
      <c r="C818" s="2"/>
      <c r="D818" s="2"/>
      <c r="E818" s="2"/>
      <c r="F818" s="2"/>
      <c r="G818" s="222"/>
      <c r="H818" s="222"/>
      <c r="I818" s="222"/>
      <c r="J818" s="222"/>
      <c r="K818" s="5"/>
    </row>
    <row r="819" ht="15.75" customHeight="1">
      <c r="A819" s="2"/>
      <c r="B819" s="2"/>
      <c r="C819" s="2"/>
      <c r="D819" s="2"/>
      <c r="E819" s="2"/>
      <c r="F819" s="2"/>
      <c r="G819" s="222"/>
      <c r="H819" s="222"/>
      <c r="I819" s="222"/>
      <c r="J819" s="222"/>
      <c r="K819" s="5"/>
    </row>
    <row r="820" ht="15.75" customHeight="1">
      <c r="A820" s="2"/>
      <c r="B820" s="2"/>
      <c r="C820" s="2"/>
      <c r="D820" s="2"/>
      <c r="E820" s="2"/>
      <c r="F820" s="2"/>
      <c r="G820" s="222"/>
      <c r="H820" s="222"/>
      <c r="I820" s="222"/>
      <c r="J820" s="222"/>
      <c r="K820" s="5"/>
    </row>
    <row r="821" ht="15.75" customHeight="1">
      <c r="A821" s="2"/>
      <c r="B821" s="2"/>
      <c r="C821" s="2"/>
      <c r="D821" s="2"/>
      <c r="E821" s="2"/>
      <c r="F821" s="2"/>
      <c r="G821" s="222"/>
      <c r="H821" s="222"/>
      <c r="I821" s="222"/>
      <c r="J821" s="222"/>
      <c r="K821" s="5"/>
    </row>
    <row r="822" ht="15.75" customHeight="1">
      <c r="A822" s="2"/>
      <c r="B822" s="2"/>
      <c r="C822" s="2"/>
      <c r="D822" s="2"/>
      <c r="E822" s="2"/>
      <c r="F822" s="2"/>
      <c r="G822" s="222"/>
      <c r="H822" s="222"/>
      <c r="I822" s="222"/>
      <c r="J822" s="222"/>
      <c r="K822" s="5"/>
    </row>
    <row r="823" ht="15.75" customHeight="1">
      <c r="A823" s="2"/>
      <c r="B823" s="2"/>
      <c r="C823" s="2"/>
      <c r="D823" s="2"/>
      <c r="E823" s="2"/>
      <c r="F823" s="2"/>
      <c r="G823" s="222"/>
      <c r="H823" s="222"/>
      <c r="I823" s="222"/>
      <c r="J823" s="222"/>
      <c r="K823" s="5"/>
    </row>
    <row r="824" ht="15.75" customHeight="1">
      <c r="A824" s="2"/>
      <c r="B824" s="2"/>
      <c r="C824" s="2"/>
      <c r="D824" s="2"/>
      <c r="E824" s="2"/>
      <c r="F824" s="2"/>
      <c r="G824" s="222"/>
      <c r="H824" s="222"/>
      <c r="I824" s="222"/>
      <c r="J824" s="222"/>
      <c r="K824" s="5"/>
    </row>
    <row r="825" ht="15.75" customHeight="1">
      <c r="A825" s="2"/>
      <c r="B825" s="2"/>
      <c r="C825" s="2"/>
      <c r="D825" s="2"/>
      <c r="E825" s="2"/>
      <c r="F825" s="2"/>
      <c r="G825" s="222"/>
      <c r="H825" s="222"/>
      <c r="I825" s="222"/>
      <c r="J825" s="222"/>
      <c r="K825" s="5"/>
    </row>
    <row r="826" ht="15.75" customHeight="1">
      <c r="A826" s="2"/>
      <c r="B826" s="2"/>
      <c r="C826" s="2"/>
      <c r="D826" s="2"/>
      <c r="E826" s="2"/>
      <c r="F826" s="2"/>
      <c r="G826" s="222"/>
      <c r="H826" s="222"/>
      <c r="I826" s="222"/>
      <c r="J826" s="222"/>
      <c r="K826" s="5"/>
    </row>
    <row r="827" ht="15.75" customHeight="1">
      <c r="A827" s="2"/>
      <c r="B827" s="2"/>
      <c r="C827" s="2"/>
      <c r="D827" s="2"/>
      <c r="E827" s="2"/>
      <c r="F827" s="2"/>
      <c r="G827" s="222"/>
      <c r="H827" s="222"/>
      <c r="I827" s="222"/>
      <c r="J827" s="222"/>
      <c r="K827" s="5"/>
    </row>
    <row r="828" ht="15.75" customHeight="1">
      <c r="A828" s="2"/>
      <c r="B828" s="2"/>
      <c r="C828" s="2"/>
      <c r="D828" s="2"/>
      <c r="E828" s="2"/>
      <c r="F828" s="2"/>
      <c r="G828" s="222"/>
      <c r="H828" s="222"/>
      <c r="I828" s="222"/>
      <c r="J828" s="222"/>
      <c r="K828" s="5"/>
    </row>
    <row r="829" ht="15.75" customHeight="1">
      <c r="A829" s="2"/>
      <c r="B829" s="2"/>
      <c r="C829" s="2"/>
      <c r="D829" s="2"/>
      <c r="E829" s="2"/>
      <c r="F829" s="2"/>
      <c r="G829" s="222"/>
      <c r="H829" s="222"/>
      <c r="I829" s="222"/>
      <c r="J829" s="222"/>
      <c r="K829" s="5"/>
    </row>
    <row r="830" ht="15.75" customHeight="1">
      <c r="A830" s="2"/>
      <c r="B830" s="2"/>
      <c r="C830" s="2"/>
      <c r="D830" s="2"/>
      <c r="E830" s="2"/>
      <c r="F830" s="2"/>
      <c r="G830" s="222"/>
      <c r="H830" s="222"/>
      <c r="I830" s="222"/>
      <c r="J830" s="222"/>
      <c r="K830" s="5"/>
    </row>
    <row r="831" ht="15.75" customHeight="1">
      <c r="A831" s="2"/>
      <c r="B831" s="2"/>
      <c r="C831" s="2"/>
      <c r="D831" s="2"/>
      <c r="E831" s="2"/>
      <c r="F831" s="2"/>
      <c r="G831" s="222"/>
      <c r="H831" s="222"/>
      <c r="I831" s="222"/>
      <c r="J831" s="222"/>
      <c r="K831" s="5"/>
    </row>
    <row r="832" ht="15.75" customHeight="1">
      <c r="A832" s="2"/>
      <c r="B832" s="2"/>
      <c r="C832" s="2"/>
      <c r="D832" s="2"/>
      <c r="E832" s="2"/>
      <c r="F832" s="2"/>
      <c r="G832" s="222"/>
      <c r="H832" s="222"/>
      <c r="I832" s="222"/>
      <c r="J832" s="222"/>
      <c r="K832" s="5"/>
    </row>
    <row r="833" ht="15.75" customHeight="1">
      <c r="A833" s="2"/>
      <c r="B833" s="2"/>
      <c r="C833" s="2"/>
      <c r="D833" s="2"/>
      <c r="E833" s="2"/>
      <c r="F833" s="2"/>
      <c r="G833" s="222"/>
      <c r="H833" s="222"/>
      <c r="I833" s="222"/>
      <c r="J833" s="222"/>
      <c r="K833" s="5"/>
    </row>
    <row r="834" ht="15.75" customHeight="1">
      <c r="A834" s="2"/>
      <c r="B834" s="2"/>
      <c r="C834" s="2"/>
      <c r="D834" s="2"/>
      <c r="E834" s="2"/>
      <c r="F834" s="2"/>
      <c r="G834" s="222"/>
      <c r="H834" s="222"/>
      <c r="I834" s="222"/>
      <c r="J834" s="222"/>
      <c r="K834" s="5"/>
    </row>
    <row r="835" ht="15.75" customHeight="1">
      <c r="A835" s="2"/>
      <c r="B835" s="2"/>
      <c r="C835" s="2"/>
      <c r="D835" s="2"/>
      <c r="E835" s="2"/>
      <c r="F835" s="2"/>
      <c r="G835" s="222"/>
      <c r="H835" s="222"/>
      <c r="I835" s="222"/>
      <c r="J835" s="222"/>
      <c r="K835" s="5"/>
    </row>
    <row r="836" ht="15.75" customHeight="1">
      <c r="A836" s="2"/>
      <c r="B836" s="2"/>
      <c r="C836" s="2"/>
      <c r="D836" s="2"/>
      <c r="E836" s="2"/>
      <c r="F836" s="2"/>
      <c r="G836" s="222"/>
      <c r="H836" s="222"/>
      <c r="I836" s="222"/>
      <c r="J836" s="222"/>
      <c r="K836" s="5"/>
    </row>
    <row r="837" ht="15.75" customHeight="1">
      <c r="A837" s="2"/>
      <c r="B837" s="2"/>
      <c r="C837" s="2"/>
      <c r="D837" s="2"/>
      <c r="E837" s="2"/>
      <c r="F837" s="2"/>
      <c r="G837" s="222"/>
      <c r="H837" s="222"/>
      <c r="I837" s="222"/>
      <c r="J837" s="222"/>
      <c r="K837" s="5"/>
    </row>
    <row r="838" ht="15.75" customHeight="1">
      <c r="A838" s="2"/>
      <c r="B838" s="2"/>
      <c r="C838" s="2"/>
      <c r="D838" s="2"/>
      <c r="E838" s="2"/>
      <c r="F838" s="2"/>
      <c r="G838" s="222"/>
      <c r="H838" s="222"/>
      <c r="I838" s="222"/>
      <c r="J838" s="222"/>
      <c r="K838" s="5"/>
    </row>
    <row r="839" ht="15.75" customHeight="1">
      <c r="A839" s="2"/>
      <c r="B839" s="2"/>
      <c r="C839" s="2"/>
      <c r="D839" s="2"/>
      <c r="E839" s="2"/>
      <c r="F839" s="2"/>
      <c r="G839" s="222"/>
      <c r="H839" s="222"/>
      <c r="I839" s="222"/>
      <c r="J839" s="222"/>
      <c r="K839" s="5"/>
    </row>
    <row r="840" ht="15.75" customHeight="1">
      <c r="A840" s="2"/>
      <c r="B840" s="2"/>
      <c r="C840" s="2"/>
      <c r="D840" s="2"/>
      <c r="E840" s="2"/>
      <c r="F840" s="2"/>
      <c r="G840" s="222"/>
      <c r="H840" s="222"/>
      <c r="I840" s="222"/>
      <c r="J840" s="222"/>
      <c r="K840" s="5"/>
    </row>
    <row r="841" ht="15.75" customHeight="1">
      <c r="A841" s="2"/>
      <c r="B841" s="2"/>
      <c r="C841" s="2"/>
      <c r="D841" s="2"/>
      <c r="E841" s="2"/>
      <c r="F841" s="2"/>
      <c r="G841" s="222"/>
      <c r="H841" s="222"/>
      <c r="I841" s="222"/>
      <c r="J841" s="222"/>
      <c r="K841" s="5"/>
    </row>
    <row r="842" ht="15.75" customHeight="1">
      <c r="A842" s="2"/>
      <c r="B842" s="2"/>
      <c r="C842" s="2"/>
      <c r="D842" s="2"/>
      <c r="E842" s="2"/>
      <c r="F842" s="2"/>
      <c r="G842" s="222"/>
      <c r="H842" s="222"/>
      <c r="I842" s="222"/>
      <c r="J842" s="222"/>
      <c r="K842" s="5"/>
    </row>
    <row r="843" ht="15.75" customHeight="1">
      <c r="A843" s="2"/>
      <c r="B843" s="2"/>
      <c r="C843" s="2"/>
      <c r="D843" s="2"/>
      <c r="E843" s="2"/>
      <c r="F843" s="2"/>
      <c r="G843" s="222"/>
      <c r="H843" s="222"/>
      <c r="I843" s="222"/>
      <c r="J843" s="222"/>
      <c r="K843" s="5"/>
    </row>
    <row r="844" ht="15.75" customHeight="1">
      <c r="A844" s="2"/>
      <c r="B844" s="2"/>
      <c r="C844" s="2"/>
      <c r="D844" s="2"/>
      <c r="E844" s="2"/>
      <c r="F844" s="2"/>
      <c r="G844" s="222"/>
      <c r="H844" s="222"/>
      <c r="I844" s="222"/>
      <c r="J844" s="222"/>
      <c r="K844" s="5"/>
    </row>
    <row r="845" ht="15.75" customHeight="1">
      <c r="A845" s="2"/>
      <c r="B845" s="2"/>
      <c r="C845" s="2"/>
      <c r="D845" s="2"/>
      <c r="E845" s="2"/>
      <c r="F845" s="2"/>
      <c r="G845" s="222"/>
      <c r="H845" s="222"/>
      <c r="I845" s="222"/>
      <c r="J845" s="222"/>
      <c r="K845" s="5"/>
    </row>
    <row r="846" ht="15.75" customHeight="1">
      <c r="A846" s="2"/>
      <c r="B846" s="2"/>
      <c r="C846" s="2"/>
      <c r="D846" s="2"/>
      <c r="E846" s="2"/>
      <c r="F846" s="2"/>
      <c r="G846" s="222"/>
      <c r="H846" s="222"/>
      <c r="I846" s="222"/>
      <c r="J846" s="222"/>
      <c r="K846" s="5"/>
    </row>
    <row r="847" ht="15.75" customHeight="1">
      <c r="A847" s="2"/>
      <c r="B847" s="2"/>
      <c r="C847" s="2"/>
      <c r="D847" s="2"/>
      <c r="E847" s="2"/>
      <c r="F847" s="2"/>
      <c r="G847" s="222"/>
      <c r="H847" s="222"/>
      <c r="I847" s="222"/>
      <c r="J847" s="222"/>
      <c r="K847" s="5"/>
    </row>
    <row r="848" ht="15.75" customHeight="1">
      <c r="A848" s="2"/>
      <c r="B848" s="2"/>
      <c r="C848" s="2"/>
      <c r="D848" s="2"/>
      <c r="E848" s="2"/>
      <c r="F848" s="2"/>
      <c r="G848" s="222"/>
      <c r="H848" s="222"/>
      <c r="I848" s="222"/>
      <c r="J848" s="222"/>
      <c r="K848" s="5"/>
    </row>
    <row r="849" ht="15.75" customHeight="1">
      <c r="A849" s="2"/>
      <c r="B849" s="2"/>
      <c r="C849" s="2"/>
      <c r="D849" s="2"/>
      <c r="E849" s="2"/>
      <c r="F849" s="2"/>
      <c r="G849" s="222"/>
      <c r="H849" s="222"/>
      <c r="I849" s="222"/>
      <c r="J849" s="222"/>
      <c r="K849" s="5"/>
    </row>
    <row r="850" ht="15.75" customHeight="1">
      <c r="A850" s="2"/>
      <c r="B850" s="2"/>
      <c r="C850" s="2"/>
      <c r="D850" s="2"/>
      <c r="E850" s="2"/>
      <c r="F850" s="2"/>
      <c r="G850" s="222"/>
      <c r="H850" s="222"/>
      <c r="I850" s="222"/>
      <c r="J850" s="222"/>
      <c r="K850" s="5"/>
    </row>
    <row r="851" ht="15.75" customHeight="1">
      <c r="A851" s="2"/>
      <c r="B851" s="2"/>
      <c r="C851" s="2"/>
      <c r="D851" s="2"/>
      <c r="E851" s="2"/>
      <c r="F851" s="2"/>
      <c r="G851" s="222"/>
      <c r="H851" s="222"/>
      <c r="I851" s="222"/>
      <c r="J851" s="222"/>
      <c r="K851" s="5"/>
    </row>
    <row r="852" ht="15.75" customHeight="1">
      <c r="A852" s="2"/>
      <c r="B852" s="2"/>
      <c r="C852" s="2"/>
      <c r="D852" s="2"/>
      <c r="E852" s="2"/>
      <c r="F852" s="2"/>
      <c r="G852" s="222"/>
      <c r="H852" s="222"/>
      <c r="I852" s="222"/>
      <c r="J852" s="222"/>
      <c r="K852" s="5"/>
    </row>
    <row r="853" ht="15.75" customHeight="1">
      <c r="A853" s="2"/>
      <c r="B853" s="2"/>
      <c r="C853" s="2"/>
      <c r="D853" s="2"/>
      <c r="E853" s="2"/>
      <c r="F853" s="2"/>
      <c r="G853" s="222"/>
      <c r="H853" s="222"/>
      <c r="I853" s="222"/>
      <c r="J853" s="222"/>
      <c r="K853" s="5"/>
    </row>
    <row r="854" ht="15.75" customHeight="1">
      <c r="A854" s="2"/>
      <c r="B854" s="2"/>
      <c r="C854" s="2"/>
      <c r="D854" s="2"/>
      <c r="E854" s="2"/>
      <c r="F854" s="2"/>
      <c r="G854" s="222"/>
      <c r="H854" s="222"/>
      <c r="I854" s="222"/>
      <c r="J854" s="222"/>
      <c r="K854" s="5"/>
    </row>
    <row r="855" ht="15.75" customHeight="1">
      <c r="A855" s="2"/>
      <c r="B855" s="2"/>
      <c r="C855" s="2"/>
      <c r="D855" s="2"/>
      <c r="E855" s="2"/>
      <c r="F855" s="2"/>
      <c r="G855" s="222"/>
      <c r="H855" s="222"/>
      <c r="I855" s="222"/>
      <c r="J855" s="222"/>
      <c r="K855" s="5"/>
    </row>
    <row r="856" ht="15.75" customHeight="1">
      <c r="A856" s="2"/>
      <c r="B856" s="2"/>
      <c r="C856" s="2"/>
      <c r="D856" s="2"/>
      <c r="E856" s="2"/>
      <c r="F856" s="2"/>
      <c r="G856" s="222"/>
      <c r="H856" s="222"/>
      <c r="I856" s="222"/>
      <c r="J856" s="222"/>
      <c r="K856" s="5"/>
    </row>
    <row r="857" ht="15.75" customHeight="1">
      <c r="A857" s="2"/>
      <c r="B857" s="2"/>
      <c r="C857" s="2"/>
      <c r="D857" s="2"/>
      <c r="E857" s="2"/>
      <c r="F857" s="2"/>
      <c r="G857" s="222"/>
      <c r="H857" s="222"/>
      <c r="I857" s="222"/>
      <c r="J857" s="222"/>
      <c r="K857" s="5"/>
    </row>
    <row r="858" ht="15.75" customHeight="1">
      <c r="A858" s="2"/>
      <c r="B858" s="2"/>
      <c r="C858" s="2"/>
      <c r="D858" s="2"/>
      <c r="E858" s="2"/>
      <c r="F858" s="2"/>
      <c r="G858" s="222"/>
      <c r="H858" s="222"/>
      <c r="I858" s="222"/>
      <c r="J858" s="222"/>
      <c r="K858" s="5"/>
    </row>
    <row r="859" ht="15.75" customHeight="1">
      <c r="A859" s="2"/>
      <c r="B859" s="2"/>
      <c r="C859" s="2"/>
      <c r="D859" s="2"/>
      <c r="E859" s="2"/>
      <c r="F859" s="2"/>
      <c r="G859" s="222"/>
      <c r="H859" s="222"/>
      <c r="I859" s="222"/>
      <c r="J859" s="222"/>
      <c r="K859" s="5"/>
    </row>
    <row r="860" ht="15.75" customHeight="1">
      <c r="A860" s="2"/>
      <c r="B860" s="2"/>
      <c r="C860" s="2"/>
      <c r="D860" s="2"/>
      <c r="E860" s="2"/>
      <c r="F860" s="2"/>
      <c r="G860" s="222"/>
      <c r="H860" s="222"/>
      <c r="I860" s="222"/>
      <c r="J860" s="222"/>
      <c r="K860" s="5"/>
    </row>
    <row r="861" ht="15.75" customHeight="1">
      <c r="A861" s="2"/>
      <c r="B861" s="2"/>
      <c r="C861" s="2"/>
      <c r="D861" s="2"/>
      <c r="E861" s="2"/>
      <c r="F861" s="2"/>
      <c r="G861" s="222"/>
      <c r="H861" s="222"/>
      <c r="I861" s="222"/>
      <c r="J861" s="222"/>
      <c r="K861" s="5"/>
    </row>
    <row r="862" ht="15.75" customHeight="1">
      <c r="A862" s="2"/>
      <c r="B862" s="2"/>
      <c r="C862" s="2"/>
      <c r="D862" s="2"/>
      <c r="E862" s="2"/>
      <c r="F862" s="2"/>
      <c r="G862" s="222"/>
      <c r="H862" s="222"/>
      <c r="I862" s="222"/>
      <c r="J862" s="222"/>
      <c r="K862" s="5"/>
    </row>
    <row r="863" ht="15.75" customHeight="1">
      <c r="A863" s="2"/>
      <c r="B863" s="2"/>
      <c r="C863" s="2"/>
      <c r="D863" s="2"/>
      <c r="E863" s="2"/>
      <c r="F863" s="2"/>
      <c r="G863" s="222"/>
      <c r="H863" s="222"/>
      <c r="I863" s="222"/>
      <c r="J863" s="222"/>
      <c r="K863" s="5"/>
    </row>
    <row r="864" ht="15.75" customHeight="1">
      <c r="A864" s="2"/>
      <c r="B864" s="2"/>
      <c r="C864" s="2"/>
      <c r="D864" s="2"/>
      <c r="E864" s="2"/>
      <c r="F864" s="2"/>
      <c r="G864" s="222"/>
      <c r="H864" s="222"/>
      <c r="I864" s="222"/>
      <c r="J864" s="222"/>
      <c r="K864" s="5"/>
    </row>
    <row r="865" ht="15.75" customHeight="1">
      <c r="A865" s="2"/>
      <c r="B865" s="2"/>
      <c r="C865" s="2"/>
      <c r="D865" s="2"/>
      <c r="E865" s="2"/>
      <c r="F865" s="2"/>
      <c r="G865" s="222"/>
      <c r="H865" s="222"/>
      <c r="I865" s="222"/>
      <c r="J865" s="222"/>
      <c r="K865" s="5"/>
    </row>
    <row r="866" ht="15.75" customHeight="1">
      <c r="A866" s="2"/>
      <c r="B866" s="2"/>
      <c r="C866" s="2"/>
      <c r="D866" s="2"/>
      <c r="E866" s="2"/>
      <c r="F866" s="2"/>
      <c r="G866" s="222"/>
      <c r="H866" s="222"/>
      <c r="I866" s="222"/>
      <c r="J866" s="222"/>
      <c r="K866" s="5"/>
    </row>
    <row r="867" ht="15.75" customHeight="1">
      <c r="A867" s="2"/>
      <c r="B867" s="2"/>
      <c r="C867" s="2"/>
      <c r="D867" s="2"/>
      <c r="E867" s="2"/>
      <c r="F867" s="2"/>
      <c r="G867" s="222"/>
      <c r="H867" s="222"/>
      <c r="I867" s="222"/>
      <c r="J867" s="222"/>
      <c r="K867" s="5"/>
    </row>
    <row r="868" ht="15.75" customHeight="1">
      <c r="A868" s="2"/>
      <c r="B868" s="2"/>
      <c r="C868" s="2"/>
      <c r="D868" s="2"/>
      <c r="E868" s="2"/>
      <c r="F868" s="2"/>
      <c r="G868" s="222"/>
      <c r="H868" s="222"/>
      <c r="I868" s="222"/>
      <c r="J868" s="222"/>
      <c r="K868" s="5"/>
    </row>
    <row r="869" ht="15.75" customHeight="1">
      <c r="A869" s="2"/>
      <c r="B869" s="2"/>
      <c r="C869" s="2"/>
      <c r="D869" s="2"/>
      <c r="E869" s="2"/>
      <c r="F869" s="2"/>
      <c r="G869" s="222"/>
      <c r="H869" s="222"/>
      <c r="I869" s="222"/>
      <c r="J869" s="222"/>
      <c r="K869" s="5"/>
    </row>
    <row r="870" ht="15.75" customHeight="1">
      <c r="A870" s="2"/>
      <c r="B870" s="2"/>
      <c r="C870" s="2"/>
      <c r="D870" s="2"/>
      <c r="E870" s="2"/>
      <c r="F870" s="2"/>
      <c r="G870" s="222"/>
      <c r="H870" s="222"/>
      <c r="I870" s="222"/>
      <c r="J870" s="222"/>
      <c r="K870" s="5"/>
    </row>
    <row r="871" ht="15.75" customHeight="1">
      <c r="A871" s="2"/>
      <c r="B871" s="2"/>
      <c r="C871" s="2"/>
      <c r="D871" s="2"/>
      <c r="E871" s="2"/>
      <c r="F871" s="2"/>
      <c r="G871" s="222"/>
      <c r="H871" s="222"/>
      <c r="I871" s="222"/>
      <c r="J871" s="222"/>
      <c r="K871" s="5"/>
    </row>
    <row r="872" ht="15.75" customHeight="1">
      <c r="A872" s="2"/>
      <c r="B872" s="2"/>
      <c r="C872" s="2"/>
      <c r="D872" s="2"/>
      <c r="E872" s="2"/>
      <c r="F872" s="2"/>
      <c r="G872" s="222"/>
      <c r="H872" s="222"/>
      <c r="I872" s="222"/>
      <c r="J872" s="222"/>
      <c r="K872" s="5"/>
    </row>
    <row r="873" ht="15.75" customHeight="1">
      <c r="A873" s="2"/>
      <c r="B873" s="2"/>
      <c r="C873" s="2"/>
      <c r="D873" s="2"/>
      <c r="E873" s="2"/>
      <c r="F873" s="2"/>
      <c r="G873" s="222"/>
      <c r="H873" s="222"/>
      <c r="I873" s="222"/>
      <c r="J873" s="222"/>
      <c r="K873" s="5"/>
    </row>
    <row r="874" ht="15.75" customHeight="1">
      <c r="A874" s="2"/>
      <c r="B874" s="2"/>
      <c r="C874" s="2"/>
      <c r="D874" s="2"/>
      <c r="E874" s="2"/>
      <c r="F874" s="2"/>
      <c r="G874" s="222"/>
      <c r="H874" s="222"/>
      <c r="I874" s="222"/>
      <c r="J874" s="222"/>
      <c r="K874" s="5"/>
    </row>
    <row r="875" ht="15.75" customHeight="1">
      <c r="A875" s="2"/>
      <c r="B875" s="2"/>
      <c r="C875" s="2"/>
      <c r="D875" s="2"/>
      <c r="E875" s="2"/>
      <c r="F875" s="2"/>
      <c r="G875" s="222"/>
      <c r="H875" s="222"/>
      <c r="I875" s="222"/>
      <c r="J875" s="222"/>
      <c r="K875" s="5"/>
    </row>
    <row r="876" ht="15.75" customHeight="1">
      <c r="A876" s="2"/>
      <c r="B876" s="2"/>
      <c r="C876" s="2"/>
      <c r="D876" s="2"/>
      <c r="E876" s="2"/>
      <c r="F876" s="2"/>
      <c r="G876" s="222"/>
      <c r="H876" s="222"/>
      <c r="I876" s="222"/>
      <c r="J876" s="222"/>
      <c r="K876" s="5"/>
    </row>
    <row r="877" ht="15.75" customHeight="1">
      <c r="A877" s="2"/>
      <c r="B877" s="2"/>
      <c r="C877" s="2"/>
      <c r="D877" s="2"/>
      <c r="E877" s="2"/>
      <c r="F877" s="2"/>
      <c r="G877" s="222"/>
      <c r="H877" s="222"/>
      <c r="I877" s="222"/>
      <c r="J877" s="222"/>
      <c r="K877" s="5"/>
    </row>
    <row r="878" ht="15.75" customHeight="1">
      <c r="A878" s="2"/>
      <c r="B878" s="2"/>
      <c r="C878" s="2"/>
      <c r="D878" s="2"/>
      <c r="E878" s="2"/>
      <c r="F878" s="2"/>
      <c r="G878" s="222"/>
      <c r="H878" s="222"/>
      <c r="I878" s="222"/>
      <c r="J878" s="222"/>
      <c r="K878" s="5"/>
    </row>
    <row r="879" ht="15.75" customHeight="1">
      <c r="A879" s="2"/>
      <c r="B879" s="2"/>
      <c r="C879" s="2"/>
      <c r="D879" s="2"/>
      <c r="E879" s="2"/>
      <c r="F879" s="2"/>
      <c r="G879" s="222"/>
      <c r="H879" s="222"/>
      <c r="I879" s="222"/>
      <c r="J879" s="222"/>
      <c r="K879" s="5"/>
    </row>
    <row r="880" ht="15.75" customHeight="1">
      <c r="A880" s="2"/>
      <c r="B880" s="2"/>
      <c r="C880" s="2"/>
      <c r="D880" s="2"/>
      <c r="E880" s="2"/>
      <c r="F880" s="2"/>
      <c r="G880" s="222"/>
      <c r="H880" s="222"/>
      <c r="I880" s="222"/>
      <c r="J880" s="222"/>
      <c r="K880" s="5"/>
    </row>
    <row r="881" ht="15.75" customHeight="1">
      <c r="A881" s="2"/>
      <c r="B881" s="2"/>
      <c r="C881" s="2"/>
      <c r="D881" s="2"/>
      <c r="E881" s="2"/>
      <c r="F881" s="2"/>
      <c r="G881" s="222"/>
      <c r="H881" s="222"/>
      <c r="I881" s="222"/>
      <c r="J881" s="222"/>
      <c r="K881" s="5"/>
    </row>
    <row r="882" ht="15.75" customHeight="1">
      <c r="A882" s="2"/>
      <c r="B882" s="2"/>
      <c r="C882" s="2"/>
      <c r="D882" s="2"/>
      <c r="E882" s="2"/>
      <c r="F882" s="2"/>
      <c r="G882" s="222"/>
      <c r="H882" s="222"/>
      <c r="I882" s="222"/>
      <c r="J882" s="222"/>
      <c r="K882" s="5"/>
    </row>
    <row r="883" ht="15.75" customHeight="1">
      <c r="A883" s="2"/>
      <c r="B883" s="2"/>
      <c r="C883" s="2"/>
      <c r="D883" s="2"/>
      <c r="E883" s="2"/>
      <c r="F883" s="2"/>
      <c r="G883" s="222"/>
      <c r="H883" s="222"/>
      <c r="I883" s="222"/>
      <c r="J883" s="222"/>
      <c r="K883" s="5"/>
    </row>
    <row r="884" ht="15.75" customHeight="1">
      <c r="A884" s="2"/>
      <c r="B884" s="2"/>
      <c r="C884" s="2"/>
      <c r="D884" s="2"/>
      <c r="E884" s="2"/>
      <c r="F884" s="2"/>
      <c r="G884" s="222"/>
      <c r="H884" s="222"/>
      <c r="I884" s="222"/>
      <c r="J884" s="222"/>
      <c r="K884" s="5"/>
    </row>
    <row r="885" ht="15.75" customHeight="1">
      <c r="A885" s="2"/>
      <c r="B885" s="2"/>
      <c r="C885" s="2"/>
      <c r="D885" s="2"/>
      <c r="E885" s="2"/>
      <c r="F885" s="2"/>
      <c r="G885" s="222"/>
      <c r="H885" s="222"/>
      <c r="I885" s="222"/>
      <c r="J885" s="222"/>
      <c r="K885" s="5"/>
    </row>
    <row r="886" ht="15.75" customHeight="1">
      <c r="A886" s="2"/>
      <c r="B886" s="2"/>
      <c r="C886" s="2"/>
      <c r="D886" s="2"/>
      <c r="E886" s="2"/>
      <c r="F886" s="2"/>
      <c r="G886" s="222"/>
      <c r="H886" s="222"/>
      <c r="I886" s="222"/>
      <c r="J886" s="222"/>
      <c r="K886" s="5"/>
    </row>
    <row r="887" ht="15.75" customHeight="1">
      <c r="A887" s="2"/>
      <c r="B887" s="2"/>
      <c r="C887" s="2"/>
      <c r="D887" s="2"/>
      <c r="E887" s="2"/>
      <c r="F887" s="2"/>
      <c r="G887" s="222"/>
      <c r="H887" s="222"/>
      <c r="I887" s="222"/>
      <c r="J887" s="222"/>
      <c r="K887" s="5"/>
    </row>
    <row r="888" ht="15.75" customHeight="1">
      <c r="A888" s="2"/>
      <c r="B888" s="2"/>
      <c r="C888" s="2"/>
      <c r="D888" s="2"/>
      <c r="E888" s="2"/>
      <c r="F888" s="2"/>
      <c r="G888" s="222"/>
      <c r="H888" s="222"/>
      <c r="I888" s="222"/>
      <c r="J888" s="222"/>
      <c r="K888" s="5"/>
    </row>
    <row r="889" ht="15.75" customHeight="1">
      <c r="A889" s="2"/>
      <c r="B889" s="2"/>
      <c r="C889" s="2"/>
      <c r="D889" s="2"/>
      <c r="E889" s="2"/>
      <c r="F889" s="2"/>
      <c r="G889" s="222"/>
      <c r="H889" s="222"/>
      <c r="I889" s="222"/>
      <c r="J889" s="222"/>
      <c r="K889" s="5"/>
    </row>
    <row r="890" ht="15.75" customHeight="1">
      <c r="A890" s="2"/>
      <c r="B890" s="2"/>
      <c r="C890" s="2"/>
      <c r="D890" s="2"/>
      <c r="E890" s="2"/>
      <c r="F890" s="2"/>
      <c r="G890" s="222"/>
      <c r="H890" s="222"/>
      <c r="I890" s="222"/>
      <c r="J890" s="222"/>
      <c r="K890" s="5"/>
    </row>
    <row r="891" ht="15.75" customHeight="1">
      <c r="A891" s="2"/>
      <c r="B891" s="2"/>
      <c r="C891" s="2"/>
      <c r="D891" s="2"/>
      <c r="E891" s="2"/>
      <c r="F891" s="2"/>
      <c r="G891" s="222"/>
      <c r="H891" s="222"/>
      <c r="I891" s="222"/>
      <c r="J891" s="222"/>
      <c r="K891" s="5"/>
    </row>
    <row r="892" ht="15.75" customHeight="1">
      <c r="A892" s="2"/>
      <c r="B892" s="2"/>
      <c r="C892" s="2"/>
      <c r="D892" s="2"/>
      <c r="E892" s="2"/>
      <c r="F892" s="2"/>
      <c r="G892" s="222"/>
      <c r="H892" s="222"/>
      <c r="I892" s="222"/>
      <c r="J892" s="222"/>
      <c r="K892" s="5"/>
    </row>
    <row r="893" ht="15.75" customHeight="1">
      <c r="A893" s="2"/>
      <c r="B893" s="2"/>
      <c r="C893" s="2"/>
      <c r="D893" s="2"/>
      <c r="E893" s="2"/>
      <c r="F893" s="2"/>
      <c r="G893" s="222"/>
      <c r="H893" s="222"/>
      <c r="I893" s="222"/>
      <c r="J893" s="222"/>
      <c r="K893" s="5"/>
    </row>
    <row r="894" ht="15.75" customHeight="1">
      <c r="A894" s="2"/>
      <c r="B894" s="2"/>
      <c r="C894" s="2"/>
      <c r="D894" s="2"/>
      <c r="E894" s="2"/>
      <c r="F894" s="2"/>
      <c r="G894" s="222"/>
      <c r="H894" s="222"/>
      <c r="I894" s="222"/>
      <c r="J894" s="222"/>
      <c r="K894" s="5"/>
    </row>
    <row r="895" ht="15.75" customHeight="1">
      <c r="A895" s="2"/>
      <c r="B895" s="2"/>
      <c r="C895" s="2"/>
      <c r="D895" s="2"/>
      <c r="E895" s="2"/>
      <c r="F895" s="2"/>
      <c r="G895" s="222"/>
      <c r="H895" s="222"/>
      <c r="I895" s="222"/>
      <c r="J895" s="222"/>
      <c r="K895" s="5"/>
    </row>
    <row r="896" ht="15.75" customHeight="1">
      <c r="A896" s="2"/>
      <c r="B896" s="2"/>
      <c r="C896" s="2"/>
      <c r="D896" s="2"/>
      <c r="E896" s="2"/>
      <c r="F896" s="2"/>
      <c r="G896" s="222"/>
      <c r="H896" s="222"/>
      <c r="I896" s="222"/>
      <c r="J896" s="222"/>
      <c r="K896" s="5"/>
    </row>
    <row r="897" ht="15.75" customHeight="1">
      <c r="A897" s="2"/>
      <c r="B897" s="2"/>
      <c r="C897" s="2"/>
      <c r="D897" s="2"/>
      <c r="E897" s="2"/>
      <c r="F897" s="2"/>
      <c r="G897" s="222"/>
      <c r="H897" s="222"/>
      <c r="I897" s="222"/>
      <c r="J897" s="222"/>
      <c r="K897" s="5"/>
    </row>
    <row r="898" ht="15.75" customHeight="1">
      <c r="A898" s="2"/>
      <c r="B898" s="2"/>
      <c r="C898" s="2"/>
      <c r="D898" s="2"/>
      <c r="E898" s="2"/>
      <c r="F898" s="2"/>
      <c r="G898" s="222"/>
      <c r="H898" s="222"/>
      <c r="I898" s="222"/>
      <c r="J898" s="222"/>
      <c r="K898" s="5"/>
    </row>
    <row r="899" ht="15.75" customHeight="1">
      <c r="A899" s="2"/>
      <c r="B899" s="2"/>
      <c r="C899" s="2"/>
      <c r="D899" s="2"/>
      <c r="E899" s="2"/>
      <c r="F899" s="2"/>
      <c r="G899" s="222"/>
      <c r="H899" s="222"/>
      <c r="I899" s="222"/>
      <c r="J899" s="222"/>
      <c r="K899" s="5"/>
    </row>
    <row r="900" ht="15.75" customHeight="1">
      <c r="A900" s="2"/>
      <c r="B900" s="2"/>
      <c r="C900" s="2"/>
      <c r="D900" s="2"/>
      <c r="E900" s="2"/>
      <c r="F900" s="2"/>
      <c r="G900" s="222"/>
      <c r="H900" s="222"/>
      <c r="I900" s="222"/>
      <c r="J900" s="222"/>
      <c r="K900" s="5"/>
    </row>
    <row r="901" ht="15.75" customHeight="1">
      <c r="A901" s="2"/>
      <c r="B901" s="2"/>
      <c r="C901" s="2"/>
      <c r="D901" s="2"/>
      <c r="E901" s="2"/>
      <c r="F901" s="2"/>
      <c r="G901" s="222"/>
      <c r="H901" s="222"/>
      <c r="I901" s="222"/>
      <c r="J901" s="222"/>
      <c r="K901" s="5"/>
    </row>
    <row r="902" ht="15.75" customHeight="1">
      <c r="A902" s="2"/>
      <c r="B902" s="2"/>
      <c r="C902" s="2"/>
      <c r="D902" s="2"/>
      <c r="E902" s="2"/>
      <c r="F902" s="2"/>
      <c r="G902" s="222"/>
      <c r="H902" s="222"/>
      <c r="I902" s="222"/>
      <c r="J902" s="222"/>
      <c r="K902" s="5"/>
    </row>
    <row r="903" ht="15.75" customHeight="1">
      <c r="A903" s="2"/>
      <c r="B903" s="2"/>
      <c r="C903" s="2"/>
      <c r="D903" s="2"/>
      <c r="E903" s="2"/>
      <c r="F903" s="2"/>
      <c r="G903" s="222"/>
      <c r="H903" s="222"/>
      <c r="I903" s="222"/>
      <c r="J903" s="222"/>
      <c r="K903" s="5"/>
    </row>
    <row r="904" ht="15.75" customHeight="1">
      <c r="A904" s="2"/>
      <c r="B904" s="2"/>
      <c r="C904" s="2"/>
      <c r="D904" s="2"/>
      <c r="E904" s="2"/>
      <c r="F904" s="2"/>
      <c r="G904" s="222"/>
      <c r="H904" s="222"/>
      <c r="I904" s="222"/>
      <c r="J904" s="222"/>
      <c r="K904" s="5"/>
    </row>
    <row r="905" ht="15.75" customHeight="1">
      <c r="A905" s="2"/>
      <c r="B905" s="2"/>
      <c r="C905" s="2"/>
      <c r="D905" s="2"/>
      <c r="E905" s="2"/>
      <c r="F905" s="2"/>
      <c r="G905" s="222"/>
      <c r="H905" s="222"/>
      <c r="I905" s="222"/>
      <c r="J905" s="222"/>
      <c r="K905" s="5"/>
    </row>
    <row r="906" ht="15.75" customHeight="1">
      <c r="A906" s="2"/>
      <c r="B906" s="2"/>
      <c r="C906" s="2"/>
      <c r="D906" s="2"/>
      <c r="E906" s="2"/>
      <c r="F906" s="2"/>
      <c r="G906" s="222"/>
      <c r="H906" s="222"/>
      <c r="I906" s="222"/>
      <c r="J906" s="222"/>
      <c r="K906" s="5"/>
    </row>
    <row r="907" ht="15.75" customHeight="1">
      <c r="A907" s="2"/>
      <c r="B907" s="2"/>
      <c r="C907" s="2"/>
      <c r="D907" s="2"/>
      <c r="E907" s="2"/>
      <c r="F907" s="2"/>
      <c r="G907" s="222"/>
      <c r="H907" s="222"/>
      <c r="I907" s="222"/>
      <c r="J907" s="222"/>
      <c r="K907" s="5"/>
    </row>
    <row r="908" ht="15.75" customHeight="1">
      <c r="A908" s="2"/>
      <c r="B908" s="2"/>
      <c r="C908" s="2"/>
      <c r="D908" s="2"/>
      <c r="E908" s="2"/>
      <c r="F908" s="2"/>
      <c r="G908" s="222"/>
      <c r="H908" s="222"/>
      <c r="I908" s="222"/>
      <c r="J908" s="222"/>
      <c r="K908" s="5"/>
    </row>
    <row r="909" ht="15.75" customHeight="1">
      <c r="A909" s="2"/>
      <c r="B909" s="2"/>
      <c r="C909" s="2"/>
      <c r="D909" s="2"/>
      <c r="E909" s="2"/>
      <c r="F909" s="2"/>
      <c r="G909" s="222"/>
      <c r="H909" s="222"/>
      <c r="I909" s="222"/>
      <c r="J909" s="222"/>
      <c r="K909" s="5"/>
    </row>
    <row r="910" ht="15.75" customHeight="1">
      <c r="A910" s="2"/>
      <c r="B910" s="2"/>
      <c r="C910" s="2"/>
      <c r="D910" s="2"/>
      <c r="E910" s="2"/>
      <c r="F910" s="2"/>
      <c r="G910" s="222"/>
      <c r="H910" s="222"/>
      <c r="I910" s="222"/>
      <c r="J910" s="222"/>
      <c r="K910" s="5"/>
    </row>
    <row r="911" ht="15.75" customHeight="1">
      <c r="A911" s="2"/>
      <c r="B911" s="2"/>
      <c r="C911" s="2"/>
      <c r="D911" s="2"/>
      <c r="E911" s="2"/>
      <c r="F911" s="2"/>
      <c r="G911" s="222"/>
      <c r="H911" s="222"/>
      <c r="I911" s="222"/>
      <c r="J911" s="222"/>
      <c r="K911" s="5"/>
    </row>
    <row r="912" ht="15.75" customHeight="1">
      <c r="A912" s="2"/>
      <c r="B912" s="2"/>
      <c r="C912" s="2"/>
      <c r="D912" s="2"/>
      <c r="E912" s="2"/>
      <c r="F912" s="2"/>
      <c r="G912" s="222"/>
      <c r="H912" s="222"/>
      <c r="I912" s="222"/>
      <c r="J912" s="222"/>
      <c r="K912" s="5"/>
    </row>
    <row r="913" ht="15.75" customHeight="1">
      <c r="A913" s="2"/>
      <c r="B913" s="2"/>
      <c r="C913" s="2"/>
      <c r="D913" s="2"/>
      <c r="E913" s="2"/>
      <c r="F913" s="2"/>
      <c r="G913" s="222"/>
      <c r="H913" s="222"/>
      <c r="I913" s="222"/>
      <c r="J913" s="222"/>
      <c r="K913" s="5"/>
    </row>
    <row r="914" ht="15.75" customHeight="1">
      <c r="A914" s="2"/>
      <c r="B914" s="2"/>
      <c r="C914" s="2"/>
      <c r="D914" s="2"/>
      <c r="E914" s="2"/>
      <c r="F914" s="2"/>
      <c r="G914" s="222"/>
      <c r="H914" s="222"/>
      <c r="I914" s="222"/>
      <c r="J914" s="222"/>
      <c r="K914" s="5"/>
    </row>
    <row r="915" ht="15.75" customHeight="1">
      <c r="A915" s="2"/>
      <c r="B915" s="2"/>
      <c r="C915" s="2"/>
      <c r="D915" s="2"/>
      <c r="E915" s="2"/>
      <c r="F915" s="2"/>
      <c r="G915" s="222"/>
      <c r="H915" s="222"/>
      <c r="I915" s="222"/>
      <c r="J915" s="222"/>
      <c r="K915" s="5"/>
    </row>
    <row r="916" ht="15.75" customHeight="1">
      <c r="A916" s="2"/>
      <c r="B916" s="2"/>
      <c r="C916" s="2"/>
      <c r="D916" s="2"/>
      <c r="E916" s="2"/>
      <c r="F916" s="2"/>
      <c r="G916" s="222"/>
      <c r="H916" s="222"/>
      <c r="I916" s="222"/>
      <c r="J916" s="222"/>
      <c r="K916" s="5"/>
    </row>
    <row r="917" ht="15.75" customHeight="1">
      <c r="A917" s="2"/>
      <c r="B917" s="2"/>
      <c r="C917" s="2"/>
      <c r="D917" s="2"/>
      <c r="E917" s="2"/>
      <c r="F917" s="2"/>
      <c r="G917" s="222"/>
      <c r="H917" s="222"/>
      <c r="I917" s="222"/>
      <c r="J917" s="222"/>
      <c r="K917" s="5"/>
    </row>
    <row r="918" ht="15.75" customHeight="1">
      <c r="A918" s="2"/>
      <c r="B918" s="2"/>
      <c r="C918" s="2"/>
      <c r="D918" s="2"/>
      <c r="E918" s="2"/>
      <c r="F918" s="2"/>
      <c r="G918" s="222"/>
      <c r="H918" s="222"/>
      <c r="I918" s="222"/>
      <c r="J918" s="222"/>
      <c r="K918" s="5"/>
    </row>
    <row r="919" ht="15.75" customHeight="1">
      <c r="A919" s="2"/>
      <c r="B919" s="2"/>
      <c r="C919" s="2"/>
      <c r="D919" s="2"/>
      <c r="E919" s="2"/>
      <c r="F919" s="2"/>
      <c r="G919" s="222"/>
      <c r="H919" s="222"/>
      <c r="I919" s="222"/>
      <c r="J919" s="222"/>
      <c r="K919" s="5"/>
    </row>
    <row r="920" ht="15.75" customHeight="1">
      <c r="A920" s="2"/>
      <c r="B920" s="2"/>
      <c r="C920" s="2"/>
      <c r="D920" s="2"/>
      <c r="E920" s="2"/>
      <c r="F920" s="2"/>
      <c r="G920" s="222"/>
      <c r="H920" s="222"/>
      <c r="I920" s="222"/>
      <c r="J920" s="222"/>
      <c r="K920" s="5"/>
    </row>
    <row r="921" ht="15.75" customHeight="1">
      <c r="A921" s="2"/>
      <c r="B921" s="2"/>
      <c r="C921" s="2"/>
      <c r="D921" s="2"/>
      <c r="E921" s="2"/>
      <c r="F921" s="2"/>
      <c r="G921" s="222"/>
      <c r="H921" s="222"/>
      <c r="I921" s="222"/>
      <c r="J921" s="222"/>
      <c r="K921" s="5"/>
    </row>
    <row r="922" ht="15.75" customHeight="1">
      <c r="A922" s="2"/>
      <c r="B922" s="2"/>
      <c r="C922" s="2"/>
      <c r="D922" s="2"/>
      <c r="E922" s="2"/>
      <c r="F922" s="2"/>
      <c r="G922" s="222"/>
      <c r="H922" s="222"/>
      <c r="I922" s="222"/>
      <c r="J922" s="222"/>
      <c r="K922" s="5"/>
    </row>
    <row r="923" ht="15.75" customHeight="1">
      <c r="A923" s="2"/>
      <c r="B923" s="2"/>
      <c r="C923" s="2"/>
      <c r="D923" s="2"/>
      <c r="E923" s="2"/>
      <c r="F923" s="2"/>
      <c r="G923" s="222"/>
      <c r="H923" s="222"/>
      <c r="I923" s="222"/>
      <c r="J923" s="222"/>
      <c r="K923" s="5"/>
    </row>
    <row r="924" ht="15.75" customHeight="1">
      <c r="A924" s="2"/>
      <c r="B924" s="2"/>
      <c r="C924" s="2"/>
      <c r="D924" s="2"/>
      <c r="E924" s="2"/>
      <c r="F924" s="2"/>
      <c r="G924" s="222"/>
      <c r="H924" s="222"/>
      <c r="I924" s="222"/>
      <c r="J924" s="222"/>
      <c r="K924" s="5"/>
    </row>
    <row r="925" ht="15.75" customHeight="1">
      <c r="A925" s="2"/>
      <c r="B925" s="2"/>
      <c r="C925" s="2"/>
      <c r="D925" s="2"/>
      <c r="E925" s="2"/>
      <c r="F925" s="2"/>
      <c r="G925" s="222"/>
      <c r="H925" s="222"/>
      <c r="I925" s="222"/>
      <c r="J925" s="222"/>
      <c r="K925" s="5"/>
    </row>
    <row r="926" ht="15.75" customHeight="1">
      <c r="A926" s="2"/>
      <c r="B926" s="2"/>
      <c r="C926" s="2"/>
      <c r="D926" s="2"/>
      <c r="E926" s="2"/>
      <c r="F926" s="2"/>
      <c r="G926" s="222"/>
      <c r="H926" s="222"/>
      <c r="I926" s="222"/>
      <c r="J926" s="222"/>
      <c r="K926" s="5"/>
    </row>
    <row r="927" ht="15.75" customHeight="1">
      <c r="A927" s="2"/>
      <c r="B927" s="2"/>
      <c r="C927" s="2"/>
      <c r="D927" s="2"/>
      <c r="E927" s="2"/>
      <c r="F927" s="2"/>
      <c r="G927" s="222"/>
      <c r="H927" s="222"/>
      <c r="I927" s="222"/>
      <c r="J927" s="222"/>
      <c r="K927" s="5"/>
    </row>
    <row r="928" ht="15.75" customHeight="1">
      <c r="A928" s="2"/>
      <c r="B928" s="2"/>
      <c r="C928" s="2"/>
      <c r="D928" s="2"/>
      <c r="E928" s="2"/>
      <c r="F928" s="2"/>
      <c r="G928" s="222"/>
      <c r="H928" s="222"/>
      <c r="I928" s="222"/>
      <c r="J928" s="222"/>
      <c r="K928" s="5"/>
    </row>
    <row r="929" ht="15.75" customHeight="1">
      <c r="A929" s="2"/>
      <c r="B929" s="2"/>
      <c r="C929" s="2"/>
      <c r="D929" s="2"/>
      <c r="E929" s="2"/>
      <c r="F929" s="2"/>
      <c r="G929" s="222"/>
      <c r="H929" s="222"/>
      <c r="I929" s="222"/>
      <c r="J929" s="222"/>
      <c r="K929" s="5"/>
    </row>
    <row r="930" ht="15.75" customHeight="1">
      <c r="A930" s="2"/>
      <c r="B930" s="2"/>
      <c r="C930" s="2"/>
      <c r="D930" s="2"/>
      <c r="E930" s="2"/>
      <c r="F930" s="2"/>
      <c r="G930" s="222"/>
      <c r="H930" s="222"/>
      <c r="I930" s="222"/>
      <c r="J930" s="222"/>
      <c r="K930" s="5"/>
    </row>
    <row r="931" ht="15.75" customHeight="1">
      <c r="A931" s="2"/>
      <c r="B931" s="2"/>
      <c r="C931" s="2"/>
      <c r="D931" s="2"/>
      <c r="E931" s="2"/>
      <c r="F931" s="2"/>
      <c r="G931" s="222"/>
      <c r="H931" s="222"/>
      <c r="I931" s="222"/>
      <c r="J931" s="222"/>
      <c r="K931" s="5"/>
    </row>
    <row r="932" ht="15.75" customHeight="1">
      <c r="A932" s="2"/>
      <c r="B932" s="2"/>
      <c r="C932" s="2"/>
      <c r="D932" s="2"/>
      <c r="E932" s="2"/>
      <c r="F932" s="2"/>
      <c r="G932" s="222"/>
      <c r="H932" s="222"/>
      <c r="I932" s="222"/>
      <c r="J932" s="222"/>
      <c r="K932" s="5"/>
    </row>
    <row r="933" ht="15.75" customHeight="1">
      <c r="A933" s="2"/>
      <c r="B933" s="2"/>
      <c r="C933" s="2"/>
      <c r="D933" s="2"/>
      <c r="E933" s="2"/>
      <c r="F933" s="2"/>
      <c r="G933" s="222"/>
      <c r="H933" s="222"/>
      <c r="I933" s="222"/>
      <c r="J933" s="222"/>
      <c r="K933" s="5"/>
    </row>
    <row r="934" ht="15.75" customHeight="1">
      <c r="A934" s="2"/>
      <c r="B934" s="2"/>
      <c r="C934" s="2"/>
      <c r="D934" s="2"/>
      <c r="E934" s="2"/>
      <c r="F934" s="2"/>
      <c r="G934" s="222"/>
      <c r="H934" s="222"/>
      <c r="I934" s="222"/>
      <c r="J934" s="222"/>
      <c r="K934" s="5"/>
    </row>
    <row r="935" ht="15.75" customHeight="1">
      <c r="A935" s="2"/>
      <c r="B935" s="2"/>
      <c r="C935" s="2"/>
      <c r="D935" s="2"/>
      <c r="E935" s="2"/>
      <c r="F935" s="2"/>
      <c r="G935" s="222"/>
      <c r="H935" s="222"/>
      <c r="I935" s="222"/>
      <c r="J935" s="222"/>
      <c r="K935" s="5"/>
    </row>
    <row r="936" ht="15.75" customHeight="1">
      <c r="A936" s="2"/>
      <c r="B936" s="2"/>
      <c r="C936" s="2"/>
      <c r="D936" s="2"/>
      <c r="E936" s="2"/>
      <c r="F936" s="2"/>
      <c r="G936" s="222"/>
      <c r="H936" s="222"/>
      <c r="I936" s="222"/>
      <c r="J936" s="222"/>
      <c r="K936" s="5"/>
    </row>
    <row r="937" ht="15.75" customHeight="1">
      <c r="A937" s="2"/>
      <c r="B937" s="2"/>
      <c r="C937" s="2"/>
      <c r="D937" s="2"/>
      <c r="E937" s="2"/>
      <c r="F937" s="2"/>
      <c r="G937" s="222"/>
      <c r="H937" s="222"/>
      <c r="I937" s="222"/>
      <c r="J937" s="222"/>
      <c r="K937" s="5"/>
    </row>
    <row r="938" ht="15.75" customHeight="1">
      <c r="A938" s="2"/>
      <c r="B938" s="2"/>
      <c r="C938" s="2"/>
      <c r="D938" s="2"/>
      <c r="E938" s="2"/>
      <c r="F938" s="2"/>
      <c r="G938" s="222"/>
      <c r="H938" s="222"/>
      <c r="I938" s="222"/>
      <c r="J938" s="222"/>
      <c r="K938" s="5"/>
    </row>
    <row r="939" ht="15.75" customHeight="1">
      <c r="A939" s="2"/>
      <c r="B939" s="2"/>
      <c r="C939" s="2"/>
      <c r="D939" s="2"/>
      <c r="E939" s="2"/>
      <c r="F939" s="2"/>
      <c r="G939" s="222"/>
      <c r="H939" s="222"/>
      <c r="I939" s="222"/>
      <c r="J939" s="222"/>
      <c r="K939" s="5"/>
    </row>
    <row r="940" ht="15.75" customHeight="1">
      <c r="A940" s="2"/>
      <c r="B940" s="2"/>
      <c r="C940" s="2"/>
      <c r="D940" s="2"/>
      <c r="E940" s="2"/>
      <c r="F940" s="2"/>
      <c r="G940" s="222"/>
      <c r="H940" s="222"/>
      <c r="I940" s="222"/>
      <c r="J940" s="222"/>
      <c r="K940" s="5"/>
    </row>
    <row r="941" ht="15.75" customHeight="1">
      <c r="A941" s="2"/>
      <c r="B941" s="2"/>
      <c r="C941" s="2"/>
      <c r="D941" s="2"/>
      <c r="E941" s="2"/>
      <c r="F941" s="2"/>
      <c r="G941" s="222"/>
      <c r="H941" s="222"/>
      <c r="I941" s="222"/>
      <c r="J941" s="222"/>
      <c r="K941" s="5"/>
    </row>
    <row r="942" ht="15.75" customHeight="1">
      <c r="A942" s="2"/>
      <c r="B942" s="2"/>
      <c r="C942" s="2"/>
      <c r="D942" s="2"/>
      <c r="E942" s="2"/>
      <c r="F942" s="2"/>
      <c r="G942" s="222"/>
      <c r="H942" s="222"/>
      <c r="I942" s="222"/>
      <c r="J942" s="222"/>
      <c r="K942" s="5"/>
    </row>
    <row r="943" ht="15.75" customHeight="1">
      <c r="A943" s="2"/>
      <c r="B943" s="2"/>
      <c r="C943" s="2"/>
      <c r="D943" s="2"/>
      <c r="E943" s="2"/>
      <c r="F943" s="2"/>
      <c r="G943" s="222"/>
      <c r="H943" s="222"/>
      <c r="I943" s="222"/>
      <c r="J943" s="222"/>
      <c r="K943" s="5"/>
    </row>
    <row r="944" ht="15.75" customHeight="1">
      <c r="A944" s="2"/>
      <c r="B944" s="2"/>
      <c r="C944" s="2"/>
      <c r="D944" s="2"/>
      <c r="E944" s="2"/>
      <c r="F944" s="2"/>
      <c r="G944" s="222"/>
      <c r="H944" s="222"/>
      <c r="I944" s="222"/>
      <c r="J944" s="222"/>
      <c r="K944" s="5"/>
    </row>
    <row r="945" ht="15.75" customHeight="1">
      <c r="A945" s="2"/>
      <c r="B945" s="2"/>
      <c r="C945" s="2"/>
      <c r="D945" s="2"/>
      <c r="E945" s="2"/>
      <c r="F945" s="2"/>
      <c r="G945" s="222"/>
      <c r="H945" s="222"/>
      <c r="I945" s="222"/>
      <c r="J945" s="222"/>
      <c r="K945" s="5"/>
    </row>
    <row r="946" ht="15.75" customHeight="1">
      <c r="A946" s="2"/>
      <c r="B946" s="2"/>
      <c r="C946" s="2"/>
      <c r="D946" s="2"/>
      <c r="E946" s="2"/>
      <c r="F946" s="2"/>
      <c r="G946" s="222"/>
      <c r="H946" s="222"/>
      <c r="I946" s="222"/>
      <c r="J946" s="222"/>
      <c r="K946" s="5"/>
    </row>
    <row r="947" ht="15.75" customHeight="1">
      <c r="A947" s="2"/>
      <c r="B947" s="2"/>
      <c r="C947" s="2"/>
      <c r="D947" s="2"/>
      <c r="E947" s="2"/>
      <c r="F947" s="2"/>
      <c r="G947" s="222"/>
      <c r="H947" s="222"/>
      <c r="I947" s="222"/>
      <c r="J947" s="222"/>
      <c r="K947" s="5"/>
    </row>
    <row r="948" ht="15.75" customHeight="1">
      <c r="A948" s="2"/>
      <c r="B948" s="2"/>
      <c r="C948" s="2"/>
      <c r="D948" s="2"/>
      <c r="E948" s="2"/>
      <c r="F948" s="2"/>
      <c r="G948" s="222"/>
      <c r="H948" s="222"/>
      <c r="I948" s="222"/>
      <c r="J948" s="222"/>
      <c r="K948" s="5"/>
    </row>
    <row r="949" ht="15.75" customHeight="1">
      <c r="A949" s="2"/>
      <c r="B949" s="2"/>
      <c r="C949" s="2"/>
      <c r="D949" s="2"/>
      <c r="E949" s="2"/>
      <c r="F949" s="2"/>
      <c r="G949" s="222"/>
      <c r="H949" s="222"/>
      <c r="I949" s="222"/>
      <c r="J949" s="222"/>
      <c r="K949" s="5"/>
    </row>
    <row r="950" ht="15.75" customHeight="1">
      <c r="A950" s="2"/>
      <c r="B950" s="2"/>
      <c r="C950" s="2"/>
      <c r="D950" s="2"/>
      <c r="E950" s="2"/>
      <c r="F950" s="2"/>
      <c r="G950" s="222"/>
      <c r="H950" s="222"/>
      <c r="I950" s="222"/>
      <c r="J950" s="222"/>
      <c r="K950" s="5"/>
    </row>
    <row r="951" ht="15.75" customHeight="1">
      <c r="A951" s="2"/>
      <c r="B951" s="2"/>
      <c r="C951" s="2"/>
      <c r="D951" s="2"/>
      <c r="E951" s="2"/>
      <c r="F951" s="2"/>
      <c r="G951" s="222"/>
      <c r="H951" s="222"/>
      <c r="I951" s="222"/>
      <c r="J951" s="222"/>
      <c r="K951" s="5"/>
    </row>
    <row r="952" ht="15.75" customHeight="1">
      <c r="A952" s="2"/>
      <c r="B952" s="2"/>
      <c r="C952" s="2"/>
      <c r="D952" s="2"/>
      <c r="E952" s="2"/>
      <c r="F952" s="2"/>
      <c r="G952" s="222"/>
      <c r="H952" s="222"/>
      <c r="I952" s="222"/>
      <c r="J952" s="222"/>
      <c r="K952" s="5"/>
    </row>
    <row r="953" ht="15.75" customHeight="1">
      <c r="A953" s="2"/>
      <c r="B953" s="2"/>
      <c r="C953" s="2"/>
      <c r="D953" s="2"/>
      <c r="E953" s="2"/>
      <c r="F953" s="2"/>
      <c r="G953" s="222"/>
      <c r="H953" s="222"/>
      <c r="I953" s="222"/>
      <c r="J953" s="222"/>
      <c r="K953" s="5"/>
    </row>
    <row r="954" ht="15.75" customHeight="1">
      <c r="A954" s="2"/>
      <c r="B954" s="2"/>
      <c r="C954" s="2"/>
      <c r="D954" s="2"/>
      <c r="E954" s="2"/>
      <c r="F954" s="2"/>
      <c r="G954" s="222"/>
      <c r="H954" s="222"/>
      <c r="I954" s="222"/>
      <c r="J954" s="222"/>
      <c r="K954" s="5"/>
    </row>
    <row r="955" ht="15.75" customHeight="1">
      <c r="A955" s="2"/>
      <c r="B955" s="2"/>
      <c r="C955" s="2"/>
      <c r="D955" s="2"/>
      <c r="E955" s="2"/>
      <c r="F955" s="2"/>
      <c r="G955" s="222"/>
      <c r="H955" s="222"/>
      <c r="I955" s="222"/>
      <c r="J955" s="222"/>
      <c r="K955" s="5"/>
    </row>
    <row r="956" ht="15.75" customHeight="1">
      <c r="A956" s="2"/>
      <c r="B956" s="2"/>
      <c r="C956" s="2"/>
      <c r="D956" s="2"/>
      <c r="E956" s="2"/>
      <c r="F956" s="2"/>
      <c r="G956" s="222"/>
      <c r="H956" s="222"/>
      <c r="I956" s="222"/>
      <c r="J956" s="222"/>
      <c r="K956" s="5"/>
    </row>
    <row r="957" ht="15.75" customHeight="1">
      <c r="A957" s="2"/>
      <c r="B957" s="2"/>
      <c r="C957" s="2"/>
      <c r="D957" s="2"/>
      <c r="E957" s="2"/>
      <c r="F957" s="2"/>
      <c r="G957" s="222"/>
      <c r="H957" s="222"/>
      <c r="I957" s="222"/>
      <c r="J957" s="222"/>
      <c r="K957" s="5"/>
    </row>
    <row r="958" ht="15.75" customHeight="1">
      <c r="A958" s="2"/>
      <c r="B958" s="2"/>
      <c r="C958" s="2"/>
      <c r="D958" s="2"/>
      <c r="E958" s="2"/>
      <c r="F958" s="2"/>
      <c r="G958" s="222"/>
      <c r="H958" s="222"/>
      <c r="I958" s="222"/>
      <c r="J958" s="222"/>
      <c r="K958" s="5"/>
    </row>
    <row r="959" ht="15.75" customHeight="1">
      <c r="A959" s="2"/>
      <c r="B959" s="2"/>
      <c r="C959" s="2"/>
      <c r="D959" s="2"/>
      <c r="E959" s="2"/>
      <c r="F959" s="2"/>
      <c r="G959" s="222"/>
      <c r="H959" s="222"/>
      <c r="I959" s="222"/>
      <c r="J959" s="222"/>
      <c r="K959" s="5"/>
    </row>
    <row r="960" ht="15.75" customHeight="1">
      <c r="A960" s="2"/>
      <c r="B960" s="2"/>
      <c r="C960" s="2"/>
      <c r="D960" s="2"/>
      <c r="E960" s="2"/>
      <c r="F960" s="2"/>
      <c r="G960" s="222"/>
      <c r="H960" s="222"/>
      <c r="I960" s="222"/>
      <c r="J960" s="222"/>
      <c r="K960" s="5"/>
    </row>
    <row r="961" ht="15.75" customHeight="1">
      <c r="A961" s="2"/>
      <c r="B961" s="2"/>
      <c r="C961" s="2"/>
      <c r="D961" s="2"/>
      <c r="E961" s="2"/>
      <c r="F961" s="2"/>
      <c r="G961" s="222"/>
      <c r="H961" s="222"/>
      <c r="I961" s="222"/>
      <c r="J961" s="222"/>
      <c r="K961" s="5"/>
    </row>
    <row r="962" ht="15.75" customHeight="1">
      <c r="A962" s="2"/>
      <c r="B962" s="2"/>
      <c r="C962" s="2"/>
      <c r="D962" s="2"/>
      <c r="E962" s="2"/>
      <c r="F962" s="2"/>
      <c r="G962" s="222"/>
      <c r="H962" s="222"/>
      <c r="I962" s="222"/>
      <c r="J962" s="222"/>
      <c r="K962" s="5"/>
    </row>
    <row r="963" ht="15.75" customHeight="1">
      <c r="A963" s="2"/>
      <c r="B963" s="2"/>
      <c r="C963" s="2"/>
      <c r="D963" s="2"/>
      <c r="E963" s="2"/>
      <c r="F963" s="2"/>
      <c r="G963" s="222"/>
      <c r="H963" s="222"/>
      <c r="I963" s="222"/>
      <c r="J963" s="222"/>
      <c r="K963" s="5"/>
    </row>
    <row r="964" ht="15.75" customHeight="1">
      <c r="A964" s="2"/>
      <c r="B964" s="2"/>
      <c r="C964" s="2"/>
      <c r="D964" s="2"/>
      <c r="E964" s="2"/>
      <c r="F964" s="2"/>
      <c r="G964" s="222"/>
      <c r="H964" s="222"/>
      <c r="I964" s="222"/>
      <c r="J964" s="222"/>
      <c r="K964" s="5"/>
    </row>
    <row r="965" ht="15.75" customHeight="1">
      <c r="A965" s="2"/>
      <c r="B965" s="2"/>
      <c r="C965" s="2"/>
      <c r="D965" s="2"/>
      <c r="E965" s="2"/>
      <c r="F965" s="2"/>
      <c r="G965" s="222"/>
      <c r="H965" s="222"/>
      <c r="I965" s="222"/>
      <c r="J965" s="222"/>
      <c r="K965" s="5"/>
    </row>
    <row r="966" ht="15.75" customHeight="1">
      <c r="A966" s="2"/>
      <c r="B966" s="2"/>
      <c r="C966" s="2"/>
      <c r="D966" s="2"/>
      <c r="E966" s="2"/>
      <c r="F966" s="2"/>
      <c r="G966" s="222"/>
      <c r="H966" s="222"/>
      <c r="I966" s="222"/>
      <c r="J966" s="222"/>
      <c r="K966" s="5"/>
    </row>
    <row r="967" ht="15.75" customHeight="1">
      <c r="A967" s="2"/>
      <c r="B967" s="2"/>
      <c r="C967" s="2"/>
      <c r="D967" s="2"/>
      <c r="E967" s="2"/>
      <c r="F967" s="2"/>
      <c r="G967" s="222"/>
      <c r="H967" s="222"/>
      <c r="I967" s="222"/>
      <c r="J967" s="222"/>
      <c r="K967" s="5"/>
    </row>
    <row r="968" ht="15.75" customHeight="1">
      <c r="A968" s="2"/>
      <c r="B968" s="2"/>
      <c r="C968" s="2"/>
      <c r="D968" s="2"/>
      <c r="E968" s="2"/>
      <c r="F968" s="2"/>
      <c r="G968" s="222"/>
      <c r="H968" s="222"/>
      <c r="I968" s="222"/>
      <c r="J968" s="222"/>
      <c r="K968" s="5"/>
    </row>
    <row r="969" ht="15.75" customHeight="1">
      <c r="A969" s="2"/>
      <c r="B969" s="2"/>
      <c r="C969" s="2"/>
      <c r="D969" s="2"/>
      <c r="E969" s="2"/>
      <c r="F969" s="2"/>
      <c r="G969" s="222"/>
      <c r="H969" s="222"/>
      <c r="I969" s="222"/>
      <c r="J969" s="222"/>
      <c r="K969" s="5"/>
    </row>
    <row r="970" ht="15.75" customHeight="1">
      <c r="A970" s="2"/>
      <c r="B970" s="2"/>
      <c r="C970" s="2"/>
      <c r="D970" s="2"/>
      <c r="E970" s="2"/>
      <c r="F970" s="2"/>
      <c r="G970" s="222"/>
      <c r="H970" s="222"/>
      <c r="I970" s="222"/>
      <c r="J970" s="222"/>
      <c r="K970" s="5"/>
    </row>
    <row r="971" ht="15.75" customHeight="1">
      <c r="A971" s="2"/>
      <c r="B971" s="2"/>
      <c r="C971" s="2"/>
      <c r="D971" s="2"/>
      <c r="E971" s="2"/>
      <c r="F971" s="2"/>
      <c r="G971" s="222"/>
      <c r="H971" s="222"/>
      <c r="I971" s="222"/>
      <c r="J971" s="222"/>
      <c r="K971" s="5"/>
    </row>
    <row r="972" ht="15.75" customHeight="1">
      <c r="A972" s="2"/>
      <c r="B972" s="2"/>
      <c r="C972" s="2"/>
      <c r="D972" s="2"/>
      <c r="E972" s="2"/>
      <c r="F972" s="2"/>
      <c r="G972" s="222"/>
      <c r="H972" s="222"/>
      <c r="I972" s="222"/>
      <c r="J972" s="222"/>
      <c r="K972" s="5"/>
    </row>
    <row r="973" ht="15.75" customHeight="1">
      <c r="A973" s="2"/>
      <c r="B973" s="2"/>
      <c r="C973" s="2"/>
      <c r="D973" s="2"/>
      <c r="E973" s="2"/>
      <c r="F973" s="2"/>
      <c r="G973" s="222"/>
      <c r="H973" s="222"/>
      <c r="I973" s="222"/>
      <c r="J973" s="222"/>
      <c r="K973" s="5"/>
    </row>
    <row r="974" ht="15.75" customHeight="1">
      <c r="A974" s="2"/>
      <c r="B974" s="2"/>
      <c r="C974" s="2"/>
      <c r="D974" s="2"/>
      <c r="E974" s="2"/>
      <c r="F974" s="2"/>
      <c r="G974" s="222"/>
      <c r="H974" s="222"/>
      <c r="I974" s="222"/>
      <c r="J974" s="222"/>
      <c r="K974" s="5"/>
    </row>
    <row r="975" ht="15.75" customHeight="1">
      <c r="A975" s="2"/>
      <c r="B975" s="2"/>
      <c r="C975" s="2"/>
      <c r="D975" s="2"/>
      <c r="E975" s="2"/>
      <c r="F975" s="2"/>
      <c r="G975" s="222"/>
      <c r="H975" s="222"/>
      <c r="I975" s="222"/>
      <c r="J975" s="222"/>
      <c r="K975" s="5"/>
    </row>
    <row r="976" ht="15.75" customHeight="1">
      <c r="A976" s="2"/>
      <c r="B976" s="2"/>
      <c r="C976" s="2"/>
      <c r="D976" s="2"/>
      <c r="E976" s="2"/>
      <c r="F976" s="2"/>
      <c r="G976" s="222"/>
      <c r="H976" s="222"/>
      <c r="I976" s="222"/>
      <c r="J976" s="222"/>
      <c r="K976" s="5"/>
    </row>
    <row r="977" ht="15.75" customHeight="1">
      <c r="A977" s="2"/>
      <c r="B977" s="2"/>
      <c r="C977" s="2"/>
      <c r="D977" s="2"/>
      <c r="E977" s="2"/>
      <c r="F977" s="2"/>
      <c r="G977" s="222"/>
      <c r="H977" s="222"/>
      <c r="I977" s="222"/>
      <c r="J977" s="222"/>
      <c r="K977" s="5"/>
    </row>
    <row r="978" ht="15.75" customHeight="1">
      <c r="A978" s="2"/>
      <c r="B978" s="2"/>
      <c r="C978" s="2"/>
      <c r="D978" s="2"/>
      <c r="E978" s="2"/>
      <c r="F978" s="2"/>
      <c r="G978" s="222"/>
      <c r="H978" s="222"/>
      <c r="I978" s="222"/>
      <c r="J978" s="222"/>
      <c r="K978" s="5"/>
    </row>
    <row r="979" ht="15.75" customHeight="1">
      <c r="A979" s="2"/>
      <c r="B979" s="2"/>
      <c r="C979" s="2"/>
      <c r="D979" s="2"/>
      <c r="E979" s="2"/>
      <c r="F979" s="2"/>
      <c r="G979" s="222"/>
      <c r="H979" s="222"/>
      <c r="I979" s="222"/>
      <c r="J979" s="222"/>
      <c r="K979" s="5"/>
    </row>
    <row r="980" ht="15.75" customHeight="1">
      <c r="A980" s="2"/>
      <c r="B980" s="2"/>
      <c r="C980" s="2"/>
      <c r="D980" s="2"/>
      <c r="E980" s="2"/>
      <c r="F980" s="2"/>
      <c r="G980" s="222"/>
      <c r="H980" s="222"/>
      <c r="I980" s="222"/>
      <c r="J980" s="222"/>
      <c r="K980" s="5"/>
    </row>
    <row r="981" ht="15.75" customHeight="1">
      <c r="A981" s="2"/>
      <c r="B981" s="2"/>
      <c r="C981" s="2"/>
      <c r="D981" s="2"/>
      <c r="E981" s="2"/>
      <c r="F981" s="2"/>
      <c r="G981" s="222"/>
      <c r="H981" s="222"/>
      <c r="I981" s="222"/>
      <c r="J981" s="222"/>
      <c r="K981" s="5"/>
    </row>
    <row r="982" ht="15.75" customHeight="1">
      <c r="A982" s="2"/>
      <c r="B982" s="2"/>
      <c r="C982" s="2"/>
      <c r="D982" s="2"/>
      <c r="E982" s="2"/>
      <c r="F982" s="2"/>
      <c r="G982" s="222"/>
      <c r="H982" s="222"/>
      <c r="I982" s="222"/>
      <c r="J982" s="222"/>
      <c r="K982" s="5"/>
    </row>
    <row r="983" ht="15.75" customHeight="1">
      <c r="A983" s="2"/>
      <c r="B983" s="2"/>
      <c r="C983" s="2"/>
      <c r="D983" s="2"/>
      <c r="E983" s="2"/>
      <c r="F983" s="2"/>
      <c r="G983" s="222"/>
      <c r="H983" s="222"/>
      <c r="I983" s="222"/>
      <c r="J983" s="222"/>
      <c r="K983" s="5"/>
    </row>
    <row r="984" ht="15.75" customHeight="1">
      <c r="A984" s="2"/>
      <c r="B984" s="2"/>
      <c r="C984" s="2"/>
      <c r="D984" s="2"/>
      <c r="E984" s="2"/>
      <c r="F984" s="2"/>
      <c r="G984" s="222"/>
      <c r="H984" s="222"/>
      <c r="I984" s="222"/>
      <c r="J984" s="222"/>
      <c r="K984" s="5"/>
    </row>
    <row r="985" ht="15.75" customHeight="1">
      <c r="A985" s="2"/>
      <c r="B985" s="2"/>
      <c r="C985" s="2"/>
      <c r="D985" s="2"/>
      <c r="E985" s="2"/>
      <c r="F985" s="2"/>
      <c r="G985" s="222"/>
      <c r="H985" s="222"/>
      <c r="I985" s="222"/>
      <c r="J985" s="222"/>
      <c r="K985" s="5"/>
    </row>
    <row r="986" ht="15.75" customHeight="1">
      <c r="A986" s="2"/>
      <c r="B986" s="2"/>
      <c r="C986" s="2"/>
      <c r="D986" s="2"/>
      <c r="E986" s="2"/>
      <c r="F986" s="2"/>
      <c r="G986" s="222"/>
      <c r="H986" s="222"/>
      <c r="I986" s="222"/>
      <c r="J986" s="222"/>
      <c r="K986" s="5"/>
    </row>
    <row r="987" ht="15.75" customHeight="1">
      <c r="A987" s="2"/>
      <c r="B987" s="2"/>
      <c r="C987" s="2"/>
      <c r="D987" s="2"/>
      <c r="E987" s="2"/>
      <c r="F987" s="2"/>
      <c r="G987" s="222"/>
      <c r="H987" s="222"/>
      <c r="I987" s="222"/>
      <c r="J987" s="222"/>
      <c r="K987" s="5"/>
    </row>
    <row r="988" ht="15.75" customHeight="1">
      <c r="A988" s="2"/>
      <c r="B988" s="2"/>
      <c r="C988" s="2"/>
      <c r="D988" s="2"/>
      <c r="E988" s="2"/>
      <c r="F988" s="2"/>
      <c r="G988" s="222"/>
      <c r="H988" s="222"/>
      <c r="I988" s="222"/>
      <c r="J988" s="222"/>
      <c r="K988" s="5"/>
    </row>
    <row r="989" ht="15.75" customHeight="1">
      <c r="A989" s="2"/>
      <c r="B989" s="2"/>
      <c r="C989" s="2"/>
      <c r="D989" s="2"/>
      <c r="E989" s="2"/>
      <c r="F989" s="2"/>
      <c r="G989" s="222"/>
      <c r="H989" s="222"/>
      <c r="I989" s="222"/>
      <c r="J989" s="222"/>
      <c r="K989" s="5"/>
    </row>
    <row r="990" ht="15.75" customHeight="1">
      <c r="A990" s="2"/>
      <c r="B990" s="2"/>
      <c r="C990" s="2"/>
      <c r="D990" s="2"/>
      <c r="E990" s="2"/>
      <c r="F990" s="2"/>
      <c r="G990" s="222"/>
      <c r="H990" s="222"/>
      <c r="I990" s="222"/>
      <c r="J990" s="222"/>
      <c r="K990" s="5"/>
    </row>
    <row r="991" ht="15.75" customHeight="1">
      <c r="A991" s="2"/>
      <c r="B991" s="2"/>
      <c r="C991" s="2"/>
      <c r="D991" s="2"/>
      <c r="E991" s="2"/>
      <c r="F991" s="2"/>
      <c r="G991" s="222"/>
      <c r="H991" s="222"/>
      <c r="I991" s="222"/>
      <c r="J991" s="222"/>
      <c r="K991" s="5"/>
    </row>
    <row r="992" ht="15.75" customHeight="1">
      <c r="A992" s="2"/>
      <c r="B992" s="2"/>
      <c r="C992" s="2"/>
      <c r="D992" s="2"/>
      <c r="E992" s="2"/>
      <c r="F992" s="2"/>
      <c r="G992" s="222"/>
      <c r="H992" s="222"/>
      <c r="I992" s="222"/>
      <c r="J992" s="222"/>
      <c r="K992" s="5"/>
    </row>
    <row r="993" ht="15.75" customHeight="1">
      <c r="A993" s="2"/>
      <c r="B993" s="2"/>
      <c r="C993" s="2"/>
      <c r="D993" s="2"/>
      <c r="E993" s="2"/>
      <c r="F993" s="2"/>
      <c r="G993" s="222"/>
      <c r="H993" s="222"/>
      <c r="I993" s="222"/>
      <c r="J993" s="222"/>
      <c r="K993" s="5"/>
    </row>
    <row r="994" ht="15.75" customHeight="1">
      <c r="A994" s="2"/>
      <c r="B994" s="2"/>
      <c r="C994" s="2"/>
      <c r="D994" s="2"/>
      <c r="E994" s="2"/>
      <c r="F994" s="2"/>
      <c r="G994" s="222"/>
      <c r="H994" s="222"/>
      <c r="I994" s="222"/>
      <c r="J994" s="222"/>
      <c r="K994" s="5"/>
    </row>
    <row r="995" ht="15.75" customHeight="1">
      <c r="A995" s="2"/>
      <c r="B995" s="2"/>
      <c r="C995" s="2"/>
      <c r="D995" s="2"/>
      <c r="E995" s="2"/>
      <c r="F995" s="2"/>
      <c r="G995" s="222"/>
      <c r="H995" s="222"/>
      <c r="I995" s="222"/>
      <c r="J995" s="222"/>
      <c r="K995" s="5"/>
    </row>
    <row r="996" ht="15.75" customHeight="1">
      <c r="A996" s="2"/>
      <c r="B996" s="2"/>
      <c r="C996" s="2"/>
      <c r="D996" s="2"/>
      <c r="E996" s="2"/>
      <c r="F996" s="2"/>
      <c r="G996" s="222"/>
      <c r="H996" s="222"/>
      <c r="I996" s="222"/>
      <c r="J996" s="222"/>
      <c r="K996" s="5"/>
    </row>
    <row r="997" ht="15.75" customHeight="1">
      <c r="A997" s="2"/>
      <c r="B997" s="2"/>
      <c r="C997" s="2"/>
      <c r="D997" s="2"/>
      <c r="E997" s="2"/>
      <c r="F997" s="2"/>
      <c r="G997" s="222"/>
      <c r="H997" s="222"/>
      <c r="I997" s="222"/>
      <c r="J997" s="222"/>
      <c r="K997" s="5"/>
    </row>
    <row r="998" ht="15.75" customHeight="1">
      <c r="A998" s="2"/>
      <c r="B998" s="2"/>
      <c r="C998" s="2"/>
      <c r="D998" s="2"/>
      <c r="E998" s="2"/>
      <c r="F998" s="2"/>
      <c r="G998" s="222"/>
      <c r="H998" s="222"/>
      <c r="I998" s="222"/>
      <c r="J998" s="222"/>
      <c r="K998" s="5"/>
    </row>
    <row r="999" ht="15.75" customHeight="1">
      <c r="A999" s="2"/>
      <c r="B999" s="2"/>
      <c r="C999" s="2"/>
      <c r="D999" s="2"/>
      <c r="E999" s="2"/>
      <c r="F999" s="2"/>
      <c r="G999" s="222"/>
      <c r="H999" s="222"/>
      <c r="I999" s="222"/>
      <c r="J999" s="222"/>
      <c r="K999" s="5"/>
    </row>
    <row r="1000" ht="15.75" customHeight="1">
      <c r="A1000" s="2"/>
      <c r="B1000" s="2"/>
      <c r="C1000" s="2"/>
      <c r="D1000" s="2"/>
      <c r="E1000" s="2"/>
      <c r="F1000" s="2"/>
      <c r="G1000" s="222"/>
      <c r="H1000" s="222"/>
      <c r="I1000" s="222"/>
      <c r="J1000" s="222"/>
      <c r="K1000" s="5"/>
    </row>
    <row r="1001" ht="15.75" customHeight="1">
      <c r="A1001" s="2"/>
      <c r="B1001" s="2"/>
      <c r="C1001" s="2"/>
      <c r="D1001" s="2"/>
      <c r="E1001" s="2"/>
      <c r="F1001" s="2"/>
      <c r="G1001" s="222"/>
      <c r="H1001" s="222"/>
      <c r="I1001" s="222"/>
      <c r="J1001" s="222"/>
      <c r="K1001" s="5"/>
    </row>
    <row r="1002" ht="15.75" customHeight="1">
      <c r="A1002" s="2"/>
      <c r="B1002" s="2"/>
      <c r="C1002" s="2"/>
      <c r="D1002" s="2"/>
      <c r="E1002" s="2"/>
      <c r="F1002" s="2"/>
      <c r="G1002" s="222"/>
      <c r="H1002" s="222"/>
      <c r="I1002" s="222"/>
      <c r="J1002" s="222"/>
      <c r="K1002" s="5"/>
    </row>
    <row r="1003" ht="15.75" customHeight="1">
      <c r="A1003" s="2"/>
      <c r="B1003" s="2"/>
      <c r="C1003" s="2"/>
      <c r="D1003" s="2"/>
      <c r="E1003" s="2"/>
      <c r="F1003" s="2"/>
      <c r="G1003" s="222"/>
      <c r="H1003" s="222"/>
      <c r="I1003" s="222"/>
      <c r="J1003" s="222"/>
      <c r="K1003" s="5"/>
    </row>
    <row r="1004" ht="15.75" customHeight="1">
      <c r="A1004" s="2"/>
      <c r="B1004" s="2"/>
      <c r="C1004" s="2"/>
      <c r="D1004" s="2"/>
      <c r="E1004" s="2"/>
      <c r="F1004" s="2"/>
      <c r="G1004" s="222"/>
      <c r="H1004" s="222"/>
      <c r="I1004" s="222"/>
      <c r="J1004" s="222"/>
      <c r="K1004" s="5"/>
    </row>
    <row r="1005" ht="15.75" customHeight="1">
      <c r="A1005" s="2"/>
      <c r="B1005" s="2"/>
      <c r="C1005" s="2"/>
      <c r="D1005" s="2"/>
      <c r="E1005" s="2"/>
      <c r="F1005" s="2"/>
      <c r="G1005" s="222"/>
      <c r="H1005" s="222"/>
      <c r="I1005" s="222"/>
      <c r="J1005" s="222"/>
      <c r="K1005" s="5"/>
    </row>
    <row r="1006" ht="15.75" customHeight="1">
      <c r="A1006" s="2"/>
      <c r="B1006" s="2"/>
      <c r="C1006" s="2"/>
      <c r="D1006" s="2"/>
      <c r="E1006" s="2"/>
      <c r="F1006" s="2"/>
      <c r="G1006" s="222"/>
      <c r="H1006" s="222"/>
      <c r="I1006" s="222"/>
      <c r="J1006" s="222"/>
      <c r="K1006" s="5"/>
    </row>
    <row r="1007" ht="15.75" customHeight="1">
      <c r="A1007" s="2"/>
      <c r="B1007" s="2"/>
      <c r="C1007" s="2"/>
      <c r="D1007" s="2"/>
      <c r="E1007" s="2"/>
      <c r="F1007" s="2"/>
      <c r="G1007" s="222"/>
      <c r="H1007" s="222"/>
      <c r="I1007" s="222"/>
      <c r="J1007" s="222"/>
      <c r="K1007" s="5"/>
    </row>
    <row r="1008" ht="15.75" customHeight="1">
      <c r="A1008" s="2"/>
      <c r="B1008" s="2"/>
      <c r="C1008" s="2"/>
      <c r="D1008" s="2"/>
      <c r="E1008" s="2"/>
      <c r="F1008" s="2"/>
      <c r="G1008" s="222"/>
      <c r="H1008" s="222"/>
      <c r="I1008" s="222"/>
      <c r="J1008" s="222"/>
      <c r="K1008" s="5"/>
    </row>
    <row r="1009" ht="15.75" customHeight="1">
      <c r="A1009" s="2"/>
      <c r="B1009" s="2"/>
      <c r="C1009" s="2"/>
      <c r="D1009" s="2"/>
      <c r="E1009" s="2"/>
      <c r="F1009" s="2"/>
      <c r="G1009" s="222"/>
      <c r="H1009" s="222"/>
      <c r="I1009" s="222"/>
      <c r="J1009" s="222"/>
      <c r="K1009" s="5"/>
    </row>
    <row r="1010" ht="15.75" customHeight="1">
      <c r="A1010" s="2"/>
      <c r="B1010" s="2"/>
      <c r="C1010" s="2"/>
      <c r="D1010" s="2"/>
      <c r="E1010" s="2"/>
      <c r="F1010" s="2"/>
      <c r="G1010" s="222"/>
      <c r="H1010" s="222"/>
      <c r="I1010" s="222"/>
      <c r="J1010" s="222"/>
      <c r="K1010" s="5"/>
    </row>
    <row r="1011" ht="15.75" customHeight="1">
      <c r="A1011" s="2"/>
      <c r="B1011" s="2"/>
      <c r="C1011" s="2"/>
      <c r="D1011" s="2"/>
      <c r="E1011" s="2"/>
      <c r="F1011" s="2"/>
      <c r="G1011" s="222"/>
      <c r="H1011" s="222"/>
      <c r="I1011" s="222"/>
      <c r="J1011" s="222"/>
      <c r="K1011" s="5"/>
    </row>
    <row r="1012" ht="15.75" customHeight="1">
      <c r="A1012" s="2"/>
      <c r="B1012" s="2"/>
      <c r="C1012" s="2"/>
      <c r="D1012" s="2"/>
      <c r="E1012" s="2"/>
      <c r="F1012" s="2"/>
      <c r="G1012" s="222"/>
      <c r="H1012" s="222"/>
      <c r="I1012" s="222"/>
      <c r="J1012" s="222"/>
      <c r="K1012" s="5"/>
    </row>
    <row r="1013" ht="15.75" customHeight="1">
      <c r="A1013" s="2"/>
      <c r="B1013" s="2"/>
      <c r="C1013" s="2"/>
      <c r="D1013" s="2"/>
      <c r="E1013" s="2"/>
      <c r="F1013" s="2"/>
      <c r="G1013" s="222"/>
      <c r="H1013" s="222"/>
      <c r="I1013" s="222"/>
      <c r="J1013" s="222"/>
      <c r="K1013" s="5"/>
    </row>
    <row r="1014" ht="15.75" customHeight="1">
      <c r="A1014" s="2"/>
      <c r="B1014" s="2"/>
      <c r="C1014" s="2"/>
      <c r="D1014" s="2"/>
      <c r="E1014" s="2"/>
      <c r="F1014" s="2"/>
      <c r="G1014" s="222"/>
      <c r="H1014" s="222"/>
      <c r="I1014" s="222"/>
      <c r="J1014" s="222"/>
      <c r="K1014" s="5"/>
    </row>
    <row r="1015" ht="15.75" customHeight="1">
      <c r="A1015" s="2"/>
      <c r="B1015" s="2"/>
      <c r="C1015" s="2"/>
      <c r="D1015" s="2"/>
      <c r="E1015" s="2"/>
      <c r="F1015" s="2"/>
      <c r="G1015" s="222"/>
      <c r="H1015" s="222"/>
      <c r="I1015" s="222"/>
      <c r="J1015" s="222"/>
      <c r="K1015" s="5"/>
    </row>
    <row r="1016" ht="15.75" customHeight="1">
      <c r="A1016" s="2"/>
      <c r="B1016" s="2"/>
      <c r="C1016" s="2"/>
      <c r="D1016" s="2"/>
      <c r="E1016" s="2"/>
      <c r="F1016" s="2"/>
      <c r="G1016" s="222"/>
      <c r="H1016" s="222"/>
      <c r="I1016" s="222"/>
      <c r="J1016" s="222"/>
      <c r="K1016" s="5"/>
    </row>
    <row r="1017" ht="15.75" customHeight="1">
      <c r="A1017" s="2"/>
      <c r="B1017" s="2"/>
      <c r="C1017" s="2"/>
      <c r="D1017" s="2"/>
      <c r="E1017" s="2"/>
      <c r="F1017" s="2"/>
      <c r="G1017" s="222"/>
      <c r="H1017" s="222"/>
      <c r="I1017" s="222"/>
      <c r="J1017" s="222"/>
      <c r="K1017" s="5"/>
    </row>
    <row r="1018" ht="15.75" customHeight="1">
      <c r="A1018" s="2"/>
      <c r="B1018" s="2"/>
      <c r="C1018" s="2"/>
      <c r="D1018" s="2"/>
      <c r="E1018" s="2"/>
      <c r="F1018" s="2"/>
      <c r="G1018" s="222"/>
      <c r="H1018" s="222"/>
      <c r="I1018" s="222"/>
      <c r="J1018" s="222"/>
      <c r="K1018" s="5"/>
    </row>
    <row r="1019" ht="15.75" customHeight="1">
      <c r="A1019" s="2"/>
      <c r="B1019" s="2"/>
      <c r="C1019" s="2"/>
      <c r="D1019" s="2"/>
      <c r="E1019" s="2"/>
      <c r="F1019" s="2"/>
      <c r="G1019" s="222"/>
      <c r="H1019" s="222"/>
      <c r="I1019" s="222"/>
      <c r="J1019" s="222"/>
      <c r="K1019" s="5"/>
    </row>
    <row r="1020" ht="15.75" customHeight="1">
      <c r="A1020" s="2"/>
      <c r="B1020" s="2"/>
      <c r="C1020" s="2"/>
      <c r="D1020" s="2"/>
      <c r="E1020" s="2"/>
      <c r="F1020" s="2"/>
      <c r="G1020" s="222"/>
      <c r="H1020" s="222"/>
      <c r="I1020" s="222"/>
      <c r="J1020" s="222"/>
      <c r="K1020" s="5"/>
    </row>
    <row r="1021" ht="15.75" customHeight="1">
      <c r="A1021" s="2"/>
      <c r="B1021" s="2"/>
      <c r="C1021" s="2"/>
      <c r="D1021" s="2"/>
      <c r="E1021" s="2"/>
      <c r="F1021" s="2"/>
      <c r="G1021" s="222"/>
      <c r="H1021" s="222"/>
      <c r="I1021" s="222"/>
      <c r="J1021" s="222"/>
      <c r="K1021" s="5"/>
    </row>
    <row r="1022" ht="15.75" customHeight="1">
      <c r="A1022" s="2"/>
      <c r="B1022" s="2"/>
      <c r="C1022" s="2"/>
      <c r="D1022" s="2"/>
      <c r="E1022" s="2"/>
      <c r="F1022" s="2"/>
      <c r="G1022" s="222"/>
      <c r="H1022" s="222"/>
      <c r="I1022" s="222"/>
      <c r="J1022" s="222"/>
      <c r="K1022" s="5"/>
    </row>
    <row r="1023" ht="15.75" customHeight="1">
      <c r="A1023" s="2"/>
      <c r="B1023" s="2"/>
      <c r="C1023" s="2"/>
      <c r="D1023" s="2"/>
      <c r="E1023" s="2"/>
      <c r="F1023" s="2"/>
      <c r="G1023" s="222"/>
      <c r="H1023" s="222"/>
      <c r="I1023" s="222"/>
      <c r="J1023" s="222"/>
      <c r="K1023" s="5"/>
    </row>
    <row r="1024" ht="15.75" customHeight="1">
      <c r="A1024" s="2"/>
      <c r="B1024" s="2"/>
      <c r="C1024" s="2"/>
      <c r="D1024" s="2"/>
      <c r="E1024" s="2"/>
      <c r="F1024" s="2"/>
      <c r="G1024" s="222"/>
      <c r="H1024" s="222"/>
      <c r="I1024" s="222"/>
      <c r="J1024" s="222"/>
      <c r="K1024" s="5"/>
    </row>
    <row r="1025" ht="15.75" customHeight="1">
      <c r="A1025" s="2"/>
      <c r="B1025" s="2"/>
      <c r="C1025" s="2"/>
      <c r="D1025" s="2"/>
      <c r="E1025" s="2"/>
      <c r="F1025" s="2"/>
      <c r="G1025" s="222"/>
      <c r="H1025" s="222"/>
      <c r="I1025" s="222"/>
      <c r="J1025" s="222"/>
      <c r="K1025" s="5"/>
    </row>
    <row r="1026" ht="15.75" customHeight="1">
      <c r="A1026" s="2"/>
      <c r="B1026" s="2"/>
      <c r="C1026" s="2"/>
      <c r="D1026" s="2"/>
      <c r="E1026" s="2"/>
      <c r="F1026" s="2"/>
      <c r="G1026" s="222"/>
      <c r="H1026" s="222"/>
      <c r="I1026" s="222"/>
      <c r="J1026" s="222"/>
      <c r="K1026" s="5"/>
    </row>
    <row r="1027" ht="15.75" customHeight="1">
      <c r="A1027" s="2"/>
      <c r="B1027" s="2"/>
      <c r="C1027" s="2"/>
      <c r="D1027" s="2"/>
      <c r="E1027" s="2"/>
      <c r="F1027" s="2"/>
      <c r="G1027" s="222"/>
      <c r="H1027" s="222"/>
      <c r="I1027" s="222"/>
      <c r="J1027" s="222"/>
      <c r="K1027" s="5"/>
    </row>
    <row r="1028" ht="15.75" customHeight="1">
      <c r="A1028" s="2"/>
      <c r="B1028" s="2"/>
      <c r="C1028" s="2"/>
      <c r="D1028" s="2"/>
      <c r="E1028" s="2"/>
      <c r="F1028" s="2"/>
      <c r="G1028" s="222"/>
      <c r="H1028" s="222"/>
      <c r="I1028" s="222"/>
      <c r="J1028" s="222"/>
      <c r="K1028" s="5"/>
    </row>
    <row r="1029" ht="15.75" customHeight="1">
      <c r="A1029" s="2"/>
      <c r="B1029" s="2"/>
      <c r="C1029" s="2"/>
      <c r="D1029" s="2"/>
      <c r="E1029" s="2"/>
      <c r="F1029" s="2"/>
      <c r="G1029" s="222"/>
      <c r="H1029" s="222"/>
      <c r="I1029" s="222"/>
      <c r="J1029" s="222"/>
      <c r="K1029" s="5"/>
    </row>
    <row r="1030" ht="15.75" customHeight="1">
      <c r="A1030" s="2"/>
      <c r="B1030" s="2"/>
      <c r="C1030" s="2"/>
      <c r="D1030" s="2"/>
      <c r="E1030" s="2"/>
      <c r="F1030" s="2"/>
      <c r="G1030" s="222"/>
      <c r="H1030" s="222"/>
      <c r="I1030" s="222"/>
      <c r="J1030" s="222"/>
      <c r="K1030" s="5"/>
    </row>
    <row r="1031" ht="15.75" customHeight="1">
      <c r="A1031" s="2"/>
      <c r="B1031" s="2"/>
      <c r="C1031" s="2"/>
      <c r="D1031" s="2"/>
      <c r="E1031" s="2"/>
      <c r="F1031" s="2"/>
      <c r="G1031" s="222"/>
      <c r="H1031" s="222"/>
      <c r="I1031" s="222"/>
      <c r="J1031" s="222"/>
      <c r="K1031" s="5"/>
    </row>
    <row r="1032" ht="15.75" customHeight="1">
      <c r="A1032" s="2"/>
      <c r="B1032" s="2"/>
      <c r="C1032" s="2"/>
      <c r="D1032" s="2"/>
      <c r="E1032" s="2"/>
      <c r="F1032" s="2"/>
      <c r="G1032" s="222"/>
      <c r="H1032" s="222"/>
      <c r="I1032" s="222"/>
      <c r="J1032" s="222"/>
      <c r="K1032" s="5"/>
    </row>
    <row r="1033" ht="15.75" customHeight="1">
      <c r="A1033" s="2"/>
      <c r="B1033" s="2"/>
      <c r="C1033" s="2"/>
      <c r="D1033" s="2"/>
      <c r="E1033" s="2"/>
      <c r="F1033" s="2"/>
      <c r="G1033" s="222"/>
      <c r="H1033" s="222"/>
      <c r="I1033" s="222"/>
      <c r="J1033" s="222"/>
      <c r="K1033" s="5"/>
    </row>
    <row r="1034" ht="15.75" customHeight="1">
      <c r="A1034" s="2"/>
      <c r="B1034" s="2"/>
      <c r="C1034" s="2"/>
      <c r="D1034" s="2"/>
      <c r="E1034" s="2"/>
      <c r="F1034" s="2"/>
      <c r="G1034" s="222"/>
      <c r="H1034" s="222"/>
      <c r="I1034" s="222"/>
      <c r="J1034" s="222"/>
      <c r="K1034" s="5"/>
    </row>
    <row r="1035" ht="15.75" customHeight="1">
      <c r="A1035" s="2"/>
      <c r="B1035" s="2"/>
      <c r="C1035" s="2"/>
      <c r="D1035" s="2"/>
      <c r="E1035" s="2"/>
      <c r="F1035" s="2"/>
      <c r="G1035" s="222"/>
      <c r="H1035" s="222"/>
      <c r="I1035" s="222"/>
      <c r="J1035" s="222"/>
      <c r="K1035" s="5"/>
    </row>
    <row r="1036" ht="15.75" customHeight="1">
      <c r="A1036" s="2"/>
      <c r="B1036" s="2"/>
      <c r="C1036" s="2"/>
      <c r="D1036" s="2"/>
      <c r="E1036" s="2"/>
      <c r="F1036" s="2"/>
      <c r="G1036" s="222"/>
      <c r="H1036" s="222"/>
      <c r="I1036" s="222"/>
      <c r="J1036" s="222"/>
      <c r="K1036" s="5"/>
    </row>
    <row r="1037" ht="15.75" customHeight="1">
      <c r="A1037" s="2"/>
      <c r="B1037" s="2"/>
      <c r="C1037" s="2"/>
      <c r="D1037" s="2"/>
      <c r="E1037" s="2"/>
      <c r="F1037" s="2"/>
      <c r="G1037" s="222"/>
      <c r="H1037" s="222"/>
      <c r="I1037" s="222"/>
      <c r="J1037" s="222"/>
      <c r="K1037" s="5"/>
    </row>
    <row r="1038" ht="15.75" customHeight="1">
      <c r="A1038" s="2"/>
      <c r="B1038" s="2"/>
      <c r="C1038" s="2"/>
      <c r="D1038" s="2"/>
      <c r="E1038" s="2"/>
      <c r="F1038" s="2"/>
      <c r="G1038" s="222"/>
      <c r="H1038" s="222"/>
      <c r="I1038" s="222"/>
      <c r="J1038" s="222"/>
      <c r="K1038" s="5"/>
    </row>
    <row r="1039" ht="15.75" customHeight="1">
      <c r="A1039" s="2"/>
      <c r="B1039" s="2"/>
      <c r="C1039" s="2"/>
      <c r="D1039" s="2"/>
      <c r="E1039" s="2"/>
      <c r="F1039" s="2"/>
      <c r="G1039" s="222"/>
      <c r="H1039" s="222"/>
      <c r="I1039" s="222"/>
      <c r="J1039" s="222"/>
      <c r="K1039" s="5"/>
    </row>
  </sheetData>
  <mergeCells count="105">
    <mergeCell ref="A2:G2"/>
    <mergeCell ref="B4:E4"/>
    <mergeCell ref="P7:Q7"/>
    <mergeCell ref="E39:F39"/>
    <mergeCell ref="I39:J39"/>
    <mergeCell ref="E40:F40"/>
    <mergeCell ref="I40:J41"/>
    <mergeCell ref="I44:J44"/>
    <mergeCell ref="I45:J45"/>
    <mergeCell ref="E41:F41"/>
    <mergeCell ref="E42:F42"/>
    <mergeCell ref="I42:J42"/>
    <mergeCell ref="E43:F43"/>
    <mergeCell ref="I43:J43"/>
    <mergeCell ref="E44:F44"/>
    <mergeCell ref="E45:F45"/>
    <mergeCell ref="E46:F46"/>
    <mergeCell ref="I46:J46"/>
    <mergeCell ref="E47:F47"/>
    <mergeCell ref="I47:J47"/>
    <mergeCell ref="E48:F48"/>
    <mergeCell ref="I48:J48"/>
    <mergeCell ref="H51:J51"/>
    <mergeCell ref="E58:F58"/>
    <mergeCell ref="E59:F59"/>
    <mergeCell ref="E60:F60"/>
    <mergeCell ref="E61:F61"/>
    <mergeCell ref="E62:F62"/>
    <mergeCell ref="E63:F63"/>
    <mergeCell ref="E64:F64"/>
    <mergeCell ref="E65:F65"/>
    <mergeCell ref="E51:F51"/>
    <mergeCell ref="E52:F52"/>
    <mergeCell ref="E53:F53"/>
    <mergeCell ref="E54:F54"/>
    <mergeCell ref="E55:F55"/>
    <mergeCell ref="E56:F56"/>
    <mergeCell ref="E57:F57"/>
    <mergeCell ref="H68:J68"/>
    <mergeCell ref="H69:J69"/>
    <mergeCell ref="H108:J108"/>
    <mergeCell ref="H109:J109"/>
    <mergeCell ref="H110:J110"/>
    <mergeCell ref="H111:J111"/>
    <mergeCell ref="H112:J112"/>
    <mergeCell ref="H113:J113"/>
    <mergeCell ref="H114:J114"/>
    <mergeCell ref="H122:J122"/>
    <mergeCell ref="H123:J123"/>
    <mergeCell ref="H115:J115"/>
    <mergeCell ref="H116:J116"/>
    <mergeCell ref="H117:J117"/>
    <mergeCell ref="H118:J118"/>
    <mergeCell ref="H119:J119"/>
    <mergeCell ref="H120:J120"/>
    <mergeCell ref="H121:J12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E91:J91"/>
    <mergeCell ref="E92:J92"/>
    <mergeCell ref="E93:J93"/>
    <mergeCell ref="E94:J94"/>
    <mergeCell ref="E95:J95"/>
    <mergeCell ref="E96:J96"/>
    <mergeCell ref="E97:J97"/>
    <mergeCell ref="E98:J98"/>
    <mergeCell ref="H101:J101"/>
    <mergeCell ref="H102:J102"/>
    <mergeCell ref="H103:J103"/>
    <mergeCell ref="H104:J104"/>
    <mergeCell ref="H105:J105"/>
    <mergeCell ref="H106:J106"/>
    <mergeCell ref="H107:J107"/>
  </mergeCells>
  <dataValidations>
    <dataValidation type="list" allowBlank="1" showErrorMessage="1" sqref="A8:A17 A22:A24">
      <formula1>'품목마스터(제품)'!$C$2:$C1003</formula1>
    </dataValidation>
    <dataValidation type="list" allowBlank="1" showErrorMessage="1" sqref="A25">
      <formula1>'품목마스터(라벨)'!$C$2:$C1006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6">
      <formula1>'품목마스터(라벨)'!$C$2:$C1010</formula1>
    </dataValidation>
    <dataValidation type="list" allowBlank="1" showErrorMessage="1" sqref="A47">
      <formula1>'품목마스터(제품)'!$C$2:$C1047</formula1>
    </dataValidation>
    <dataValidation type="list" allowBlank="1" showErrorMessage="1" sqref="H31:H35">
      <formula1>"BT-2,실험실,BT-1,BT-3,BT-6"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45:A46">
      <formula1>'품목마스터(제품)'!$C$2:$C1046</formula1>
    </dataValidation>
    <dataValidation type="list" allowBlank="1" showErrorMessage="1" sqref="A40:A44">
      <formula1>'품목마스터(제품)'!$C$2:$C1038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46272.0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/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265</v>
      </c>
      <c r="B8" s="42" t="str">
        <f>IFERROR(__xludf.DUMMYFUNCTION("IFERROR(REGEXEXTRACT(A8,""\| (.+)$""),"""")
"),"1L")</f>
        <v>1L</v>
      </c>
      <c r="C8" s="43">
        <v>720.0</v>
      </c>
      <c r="D8" s="44">
        <v>60.0</v>
      </c>
      <c r="E8" s="45">
        <v>2.0</v>
      </c>
      <c r="F8" s="46">
        <v>3.0</v>
      </c>
      <c r="G8" s="47">
        <f t="shared" ref="G8:G17" si="1">IF(OR(E8="",F8=""),"",E8*F8)</f>
        <v>6</v>
      </c>
      <c r="H8" s="48" t="s">
        <v>24</v>
      </c>
      <c r="I8" s="49">
        <v>260907.0</v>
      </c>
      <c r="J8" s="50" t="s">
        <v>25</v>
      </c>
      <c r="K8" s="51">
        <f t="shared" ref="K8:K17" si="2">IF(OR(E8="",F8=""),"",(E8*F8)/7.5)</f>
        <v>0.8</v>
      </c>
      <c r="L8" s="52"/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/>
      <c r="Q8" s="57"/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264</v>
      </c>
      <c r="B9" s="42" t="str">
        <f>IFERROR(__xludf.DUMMYFUNCTION("IFERROR(REGEXEXTRACT(A9,""\| (.+)$""),"""")
"),"1L")</f>
        <v>1L</v>
      </c>
      <c r="C9" s="43">
        <v>720.0</v>
      </c>
      <c r="D9" s="44">
        <v>60.0</v>
      </c>
      <c r="E9" s="45">
        <v>2.0</v>
      </c>
      <c r="F9" s="46">
        <v>3.0</v>
      </c>
      <c r="G9" s="47">
        <f t="shared" si="1"/>
        <v>6</v>
      </c>
      <c r="H9" s="48" t="s">
        <v>24</v>
      </c>
      <c r="I9" s="49">
        <v>260907.0</v>
      </c>
      <c r="J9" s="50" t="s">
        <v>25</v>
      </c>
      <c r="K9" s="51">
        <f t="shared" si="2"/>
        <v>0.8</v>
      </c>
      <c r="L9" s="52"/>
      <c r="M9" s="59"/>
      <c r="N9" s="59"/>
      <c r="O9" s="55" t="str">
        <f t="shared" si="3"/>
        <v/>
      </c>
      <c r="P9" s="60"/>
      <c r="Q9" s="61"/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314</v>
      </c>
      <c r="B10" s="42" t="str">
        <f>IFERROR(__xludf.DUMMYFUNCTION("IFERROR(REGEXEXTRACT(A10,""\| (.+)$""),"""")
"),"1L")</f>
        <v>1L</v>
      </c>
      <c r="C10" s="43">
        <v>348.0</v>
      </c>
      <c r="D10" s="44">
        <v>29.0</v>
      </c>
      <c r="E10" s="45">
        <v>2.0</v>
      </c>
      <c r="F10" s="46">
        <v>3.0</v>
      </c>
      <c r="G10" s="47">
        <f t="shared" si="1"/>
        <v>6</v>
      </c>
      <c r="H10" s="48" t="s">
        <v>183</v>
      </c>
      <c r="I10" s="49">
        <v>260901.0</v>
      </c>
      <c r="J10" s="50" t="s">
        <v>41</v>
      </c>
      <c r="K10" s="51">
        <f t="shared" si="2"/>
        <v>0.8</v>
      </c>
      <c r="L10" s="160"/>
      <c r="M10" s="59"/>
      <c r="N10" s="59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 t="s">
        <v>194</v>
      </c>
      <c r="B11" s="42" t="str">
        <f>IFERROR(__xludf.DUMMYFUNCTION("IFERROR(REGEXEXTRACT(A11,""\| (.+)$""),"""")
"),"1L")</f>
        <v>1L</v>
      </c>
      <c r="C11" s="43">
        <v>72.0</v>
      </c>
      <c r="D11" s="44">
        <v>6.0</v>
      </c>
      <c r="E11" s="45">
        <v>0.5</v>
      </c>
      <c r="F11" s="46">
        <v>3.0</v>
      </c>
      <c r="G11" s="47">
        <f t="shared" si="1"/>
        <v>1.5</v>
      </c>
      <c r="H11" s="48" t="s">
        <v>183</v>
      </c>
      <c r="I11" s="49">
        <v>260907.0</v>
      </c>
      <c r="J11" s="50" t="s">
        <v>41</v>
      </c>
      <c r="K11" s="51">
        <f t="shared" si="2"/>
        <v>0.2</v>
      </c>
      <c r="L11" s="63"/>
      <c r="M11" s="59"/>
      <c r="N11" s="59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 t="s">
        <v>28</v>
      </c>
      <c r="B12" s="42" t="str">
        <f>IFERROR(__xludf.DUMMYFUNCTION("IFERROR(REGEXEXTRACT(A12,""\| (.+)$""),"""")
"),"1L")</f>
        <v>1L</v>
      </c>
      <c r="C12" s="43">
        <v>324.0</v>
      </c>
      <c r="D12" s="62">
        <v>27.0</v>
      </c>
      <c r="E12" s="45">
        <v>1.0</v>
      </c>
      <c r="F12" s="46">
        <v>3.0</v>
      </c>
      <c r="G12" s="47">
        <f t="shared" si="1"/>
        <v>3</v>
      </c>
      <c r="H12" s="48" t="s">
        <v>24</v>
      </c>
      <c r="I12" s="49">
        <v>260723.0</v>
      </c>
      <c r="J12" s="50" t="s">
        <v>25</v>
      </c>
      <c r="K12" s="51">
        <f t="shared" si="2"/>
        <v>0.4</v>
      </c>
      <c r="L12" s="63"/>
      <c r="M12" s="59"/>
      <c r="N12" s="59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2"/>
      <c r="E13" s="45"/>
      <c r="F13" s="46"/>
      <c r="G13" s="47" t="str">
        <f t="shared" si="1"/>
        <v/>
      </c>
      <c r="H13" s="48"/>
      <c r="I13" s="49"/>
      <c r="J13" s="50"/>
      <c r="K13" s="64" t="str">
        <f t="shared" si="2"/>
        <v/>
      </c>
      <c r="L13" s="63"/>
      <c r="M13" s="59"/>
      <c r="N13" s="59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5"/>
      <c r="B14" s="42" t="str">
        <f>IFERROR(__xludf.DUMMYFUNCTION("IFERROR(REGEXEXTRACT(A14,""\| (.+)$""),"""")
"),"")</f>
        <v/>
      </c>
      <c r="C14" s="66"/>
      <c r="D14" s="67"/>
      <c r="E14" s="68"/>
      <c r="F14" s="69"/>
      <c r="G14" s="47" t="str">
        <f t="shared" si="1"/>
        <v/>
      </c>
      <c r="H14" s="48"/>
      <c r="I14" s="70"/>
      <c r="J14" s="71"/>
      <c r="K14" s="51" t="str">
        <f t="shared" si="2"/>
        <v/>
      </c>
      <c r="L14" s="63"/>
      <c r="M14" s="59"/>
      <c r="N14" s="59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2"/>
      <c r="B15" s="42" t="str">
        <f>IFERROR(__xludf.DUMMYFUNCTION("IFERROR(REGEXEXTRACT(A15,""\| (.+)$""),"""")
"),"")</f>
        <v/>
      </c>
      <c r="C15" s="66"/>
      <c r="D15" s="67"/>
      <c r="E15" s="73"/>
      <c r="F15" s="74"/>
      <c r="G15" s="47" t="str">
        <f t="shared" si="1"/>
        <v/>
      </c>
      <c r="H15" s="48"/>
      <c r="I15" s="70"/>
      <c r="J15" s="71"/>
      <c r="K15" s="51" t="str">
        <f t="shared" si="2"/>
        <v/>
      </c>
      <c r="L15" s="63"/>
      <c r="M15" s="59"/>
      <c r="N15" s="59"/>
      <c r="O15" s="55" t="str">
        <f t="shared" si="3"/>
        <v/>
      </c>
      <c r="P15" s="39"/>
      <c r="Q15" s="41" t="s">
        <v>362</v>
      </c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5"/>
      <c r="B16" s="42" t="str">
        <f>IFERROR(__xludf.DUMMYFUNCTION("IFERROR(REGEXEXTRACT(A16,""\| (.+)$""),"""")
"),"")</f>
        <v/>
      </c>
      <c r="C16" s="76"/>
      <c r="D16" s="77"/>
      <c r="E16" s="78"/>
      <c r="F16" s="79"/>
      <c r="G16" s="47" t="str">
        <f t="shared" si="1"/>
        <v/>
      </c>
      <c r="H16" s="48"/>
      <c r="I16" s="70"/>
      <c r="J16" s="71"/>
      <c r="K16" s="51" t="str">
        <f t="shared" si="2"/>
        <v/>
      </c>
      <c r="L16" s="63"/>
      <c r="M16" s="80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5"/>
      <c r="B17" s="42" t="str">
        <f>IFERROR(__xludf.DUMMYFUNCTION("IFERROR(REGEXEXTRACT(A17,""\| (.+)$""),"""")
"),"")</f>
        <v/>
      </c>
      <c r="C17" s="76"/>
      <c r="D17" s="77"/>
      <c r="E17" s="78"/>
      <c r="F17" s="79"/>
      <c r="G17" s="47" t="str">
        <f t="shared" si="1"/>
        <v/>
      </c>
      <c r="H17" s="48"/>
      <c r="I17" s="70"/>
      <c r="J17" s="71"/>
      <c r="K17" s="51" t="str">
        <f t="shared" si="2"/>
        <v/>
      </c>
      <c r="L17" s="63"/>
      <c r="M17" s="80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1" t="s">
        <v>37</v>
      </c>
      <c r="B18" s="82"/>
      <c r="C18" s="83">
        <f t="shared" ref="C18:E18" si="4">SUM(C8:C17)</f>
        <v>2184</v>
      </c>
      <c r="D18" s="84">
        <f t="shared" si="4"/>
        <v>182</v>
      </c>
      <c r="E18" s="85">
        <f t="shared" si="4"/>
        <v>7.5</v>
      </c>
      <c r="F18" s="86">
        <f>IFERROR(G18/E18, 0)</f>
        <v>3</v>
      </c>
      <c r="G18" s="87">
        <f>SUM(G8:G17)</f>
        <v>22.5</v>
      </c>
      <c r="H18" s="88"/>
      <c r="I18" s="88"/>
      <c r="J18" s="89"/>
      <c r="K18" s="90">
        <f>SUM(K8:K14)</f>
        <v>3</v>
      </c>
      <c r="L18" s="63"/>
      <c r="M18" s="80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1"/>
      <c r="B19" s="91"/>
      <c r="C19" s="91"/>
      <c r="D19" s="91"/>
      <c r="E19" s="92"/>
      <c r="F19" s="92"/>
      <c r="G19" s="92"/>
      <c r="H19" s="92"/>
      <c r="I19" s="92"/>
      <c r="J19" s="63"/>
      <c r="K19" s="63"/>
      <c r="L19" s="63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38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3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3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 t="s">
        <v>363</v>
      </c>
      <c r="B22" s="42" t="str">
        <f>IFERROR(__xludf.DUMMYFUNCTION("IFERROR(REGEXEXTRACT(A22,""\| (.+)$""),"""")
"),"77.5*142")</f>
        <v>77.5*142</v>
      </c>
      <c r="C22" s="43">
        <v>720.0</v>
      </c>
      <c r="D22" s="44"/>
      <c r="E22" s="45">
        <v>2.0</v>
      </c>
      <c r="F22" s="93">
        <v>0.0</v>
      </c>
      <c r="G22" s="94">
        <f t="shared" ref="G22:G26" si="5">IF(OR(E22="",F22=""),"",E22*F22)</f>
        <v>0</v>
      </c>
      <c r="H22" s="95" t="s">
        <v>226</v>
      </c>
      <c r="I22" s="49"/>
      <c r="J22" s="50" t="s">
        <v>25</v>
      </c>
      <c r="K22" s="96">
        <f t="shared" ref="K22:K26" si="6">IF(OR(E22="",F22=""),"",(E22*F22)/7.5)</f>
        <v>0</v>
      </c>
      <c r="L22" s="52"/>
      <c r="M22" s="59"/>
      <c r="N22" s="59"/>
      <c r="O22" s="55" t="str">
        <f t="shared" ref="O22:O26" si="7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7"/>
      <c r="G23" s="94" t="str">
        <f t="shared" si="5"/>
        <v/>
      </c>
      <c r="H23" s="95"/>
      <c r="I23" s="49"/>
      <c r="J23" s="124"/>
      <c r="K23" s="96" t="str">
        <f t="shared" si="6"/>
        <v/>
      </c>
      <c r="L23" s="52"/>
      <c r="M23" s="59"/>
      <c r="N23" s="59"/>
      <c r="O23" s="55" t="str">
        <f t="shared" si="7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2"/>
      <c r="E24" s="98"/>
      <c r="F24" s="97"/>
      <c r="G24" s="94" t="str">
        <f t="shared" si="5"/>
        <v/>
      </c>
      <c r="H24" s="95"/>
      <c r="I24" s="99"/>
      <c r="J24" s="124"/>
      <c r="K24" s="96" t="str">
        <f t="shared" si="6"/>
        <v/>
      </c>
      <c r="L24" s="39"/>
      <c r="M24" s="59"/>
      <c r="N24" s="59"/>
      <c r="O24" s="55" t="str">
        <f t="shared" si="7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0"/>
      <c r="B25" s="42" t="str">
        <f>IFERROR(__xludf.DUMMYFUNCTION("IFERROR(REGEXEXTRACT(A25,""\| (.+)$""),"""")
"),"")</f>
        <v/>
      </c>
      <c r="C25" s="43"/>
      <c r="D25" s="67"/>
      <c r="E25" s="120"/>
      <c r="F25" s="97"/>
      <c r="G25" s="94" t="str">
        <f t="shared" si="5"/>
        <v/>
      </c>
      <c r="H25" s="95"/>
      <c r="I25" s="99"/>
      <c r="J25" s="124"/>
      <c r="K25" s="96" t="str">
        <f t="shared" si="6"/>
        <v/>
      </c>
      <c r="L25" s="58"/>
      <c r="M25" s="59"/>
      <c r="N25" s="59"/>
      <c r="O25" s="55" t="str">
        <f t="shared" si="7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1"/>
      <c r="B26" s="42" t="str">
        <f>IFERROR(__xludf.DUMMYFUNCTION("IFERROR(REGEXEXTRACT(A26,""\| (.+)$""),"""")
"),"")</f>
        <v/>
      </c>
      <c r="C26" s="66"/>
      <c r="D26" s="67"/>
      <c r="E26" s="102"/>
      <c r="F26" s="103"/>
      <c r="G26" s="94" t="str">
        <f t="shared" si="5"/>
        <v/>
      </c>
      <c r="H26" s="95"/>
      <c r="I26" s="104"/>
      <c r="J26" s="71"/>
      <c r="K26" s="96" t="str">
        <f t="shared" si="6"/>
        <v/>
      </c>
      <c r="L26" s="39"/>
      <c r="M26" s="2"/>
      <c r="N26" s="2"/>
      <c r="O26" s="55" t="str">
        <f t="shared" si="7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5" t="s">
        <v>37</v>
      </c>
      <c r="B27" s="82"/>
      <c r="C27" s="106">
        <f t="shared" ref="C27:E27" si="8">SUM(C22:C26)</f>
        <v>720</v>
      </c>
      <c r="D27" s="107">
        <f t="shared" si="8"/>
        <v>0</v>
      </c>
      <c r="E27" s="108">
        <f t="shared" si="8"/>
        <v>2</v>
      </c>
      <c r="F27" s="86">
        <f>IFERROR(G27/E27, 0)</f>
        <v>0</v>
      </c>
      <c r="G27" s="109">
        <f>SUM(G22:G26)</f>
        <v>0</v>
      </c>
      <c r="H27" s="88"/>
      <c r="I27" s="88"/>
      <c r="J27" s="89"/>
      <c r="K27" s="90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1"/>
      <c r="B28" s="91"/>
      <c r="C28" s="91"/>
      <c r="D28" s="91"/>
      <c r="E28" s="92"/>
      <c r="F28" s="92"/>
      <c r="G28" s="92"/>
      <c r="H28" s="92"/>
      <c r="I28" s="92"/>
      <c r="J28" s="63"/>
      <c r="K28" s="63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47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48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41" t="s">
        <v>187</v>
      </c>
      <c r="B31" s="111" t="s">
        <v>50</v>
      </c>
      <c r="C31" s="112">
        <v>600.0</v>
      </c>
      <c r="D31" s="113" t="s">
        <v>188</v>
      </c>
      <c r="E31" s="114">
        <v>3.0</v>
      </c>
      <c r="F31" s="115">
        <v>1.0</v>
      </c>
      <c r="G31" s="116">
        <f t="shared" ref="G31:G35" si="9">IF(OR(E31="",F31=""),"",E31*F31)</f>
        <v>3</v>
      </c>
      <c r="H31" s="95" t="s">
        <v>189</v>
      </c>
      <c r="I31" s="117" t="s">
        <v>364</v>
      </c>
      <c r="J31" s="50" t="s">
        <v>41</v>
      </c>
      <c r="K31" s="51">
        <f t="shared" ref="K31:K35" si="10">IF(OR(E31="",F31=""),"",(E31*F31)/7.5)</f>
        <v>0.4</v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0" t="s">
        <v>62</v>
      </c>
      <c r="B32" s="111" t="s">
        <v>50</v>
      </c>
      <c r="C32" s="119">
        <v>3600.0</v>
      </c>
      <c r="D32" s="113" t="s">
        <v>51</v>
      </c>
      <c r="E32" s="120">
        <v>3.0</v>
      </c>
      <c r="F32" s="118">
        <v>1.0</v>
      </c>
      <c r="G32" s="116">
        <f t="shared" si="9"/>
        <v>3</v>
      </c>
      <c r="H32" s="95" t="s">
        <v>52</v>
      </c>
      <c r="I32" s="117" t="s">
        <v>365</v>
      </c>
      <c r="J32" s="50" t="s">
        <v>25</v>
      </c>
      <c r="K32" s="51">
        <f t="shared" si="10"/>
        <v>0.4</v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0" t="s">
        <v>366</v>
      </c>
      <c r="B33" s="111" t="s">
        <v>50</v>
      </c>
      <c r="C33" s="119">
        <v>2540.0</v>
      </c>
      <c r="D33" s="113" t="s">
        <v>51</v>
      </c>
      <c r="E33" s="120">
        <v>3.0</v>
      </c>
      <c r="F33" s="118">
        <v>2.0</v>
      </c>
      <c r="G33" s="116">
        <f t="shared" si="9"/>
        <v>6</v>
      </c>
      <c r="H33" s="95" t="s">
        <v>52</v>
      </c>
      <c r="I33" s="117" t="s">
        <v>367</v>
      </c>
      <c r="J33" s="50" t="s">
        <v>25</v>
      </c>
      <c r="K33" s="51">
        <f t="shared" si="10"/>
        <v>0.8</v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0"/>
      <c r="B34" s="111"/>
      <c r="C34" s="119"/>
      <c r="D34" s="113"/>
      <c r="E34" s="120"/>
      <c r="F34" s="118"/>
      <c r="G34" s="116" t="str">
        <f t="shared" si="9"/>
        <v/>
      </c>
      <c r="H34" s="95"/>
      <c r="I34" s="117"/>
      <c r="J34" s="50"/>
      <c r="K34" s="51" t="str">
        <f t="shared" si="10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1"/>
      <c r="B35" s="111"/>
      <c r="C35" s="119"/>
      <c r="D35" s="113"/>
      <c r="E35" s="122"/>
      <c r="F35" s="123"/>
      <c r="G35" s="116" t="str">
        <f t="shared" si="9"/>
        <v/>
      </c>
      <c r="H35" s="95"/>
      <c r="I35" s="117"/>
      <c r="J35" s="124"/>
      <c r="K35" s="51" t="str">
        <f t="shared" si="10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5" t="s">
        <v>37</v>
      </c>
      <c r="B36" s="125"/>
      <c r="C36" s="126">
        <f>SUM(C31:C35)</f>
        <v>6740</v>
      </c>
      <c r="D36" s="127"/>
      <c r="E36" s="128">
        <f>SUM(E28:E35)</f>
        <v>9</v>
      </c>
      <c r="F36" s="86">
        <f>IFERROR(G36/E36, 0)</f>
        <v>1.333333333</v>
      </c>
      <c r="G36" s="87">
        <f>SUM(G26:G35)</f>
        <v>12</v>
      </c>
      <c r="H36" s="88"/>
      <c r="I36" s="88"/>
      <c r="J36" s="89"/>
      <c r="K36" s="90">
        <f>SUM(K31:K35)</f>
        <v>1.6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1"/>
      <c r="B37" s="91"/>
      <c r="C37" s="91"/>
      <c r="D37" s="91"/>
      <c r="E37" s="92"/>
      <c r="F37" s="92"/>
      <c r="G37" s="92"/>
      <c r="H37" s="92"/>
      <c r="I37" s="92"/>
      <c r="J37" s="63"/>
      <c r="K37" s="63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68</v>
      </c>
      <c r="B38" s="23"/>
      <c r="C38" s="23"/>
      <c r="D38" s="23"/>
      <c r="E38" s="23"/>
      <c r="F38" s="23"/>
      <c r="G38" s="24"/>
      <c r="H38" s="24"/>
      <c r="I38" s="25"/>
      <c r="J38" s="26"/>
      <c r="K38" s="63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70</v>
      </c>
      <c r="F39" s="132"/>
      <c r="G39" s="131" t="s">
        <v>71</v>
      </c>
      <c r="H39" s="131" t="s">
        <v>72</v>
      </c>
      <c r="I39" s="131" t="s">
        <v>73</v>
      </c>
      <c r="J39" s="38"/>
      <c r="K39" s="63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 t="s">
        <v>368</v>
      </c>
      <c r="B40" s="42" t="str">
        <f>IFERROR(__xludf.DUMMYFUNCTION("IFERROR(REGEXEXTRACT(A40,""\| (.+)$""),"""")
"),"200L")</f>
        <v>200L</v>
      </c>
      <c r="C40" s="133">
        <v>10.0</v>
      </c>
      <c r="D40" s="134"/>
      <c r="E40" s="135" t="s">
        <v>369</v>
      </c>
      <c r="F40" s="136"/>
      <c r="G40" s="135" t="s">
        <v>5</v>
      </c>
      <c r="H40" s="137" t="s">
        <v>76</v>
      </c>
      <c r="I40" s="223" t="s">
        <v>370</v>
      </c>
      <c r="J40" s="224"/>
      <c r="K40" s="63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 t="s">
        <v>371</v>
      </c>
      <c r="B41" s="42" t="str">
        <f>IFERROR(__xludf.DUMMYFUNCTION("IFERROR(REGEXEXTRACT(A41,""\| (.+)$""),"""")
"),"200L")</f>
        <v>200L</v>
      </c>
      <c r="C41" s="133">
        <v>2.0</v>
      </c>
      <c r="D41" s="134"/>
      <c r="E41" s="135" t="s">
        <v>369</v>
      </c>
      <c r="F41" s="136"/>
      <c r="G41" s="135" t="s">
        <v>5</v>
      </c>
      <c r="H41" s="137" t="s">
        <v>76</v>
      </c>
      <c r="I41" s="234"/>
      <c r="J41" s="136"/>
      <c r="K41" s="63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 t="s">
        <v>372</v>
      </c>
      <c r="B42" s="42" t="str">
        <f>IFERROR(__xludf.DUMMYFUNCTION("IFERROR(REGEXEXTRACT(A42,""\| (.+)$""),"""")
"),"1L")</f>
        <v>1L</v>
      </c>
      <c r="C42" s="133">
        <v>3996.0</v>
      </c>
      <c r="D42" s="134">
        <v>333.0</v>
      </c>
      <c r="E42" s="135" t="s">
        <v>373</v>
      </c>
      <c r="F42" s="136"/>
      <c r="G42" s="135" t="s">
        <v>5</v>
      </c>
      <c r="H42" s="137" t="s">
        <v>76</v>
      </c>
      <c r="I42" s="140" t="s">
        <v>374</v>
      </c>
      <c r="J42" s="136"/>
      <c r="K42" s="63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 t="s">
        <v>375</v>
      </c>
      <c r="B43" s="42" t="str">
        <f>IFERROR(__xludf.DUMMYFUNCTION("IFERROR(REGEXEXTRACT(A43,""\| (.+)$""),"""")
"),"kg")</f>
        <v>kg</v>
      </c>
      <c r="C43" s="141">
        <v>3136.0</v>
      </c>
      <c r="D43" s="134"/>
      <c r="E43" s="135" t="s">
        <v>376</v>
      </c>
      <c r="F43" s="136"/>
      <c r="G43" s="135" t="s">
        <v>5</v>
      </c>
      <c r="H43" s="137" t="s">
        <v>76</v>
      </c>
      <c r="I43" s="140" t="s">
        <v>377</v>
      </c>
      <c r="J43" s="136"/>
      <c r="K43" s="63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1"/>
      <c r="D44" s="134"/>
      <c r="E44" s="135"/>
      <c r="F44" s="136"/>
      <c r="G44" s="135"/>
      <c r="H44" s="137"/>
      <c r="I44" s="138"/>
      <c r="J44" s="139"/>
      <c r="K44" s="63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2"/>
      <c r="B45" s="42"/>
      <c r="C45" s="141"/>
      <c r="D45" s="134"/>
      <c r="E45" s="133"/>
      <c r="F45" s="143"/>
      <c r="G45" s="135"/>
      <c r="H45" s="137"/>
      <c r="I45" s="138"/>
      <c r="J45" s="139"/>
      <c r="K45" s="63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2"/>
      <c r="B46" s="42"/>
      <c r="C46" s="141"/>
      <c r="D46" s="134"/>
      <c r="E46" s="133"/>
      <c r="F46" s="143"/>
      <c r="G46" s="135"/>
      <c r="H46" s="137"/>
      <c r="I46" s="138"/>
      <c r="J46" s="139"/>
      <c r="K46" s="63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5"/>
      <c r="B47" s="42" t="str">
        <f>IFERROR(__xludf.DUMMYFUNCTION("IFERROR(REGEXEXTRACT(A47,""\| (.+)$""),"""")
"),"")</f>
        <v/>
      </c>
      <c r="C47" s="141"/>
      <c r="D47" s="134"/>
      <c r="E47" s="133"/>
      <c r="F47" s="143"/>
      <c r="G47" s="135"/>
      <c r="H47" s="137"/>
      <c r="I47" s="138"/>
      <c r="J47" s="139"/>
      <c r="K47" s="63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5" t="s">
        <v>37</v>
      </c>
      <c r="B48" s="82"/>
      <c r="C48" s="144">
        <f>SUM(C40:C47)</f>
        <v>7144</v>
      </c>
      <c r="D48" s="125"/>
      <c r="E48" s="144"/>
      <c r="F48" s="38"/>
      <c r="G48" s="144"/>
      <c r="H48" s="145"/>
      <c r="I48" s="146"/>
      <c r="J48" s="38"/>
      <c r="K48" s="147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1"/>
      <c r="B49" s="91"/>
      <c r="C49" s="91"/>
      <c r="D49" s="91"/>
      <c r="E49" s="92"/>
      <c r="F49" s="92"/>
      <c r="G49" s="92"/>
      <c r="H49" s="92"/>
      <c r="I49" s="92"/>
      <c r="J49" s="63"/>
      <c r="K49" s="63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81</v>
      </c>
      <c r="B50" s="23"/>
      <c r="C50" s="23"/>
      <c r="D50" s="23"/>
      <c r="E50" s="23"/>
      <c r="F50" s="23"/>
      <c r="G50" s="24"/>
      <c r="H50" s="24"/>
      <c r="I50" s="25"/>
      <c r="J50" s="26"/>
      <c r="K50" s="63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70</v>
      </c>
      <c r="F51" s="132"/>
      <c r="G51" s="131" t="s">
        <v>71</v>
      </c>
      <c r="H51" s="131" t="s">
        <v>73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378</v>
      </c>
      <c r="B52" s="111" t="s">
        <v>83</v>
      </c>
      <c r="C52" s="133">
        <v>28.0</v>
      </c>
      <c r="D52" s="134" t="s">
        <v>188</v>
      </c>
      <c r="E52" s="133" t="s">
        <v>92</v>
      </c>
      <c r="F52" s="143"/>
      <c r="G52" s="134" t="s">
        <v>4</v>
      </c>
      <c r="H52" s="135"/>
      <c r="I52" s="148"/>
      <c r="J52" s="136"/>
      <c r="K52" s="149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/>
      <c r="B53" s="111"/>
      <c r="C53" s="133"/>
      <c r="D53" s="134"/>
      <c r="E53" s="133"/>
      <c r="F53" s="143"/>
      <c r="G53" s="134"/>
      <c r="H53" s="135"/>
      <c r="I53" s="148"/>
      <c r="J53" s="136"/>
      <c r="K53" s="14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/>
      <c r="B54" s="111"/>
      <c r="C54" s="133"/>
      <c r="D54" s="134"/>
      <c r="E54" s="133"/>
      <c r="F54" s="143"/>
      <c r="G54" s="134"/>
      <c r="H54" s="135"/>
      <c r="I54" s="148"/>
      <c r="J54" s="136"/>
      <c r="K54" s="63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1"/>
      <c r="C55" s="133"/>
      <c r="D55" s="134"/>
      <c r="E55" s="133"/>
      <c r="F55" s="143"/>
      <c r="G55" s="134"/>
      <c r="H55" s="135"/>
      <c r="I55" s="148"/>
      <c r="J55" s="136"/>
      <c r="K55" s="63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1"/>
      <c r="C56" s="133"/>
      <c r="D56" s="134"/>
      <c r="E56" s="133"/>
      <c r="F56" s="143"/>
      <c r="G56" s="134"/>
      <c r="H56" s="135"/>
      <c r="I56" s="148"/>
      <c r="J56" s="136"/>
      <c r="K56" s="63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1"/>
      <c r="C57" s="133"/>
      <c r="D57" s="134"/>
      <c r="E57" s="133"/>
      <c r="F57" s="143"/>
      <c r="G57" s="134"/>
      <c r="H57" s="135"/>
      <c r="I57" s="148"/>
      <c r="J57" s="136"/>
      <c r="K57" s="63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1"/>
      <c r="C58" s="133"/>
      <c r="D58" s="134"/>
      <c r="E58" s="133"/>
      <c r="F58" s="143"/>
      <c r="G58" s="134"/>
      <c r="H58" s="135"/>
      <c r="I58" s="148"/>
      <c r="J58" s="136"/>
      <c r="K58" s="63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1"/>
      <c r="C59" s="141"/>
      <c r="D59" s="134"/>
      <c r="E59" s="133"/>
      <c r="F59" s="143"/>
      <c r="G59" s="134"/>
      <c r="H59" s="150"/>
      <c r="I59" s="151"/>
      <c r="J59" s="139"/>
      <c r="K59" s="63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1"/>
      <c r="C60" s="141"/>
      <c r="D60" s="134"/>
      <c r="E60" s="133"/>
      <c r="F60" s="143"/>
      <c r="G60" s="134"/>
      <c r="H60" s="150"/>
      <c r="I60" s="151"/>
      <c r="J60" s="139"/>
      <c r="K60" s="63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1"/>
      <c r="C61" s="141"/>
      <c r="D61" s="134"/>
      <c r="E61" s="133"/>
      <c r="F61" s="143"/>
      <c r="G61" s="134"/>
      <c r="H61" s="150"/>
      <c r="I61" s="151"/>
      <c r="J61" s="139"/>
      <c r="K61" s="63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1"/>
      <c r="C62" s="141"/>
      <c r="D62" s="134"/>
      <c r="E62" s="133"/>
      <c r="F62" s="143"/>
      <c r="G62" s="134"/>
      <c r="H62" s="150"/>
      <c r="I62" s="151"/>
      <c r="J62" s="139"/>
      <c r="K62" s="63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1"/>
      <c r="C63" s="141"/>
      <c r="D63" s="134"/>
      <c r="E63" s="133"/>
      <c r="F63" s="143"/>
      <c r="G63" s="134"/>
      <c r="H63" s="150"/>
      <c r="I63" s="151"/>
      <c r="J63" s="139"/>
      <c r="K63" s="63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2"/>
      <c r="B64" s="111"/>
      <c r="C64" s="141"/>
      <c r="D64" s="134"/>
      <c r="E64" s="153"/>
      <c r="F64" s="154"/>
      <c r="G64" s="134"/>
      <c r="H64" s="150"/>
      <c r="I64" s="151"/>
      <c r="J64" s="139"/>
      <c r="K64" s="63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5" t="s">
        <v>37</v>
      </c>
      <c r="B65" s="125"/>
      <c r="C65" s="144">
        <f>SUM(C52:C64)</f>
        <v>28</v>
      </c>
      <c r="D65" s="125"/>
      <c r="E65" s="144"/>
      <c r="F65" s="38"/>
      <c r="G65" s="144"/>
      <c r="H65" s="155"/>
      <c r="I65" s="132"/>
      <c r="J65" s="38"/>
      <c r="K65" s="147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1"/>
      <c r="B66" s="91"/>
      <c r="C66" s="91"/>
      <c r="D66" s="91"/>
      <c r="E66" s="92"/>
      <c r="F66" s="92"/>
      <c r="G66" s="92"/>
      <c r="H66" s="92"/>
      <c r="I66" s="92"/>
      <c r="J66" s="63"/>
      <c r="K66" s="63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111</v>
      </c>
      <c r="B67" s="23"/>
      <c r="C67" s="23"/>
      <c r="D67" s="23"/>
      <c r="E67" s="23"/>
      <c r="F67" s="23"/>
      <c r="G67" s="24"/>
      <c r="H67" s="24"/>
      <c r="I67" s="25"/>
      <c r="J67" s="26"/>
      <c r="K67" s="63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112</v>
      </c>
      <c r="D68" s="130" t="s">
        <v>11</v>
      </c>
      <c r="E68" s="30" t="s">
        <v>12</v>
      </c>
      <c r="F68" s="30" t="s">
        <v>113</v>
      </c>
      <c r="G68" s="156" t="s">
        <v>114</v>
      </c>
      <c r="H68" s="131" t="s">
        <v>73</v>
      </c>
      <c r="I68" s="132"/>
      <c r="J68" s="38"/>
      <c r="K68" s="63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/>
      <c r="B69" s="111"/>
      <c r="C69" s="158"/>
      <c r="D69" s="158"/>
      <c r="E69" s="134"/>
      <c r="F69" s="140"/>
      <c r="G69" s="140"/>
      <c r="H69" s="159"/>
      <c r="I69" s="148"/>
      <c r="J69" s="143"/>
      <c r="K69" s="63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/>
      <c r="B70" s="111"/>
      <c r="C70" s="158"/>
      <c r="D70" s="158"/>
      <c r="E70" s="158"/>
      <c r="F70" s="140"/>
      <c r="G70" s="140"/>
      <c r="H70" s="159"/>
      <c r="I70" s="148"/>
      <c r="J70" s="143"/>
      <c r="K70" s="14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/>
      <c r="B71" s="111"/>
      <c r="C71" s="158"/>
      <c r="D71" s="158"/>
      <c r="E71" s="158"/>
      <c r="F71" s="140"/>
      <c r="G71" s="140"/>
      <c r="H71" s="159"/>
      <c r="I71" s="148"/>
      <c r="J71" s="143"/>
      <c r="K71" s="14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/>
      <c r="B72" s="111"/>
      <c r="C72" s="158"/>
      <c r="D72" s="158"/>
      <c r="E72" s="158"/>
      <c r="F72" s="140"/>
      <c r="G72" s="140"/>
      <c r="H72" s="159"/>
      <c r="I72" s="148"/>
      <c r="J72" s="143"/>
      <c r="K72" s="14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/>
      <c r="B73" s="111"/>
      <c r="C73" s="158"/>
      <c r="D73" s="158"/>
      <c r="E73" s="134"/>
      <c r="F73" s="140"/>
      <c r="G73" s="140"/>
      <c r="H73" s="159"/>
      <c r="I73" s="148"/>
      <c r="J73" s="143"/>
      <c r="K73" s="63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/>
      <c r="B74" s="111"/>
      <c r="C74" s="158"/>
      <c r="D74" s="158"/>
      <c r="E74" s="158"/>
      <c r="F74" s="140"/>
      <c r="G74" s="140"/>
      <c r="H74" s="159"/>
      <c r="I74" s="148"/>
      <c r="J74" s="143"/>
      <c r="K74" s="63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/>
      <c r="B75" s="111"/>
      <c r="C75" s="158"/>
      <c r="D75" s="134"/>
      <c r="E75" s="226"/>
      <c r="F75" s="140"/>
      <c r="G75" s="140"/>
      <c r="H75" s="159"/>
      <c r="I75" s="148"/>
      <c r="J75" s="143"/>
      <c r="K75" s="160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/>
      <c r="B76" s="158"/>
      <c r="C76" s="158"/>
      <c r="D76" s="158"/>
      <c r="E76" s="134"/>
      <c r="F76" s="140"/>
      <c r="G76" s="140"/>
      <c r="H76" s="159"/>
      <c r="I76" s="148"/>
      <c r="J76" s="143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1"/>
      <c r="B77" s="134"/>
      <c r="C77" s="158"/>
      <c r="D77" s="158"/>
      <c r="E77" s="134"/>
      <c r="F77" s="140"/>
      <c r="G77" s="140"/>
      <c r="H77" s="159"/>
      <c r="I77" s="148"/>
      <c r="J77" s="143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1"/>
      <c r="B78" s="134"/>
      <c r="C78" s="158"/>
      <c r="D78" s="158"/>
      <c r="E78" s="134"/>
      <c r="F78" s="140"/>
      <c r="G78" s="140"/>
      <c r="H78" s="159"/>
      <c r="I78" s="148"/>
      <c r="J78" s="143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1"/>
      <c r="B79" s="134"/>
      <c r="C79" s="158"/>
      <c r="D79" s="158"/>
      <c r="E79" s="134"/>
      <c r="F79" s="140"/>
      <c r="G79" s="140"/>
      <c r="H79" s="159"/>
      <c r="I79" s="148"/>
      <c r="J79" s="143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1"/>
      <c r="B80" s="162"/>
      <c r="C80" s="158"/>
      <c r="D80" s="134"/>
      <c r="E80" s="163"/>
      <c r="F80" s="140"/>
      <c r="G80" s="140"/>
      <c r="H80" s="159"/>
      <c r="I80" s="148"/>
      <c r="J80" s="143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1"/>
      <c r="B81" s="162"/>
      <c r="C81" s="158"/>
      <c r="D81" s="134"/>
      <c r="E81" s="164"/>
      <c r="F81" s="140"/>
      <c r="G81" s="140"/>
      <c r="H81" s="159"/>
      <c r="I81" s="148"/>
      <c r="J81" s="143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/>
      <c r="B82" s="162"/>
      <c r="C82" s="158"/>
      <c r="D82" s="134"/>
      <c r="E82" s="164"/>
      <c r="F82" s="140"/>
      <c r="G82" s="140"/>
      <c r="H82" s="159"/>
      <c r="I82" s="148"/>
      <c r="J82" s="143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1"/>
      <c r="B83" s="162"/>
      <c r="C83" s="158"/>
      <c r="D83" s="134"/>
      <c r="E83" s="164"/>
      <c r="F83" s="140"/>
      <c r="G83" s="140"/>
      <c r="H83" s="159"/>
      <c r="I83" s="148"/>
      <c r="J83" s="143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1"/>
      <c r="B84" s="162"/>
      <c r="C84" s="158"/>
      <c r="D84" s="134"/>
      <c r="E84" s="164"/>
      <c r="F84" s="140"/>
      <c r="G84" s="140"/>
      <c r="H84" s="159"/>
      <c r="I84" s="148"/>
      <c r="J84" s="143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65"/>
      <c r="B85" s="162"/>
      <c r="C85" s="158"/>
      <c r="D85" s="158"/>
      <c r="E85" s="166"/>
      <c r="F85" s="140"/>
      <c r="G85" s="140"/>
      <c r="H85" s="159"/>
      <c r="I85" s="148"/>
      <c r="J85" s="143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5"/>
      <c r="B86" s="162"/>
      <c r="C86" s="158"/>
      <c r="D86" s="158"/>
      <c r="E86" s="166"/>
      <c r="F86" s="140"/>
      <c r="G86" s="140"/>
      <c r="H86" s="159"/>
      <c r="I86" s="148"/>
      <c r="J86" s="143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5"/>
      <c r="B87" s="162"/>
      <c r="C87" s="158"/>
      <c r="D87" s="158"/>
      <c r="E87" s="166"/>
      <c r="F87" s="140"/>
      <c r="G87" s="140"/>
      <c r="H87" s="159"/>
      <c r="I87" s="148"/>
      <c r="J87" s="143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1"/>
      <c r="B88" s="162"/>
      <c r="C88" s="164"/>
      <c r="D88" s="158"/>
      <c r="E88" s="166"/>
      <c r="F88" s="140"/>
      <c r="G88" s="140"/>
      <c r="H88" s="159"/>
      <c r="I88" s="148"/>
      <c r="J88" s="143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05" t="s">
        <v>37</v>
      </c>
      <c r="B89" s="125"/>
      <c r="C89" s="106">
        <f t="shared" ref="C89:D89" si="11">SUM(C69:C80)</f>
        <v>0</v>
      </c>
      <c r="D89" s="106">
        <f t="shared" si="11"/>
        <v>0</v>
      </c>
      <c r="E89" s="167"/>
      <c r="F89" s="168"/>
      <c r="G89" s="145"/>
      <c r="H89" s="155"/>
      <c r="I89" s="132"/>
      <c r="J89" s="38"/>
      <c r="K89" s="21"/>
      <c r="L89" s="39"/>
      <c r="M89" s="8"/>
      <c r="N89" s="8"/>
      <c r="O89" s="8"/>
      <c r="P89" s="39"/>
      <c r="Q89" s="39"/>
      <c r="R89" s="39"/>
      <c r="S89" s="39"/>
      <c r="T89" s="39"/>
      <c r="U89" s="39"/>
      <c r="V89" s="39"/>
      <c r="W89" s="39"/>
      <c r="X89" s="39"/>
      <c r="Y89" s="40"/>
      <c r="Z89" s="40"/>
      <c r="AA89" s="40"/>
    </row>
    <row r="90" ht="13.5" customHeight="1">
      <c r="A90" s="91"/>
      <c r="B90" s="91"/>
      <c r="C90" s="91"/>
      <c r="D90" s="91"/>
      <c r="E90" s="92"/>
      <c r="F90" s="92"/>
      <c r="G90" s="92"/>
      <c r="H90" s="92"/>
      <c r="I90" s="92"/>
      <c r="J90" s="63"/>
      <c r="K90" s="21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5.75" customHeight="1">
      <c r="A91" s="22" t="s">
        <v>138</v>
      </c>
      <c r="B91" s="23"/>
      <c r="C91" s="169"/>
      <c r="D91" s="169"/>
      <c r="E91" s="22" t="s">
        <v>140</v>
      </c>
      <c r="F91" s="170"/>
      <c r="G91" s="170"/>
      <c r="H91" s="170"/>
      <c r="I91" s="170"/>
      <c r="J91" s="170"/>
      <c r="K91" s="17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28" t="s">
        <v>143</v>
      </c>
      <c r="B92" s="28" t="s">
        <v>144</v>
      </c>
      <c r="C92" s="28" t="s">
        <v>73</v>
      </c>
      <c r="D92" s="130"/>
      <c r="E92" s="172"/>
      <c r="F92" s="151"/>
      <c r="G92" s="151"/>
      <c r="H92" s="151"/>
      <c r="I92" s="151"/>
      <c r="J92" s="151"/>
      <c r="K92" s="21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173" t="s">
        <v>146</v>
      </c>
      <c r="B93" s="174"/>
      <c r="C93" s="134"/>
      <c r="D93" s="175"/>
      <c r="E93" s="176"/>
      <c r="F93" s="151"/>
      <c r="G93" s="151"/>
      <c r="H93" s="151"/>
      <c r="I93" s="151"/>
      <c r="J93" s="151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67" t="s">
        <v>76</v>
      </c>
      <c r="B94" s="177"/>
      <c r="C94" s="62"/>
      <c r="D94" s="178"/>
      <c r="E94" s="172"/>
      <c r="F94" s="151"/>
      <c r="G94" s="151"/>
      <c r="H94" s="151"/>
      <c r="I94" s="151"/>
      <c r="J94" s="151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67" t="s">
        <v>147</v>
      </c>
      <c r="B95" s="177"/>
      <c r="C95" s="67"/>
      <c r="D95" s="178"/>
      <c r="E95" s="172"/>
      <c r="F95" s="151"/>
      <c r="G95" s="151"/>
      <c r="H95" s="151"/>
      <c r="I95" s="151"/>
      <c r="J95" s="151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179"/>
      <c r="B96" s="180"/>
      <c r="C96" s="181"/>
      <c r="D96" s="182"/>
      <c r="E96" s="172"/>
      <c r="F96" s="151"/>
      <c r="G96" s="151"/>
      <c r="H96" s="151"/>
      <c r="I96" s="151"/>
      <c r="J96" s="151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83"/>
      <c r="B97" s="184"/>
      <c r="C97" s="185"/>
      <c r="D97" s="186"/>
      <c r="E97" s="172"/>
      <c r="F97" s="151"/>
      <c r="G97" s="151"/>
      <c r="H97" s="151"/>
      <c r="I97" s="151"/>
      <c r="J97" s="151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05" t="s">
        <v>37</v>
      </c>
      <c r="B98" s="187">
        <f>SUM(B93:B97)</f>
        <v>0</v>
      </c>
      <c r="C98" s="83"/>
      <c r="D98" s="168"/>
      <c r="E98" s="172"/>
      <c r="F98" s="151"/>
      <c r="G98" s="151"/>
      <c r="H98" s="151"/>
      <c r="I98" s="151"/>
      <c r="J98" s="151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188"/>
      <c r="B99" s="188"/>
      <c r="C99" s="188"/>
      <c r="D99" s="2"/>
      <c r="E99" s="189"/>
      <c r="F99" s="189"/>
      <c r="G99" s="189"/>
      <c r="H99" s="189"/>
      <c r="I99" s="189"/>
      <c r="J99" s="21"/>
      <c r="K99" s="21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129" t="s">
        <v>148</v>
      </c>
      <c r="B100" s="23"/>
      <c r="C100" s="23"/>
      <c r="D100" s="23"/>
      <c r="E100" s="23"/>
      <c r="F100" s="23"/>
      <c r="G100" s="24"/>
      <c r="H100" s="24"/>
      <c r="I100" s="25"/>
      <c r="J100" s="26"/>
      <c r="K100" s="160"/>
      <c r="L100" s="160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30" t="s">
        <v>149</v>
      </c>
      <c r="B101" s="30" t="s">
        <v>10</v>
      </c>
      <c r="C101" s="30" t="s">
        <v>11</v>
      </c>
      <c r="D101" s="30" t="s">
        <v>112</v>
      </c>
      <c r="E101" s="28" t="s">
        <v>13</v>
      </c>
      <c r="F101" s="30" t="s">
        <v>14</v>
      </c>
      <c r="G101" s="31" t="s">
        <v>15</v>
      </c>
      <c r="H101" s="131" t="s">
        <v>73</v>
      </c>
      <c r="I101" s="132"/>
      <c r="J101" s="38"/>
      <c r="K101" s="29" t="s">
        <v>19</v>
      </c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190" t="s">
        <v>150</v>
      </c>
      <c r="B102" s="191"/>
      <c r="C102" s="192"/>
      <c r="D102" s="192"/>
      <c r="E102" s="235">
        <v>0.4</v>
      </c>
      <c r="F102" s="236">
        <v>1.0</v>
      </c>
      <c r="G102" s="195">
        <f t="shared" ref="G102:G122" si="12">IF(OR(E102="",F102=""),"",E102*F102)</f>
        <v>0.4</v>
      </c>
      <c r="H102" s="196" t="s">
        <v>4</v>
      </c>
      <c r="I102" s="197"/>
      <c r="J102" s="198"/>
      <c r="K102" s="199">
        <f t="shared" ref="K102:K122" si="13">IF(OR(E102="",F102=""),"",(E102*F102)/7.5)</f>
        <v>0.05333333333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200" t="s">
        <v>151</v>
      </c>
      <c r="B103" s="201"/>
      <c r="C103" s="202"/>
      <c r="D103" s="202"/>
      <c r="E103" s="232">
        <v>0.4</v>
      </c>
      <c r="F103" s="233">
        <v>1.0</v>
      </c>
      <c r="G103" s="205">
        <f t="shared" si="12"/>
        <v>0.4</v>
      </c>
      <c r="H103" s="196" t="s">
        <v>4</v>
      </c>
      <c r="I103" s="197"/>
      <c r="J103" s="198"/>
      <c r="K103" s="206">
        <f t="shared" si="13"/>
        <v>0.05333333333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0" t="s">
        <v>152</v>
      </c>
      <c r="B104" s="201"/>
      <c r="C104" s="202"/>
      <c r="D104" s="202"/>
      <c r="E104" s="232">
        <v>0.5</v>
      </c>
      <c r="F104" s="233">
        <v>1.0</v>
      </c>
      <c r="G104" s="205">
        <f t="shared" si="12"/>
        <v>0.5</v>
      </c>
      <c r="H104" s="196" t="s">
        <v>4</v>
      </c>
      <c r="I104" s="197"/>
      <c r="J104" s="198"/>
      <c r="K104" s="206">
        <f t="shared" si="13"/>
        <v>0.06666666667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0" t="s">
        <v>153</v>
      </c>
      <c r="B105" s="201"/>
      <c r="C105" s="202"/>
      <c r="D105" s="202"/>
      <c r="E105" s="232">
        <v>0.5</v>
      </c>
      <c r="F105" s="233">
        <v>1.0</v>
      </c>
      <c r="G105" s="205">
        <f t="shared" si="12"/>
        <v>0.5</v>
      </c>
      <c r="H105" s="196" t="s">
        <v>4</v>
      </c>
      <c r="I105" s="197"/>
      <c r="J105" s="198"/>
      <c r="K105" s="207">
        <f t="shared" si="13"/>
        <v>0.06666666667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8" t="s">
        <v>352</v>
      </c>
      <c r="B106" s="209"/>
      <c r="C106" s="210"/>
      <c r="D106" s="210"/>
      <c r="E106" s="211">
        <v>1.0</v>
      </c>
      <c r="F106" s="212">
        <v>1.0</v>
      </c>
      <c r="G106" s="205">
        <f t="shared" si="12"/>
        <v>1</v>
      </c>
      <c r="H106" s="196" t="s">
        <v>4</v>
      </c>
      <c r="I106" s="197"/>
      <c r="J106" s="198"/>
      <c r="K106" s="207">
        <f t="shared" si="13"/>
        <v>0.1333333333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8" t="s">
        <v>392</v>
      </c>
      <c r="B107" s="209"/>
      <c r="C107" s="210"/>
      <c r="D107" s="210"/>
      <c r="E107" s="211">
        <v>0.4</v>
      </c>
      <c r="F107" s="212">
        <v>1.0</v>
      </c>
      <c r="G107" s="205">
        <f t="shared" si="12"/>
        <v>0.4</v>
      </c>
      <c r="H107" s="196" t="s">
        <v>4</v>
      </c>
      <c r="I107" s="197"/>
      <c r="J107" s="198"/>
      <c r="K107" s="207">
        <f t="shared" si="13"/>
        <v>0.05333333333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8" t="s">
        <v>393</v>
      </c>
      <c r="B108" s="213"/>
      <c r="C108" s="214"/>
      <c r="D108" s="214"/>
      <c r="E108" s="211">
        <v>0.4</v>
      </c>
      <c r="F108" s="212">
        <v>1.0</v>
      </c>
      <c r="G108" s="205">
        <f t="shared" si="12"/>
        <v>0.4</v>
      </c>
      <c r="H108" s="196" t="s">
        <v>394</v>
      </c>
      <c r="I108" s="197"/>
      <c r="J108" s="198"/>
      <c r="K108" s="207">
        <f t="shared" si="13"/>
        <v>0.05333333333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8" t="s">
        <v>395</v>
      </c>
      <c r="B109" s="213"/>
      <c r="C109" s="214"/>
      <c r="D109" s="214"/>
      <c r="E109" s="211">
        <v>1.0</v>
      </c>
      <c r="F109" s="212">
        <v>1.0</v>
      </c>
      <c r="G109" s="205">
        <f t="shared" si="12"/>
        <v>1</v>
      </c>
      <c r="H109" s="196" t="s">
        <v>4</v>
      </c>
      <c r="I109" s="197"/>
      <c r="J109" s="198"/>
      <c r="K109" s="207">
        <f t="shared" si="13"/>
        <v>0.1333333333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8" t="s">
        <v>396</v>
      </c>
      <c r="B110" s="213"/>
      <c r="C110" s="214"/>
      <c r="D110" s="214"/>
      <c r="E110" s="211">
        <v>0.5</v>
      </c>
      <c r="F110" s="212">
        <v>1.0</v>
      </c>
      <c r="G110" s="205">
        <f t="shared" si="12"/>
        <v>0.5</v>
      </c>
      <c r="H110" s="196" t="s">
        <v>4</v>
      </c>
      <c r="I110" s="197"/>
      <c r="J110" s="198"/>
      <c r="K110" s="207">
        <f t="shared" si="13"/>
        <v>0.06666666667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8" t="s">
        <v>397</v>
      </c>
      <c r="B111" s="213"/>
      <c r="C111" s="214"/>
      <c r="D111" s="214"/>
      <c r="E111" s="211">
        <v>0.4</v>
      </c>
      <c r="F111" s="212">
        <v>1.0</v>
      </c>
      <c r="G111" s="205">
        <f t="shared" si="12"/>
        <v>0.4</v>
      </c>
      <c r="H111" s="196" t="s">
        <v>4</v>
      </c>
      <c r="I111" s="197"/>
      <c r="J111" s="198"/>
      <c r="K111" s="207">
        <f t="shared" si="13"/>
        <v>0.05333333333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8" t="s">
        <v>398</v>
      </c>
      <c r="B112" s="213"/>
      <c r="C112" s="210"/>
      <c r="D112" s="210"/>
      <c r="E112" s="211">
        <v>1.5</v>
      </c>
      <c r="F112" s="212">
        <v>1.0</v>
      </c>
      <c r="G112" s="205">
        <f t="shared" si="12"/>
        <v>1.5</v>
      </c>
      <c r="H112" s="196" t="s">
        <v>4</v>
      </c>
      <c r="I112" s="197"/>
      <c r="J112" s="198"/>
      <c r="K112" s="207">
        <f t="shared" si="13"/>
        <v>0.2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8" t="s">
        <v>399</v>
      </c>
      <c r="B113" s="213"/>
      <c r="C113" s="210"/>
      <c r="D113" s="210"/>
      <c r="E113" s="211">
        <v>0.7</v>
      </c>
      <c r="F113" s="212">
        <v>1.0</v>
      </c>
      <c r="G113" s="205">
        <f t="shared" si="12"/>
        <v>0.7</v>
      </c>
      <c r="H113" s="196" t="s">
        <v>4</v>
      </c>
      <c r="I113" s="197"/>
      <c r="J113" s="198"/>
      <c r="K113" s="207">
        <f t="shared" si="13"/>
        <v>0.09333333333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8" t="s">
        <v>400</v>
      </c>
      <c r="B114" s="213"/>
      <c r="C114" s="214"/>
      <c r="D114" s="214"/>
      <c r="E114" s="211">
        <v>0.5</v>
      </c>
      <c r="F114" s="212">
        <v>1.0</v>
      </c>
      <c r="G114" s="205">
        <f t="shared" si="12"/>
        <v>0.5</v>
      </c>
      <c r="H114" s="196" t="s">
        <v>170</v>
      </c>
      <c r="I114" s="197"/>
      <c r="J114" s="198"/>
      <c r="K114" s="207">
        <f t="shared" si="13"/>
        <v>0.06666666667</v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8" t="s">
        <v>401</v>
      </c>
      <c r="B115" s="213"/>
      <c r="C115" s="214"/>
      <c r="D115" s="214"/>
      <c r="E115" s="211">
        <v>0.5</v>
      </c>
      <c r="F115" s="212">
        <v>1.0</v>
      </c>
      <c r="G115" s="205">
        <f t="shared" si="12"/>
        <v>0.5</v>
      </c>
      <c r="H115" s="196" t="s">
        <v>170</v>
      </c>
      <c r="I115" s="197"/>
      <c r="J115" s="198"/>
      <c r="K115" s="207">
        <f t="shared" si="13"/>
        <v>0.06666666667</v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8"/>
      <c r="B116" s="215"/>
      <c r="C116" s="216"/>
      <c r="D116" s="216"/>
      <c r="E116" s="217"/>
      <c r="F116" s="212"/>
      <c r="G116" s="205" t="str">
        <f t="shared" si="12"/>
        <v/>
      </c>
      <c r="H116" s="196"/>
      <c r="I116" s="197"/>
      <c r="J116" s="198"/>
      <c r="K116" s="207" t="str">
        <f t="shared" si="13"/>
        <v/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8"/>
      <c r="B117" s="215"/>
      <c r="C117" s="216"/>
      <c r="D117" s="216"/>
      <c r="E117" s="217"/>
      <c r="F117" s="218"/>
      <c r="G117" s="205" t="str">
        <f t="shared" si="12"/>
        <v/>
      </c>
      <c r="H117" s="196"/>
      <c r="I117" s="197"/>
      <c r="J117" s="198"/>
      <c r="K117" s="207" t="str">
        <f t="shared" si="13"/>
        <v/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8"/>
      <c r="B118" s="215"/>
      <c r="C118" s="216"/>
      <c r="D118" s="216"/>
      <c r="E118" s="217"/>
      <c r="F118" s="218"/>
      <c r="G118" s="205" t="str">
        <f t="shared" si="12"/>
        <v/>
      </c>
      <c r="H118" s="196"/>
      <c r="I118" s="197"/>
      <c r="J118" s="198"/>
      <c r="K118" s="207" t="str">
        <f t="shared" si="13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8"/>
      <c r="B119" s="215"/>
      <c r="C119" s="216"/>
      <c r="D119" s="216"/>
      <c r="E119" s="217"/>
      <c r="F119" s="218"/>
      <c r="G119" s="205" t="str">
        <f t="shared" si="12"/>
        <v/>
      </c>
      <c r="H119" s="196"/>
      <c r="I119" s="197"/>
      <c r="J119" s="198"/>
      <c r="K119" s="207" t="str">
        <f t="shared" si="13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8"/>
      <c r="B120" s="215"/>
      <c r="C120" s="216"/>
      <c r="D120" s="216"/>
      <c r="E120" s="217"/>
      <c r="F120" s="218"/>
      <c r="G120" s="205" t="str">
        <f t="shared" si="12"/>
        <v/>
      </c>
      <c r="H120" s="196"/>
      <c r="I120" s="197"/>
      <c r="J120" s="198"/>
      <c r="K120" s="207" t="str">
        <f t="shared" si="13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8"/>
      <c r="B121" s="219"/>
      <c r="C121" s="216"/>
      <c r="D121" s="216"/>
      <c r="E121" s="217"/>
      <c r="F121" s="218"/>
      <c r="G121" s="205" t="str">
        <f t="shared" si="12"/>
        <v/>
      </c>
      <c r="H121" s="196"/>
      <c r="I121" s="197"/>
      <c r="J121" s="198"/>
      <c r="K121" s="207" t="str">
        <f t="shared" si="13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208"/>
      <c r="B122" s="219"/>
      <c r="C122" s="216"/>
      <c r="D122" s="216"/>
      <c r="E122" s="217"/>
      <c r="F122" s="218"/>
      <c r="G122" s="220" t="str">
        <f t="shared" si="12"/>
        <v/>
      </c>
      <c r="H122" s="196"/>
      <c r="I122" s="197"/>
      <c r="J122" s="198"/>
      <c r="K122" s="221" t="str">
        <f t="shared" si="13"/>
        <v/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05" t="s">
        <v>37</v>
      </c>
      <c r="B123" s="125"/>
      <c r="C123" s="106">
        <f t="shared" ref="C123:D123" si="14">SUM(C102:C105)</f>
        <v>0</v>
      </c>
      <c r="D123" s="106">
        <f t="shared" si="14"/>
        <v>0</v>
      </c>
      <c r="E123" s="108">
        <f>SUM(E102:E122)</f>
        <v>8.7</v>
      </c>
      <c r="F123" s="86">
        <f>IFERROR(G123/E123, 0)</f>
        <v>1</v>
      </c>
      <c r="G123" s="87">
        <f>SUM(G102:G122)</f>
        <v>8.7</v>
      </c>
      <c r="H123" s="155"/>
      <c r="I123" s="132"/>
      <c r="J123" s="38"/>
      <c r="K123" s="90">
        <f>SUM(K102:K122)</f>
        <v>1.16</v>
      </c>
      <c r="L123" s="39"/>
      <c r="M123" s="8"/>
      <c r="N123" s="8"/>
      <c r="O123" s="8"/>
      <c r="P123" s="39"/>
      <c r="Q123" s="39"/>
      <c r="R123" s="39"/>
      <c r="S123" s="39"/>
      <c r="T123" s="39"/>
      <c r="U123" s="39"/>
      <c r="V123" s="39"/>
      <c r="W123" s="39"/>
      <c r="X123" s="39"/>
      <c r="Y123" s="40"/>
      <c r="Z123" s="40"/>
      <c r="AA123" s="40"/>
    </row>
    <row r="124" ht="15.75" customHeight="1">
      <c r="A124" s="188"/>
      <c r="B124" s="188"/>
      <c r="C124" s="188"/>
      <c r="D124" s="2"/>
      <c r="E124" s="189"/>
      <c r="F124" s="189"/>
      <c r="G124" s="189"/>
      <c r="H124" s="189"/>
      <c r="I124" s="189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8"/>
      <c r="B125" s="188"/>
      <c r="C125" s="188"/>
      <c r="D125" s="2"/>
      <c r="E125" s="189"/>
      <c r="F125" s="189"/>
      <c r="G125" s="189"/>
      <c r="H125" s="189"/>
      <c r="I125" s="189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8"/>
      <c r="B126" s="188"/>
      <c r="C126" s="188"/>
      <c r="D126" s="2"/>
      <c r="E126" s="189"/>
      <c r="F126" s="189"/>
      <c r="G126" s="189"/>
      <c r="H126" s="189"/>
      <c r="I126" s="189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8"/>
      <c r="B127" s="188"/>
      <c r="C127" s="188"/>
      <c r="D127" s="2"/>
      <c r="E127" s="189"/>
      <c r="F127" s="189"/>
      <c r="G127" s="189"/>
      <c r="H127" s="189"/>
      <c r="I127" s="189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B128" s="188"/>
      <c r="C128" s="188"/>
      <c r="D128" s="2"/>
      <c r="E128" s="189"/>
      <c r="F128" s="189"/>
      <c r="G128" s="189"/>
      <c r="H128" s="189"/>
      <c r="I128" s="189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8"/>
      <c r="B129" s="188"/>
      <c r="C129" s="188"/>
      <c r="D129" s="2"/>
      <c r="E129" s="189"/>
      <c r="F129" s="189"/>
      <c r="G129" s="189"/>
      <c r="H129" s="189"/>
      <c r="I129" s="189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8"/>
      <c r="B130" s="188"/>
      <c r="C130" s="188"/>
      <c r="D130" s="2"/>
      <c r="E130" s="189"/>
      <c r="F130" s="189"/>
      <c r="G130" s="189"/>
      <c r="H130" s="189"/>
      <c r="I130" s="189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8"/>
      <c r="B131" s="188"/>
      <c r="C131" s="188"/>
      <c r="D131" s="2"/>
      <c r="E131" s="189"/>
      <c r="F131" s="189"/>
      <c r="G131" s="189"/>
      <c r="H131" s="189"/>
      <c r="I131" s="189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8"/>
      <c r="B132" s="188"/>
      <c r="C132" s="188"/>
      <c r="D132" s="2"/>
      <c r="E132" s="189"/>
      <c r="F132" s="189"/>
      <c r="G132" s="189"/>
      <c r="H132" s="189"/>
      <c r="I132" s="189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8"/>
      <c r="B133" s="188"/>
      <c r="C133" s="188"/>
      <c r="D133" s="2"/>
      <c r="E133" s="189"/>
      <c r="F133" s="189"/>
      <c r="G133" s="189"/>
      <c r="H133" s="189"/>
      <c r="I133" s="189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8"/>
      <c r="B134" s="188"/>
      <c r="C134" s="188"/>
      <c r="D134" s="2"/>
      <c r="E134" s="189"/>
      <c r="F134" s="189"/>
      <c r="G134" s="189"/>
      <c r="H134" s="189"/>
      <c r="I134" s="189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8"/>
      <c r="B135" s="188"/>
      <c r="C135" s="188"/>
      <c r="D135" s="2"/>
      <c r="E135" s="189"/>
      <c r="F135" s="189"/>
      <c r="G135" s="189"/>
      <c r="H135" s="189"/>
      <c r="I135" s="189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8"/>
      <c r="B136" s="188"/>
      <c r="C136" s="188"/>
      <c r="D136" s="2"/>
      <c r="E136" s="189"/>
      <c r="F136" s="189"/>
      <c r="G136" s="189"/>
      <c r="H136" s="189"/>
      <c r="I136" s="189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8"/>
      <c r="B137" s="188"/>
      <c r="C137" s="188"/>
      <c r="D137" s="2"/>
      <c r="E137" s="189"/>
      <c r="F137" s="189"/>
      <c r="G137" s="189"/>
      <c r="H137" s="189"/>
      <c r="I137" s="189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8"/>
      <c r="B138" s="188"/>
      <c r="C138" s="188"/>
      <c r="D138" s="2"/>
      <c r="E138" s="189"/>
      <c r="F138" s="189"/>
      <c r="G138" s="189"/>
      <c r="H138" s="189"/>
      <c r="I138" s="189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8"/>
      <c r="B139" s="188"/>
      <c r="C139" s="188"/>
      <c r="D139" s="2"/>
      <c r="E139" s="189"/>
      <c r="F139" s="189"/>
      <c r="G139" s="189"/>
      <c r="H139" s="189"/>
      <c r="I139" s="189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8"/>
      <c r="B140" s="188"/>
      <c r="C140" s="188"/>
      <c r="D140" s="2"/>
      <c r="E140" s="189"/>
      <c r="F140" s="189"/>
      <c r="G140" s="189"/>
      <c r="H140" s="189"/>
      <c r="I140" s="189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8"/>
      <c r="B141" s="188"/>
      <c r="C141" s="188"/>
      <c r="D141" s="2"/>
      <c r="E141" s="189"/>
      <c r="F141" s="189"/>
      <c r="G141" s="189"/>
      <c r="H141" s="189"/>
      <c r="I141" s="189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8"/>
      <c r="B142" s="188"/>
      <c r="C142" s="188"/>
      <c r="D142" s="2"/>
      <c r="E142" s="189"/>
      <c r="F142" s="189"/>
      <c r="G142" s="189"/>
      <c r="H142" s="189"/>
      <c r="I142" s="189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8"/>
      <c r="B143" s="188"/>
      <c r="C143" s="188"/>
      <c r="D143" s="2"/>
      <c r="E143" s="189"/>
      <c r="F143" s="189"/>
      <c r="G143" s="189"/>
      <c r="H143" s="189"/>
      <c r="I143" s="189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8"/>
      <c r="B144" s="188"/>
      <c r="C144" s="188"/>
      <c r="D144" s="2"/>
      <c r="E144" s="189"/>
      <c r="F144" s="189"/>
      <c r="G144" s="189"/>
      <c r="H144" s="189"/>
      <c r="I144" s="189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8"/>
      <c r="B145" s="188"/>
      <c r="C145" s="188"/>
      <c r="D145" s="2"/>
      <c r="E145" s="189"/>
      <c r="F145" s="189"/>
      <c r="G145" s="189"/>
      <c r="H145" s="189"/>
      <c r="I145" s="189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8"/>
      <c r="B146" s="188"/>
      <c r="C146" s="188"/>
      <c r="D146" s="2"/>
      <c r="E146" s="189"/>
      <c r="F146" s="189"/>
      <c r="G146" s="189"/>
      <c r="H146" s="189"/>
      <c r="I146" s="189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8"/>
      <c r="B147" s="188"/>
      <c r="C147" s="188"/>
      <c r="D147" s="2"/>
      <c r="E147" s="189"/>
      <c r="F147" s="189"/>
      <c r="G147" s="189"/>
      <c r="H147" s="189"/>
      <c r="I147" s="189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8"/>
      <c r="B148" s="188"/>
      <c r="C148" s="188"/>
      <c r="D148" s="2"/>
      <c r="E148" s="189"/>
      <c r="F148" s="189"/>
      <c r="G148" s="189"/>
      <c r="H148" s="189"/>
      <c r="I148" s="189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8"/>
      <c r="B149" s="188"/>
      <c r="C149" s="188"/>
      <c r="D149" s="2"/>
      <c r="E149" s="189"/>
      <c r="F149" s="189"/>
      <c r="G149" s="189"/>
      <c r="H149" s="189"/>
      <c r="I149" s="189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8"/>
      <c r="B150" s="188"/>
      <c r="C150" s="188"/>
      <c r="D150" s="2"/>
      <c r="E150" s="189"/>
      <c r="F150" s="189"/>
      <c r="G150" s="189"/>
      <c r="H150" s="189"/>
      <c r="I150" s="189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8"/>
      <c r="B151" s="188"/>
      <c r="C151" s="188"/>
      <c r="D151" s="2"/>
      <c r="E151" s="189"/>
      <c r="F151" s="189"/>
      <c r="G151" s="189"/>
      <c r="H151" s="189"/>
      <c r="I151" s="189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8"/>
      <c r="B152" s="188"/>
      <c r="C152" s="188"/>
      <c r="D152" s="2"/>
      <c r="E152" s="189"/>
      <c r="F152" s="189"/>
      <c r="G152" s="189"/>
      <c r="H152" s="189"/>
      <c r="I152" s="189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8"/>
      <c r="B153" s="188"/>
      <c r="C153" s="188"/>
      <c r="D153" s="2"/>
      <c r="E153" s="189"/>
      <c r="F153" s="189"/>
      <c r="G153" s="189"/>
      <c r="H153" s="189"/>
      <c r="I153" s="189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8"/>
      <c r="B154" s="188"/>
      <c r="C154" s="188"/>
      <c r="D154" s="2"/>
      <c r="E154" s="189"/>
      <c r="F154" s="189"/>
      <c r="G154" s="189"/>
      <c r="H154" s="189"/>
      <c r="I154" s="189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8"/>
      <c r="B155" s="188"/>
      <c r="C155" s="188"/>
      <c r="D155" s="2"/>
      <c r="E155" s="189"/>
      <c r="F155" s="189"/>
      <c r="G155" s="189"/>
      <c r="H155" s="189"/>
      <c r="I155" s="189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8"/>
      <c r="B156" s="188"/>
      <c r="C156" s="188"/>
      <c r="D156" s="2"/>
      <c r="E156" s="189"/>
      <c r="F156" s="189"/>
      <c r="G156" s="189"/>
      <c r="H156" s="189"/>
      <c r="I156" s="189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8"/>
      <c r="B157" s="188"/>
      <c r="C157" s="188"/>
      <c r="D157" s="2"/>
      <c r="E157" s="189"/>
      <c r="F157" s="189"/>
      <c r="G157" s="189"/>
      <c r="H157" s="189"/>
      <c r="I157" s="189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8"/>
      <c r="B158" s="188"/>
      <c r="C158" s="188"/>
      <c r="D158" s="2"/>
      <c r="E158" s="189"/>
      <c r="F158" s="189"/>
      <c r="G158" s="189"/>
      <c r="H158" s="189"/>
      <c r="I158" s="189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8"/>
      <c r="B159" s="188"/>
      <c r="C159" s="188"/>
      <c r="D159" s="2"/>
      <c r="E159" s="189"/>
      <c r="F159" s="189"/>
      <c r="G159" s="189"/>
      <c r="H159" s="189"/>
      <c r="I159" s="189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188"/>
      <c r="B160" s="188"/>
      <c r="C160" s="188"/>
      <c r="D160" s="2"/>
      <c r="E160" s="189"/>
      <c r="F160" s="189"/>
      <c r="G160" s="189"/>
      <c r="H160" s="189"/>
      <c r="I160" s="189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8"/>
      <c r="B161" s="188"/>
      <c r="C161" s="188"/>
      <c r="D161" s="2"/>
      <c r="E161" s="189"/>
      <c r="F161" s="189"/>
      <c r="G161" s="189"/>
      <c r="H161" s="189"/>
      <c r="I161" s="189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8"/>
      <c r="B162" s="188"/>
      <c r="C162" s="188"/>
      <c r="D162" s="2"/>
      <c r="E162" s="189"/>
      <c r="F162" s="189"/>
      <c r="G162" s="189"/>
      <c r="H162" s="189"/>
      <c r="I162" s="189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8"/>
      <c r="B163" s="188"/>
      <c r="C163" s="188"/>
      <c r="D163" s="2"/>
      <c r="E163" s="189"/>
      <c r="F163" s="189"/>
      <c r="G163" s="189"/>
      <c r="H163" s="189"/>
      <c r="I163" s="189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8"/>
      <c r="B164" s="188"/>
      <c r="C164" s="188"/>
      <c r="D164" s="2"/>
      <c r="E164" s="189"/>
      <c r="F164" s="189"/>
      <c r="G164" s="189"/>
      <c r="H164" s="189"/>
      <c r="I164" s="189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8"/>
      <c r="B165" s="188"/>
      <c r="C165" s="188"/>
      <c r="D165" s="2"/>
      <c r="E165" s="189"/>
      <c r="F165" s="189"/>
      <c r="G165" s="189"/>
      <c r="H165" s="189"/>
      <c r="I165" s="189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8"/>
      <c r="B166" s="188"/>
      <c r="C166" s="188"/>
      <c r="D166" s="2"/>
      <c r="E166" s="189"/>
      <c r="F166" s="189"/>
      <c r="G166" s="189"/>
      <c r="H166" s="189"/>
      <c r="I166" s="189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8"/>
      <c r="B167" s="188"/>
      <c r="C167" s="188"/>
      <c r="D167" s="2"/>
      <c r="E167" s="189"/>
      <c r="F167" s="189"/>
      <c r="G167" s="189"/>
      <c r="H167" s="189"/>
      <c r="I167" s="189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8"/>
      <c r="B168" s="188"/>
      <c r="C168" s="188"/>
      <c r="D168" s="2"/>
      <c r="E168" s="189"/>
      <c r="F168" s="189"/>
      <c r="G168" s="189"/>
      <c r="H168" s="189"/>
      <c r="I168" s="189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8"/>
      <c r="B169" s="188"/>
      <c r="C169" s="188"/>
      <c r="D169" s="2"/>
      <c r="E169" s="189"/>
      <c r="F169" s="189"/>
      <c r="G169" s="189"/>
      <c r="H169" s="189"/>
      <c r="I169" s="189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8"/>
      <c r="B170" s="188"/>
      <c r="C170" s="188"/>
      <c r="D170" s="2"/>
      <c r="E170" s="189"/>
      <c r="F170" s="189"/>
      <c r="G170" s="189"/>
      <c r="H170" s="189"/>
      <c r="I170" s="189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8"/>
      <c r="B171" s="188"/>
      <c r="C171" s="188"/>
      <c r="D171" s="2"/>
      <c r="E171" s="189"/>
      <c r="F171" s="189"/>
      <c r="G171" s="189"/>
      <c r="H171" s="189"/>
      <c r="I171" s="189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8"/>
      <c r="B172" s="188"/>
      <c r="C172" s="188"/>
      <c r="D172" s="2"/>
      <c r="E172" s="189"/>
      <c r="F172" s="189"/>
      <c r="G172" s="189"/>
      <c r="H172" s="189"/>
      <c r="I172" s="189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8"/>
      <c r="B173" s="188"/>
      <c r="C173" s="188"/>
      <c r="D173" s="2"/>
      <c r="E173" s="189"/>
      <c r="F173" s="189"/>
      <c r="G173" s="189"/>
      <c r="H173" s="189"/>
      <c r="I173" s="189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8"/>
      <c r="B174" s="188"/>
      <c r="C174" s="188"/>
      <c r="D174" s="2"/>
      <c r="E174" s="189"/>
      <c r="F174" s="189"/>
      <c r="G174" s="189"/>
      <c r="H174" s="189"/>
      <c r="I174" s="189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8"/>
      <c r="B175" s="188"/>
      <c r="C175" s="188"/>
      <c r="D175" s="2"/>
      <c r="E175" s="189"/>
      <c r="F175" s="189"/>
      <c r="G175" s="189"/>
      <c r="H175" s="189"/>
      <c r="I175" s="189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8"/>
      <c r="B176" s="188"/>
      <c r="C176" s="188"/>
      <c r="D176" s="2"/>
      <c r="E176" s="189"/>
      <c r="F176" s="189"/>
      <c r="G176" s="189"/>
      <c r="H176" s="189"/>
      <c r="I176" s="189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8"/>
      <c r="B177" s="188"/>
      <c r="C177" s="188"/>
      <c r="D177" s="2"/>
      <c r="E177" s="189"/>
      <c r="F177" s="189"/>
      <c r="G177" s="189"/>
      <c r="H177" s="189"/>
      <c r="I177" s="189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8"/>
      <c r="B178" s="188"/>
      <c r="C178" s="188"/>
      <c r="D178" s="2"/>
      <c r="E178" s="189"/>
      <c r="F178" s="189"/>
      <c r="G178" s="189"/>
      <c r="H178" s="189"/>
      <c r="I178" s="189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8"/>
      <c r="B179" s="188"/>
      <c r="C179" s="188"/>
      <c r="D179" s="2"/>
      <c r="E179" s="189"/>
      <c r="F179" s="189"/>
      <c r="G179" s="189"/>
      <c r="H179" s="189"/>
      <c r="I179" s="189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8"/>
      <c r="B180" s="188"/>
      <c r="C180" s="188"/>
      <c r="D180" s="2"/>
      <c r="E180" s="189"/>
      <c r="F180" s="189"/>
      <c r="G180" s="189"/>
      <c r="H180" s="189"/>
      <c r="I180" s="189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8"/>
      <c r="B181" s="188"/>
      <c r="C181" s="188"/>
      <c r="D181" s="2"/>
      <c r="E181" s="189"/>
      <c r="F181" s="189"/>
      <c r="G181" s="189"/>
      <c r="H181" s="189"/>
      <c r="I181" s="189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8"/>
      <c r="B182" s="188"/>
      <c r="C182" s="188"/>
      <c r="D182" s="2"/>
      <c r="E182" s="189"/>
      <c r="F182" s="189"/>
      <c r="G182" s="189"/>
      <c r="H182" s="189"/>
      <c r="I182" s="189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8"/>
      <c r="B183" s="188"/>
      <c r="C183" s="188"/>
      <c r="D183" s="2"/>
      <c r="E183" s="189"/>
      <c r="F183" s="189"/>
      <c r="G183" s="189"/>
      <c r="H183" s="189"/>
      <c r="I183" s="189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8"/>
      <c r="B184" s="188"/>
      <c r="C184" s="188"/>
      <c r="D184" s="2"/>
      <c r="E184" s="189"/>
      <c r="F184" s="189"/>
      <c r="G184" s="189"/>
      <c r="H184" s="189"/>
      <c r="I184" s="189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8"/>
      <c r="B185" s="188"/>
      <c r="C185" s="188"/>
      <c r="D185" s="2"/>
      <c r="E185" s="189"/>
      <c r="F185" s="189"/>
      <c r="G185" s="189"/>
      <c r="H185" s="189"/>
      <c r="I185" s="189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8"/>
      <c r="B186" s="188"/>
      <c r="C186" s="188"/>
      <c r="D186" s="2"/>
      <c r="E186" s="189"/>
      <c r="F186" s="189"/>
      <c r="G186" s="189"/>
      <c r="H186" s="189"/>
      <c r="I186" s="189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8"/>
      <c r="B187" s="188"/>
      <c r="C187" s="188"/>
      <c r="D187" s="2"/>
      <c r="E187" s="189"/>
      <c r="F187" s="189"/>
      <c r="G187" s="189"/>
      <c r="H187" s="189"/>
      <c r="I187" s="189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8"/>
      <c r="B188" s="188"/>
      <c r="C188" s="188"/>
      <c r="D188" s="2"/>
      <c r="E188" s="189"/>
      <c r="F188" s="189"/>
      <c r="G188" s="189"/>
      <c r="H188" s="189"/>
      <c r="I188" s="189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8"/>
      <c r="B189" s="188"/>
      <c r="C189" s="188"/>
      <c r="D189" s="2"/>
      <c r="E189" s="189"/>
      <c r="F189" s="189"/>
      <c r="G189" s="189"/>
      <c r="H189" s="189"/>
      <c r="I189" s="189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8"/>
      <c r="B190" s="188"/>
      <c r="C190" s="188"/>
      <c r="D190" s="2"/>
      <c r="E190" s="189"/>
      <c r="F190" s="189"/>
      <c r="G190" s="189"/>
      <c r="H190" s="189"/>
      <c r="I190" s="189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8"/>
      <c r="B191" s="188"/>
      <c r="C191" s="188"/>
      <c r="D191" s="2"/>
      <c r="E191" s="189"/>
      <c r="F191" s="189"/>
      <c r="G191" s="189"/>
      <c r="H191" s="189"/>
      <c r="I191" s="189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88"/>
      <c r="B192" s="188"/>
      <c r="C192" s="188"/>
      <c r="D192" s="2"/>
      <c r="E192" s="189"/>
      <c r="F192" s="189"/>
      <c r="G192" s="189"/>
      <c r="H192" s="189"/>
      <c r="I192" s="189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21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7.25" customHeight="1">
      <c r="A309" s="1"/>
      <c r="B309" s="1"/>
      <c r="C309" s="1"/>
      <c r="D309" s="2"/>
      <c r="E309" s="3"/>
      <c r="F309" s="3"/>
      <c r="G309" s="3"/>
      <c r="H309" s="3"/>
      <c r="I309" s="3"/>
      <c r="J309" s="21"/>
      <c r="K309" s="5"/>
      <c r="L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2"/>
      <c r="B310" s="2"/>
      <c r="C310" s="2"/>
      <c r="D310" s="2"/>
      <c r="E310" s="2"/>
      <c r="F310" s="2"/>
      <c r="G310" s="222"/>
      <c r="H310" s="222"/>
      <c r="I310" s="222"/>
      <c r="J310" s="222"/>
      <c r="K310" s="5"/>
    </row>
    <row r="311" ht="15.75" customHeight="1">
      <c r="A311" s="2"/>
      <c r="B311" s="2"/>
      <c r="C311" s="2"/>
      <c r="D311" s="2"/>
      <c r="E311" s="2"/>
      <c r="F311" s="2"/>
      <c r="G311" s="222"/>
      <c r="H311" s="222"/>
      <c r="I311" s="222"/>
      <c r="J311" s="222"/>
      <c r="K311" s="5"/>
    </row>
    <row r="312" ht="15.75" customHeight="1">
      <c r="A312" s="2"/>
      <c r="B312" s="2"/>
      <c r="C312" s="2"/>
      <c r="D312" s="2"/>
      <c r="E312" s="2"/>
      <c r="F312" s="2"/>
      <c r="G312" s="222"/>
      <c r="H312" s="222"/>
      <c r="I312" s="222"/>
      <c r="J312" s="222"/>
      <c r="K312" s="5"/>
    </row>
    <row r="313" ht="15.75" customHeight="1">
      <c r="A313" s="2"/>
      <c r="B313" s="2"/>
      <c r="C313" s="2"/>
      <c r="D313" s="2"/>
      <c r="E313" s="2"/>
      <c r="F313" s="2"/>
      <c r="G313" s="222"/>
      <c r="H313" s="222"/>
      <c r="I313" s="222"/>
      <c r="J313" s="222"/>
      <c r="K313" s="5"/>
    </row>
    <row r="314" ht="15.75" customHeight="1">
      <c r="A314" s="2"/>
      <c r="B314" s="2"/>
      <c r="C314" s="2"/>
      <c r="D314" s="2"/>
      <c r="E314" s="2"/>
      <c r="F314" s="2"/>
      <c r="G314" s="222"/>
      <c r="H314" s="222"/>
      <c r="I314" s="222"/>
      <c r="J314" s="222"/>
      <c r="K314" s="5"/>
    </row>
    <row r="315" ht="15.75" customHeight="1">
      <c r="A315" s="2"/>
      <c r="B315" s="2"/>
      <c r="C315" s="2"/>
      <c r="D315" s="2"/>
      <c r="E315" s="2"/>
      <c r="F315" s="2"/>
      <c r="G315" s="222"/>
      <c r="H315" s="222"/>
      <c r="I315" s="222"/>
      <c r="J315" s="222"/>
      <c r="K315" s="5"/>
    </row>
    <row r="316" ht="15.75" customHeight="1">
      <c r="A316" s="2"/>
      <c r="B316" s="2"/>
      <c r="C316" s="2"/>
      <c r="D316" s="2"/>
      <c r="E316" s="2"/>
      <c r="F316" s="2"/>
      <c r="G316" s="222"/>
      <c r="H316" s="222"/>
      <c r="I316" s="222"/>
      <c r="J316" s="222"/>
      <c r="K316" s="5"/>
    </row>
    <row r="317" ht="15.75" customHeight="1">
      <c r="A317" s="2"/>
      <c r="B317" s="2"/>
      <c r="C317" s="2"/>
      <c r="D317" s="2"/>
      <c r="E317" s="2"/>
      <c r="F317" s="2"/>
      <c r="G317" s="222"/>
      <c r="H317" s="222"/>
      <c r="I317" s="222"/>
      <c r="J317" s="222"/>
      <c r="K317" s="5"/>
    </row>
    <row r="318" ht="15.75" customHeight="1">
      <c r="A318" s="2"/>
      <c r="B318" s="2"/>
      <c r="C318" s="2"/>
      <c r="D318" s="2"/>
      <c r="E318" s="2"/>
      <c r="F318" s="2"/>
      <c r="G318" s="222"/>
      <c r="H318" s="222"/>
      <c r="I318" s="222"/>
      <c r="J318" s="222"/>
      <c r="K318" s="5"/>
    </row>
    <row r="319" ht="15.75" customHeight="1">
      <c r="A319" s="2"/>
      <c r="B319" s="2"/>
      <c r="C319" s="2"/>
      <c r="D319" s="2"/>
      <c r="E319" s="2"/>
      <c r="F319" s="2"/>
      <c r="G319" s="222"/>
      <c r="H319" s="222"/>
      <c r="I319" s="222"/>
      <c r="J319" s="222"/>
      <c r="K319" s="5"/>
    </row>
    <row r="320" ht="15.75" customHeight="1">
      <c r="A320" s="2"/>
      <c r="B320" s="2"/>
      <c r="C320" s="2"/>
      <c r="D320" s="2"/>
      <c r="E320" s="2"/>
      <c r="F320" s="2"/>
      <c r="G320" s="222"/>
      <c r="H320" s="222"/>
      <c r="I320" s="222"/>
      <c r="J320" s="222"/>
      <c r="K320" s="5"/>
    </row>
    <row r="321" ht="15.75" customHeight="1">
      <c r="A321" s="2"/>
      <c r="B321" s="2"/>
      <c r="C321" s="2"/>
      <c r="D321" s="2"/>
      <c r="E321" s="2"/>
      <c r="F321" s="2"/>
      <c r="G321" s="222"/>
      <c r="H321" s="222"/>
      <c r="I321" s="222"/>
      <c r="J321" s="222"/>
      <c r="K321" s="5"/>
    </row>
    <row r="322" ht="15.75" customHeight="1">
      <c r="A322" s="2"/>
      <c r="B322" s="2"/>
      <c r="C322" s="2"/>
      <c r="D322" s="2"/>
      <c r="E322" s="2"/>
      <c r="F322" s="2"/>
      <c r="G322" s="222"/>
      <c r="H322" s="222"/>
      <c r="I322" s="222"/>
      <c r="J322" s="222"/>
      <c r="K322" s="5"/>
    </row>
    <row r="323" ht="15.75" customHeight="1">
      <c r="A323" s="2"/>
      <c r="B323" s="2"/>
      <c r="C323" s="2"/>
      <c r="D323" s="2"/>
      <c r="E323" s="2"/>
      <c r="F323" s="2"/>
      <c r="G323" s="222"/>
      <c r="H323" s="222"/>
      <c r="I323" s="222"/>
      <c r="J323" s="222"/>
      <c r="K323" s="5"/>
    </row>
    <row r="324" ht="15.75" customHeight="1">
      <c r="A324" s="2"/>
      <c r="B324" s="2"/>
      <c r="C324" s="2"/>
      <c r="D324" s="2"/>
      <c r="E324" s="2"/>
      <c r="F324" s="2"/>
      <c r="G324" s="222"/>
      <c r="H324" s="222"/>
      <c r="I324" s="222"/>
      <c r="J324" s="222"/>
      <c r="K324" s="5"/>
    </row>
    <row r="325" ht="15.75" customHeight="1">
      <c r="A325" s="2"/>
      <c r="B325" s="2"/>
      <c r="C325" s="2"/>
      <c r="D325" s="2"/>
      <c r="E325" s="2"/>
      <c r="F325" s="2"/>
      <c r="G325" s="222"/>
      <c r="H325" s="222"/>
      <c r="I325" s="222"/>
      <c r="J325" s="222"/>
      <c r="K325" s="5"/>
    </row>
    <row r="326" ht="15.75" customHeight="1">
      <c r="A326" s="2"/>
      <c r="B326" s="2"/>
      <c r="C326" s="2"/>
      <c r="D326" s="2"/>
      <c r="E326" s="2"/>
      <c r="F326" s="2"/>
      <c r="G326" s="222"/>
      <c r="H326" s="222"/>
      <c r="I326" s="222"/>
      <c r="J326" s="222"/>
      <c r="K326" s="5"/>
    </row>
    <row r="327" ht="15.75" customHeight="1">
      <c r="A327" s="2"/>
      <c r="B327" s="2"/>
      <c r="C327" s="2"/>
      <c r="D327" s="2"/>
      <c r="E327" s="2"/>
      <c r="F327" s="2"/>
      <c r="G327" s="222"/>
      <c r="H327" s="222"/>
      <c r="I327" s="222"/>
      <c r="J327" s="222"/>
      <c r="K327" s="5"/>
    </row>
    <row r="328" ht="15.75" customHeight="1">
      <c r="A328" s="2"/>
      <c r="B328" s="2"/>
      <c r="C328" s="2"/>
      <c r="D328" s="2"/>
      <c r="E328" s="2"/>
      <c r="F328" s="2"/>
      <c r="G328" s="222"/>
      <c r="H328" s="222"/>
      <c r="I328" s="222"/>
      <c r="J328" s="222"/>
      <c r="K328" s="5"/>
    </row>
    <row r="329" ht="15.75" customHeight="1">
      <c r="A329" s="2"/>
      <c r="B329" s="2"/>
      <c r="C329" s="2"/>
      <c r="D329" s="2"/>
      <c r="E329" s="2"/>
      <c r="F329" s="2"/>
      <c r="G329" s="222"/>
      <c r="H329" s="222"/>
      <c r="I329" s="222"/>
      <c r="J329" s="222"/>
      <c r="K329" s="5"/>
    </row>
    <row r="330" ht="15.75" customHeight="1">
      <c r="A330" s="2"/>
      <c r="B330" s="2"/>
      <c r="C330" s="2"/>
      <c r="D330" s="2"/>
      <c r="E330" s="2"/>
      <c r="F330" s="2"/>
      <c r="G330" s="222"/>
      <c r="H330" s="222"/>
      <c r="I330" s="222"/>
      <c r="J330" s="222"/>
      <c r="K330" s="5"/>
    </row>
    <row r="331" ht="15.75" customHeight="1">
      <c r="A331" s="2"/>
      <c r="B331" s="2"/>
      <c r="C331" s="2"/>
      <c r="D331" s="2"/>
      <c r="E331" s="2"/>
      <c r="F331" s="2"/>
      <c r="G331" s="222"/>
      <c r="H331" s="222"/>
      <c r="I331" s="222"/>
      <c r="J331" s="222"/>
      <c r="K331" s="5"/>
    </row>
    <row r="332" ht="15.75" customHeight="1">
      <c r="A332" s="2"/>
      <c r="B332" s="2"/>
      <c r="C332" s="2"/>
      <c r="D332" s="2"/>
      <c r="E332" s="2"/>
      <c r="F332" s="2"/>
      <c r="G332" s="222"/>
      <c r="H332" s="222"/>
      <c r="I332" s="222"/>
      <c r="J332" s="222"/>
      <c r="K332" s="5"/>
    </row>
    <row r="333" ht="15.75" customHeight="1">
      <c r="A333" s="2"/>
      <c r="B333" s="2"/>
      <c r="C333" s="2"/>
      <c r="D333" s="2"/>
      <c r="E333" s="2"/>
      <c r="F333" s="2"/>
      <c r="G333" s="222"/>
      <c r="H333" s="222"/>
      <c r="I333" s="222"/>
      <c r="J333" s="222"/>
      <c r="K333" s="5"/>
    </row>
    <row r="334" ht="15.75" customHeight="1">
      <c r="A334" s="2"/>
      <c r="B334" s="2"/>
      <c r="C334" s="2"/>
      <c r="D334" s="2"/>
      <c r="E334" s="2"/>
      <c r="F334" s="2"/>
      <c r="G334" s="222"/>
      <c r="H334" s="222"/>
      <c r="I334" s="222"/>
      <c r="J334" s="222"/>
      <c r="K334" s="5"/>
    </row>
    <row r="335" ht="15.75" customHeight="1">
      <c r="A335" s="2"/>
      <c r="B335" s="2"/>
      <c r="C335" s="2"/>
      <c r="D335" s="2"/>
      <c r="E335" s="2"/>
      <c r="F335" s="2"/>
      <c r="G335" s="222"/>
      <c r="H335" s="222"/>
      <c r="I335" s="222"/>
      <c r="J335" s="222"/>
      <c r="K335" s="5"/>
    </row>
    <row r="336" ht="15.75" customHeight="1">
      <c r="A336" s="2"/>
      <c r="B336" s="2"/>
      <c r="C336" s="2"/>
      <c r="D336" s="2"/>
      <c r="E336" s="2"/>
      <c r="F336" s="2"/>
      <c r="G336" s="222"/>
      <c r="H336" s="222"/>
      <c r="I336" s="222"/>
      <c r="J336" s="222"/>
      <c r="K336" s="5"/>
    </row>
    <row r="337" ht="15.75" customHeight="1">
      <c r="A337" s="2"/>
      <c r="B337" s="2"/>
      <c r="C337" s="2"/>
      <c r="D337" s="2"/>
      <c r="E337" s="2"/>
      <c r="F337" s="2"/>
      <c r="G337" s="222"/>
      <c r="H337" s="222"/>
      <c r="I337" s="222"/>
      <c r="J337" s="222"/>
      <c r="K337" s="5"/>
    </row>
    <row r="338" ht="15.75" customHeight="1">
      <c r="A338" s="2"/>
      <c r="B338" s="2"/>
      <c r="C338" s="2"/>
      <c r="D338" s="2"/>
      <c r="E338" s="2"/>
      <c r="F338" s="2"/>
      <c r="G338" s="222"/>
      <c r="H338" s="222"/>
      <c r="I338" s="222"/>
      <c r="J338" s="222"/>
      <c r="K338" s="5"/>
    </row>
    <row r="339" ht="15.75" customHeight="1">
      <c r="A339" s="2"/>
      <c r="B339" s="2"/>
      <c r="C339" s="2"/>
      <c r="D339" s="2"/>
      <c r="E339" s="2"/>
      <c r="F339" s="2"/>
      <c r="G339" s="222"/>
      <c r="H339" s="222"/>
      <c r="I339" s="222"/>
      <c r="J339" s="222"/>
      <c r="K339" s="5"/>
    </row>
    <row r="340" ht="15.75" customHeight="1">
      <c r="A340" s="2"/>
      <c r="B340" s="2"/>
      <c r="C340" s="2"/>
      <c r="D340" s="2"/>
      <c r="E340" s="2"/>
      <c r="F340" s="2"/>
      <c r="G340" s="222"/>
      <c r="H340" s="222"/>
      <c r="I340" s="222"/>
      <c r="J340" s="222"/>
      <c r="K340" s="5"/>
    </row>
    <row r="341" ht="15.75" customHeight="1">
      <c r="A341" s="2"/>
      <c r="B341" s="2"/>
      <c r="C341" s="2"/>
      <c r="D341" s="2"/>
      <c r="E341" s="2"/>
      <c r="F341" s="2"/>
      <c r="G341" s="222"/>
      <c r="H341" s="222"/>
      <c r="I341" s="222"/>
      <c r="J341" s="222"/>
      <c r="K341" s="5"/>
    </row>
    <row r="342" ht="15.75" customHeight="1">
      <c r="A342" s="2"/>
      <c r="B342" s="2"/>
      <c r="C342" s="2"/>
      <c r="D342" s="2"/>
      <c r="E342" s="2"/>
      <c r="F342" s="2"/>
      <c r="G342" s="222"/>
      <c r="H342" s="222"/>
      <c r="I342" s="222"/>
      <c r="J342" s="222"/>
      <c r="K342" s="5"/>
    </row>
    <row r="343" ht="15.75" customHeight="1">
      <c r="A343" s="2"/>
      <c r="B343" s="2"/>
      <c r="C343" s="2"/>
      <c r="D343" s="2"/>
      <c r="E343" s="2"/>
      <c r="F343" s="2"/>
      <c r="G343" s="222"/>
      <c r="H343" s="222"/>
      <c r="I343" s="222"/>
      <c r="J343" s="222"/>
      <c r="K343" s="5"/>
    </row>
    <row r="344" ht="15.75" customHeight="1">
      <c r="A344" s="2"/>
      <c r="B344" s="2"/>
      <c r="C344" s="2"/>
      <c r="D344" s="2"/>
      <c r="E344" s="2"/>
      <c r="F344" s="2"/>
      <c r="G344" s="222"/>
      <c r="H344" s="222"/>
      <c r="I344" s="222"/>
      <c r="J344" s="222"/>
      <c r="K344" s="5"/>
    </row>
    <row r="345" ht="15.75" customHeight="1">
      <c r="A345" s="2"/>
      <c r="B345" s="2"/>
      <c r="C345" s="2"/>
      <c r="D345" s="2"/>
      <c r="E345" s="2"/>
      <c r="F345" s="2"/>
      <c r="G345" s="222"/>
      <c r="H345" s="222"/>
      <c r="I345" s="222"/>
      <c r="J345" s="222"/>
      <c r="K345" s="5"/>
    </row>
    <row r="346" ht="15.75" customHeight="1">
      <c r="A346" s="2"/>
      <c r="B346" s="2"/>
      <c r="C346" s="2"/>
      <c r="D346" s="2"/>
      <c r="E346" s="2"/>
      <c r="F346" s="2"/>
      <c r="G346" s="222"/>
      <c r="H346" s="222"/>
      <c r="I346" s="222"/>
      <c r="J346" s="222"/>
      <c r="K346" s="5"/>
    </row>
    <row r="347" ht="15.75" customHeight="1">
      <c r="A347" s="2"/>
      <c r="B347" s="2"/>
      <c r="C347" s="2"/>
      <c r="D347" s="2"/>
      <c r="E347" s="2"/>
      <c r="F347" s="2"/>
      <c r="G347" s="222"/>
      <c r="H347" s="222"/>
      <c r="I347" s="222"/>
      <c r="J347" s="222"/>
      <c r="K347" s="5"/>
    </row>
    <row r="348" ht="15.75" customHeight="1">
      <c r="A348" s="2"/>
      <c r="B348" s="2"/>
      <c r="C348" s="2"/>
      <c r="D348" s="2"/>
      <c r="E348" s="2"/>
      <c r="F348" s="2"/>
      <c r="G348" s="222"/>
      <c r="H348" s="222"/>
      <c r="I348" s="222"/>
      <c r="J348" s="222"/>
      <c r="K348" s="5"/>
    </row>
    <row r="349" ht="15.75" customHeight="1">
      <c r="A349" s="2"/>
      <c r="B349" s="2"/>
      <c r="C349" s="2"/>
      <c r="D349" s="2"/>
      <c r="E349" s="2"/>
      <c r="F349" s="2"/>
      <c r="G349" s="222"/>
      <c r="H349" s="222"/>
      <c r="I349" s="222"/>
      <c r="J349" s="222"/>
      <c r="K349" s="5"/>
    </row>
    <row r="350" ht="15.75" customHeight="1">
      <c r="A350" s="2"/>
      <c r="B350" s="2"/>
      <c r="C350" s="2"/>
      <c r="D350" s="2"/>
      <c r="E350" s="2"/>
      <c r="F350" s="2"/>
      <c r="G350" s="222"/>
      <c r="H350" s="222"/>
      <c r="I350" s="222"/>
      <c r="J350" s="222"/>
      <c r="K350" s="5"/>
    </row>
    <row r="351" ht="15.75" customHeight="1">
      <c r="A351" s="2"/>
      <c r="B351" s="2"/>
      <c r="C351" s="2"/>
      <c r="D351" s="2"/>
      <c r="E351" s="2"/>
      <c r="F351" s="2"/>
      <c r="G351" s="222"/>
      <c r="H351" s="222"/>
      <c r="I351" s="222"/>
      <c r="J351" s="222"/>
      <c r="K351" s="5"/>
    </row>
    <row r="352" ht="15.75" customHeight="1">
      <c r="A352" s="2"/>
      <c r="B352" s="2"/>
      <c r="C352" s="2"/>
      <c r="D352" s="2"/>
      <c r="E352" s="2"/>
      <c r="F352" s="2"/>
      <c r="G352" s="222"/>
      <c r="H352" s="222"/>
      <c r="I352" s="222"/>
      <c r="J352" s="222"/>
      <c r="K352" s="5"/>
    </row>
    <row r="353" ht="15.75" customHeight="1">
      <c r="A353" s="2"/>
      <c r="B353" s="2"/>
      <c r="C353" s="2"/>
      <c r="D353" s="2"/>
      <c r="E353" s="2"/>
      <c r="F353" s="2"/>
      <c r="G353" s="222"/>
      <c r="H353" s="222"/>
      <c r="I353" s="222"/>
      <c r="J353" s="222"/>
      <c r="K353" s="5"/>
    </row>
    <row r="354" ht="15.75" customHeight="1">
      <c r="A354" s="2"/>
      <c r="B354" s="2"/>
      <c r="C354" s="2"/>
      <c r="D354" s="2"/>
      <c r="E354" s="2"/>
      <c r="F354" s="2"/>
      <c r="G354" s="222"/>
      <c r="H354" s="222"/>
      <c r="I354" s="222"/>
      <c r="J354" s="222"/>
      <c r="K354" s="5"/>
    </row>
    <row r="355" ht="15.75" customHeight="1">
      <c r="A355" s="2"/>
      <c r="B355" s="2"/>
      <c r="C355" s="2"/>
      <c r="D355" s="2"/>
      <c r="E355" s="2"/>
      <c r="F355" s="2"/>
      <c r="G355" s="222"/>
      <c r="H355" s="222"/>
      <c r="I355" s="222"/>
      <c r="J355" s="222"/>
      <c r="K355" s="5"/>
    </row>
    <row r="356" ht="15.75" customHeight="1">
      <c r="A356" s="2"/>
      <c r="B356" s="2"/>
      <c r="C356" s="2"/>
      <c r="D356" s="2"/>
      <c r="E356" s="2"/>
      <c r="F356" s="2"/>
      <c r="G356" s="222"/>
      <c r="H356" s="222"/>
      <c r="I356" s="222"/>
      <c r="J356" s="222"/>
      <c r="K356" s="5"/>
    </row>
    <row r="357" ht="15.75" customHeight="1">
      <c r="A357" s="2"/>
      <c r="B357" s="2"/>
      <c r="C357" s="2"/>
      <c r="D357" s="2"/>
      <c r="E357" s="2"/>
      <c r="F357" s="2"/>
      <c r="G357" s="222"/>
      <c r="H357" s="222"/>
      <c r="I357" s="222"/>
      <c r="J357" s="222"/>
      <c r="K357" s="5"/>
    </row>
    <row r="358" ht="15.75" customHeight="1">
      <c r="A358" s="2"/>
      <c r="B358" s="2"/>
      <c r="C358" s="2"/>
      <c r="D358" s="2"/>
      <c r="E358" s="2"/>
      <c r="F358" s="2"/>
      <c r="G358" s="222"/>
      <c r="H358" s="222"/>
      <c r="I358" s="222"/>
      <c r="J358" s="222"/>
      <c r="K358" s="5"/>
    </row>
    <row r="359" ht="15.75" customHeight="1">
      <c r="A359" s="2"/>
      <c r="B359" s="2"/>
      <c r="C359" s="2"/>
      <c r="D359" s="2"/>
      <c r="E359" s="2"/>
      <c r="F359" s="2"/>
      <c r="G359" s="222"/>
      <c r="H359" s="222"/>
      <c r="I359" s="222"/>
      <c r="J359" s="222"/>
      <c r="K359" s="5"/>
    </row>
    <row r="360" ht="15.75" customHeight="1">
      <c r="A360" s="2"/>
      <c r="B360" s="2"/>
      <c r="C360" s="2"/>
      <c r="D360" s="2"/>
      <c r="E360" s="2"/>
      <c r="F360" s="2"/>
      <c r="G360" s="222"/>
      <c r="H360" s="222"/>
      <c r="I360" s="222"/>
      <c r="J360" s="222"/>
      <c r="K360" s="5"/>
    </row>
    <row r="361" ht="15.75" customHeight="1">
      <c r="A361" s="2"/>
      <c r="B361" s="2"/>
      <c r="C361" s="2"/>
      <c r="D361" s="2"/>
      <c r="E361" s="2"/>
      <c r="F361" s="2"/>
      <c r="G361" s="222"/>
      <c r="H361" s="222"/>
      <c r="I361" s="222"/>
      <c r="J361" s="222"/>
      <c r="K361" s="5"/>
    </row>
    <row r="362" ht="15.75" customHeight="1">
      <c r="A362" s="2"/>
      <c r="B362" s="2"/>
      <c r="C362" s="2"/>
      <c r="D362" s="2"/>
      <c r="E362" s="2"/>
      <c r="F362" s="2"/>
      <c r="G362" s="222"/>
      <c r="H362" s="222"/>
      <c r="I362" s="222"/>
      <c r="J362" s="222"/>
      <c r="K362" s="5"/>
    </row>
    <row r="363" ht="15.75" customHeight="1">
      <c r="A363" s="2"/>
      <c r="B363" s="2"/>
      <c r="C363" s="2"/>
      <c r="D363" s="2"/>
      <c r="E363" s="2"/>
      <c r="F363" s="2"/>
      <c r="G363" s="222"/>
      <c r="H363" s="222"/>
      <c r="I363" s="222"/>
      <c r="J363" s="222"/>
      <c r="K363" s="5"/>
    </row>
    <row r="364" ht="15.75" customHeight="1">
      <c r="A364" s="2"/>
      <c r="B364" s="2"/>
      <c r="C364" s="2"/>
      <c r="D364" s="2"/>
      <c r="E364" s="2"/>
      <c r="F364" s="2"/>
      <c r="G364" s="222"/>
      <c r="H364" s="222"/>
      <c r="I364" s="222"/>
      <c r="J364" s="222"/>
      <c r="K364" s="5"/>
    </row>
    <row r="365" ht="15.75" customHeight="1">
      <c r="A365" s="2"/>
      <c r="B365" s="2"/>
      <c r="C365" s="2"/>
      <c r="D365" s="2"/>
      <c r="E365" s="2"/>
      <c r="F365" s="2"/>
      <c r="G365" s="222"/>
      <c r="H365" s="222"/>
      <c r="I365" s="222"/>
      <c r="J365" s="222"/>
      <c r="K365" s="5"/>
    </row>
    <row r="366" ht="15.75" customHeight="1">
      <c r="A366" s="2"/>
      <c r="B366" s="2"/>
      <c r="C366" s="2"/>
      <c r="D366" s="2"/>
      <c r="E366" s="2"/>
      <c r="F366" s="2"/>
      <c r="G366" s="222"/>
      <c r="H366" s="222"/>
      <c r="I366" s="222"/>
      <c r="J366" s="222"/>
      <c r="K366" s="5"/>
    </row>
    <row r="367" ht="15.75" customHeight="1">
      <c r="A367" s="2"/>
      <c r="B367" s="2"/>
      <c r="C367" s="2"/>
      <c r="D367" s="2"/>
      <c r="E367" s="2"/>
      <c r="F367" s="2"/>
      <c r="G367" s="222"/>
      <c r="H367" s="222"/>
      <c r="I367" s="222"/>
      <c r="J367" s="222"/>
      <c r="K367" s="5"/>
    </row>
    <row r="368" ht="15.75" customHeight="1">
      <c r="A368" s="2"/>
      <c r="B368" s="2"/>
      <c r="C368" s="2"/>
      <c r="D368" s="2"/>
      <c r="E368" s="2"/>
      <c r="F368" s="2"/>
      <c r="G368" s="222"/>
      <c r="H368" s="222"/>
      <c r="I368" s="222"/>
      <c r="J368" s="222"/>
      <c r="K368" s="5"/>
    </row>
    <row r="369" ht="15.75" customHeight="1">
      <c r="A369" s="2"/>
      <c r="B369" s="2"/>
      <c r="C369" s="2"/>
      <c r="D369" s="2"/>
      <c r="E369" s="2"/>
      <c r="F369" s="2"/>
      <c r="G369" s="222"/>
      <c r="H369" s="222"/>
      <c r="I369" s="222"/>
      <c r="J369" s="222"/>
      <c r="K369" s="5"/>
    </row>
    <row r="370" ht="15.75" customHeight="1">
      <c r="A370" s="2"/>
      <c r="B370" s="2"/>
      <c r="C370" s="2"/>
      <c r="D370" s="2"/>
      <c r="E370" s="2"/>
      <c r="F370" s="2"/>
      <c r="G370" s="222"/>
      <c r="H370" s="222"/>
      <c r="I370" s="222"/>
      <c r="J370" s="222"/>
      <c r="K370" s="5"/>
    </row>
    <row r="371" ht="15.75" customHeight="1">
      <c r="A371" s="2"/>
      <c r="B371" s="2"/>
      <c r="C371" s="2"/>
      <c r="D371" s="2"/>
      <c r="E371" s="2"/>
      <c r="F371" s="2"/>
      <c r="G371" s="222"/>
      <c r="H371" s="222"/>
      <c r="I371" s="222"/>
      <c r="J371" s="222"/>
      <c r="K371" s="5"/>
    </row>
    <row r="372" ht="15.75" customHeight="1">
      <c r="A372" s="2"/>
      <c r="B372" s="2"/>
      <c r="C372" s="2"/>
      <c r="D372" s="2"/>
      <c r="E372" s="2"/>
      <c r="F372" s="2"/>
      <c r="G372" s="222"/>
      <c r="H372" s="222"/>
      <c r="I372" s="222"/>
      <c r="J372" s="222"/>
      <c r="K372" s="5"/>
    </row>
    <row r="373" ht="15.75" customHeight="1">
      <c r="A373" s="2"/>
      <c r="B373" s="2"/>
      <c r="C373" s="2"/>
      <c r="D373" s="2"/>
      <c r="E373" s="2"/>
      <c r="F373" s="2"/>
      <c r="G373" s="222"/>
      <c r="H373" s="222"/>
      <c r="I373" s="222"/>
      <c r="J373" s="222"/>
      <c r="K373" s="5"/>
    </row>
    <row r="374" ht="15.75" customHeight="1">
      <c r="A374" s="2"/>
      <c r="B374" s="2"/>
      <c r="C374" s="2"/>
      <c r="D374" s="2"/>
      <c r="E374" s="2"/>
      <c r="F374" s="2"/>
      <c r="G374" s="222"/>
      <c r="H374" s="222"/>
      <c r="I374" s="222"/>
      <c r="J374" s="222"/>
      <c r="K374" s="5"/>
    </row>
    <row r="375" ht="15.75" customHeight="1">
      <c r="A375" s="2"/>
      <c r="B375" s="2"/>
      <c r="C375" s="2"/>
      <c r="D375" s="2"/>
      <c r="E375" s="2"/>
      <c r="F375" s="2"/>
      <c r="G375" s="222"/>
      <c r="H375" s="222"/>
      <c r="I375" s="222"/>
      <c r="J375" s="222"/>
      <c r="K375" s="5"/>
    </row>
    <row r="376" ht="15.75" customHeight="1">
      <c r="A376" s="2"/>
      <c r="B376" s="2"/>
      <c r="C376" s="2"/>
      <c r="D376" s="2"/>
      <c r="E376" s="2"/>
      <c r="F376" s="2"/>
      <c r="G376" s="222"/>
      <c r="H376" s="222"/>
      <c r="I376" s="222"/>
      <c r="J376" s="222"/>
      <c r="K376" s="5"/>
    </row>
    <row r="377" ht="15.75" customHeight="1">
      <c r="A377" s="2"/>
      <c r="B377" s="2"/>
      <c r="C377" s="2"/>
      <c r="D377" s="2"/>
      <c r="E377" s="2"/>
      <c r="F377" s="2"/>
      <c r="G377" s="222"/>
      <c r="H377" s="222"/>
      <c r="I377" s="222"/>
      <c r="J377" s="222"/>
      <c r="K377" s="5"/>
    </row>
    <row r="378" ht="15.75" customHeight="1">
      <c r="A378" s="2"/>
      <c r="B378" s="2"/>
      <c r="C378" s="2"/>
      <c r="D378" s="2"/>
      <c r="E378" s="2"/>
      <c r="F378" s="2"/>
      <c r="G378" s="222"/>
      <c r="H378" s="222"/>
      <c r="I378" s="222"/>
      <c r="J378" s="222"/>
      <c r="K378" s="5"/>
    </row>
    <row r="379" ht="15.75" customHeight="1">
      <c r="A379" s="2"/>
      <c r="B379" s="2"/>
      <c r="C379" s="2"/>
      <c r="D379" s="2"/>
      <c r="E379" s="2"/>
      <c r="F379" s="2"/>
      <c r="G379" s="222"/>
      <c r="H379" s="222"/>
      <c r="I379" s="222"/>
      <c r="J379" s="222"/>
      <c r="K379" s="5"/>
    </row>
    <row r="380" ht="15.75" customHeight="1">
      <c r="A380" s="2"/>
      <c r="B380" s="2"/>
      <c r="C380" s="2"/>
      <c r="D380" s="2"/>
      <c r="E380" s="2"/>
      <c r="F380" s="2"/>
      <c r="G380" s="222"/>
      <c r="H380" s="222"/>
      <c r="I380" s="222"/>
      <c r="J380" s="222"/>
      <c r="K380" s="5"/>
    </row>
    <row r="381" ht="15.75" customHeight="1">
      <c r="A381" s="2"/>
      <c r="B381" s="2"/>
      <c r="C381" s="2"/>
      <c r="D381" s="2"/>
      <c r="E381" s="2"/>
      <c r="F381" s="2"/>
      <c r="G381" s="222"/>
      <c r="H381" s="222"/>
      <c r="I381" s="222"/>
      <c r="J381" s="222"/>
      <c r="K381" s="5"/>
    </row>
    <row r="382" ht="15.75" customHeight="1">
      <c r="A382" s="2"/>
      <c r="B382" s="2"/>
      <c r="C382" s="2"/>
      <c r="D382" s="2"/>
      <c r="E382" s="2"/>
      <c r="F382" s="2"/>
      <c r="G382" s="222"/>
      <c r="H382" s="222"/>
      <c r="I382" s="222"/>
      <c r="J382" s="222"/>
      <c r="K382" s="5"/>
    </row>
    <row r="383" ht="15.75" customHeight="1">
      <c r="A383" s="2"/>
      <c r="B383" s="2"/>
      <c r="C383" s="2"/>
      <c r="D383" s="2"/>
      <c r="E383" s="2"/>
      <c r="F383" s="2"/>
      <c r="G383" s="222"/>
      <c r="H383" s="222"/>
      <c r="I383" s="222"/>
      <c r="J383" s="222"/>
      <c r="K383" s="5"/>
    </row>
    <row r="384" ht="15.75" customHeight="1">
      <c r="A384" s="2"/>
      <c r="B384" s="2"/>
      <c r="C384" s="2"/>
      <c r="D384" s="2"/>
      <c r="E384" s="2"/>
      <c r="F384" s="2"/>
      <c r="G384" s="222"/>
      <c r="H384" s="222"/>
      <c r="I384" s="222"/>
      <c r="J384" s="222"/>
      <c r="K384" s="5"/>
    </row>
    <row r="385" ht="15.75" customHeight="1">
      <c r="A385" s="2"/>
      <c r="B385" s="2"/>
      <c r="C385" s="2"/>
      <c r="D385" s="2"/>
      <c r="E385" s="2"/>
      <c r="F385" s="2"/>
      <c r="G385" s="222"/>
      <c r="H385" s="222"/>
      <c r="I385" s="222"/>
      <c r="J385" s="222"/>
      <c r="K385" s="5"/>
    </row>
    <row r="386" ht="15.75" customHeight="1">
      <c r="A386" s="2"/>
      <c r="B386" s="2"/>
      <c r="C386" s="2"/>
      <c r="D386" s="2"/>
      <c r="E386" s="2"/>
      <c r="F386" s="2"/>
      <c r="G386" s="222"/>
      <c r="H386" s="222"/>
      <c r="I386" s="222"/>
      <c r="J386" s="222"/>
      <c r="K386" s="5"/>
    </row>
    <row r="387" ht="15.75" customHeight="1">
      <c r="A387" s="2"/>
      <c r="B387" s="2"/>
      <c r="C387" s="2"/>
      <c r="D387" s="2"/>
      <c r="E387" s="2"/>
      <c r="F387" s="2"/>
      <c r="G387" s="222"/>
      <c r="H387" s="222"/>
      <c r="I387" s="222"/>
      <c r="J387" s="222"/>
      <c r="K387" s="5"/>
    </row>
    <row r="388" ht="15.75" customHeight="1">
      <c r="A388" s="2"/>
      <c r="B388" s="2"/>
      <c r="C388" s="2"/>
      <c r="D388" s="2"/>
      <c r="E388" s="2"/>
      <c r="F388" s="2"/>
      <c r="G388" s="222"/>
      <c r="H388" s="222"/>
      <c r="I388" s="222"/>
      <c r="J388" s="222"/>
      <c r="K388" s="5"/>
    </row>
    <row r="389" ht="15.75" customHeight="1">
      <c r="A389" s="2"/>
      <c r="B389" s="2"/>
      <c r="C389" s="2"/>
      <c r="D389" s="2"/>
      <c r="E389" s="2"/>
      <c r="F389" s="2"/>
      <c r="G389" s="222"/>
      <c r="H389" s="222"/>
      <c r="I389" s="222"/>
      <c r="J389" s="222"/>
      <c r="K389" s="5"/>
    </row>
    <row r="390" ht="15.75" customHeight="1">
      <c r="A390" s="2"/>
      <c r="B390" s="2"/>
      <c r="C390" s="2"/>
      <c r="D390" s="2"/>
      <c r="E390" s="2"/>
      <c r="F390" s="2"/>
      <c r="G390" s="222"/>
      <c r="H390" s="222"/>
      <c r="I390" s="222"/>
      <c r="J390" s="222"/>
      <c r="K390" s="5"/>
    </row>
    <row r="391" ht="15.75" customHeight="1">
      <c r="A391" s="2"/>
      <c r="B391" s="2"/>
      <c r="C391" s="2"/>
      <c r="D391" s="2"/>
      <c r="E391" s="2"/>
      <c r="F391" s="2"/>
      <c r="G391" s="222"/>
      <c r="H391" s="222"/>
      <c r="I391" s="222"/>
      <c r="J391" s="222"/>
      <c r="K391" s="5"/>
    </row>
    <row r="392" ht="15.75" customHeight="1">
      <c r="A392" s="2"/>
      <c r="B392" s="2"/>
      <c r="C392" s="2"/>
      <c r="D392" s="2"/>
      <c r="E392" s="2"/>
      <c r="F392" s="2"/>
      <c r="G392" s="222"/>
      <c r="H392" s="222"/>
      <c r="I392" s="222"/>
      <c r="J392" s="222"/>
      <c r="K392" s="5"/>
    </row>
    <row r="393" ht="15.75" customHeight="1">
      <c r="A393" s="2"/>
      <c r="B393" s="2"/>
      <c r="C393" s="2"/>
      <c r="D393" s="2"/>
      <c r="E393" s="2"/>
      <c r="F393" s="2"/>
      <c r="G393" s="222"/>
      <c r="H393" s="222"/>
      <c r="I393" s="222"/>
      <c r="J393" s="222"/>
      <c r="K393" s="5"/>
    </row>
    <row r="394" ht="15.75" customHeight="1">
      <c r="A394" s="2"/>
      <c r="B394" s="2"/>
      <c r="C394" s="2"/>
      <c r="D394" s="2"/>
      <c r="E394" s="2"/>
      <c r="F394" s="2"/>
      <c r="G394" s="222"/>
      <c r="H394" s="222"/>
      <c r="I394" s="222"/>
      <c r="J394" s="222"/>
      <c r="K394" s="5"/>
    </row>
    <row r="395" ht="15.75" customHeight="1">
      <c r="A395" s="2"/>
      <c r="B395" s="2"/>
      <c r="C395" s="2"/>
      <c r="D395" s="2"/>
      <c r="E395" s="2"/>
      <c r="F395" s="2"/>
      <c r="G395" s="222"/>
      <c r="H395" s="222"/>
      <c r="I395" s="222"/>
      <c r="J395" s="222"/>
      <c r="K395" s="5"/>
    </row>
    <row r="396" ht="15.75" customHeight="1">
      <c r="A396" s="2"/>
      <c r="B396" s="2"/>
      <c r="C396" s="2"/>
      <c r="D396" s="2"/>
      <c r="E396" s="2"/>
      <c r="F396" s="2"/>
      <c r="G396" s="222"/>
      <c r="H396" s="222"/>
      <c r="I396" s="222"/>
      <c r="J396" s="222"/>
      <c r="K396" s="5"/>
    </row>
    <row r="397" ht="15.75" customHeight="1">
      <c r="A397" s="2"/>
      <c r="B397" s="2"/>
      <c r="C397" s="2"/>
      <c r="D397" s="2"/>
      <c r="E397" s="2"/>
      <c r="F397" s="2"/>
      <c r="G397" s="222"/>
      <c r="H397" s="222"/>
      <c r="I397" s="222"/>
      <c r="J397" s="222"/>
      <c r="K397" s="5"/>
    </row>
    <row r="398" ht="15.75" customHeight="1">
      <c r="A398" s="2"/>
      <c r="B398" s="2"/>
      <c r="C398" s="2"/>
      <c r="D398" s="2"/>
      <c r="E398" s="2"/>
      <c r="F398" s="2"/>
      <c r="G398" s="222"/>
      <c r="H398" s="222"/>
      <c r="I398" s="222"/>
      <c r="J398" s="222"/>
      <c r="K398" s="5"/>
    </row>
    <row r="399" ht="15.75" customHeight="1">
      <c r="A399" s="2"/>
      <c r="B399" s="2"/>
      <c r="C399" s="2"/>
      <c r="D399" s="2"/>
      <c r="E399" s="2"/>
      <c r="F399" s="2"/>
      <c r="G399" s="222"/>
      <c r="H399" s="222"/>
      <c r="I399" s="222"/>
      <c r="J399" s="222"/>
      <c r="K399" s="5"/>
    </row>
    <row r="400" ht="15.75" customHeight="1">
      <c r="A400" s="2"/>
      <c r="B400" s="2"/>
      <c r="C400" s="2"/>
      <c r="D400" s="2"/>
      <c r="E400" s="2"/>
      <c r="F400" s="2"/>
      <c r="G400" s="222"/>
      <c r="H400" s="222"/>
      <c r="I400" s="222"/>
      <c r="J400" s="222"/>
      <c r="K400" s="5"/>
    </row>
    <row r="401" ht="15.75" customHeight="1">
      <c r="A401" s="2"/>
      <c r="B401" s="2"/>
      <c r="C401" s="2"/>
      <c r="D401" s="2"/>
      <c r="E401" s="2"/>
      <c r="F401" s="2"/>
      <c r="G401" s="222"/>
      <c r="H401" s="222"/>
      <c r="I401" s="222"/>
      <c r="J401" s="222"/>
      <c r="K401" s="5"/>
    </row>
    <row r="402" ht="15.75" customHeight="1">
      <c r="A402" s="2"/>
      <c r="B402" s="2"/>
      <c r="C402" s="2"/>
      <c r="D402" s="2"/>
      <c r="E402" s="2"/>
      <c r="F402" s="2"/>
      <c r="G402" s="222"/>
      <c r="H402" s="222"/>
      <c r="I402" s="222"/>
      <c r="J402" s="222"/>
      <c r="K402" s="5"/>
    </row>
    <row r="403" ht="15.75" customHeight="1">
      <c r="A403" s="2"/>
      <c r="B403" s="2"/>
      <c r="C403" s="2"/>
      <c r="D403" s="2"/>
      <c r="E403" s="2"/>
      <c r="F403" s="2"/>
      <c r="G403" s="222"/>
      <c r="H403" s="222"/>
      <c r="I403" s="222"/>
      <c r="J403" s="222"/>
      <c r="K403" s="5"/>
    </row>
    <row r="404" ht="15.75" customHeight="1">
      <c r="A404" s="2"/>
      <c r="B404" s="2"/>
      <c r="C404" s="2"/>
      <c r="D404" s="2"/>
      <c r="E404" s="2"/>
      <c r="F404" s="2"/>
      <c r="G404" s="222"/>
      <c r="H404" s="222"/>
      <c r="I404" s="222"/>
      <c r="J404" s="222"/>
      <c r="K404" s="5"/>
    </row>
    <row r="405" ht="15.75" customHeight="1">
      <c r="A405" s="2"/>
      <c r="B405" s="2"/>
      <c r="C405" s="2"/>
      <c r="D405" s="2"/>
      <c r="E405" s="2"/>
      <c r="F405" s="2"/>
      <c r="G405" s="222"/>
      <c r="H405" s="222"/>
      <c r="I405" s="222"/>
      <c r="J405" s="222"/>
      <c r="K405" s="5"/>
    </row>
    <row r="406" ht="15.75" customHeight="1">
      <c r="A406" s="2"/>
      <c r="B406" s="2"/>
      <c r="C406" s="2"/>
      <c r="D406" s="2"/>
      <c r="E406" s="2"/>
      <c r="F406" s="2"/>
      <c r="G406" s="222"/>
      <c r="H406" s="222"/>
      <c r="I406" s="222"/>
      <c r="J406" s="222"/>
      <c r="K406" s="5"/>
    </row>
    <row r="407" ht="15.75" customHeight="1">
      <c r="A407" s="2"/>
      <c r="B407" s="2"/>
      <c r="C407" s="2"/>
      <c r="D407" s="2"/>
      <c r="E407" s="2"/>
      <c r="F407" s="2"/>
      <c r="G407" s="222"/>
      <c r="H407" s="222"/>
      <c r="I407" s="222"/>
      <c r="J407" s="222"/>
      <c r="K407" s="5"/>
    </row>
    <row r="408" ht="15.75" customHeight="1">
      <c r="A408" s="2"/>
      <c r="B408" s="2"/>
      <c r="C408" s="2"/>
      <c r="D408" s="2"/>
      <c r="E408" s="2"/>
      <c r="F408" s="2"/>
      <c r="G408" s="222"/>
      <c r="H408" s="222"/>
      <c r="I408" s="222"/>
      <c r="J408" s="222"/>
      <c r="K408" s="5"/>
    </row>
    <row r="409" ht="15.75" customHeight="1">
      <c r="A409" s="2"/>
      <c r="B409" s="2"/>
      <c r="C409" s="2"/>
      <c r="D409" s="2"/>
      <c r="E409" s="2"/>
      <c r="F409" s="2"/>
      <c r="G409" s="222"/>
      <c r="H409" s="222"/>
      <c r="I409" s="222"/>
      <c r="J409" s="222"/>
      <c r="K409" s="5"/>
    </row>
    <row r="410" ht="15.75" customHeight="1">
      <c r="A410" s="2"/>
      <c r="B410" s="2"/>
      <c r="C410" s="2"/>
      <c r="D410" s="2"/>
      <c r="E410" s="2"/>
      <c r="F410" s="2"/>
      <c r="G410" s="222"/>
      <c r="H410" s="222"/>
      <c r="I410" s="222"/>
      <c r="J410" s="222"/>
      <c r="K410" s="5"/>
    </row>
    <row r="411" ht="15.75" customHeight="1">
      <c r="A411" s="2"/>
      <c r="B411" s="2"/>
      <c r="C411" s="2"/>
      <c r="D411" s="2"/>
      <c r="E411" s="2"/>
      <c r="F411" s="2"/>
      <c r="G411" s="222"/>
      <c r="H411" s="222"/>
      <c r="I411" s="222"/>
      <c r="J411" s="222"/>
      <c r="K411" s="5"/>
    </row>
    <row r="412" ht="15.75" customHeight="1">
      <c r="A412" s="2"/>
      <c r="B412" s="2"/>
      <c r="C412" s="2"/>
      <c r="D412" s="2"/>
      <c r="E412" s="2"/>
      <c r="F412" s="2"/>
      <c r="G412" s="222"/>
      <c r="H412" s="222"/>
      <c r="I412" s="222"/>
      <c r="J412" s="222"/>
      <c r="K412" s="5"/>
    </row>
    <row r="413" ht="15.75" customHeight="1">
      <c r="A413" s="2"/>
      <c r="B413" s="2"/>
      <c r="C413" s="2"/>
      <c r="D413" s="2"/>
      <c r="E413" s="2"/>
      <c r="F413" s="2"/>
      <c r="G413" s="222"/>
      <c r="H413" s="222"/>
      <c r="I413" s="222"/>
      <c r="J413" s="222"/>
      <c r="K413" s="5"/>
    </row>
    <row r="414" ht="15.75" customHeight="1">
      <c r="A414" s="2"/>
      <c r="B414" s="2"/>
      <c r="C414" s="2"/>
      <c r="D414" s="2"/>
      <c r="E414" s="2"/>
      <c r="F414" s="2"/>
      <c r="G414" s="222"/>
      <c r="H414" s="222"/>
      <c r="I414" s="222"/>
      <c r="J414" s="222"/>
      <c r="K414" s="5"/>
    </row>
    <row r="415" ht="15.75" customHeight="1">
      <c r="A415" s="2"/>
      <c r="B415" s="2"/>
      <c r="C415" s="2"/>
      <c r="D415" s="2"/>
      <c r="E415" s="2"/>
      <c r="F415" s="2"/>
      <c r="G415" s="222"/>
      <c r="H415" s="222"/>
      <c r="I415" s="222"/>
      <c r="J415" s="222"/>
      <c r="K415" s="5"/>
    </row>
    <row r="416" ht="15.75" customHeight="1">
      <c r="A416" s="2"/>
      <c r="B416" s="2"/>
      <c r="C416" s="2"/>
      <c r="D416" s="2"/>
      <c r="E416" s="2"/>
      <c r="F416" s="2"/>
      <c r="G416" s="222"/>
      <c r="H416" s="222"/>
      <c r="I416" s="222"/>
      <c r="J416" s="222"/>
      <c r="K416" s="5"/>
    </row>
    <row r="417" ht="15.75" customHeight="1">
      <c r="A417" s="2"/>
      <c r="B417" s="2"/>
      <c r="C417" s="2"/>
      <c r="D417" s="2"/>
      <c r="E417" s="2"/>
      <c r="F417" s="2"/>
      <c r="G417" s="222"/>
      <c r="H417" s="222"/>
      <c r="I417" s="222"/>
      <c r="J417" s="222"/>
      <c r="K417" s="5"/>
    </row>
    <row r="418" ht="15.75" customHeight="1">
      <c r="A418" s="2"/>
      <c r="B418" s="2"/>
      <c r="C418" s="2"/>
      <c r="D418" s="2"/>
      <c r="E418" s="2"/>
      <c r="F418" s="2"/>
      <c r="G418" s="222"/>
      <c r="H418" s="222"/>
      <c r="I418" s="222"/>
      <c r="J418" s="222"/>
      <c r="K418" s="5"/>
    </row>
    <row r="419" ht="15.75" customHeight="1">
      <c r="A419" s="2"/>
      <c r="B419" s="2"/>
      <c r="C419" s="2"/>
      <c r="D419" s="2"/>
      <c r="E419" s="2"/>
      <c r="F419" s="2"/>
      <c r="G419" s="222"/>
      <c r="H419" s="222"/>
      <c r="I419" s="222"/>
      <c r="J419" s="222"/>
      <c r="K419" s="5"/>
    </row>
    <row r="420" ht="15.75" customHeight="1">
      <c r="A420" s="2"/>
      <c r="B420" s="2"/>
      <c r="C420" s="2"/>
      <c r="D420" s="2"/>
      <c r="E420" s="2"/>
      <c r="F420" s="2"/>
      <c r="G420" s="222"/>
      <c r="H420" s="222"/>
      <c r="I420" s="222"/>
      <c r="J420" s="222"/>
      <c r="K420" s="5"/>
    </row>
    <row r="421" ht="15.75" customHeight="1">
      <c r="A421" s="2"/>
      <c r="B421" s="2"/>
      <c r="C421" s="2"/>
      <c r="D421" s="2"/>
      <c r="E421" s="2"/>
      <c r="F421" s="2"/>
      <c r="G421" s="222"/>
      <c r="H421" s="222"/>
      <c r="I421" s="222"/>
      <c r="J421" s="222"/>
      <c r="K421" s="5"/>
    </row>
    <row r="422" ht="15.75" customHeight="1">
      <c r="A422" s="2"/>
      <c r="B422" s="2"/>
      <c r="C422" s="2"/>
      <c r="D422" s="2"/>
      <c r="E422" s="2"/>
      <c r="F422" s="2"/>
      <c r="G422" s="222"/>
      <c r="H422" s="222"/>
      <c r="I422" s="222"/>
      <c r="J422" s="222"/>
      <c r="K422" s="5"/>
    </row>
    <row r="423" ht="15.75" customHeight="1">
      <c r="A423" s="2"/>
      <c r="B423" s="2"/>
      <c r="C423" s="2"/>
      <c r="D423" s="2"/>
      <c r="E423" s="2"/>
      <c r="F423" s="2"/>
      <c r="G423" s="222"/>
      <c r="H423" s="222"/>
      <c r="I423" s="222"/>
      <c r="J423" s="222"/>
      <c r="K423" s="5"/>
    </row>
    <row r="424" ht="15.75" customHeight="1">
      <c r="A424" s="2"/>
      <c r="B424" s="2"/>
      <c r="C424" s="2"/>
      <c r="D424" s="2"/>
      <c r="E424" s="2"/>
      <c r="F424" s="2"/>
      <c r="G424" s="222"/>
      <c r="H424" s="222"/>
      <c r="I424" s="222"/>
      <c r="J424" s="222"/>
      <c r="K424" s="5"/>
    </row>
    <row r="425" ht="15.75" customHeight="1">
      <c r="A425" s="2"/>
      <c r="B425" s="2"/>
      <c r="C425" s="2"/>
      <c r="D425" s="2"/>
      <c r="E425" s="2"/>
      <c r="F425" s="2"/>
      <c r="G425" s="222"/>
      <c r="H425" s="222"/>
      <c r="I425" s="222"/>
      <c r="J425" s="222"/>
      <c r="K425" s="5"/>
    </row>
    <row r="426" ht="15.75" customHeight="1">
      <c r="A426" s="2"/>
      <c r="B426" s="2"/>
      <c r="C426" s="2"/>
      <c r="D426" s="2"/>
      <c r="E426" s="2"/>
      <c r="F426" s="2"/>
      <c r="G426" s="222"/>
      <c r="H426" s="222"/>
      <c r="I426" s="222"/>
      <c r="J426" s="222"/>
      <c r="K426" s="5"/>
    </row>
    <row r="427" ht="15.75" customHeight="1">
      <c r="A427" s="2"/>
      <c r="B427" s="2"/>
      <c r="C427" s="2"/>
      <c r="D427" s="2"/>
      <c r="E427" s="2"/>
      <c r="F427" s="2"/>
      <c r="G427" s="222"/>
      <c r="H427" s="222"/>
      <c r="I427" s="222"/>
      <c r="J427" s="222"/>
      <c r="K427" s="5"/>
    </row>
    <row r="428" ht="15.75" customHeight="1">
      <c r="A428" s="2"/>
      <c r="B428" s="2"/>
      <c r="C428" s="2"/>
      <c r="D428" s="2"/>
      <c r="E428" s="2"/>
      <c r="F428" s="2"/>
      <c r="G428" s="222"/>
      <c r="H428" s="222"/>
      <c r="I428" s="222"/>
      <c r="J428" s="222"/>
      <c r="K428" s="5"/>
    </row>
    <row r="429" ht="15.75" customHeight="1">
      <c r="A429" s="2"/>
      <c r="B429" s="2"/>
      <c r="C429" s="2"/>
      <c r="D429" s="2"/>
      <c r="E429" s="2"/>
      <c r="F429" s="2"/>
      <c r="G429" s="222"/>
      <c r="H429" s="222"/>
      <c r="I429" s="222"/>
      <c r="J429" s="222"/>
      <c r="K429" s="5"/>
    </row>
    <row r="430" ht="15.75" customHeight="1">
      <c r="A430" s="2"/>
      <c r="B430" s="2"/>
      <c r="C430" s="2"/>
      <c r="D430" s="2"/>
      <c r="E430" s="2"/>
      <c r="F430" s="2"/>
      <c r="G430" s="222"/>
      <c r="H430" s="222"/>
      <c r="I430" s="222"/>
      <c r="J430" s="222"/>
      <c r="K430" s="5"/>
    </row>
    <row r="431" ht="15.75" customHeight="1">
      <c r="A431" s="2"/>
      <c r="B431" s="2"/>
      <c r="C431" s="2"/>
      <c r="D431" s="2"/>
      <c r="E431" s="2"/>
      <c r="F431" s="2"/>
      <c r="G431" s="222"/>
      <c r="H431" s="222"/>
      <c r="I431" s="222"/>
      <c r="J431" s="222"/>
      <c r="K431" s="5"/>
    </row>
    <row r="432" ht="15.75" customHeight="1">
      <c r="A432" s="2"/>
      <c r="B432" s="2"/>
      <c r="C432" s="2"/>
      <c r="D432" s="2"/>
      <c r="E432" s="2"/>
      <c r="F432" s="2"/>
      <c r="G432" s="222"/>
      <c r="H432" s="222"/>
      <c r="I432" s="222"/>
      <c r="J432" s="222"/>
      <c r="K432" s="5"/>
    </row>
    <row r="433" ht="15.75" customHeight="1">
      <c r="A433" s="2"/>
      <c r="B433" s="2"/>
      <c r="C433" s="2"/>
      <c r="D433" s="2"/>
      <c r="E433" s="2"/>
      <c r="F433" s="2"/>
      <c r="G433" s="222"/>
      <c r="H433" s="222"/>
      <c r="I433" s="222"/>
      <c r="J433" s="222"/>
      <c r="K433" s="5"/>
    </row>
    <row r="434" ht="15.75" customHeight="1">
      <c r="A434" s="2"/>
      <c r="B434" s="2"/>
      <c r="C434" s="2"/>
      <c r="D434" s="2"/>
      <c r="E434" s="2"/>
      <c r="F434" s="2"/>
      <c r="G434" s="222"/>
      <c r="H434" s="222"/>
      <c r="I434" s="222"/>
      <c r="J434" s="222"/>
      <c r="K434" s="5"/>
    </row>
    <row r="435" ht="15.75" customHeight="1">
      <c r="A435" s="2"/>
      <c r="B435" s="2"/>
      <c r="C435" s="2"/>
      <c r="D435" s="2"/>
      <c r="E435" s="2"/>
      <c r="F435" s="2"/>
      <c r="G435" s="222"/>
      <c r="H435" s="222"/>
      <c r="I435" s="222"/>
      <c r="J435" s="222"/>
      <c r="K435" s="5"/>
    </row>
    <row r="436" ht="15.75" customHeight="1">
      <c r="A436" s="2"/>
      <c r="B436" s="2"/>
      <c r="C436" s="2"/>
      <c r="D436" s="2"/>
      <c r="E436" s="2"/>
      <c r="F436" s="2"/>
      <c r="G436" s="222"/>
      <c r="H436" s="222"/>
      <c r="I436" s="222"/>
      <c r="J436" s="222"/>
      <c r="K436" s="5"/>
    </row>
    <row r="437" ht="15.75" customHeight="1">
      <c r="A437" s="2"/>
      <c r="B437" s="2"/>
      <c r="C437" s="2"/>
      <c r="D437" s="2"/>
      <c r="E437" s="2"/>
      <c r="F437" s="2"/>
      <c r="G437" s="222"/>
      <c r="H437" s="222"/>
      <c r="I437" s="222"/>
      <c r="J437" s="222"/>
      <c r="K437" s="5"/>
    </row>
    <row r="438" ht="15.75" customHeight="1">
      <c r="A438" s="2"/>
      <c r="B438" s="2"/>
      <c r="C438" s="2"/>
      <c r="D438" s="2"/>
      <c r="E438" s="2"/>
      <c r="F438" s="2"/>
      <c r="G438" s="222"/>
      <c r="H438" s="222"/>
      <c r="I438" s="222"/>
      <c r="J438" s="222"/>
      <c r="K438" s="5"/>
    </row>
    <row r="439" ht="15.75" customHeight="1">
      <c r="A439" s="2"/>
      <c r="B439" s="2"/>
      <c r="C439" s="2"/>
      <c r="D439" s="2"/>
      <c r="E439" s="2"/>
      <c r="F439" s="2"/>
      <c r="G439" s="222"/>
      <c r="H439" s="222"/>
      <c r="I439" s="222"/>
      <c r="J439" s="222"/>
      <c r="K439" s="5"/>
    </row>
    <row r="440" ht="15.75" customHeight="1">
      <c r="A440" s="2"/>
      <c r="B440" s="2"/>
      <c r="C440" s="2"/>
      <c r="D440" s="2"/>
      <c r="E440" s="2"/>
      <c r="F440" s="2"/>
      <c r="G440" s="222"/>
      <c r="H440" s="222"/>
      <c r="I440" s="222"/>
      <c r="J440" s="222"/>
      <c r="K440" s="5"/>
    </row>
    <row r="441" ht="15.75" customHeight="1">
      <c r="A441" s="2"/>
      <c r="B441" s="2"/>
      <c r="C441" s="2"/>
      <c r="D441" s="2"/>
      <c r="E441" s="2"/>
      <c r="F441" s="2"/>
      <c r="G441" s="222"/>
      <c r="H441" s="222"/>
      <c r="I441" s="222"/>
      <c r="J441" s="222"/>
      <c r="K441" s="5"/>
    </row>
    <row r="442" ht="15.75" customHeight="1">
      <c r="A442" s="2"/>
      <c r="B442" s="2"/>
      <c r="C442" s="2"/>
      <c r="D442" s="2"/>
      <c r="E442" s="2"/>
      <c r="F442" s="2"/>
      <c r="G442" s="222"/>
      <c r="H442" s="222"/>
      <c r="I442" s="222"/>
      <c r="J442" s="222"/>
      <c r="K442" s="5"/>
    </row>
    <row r="443" ht="15.75" customHeight="1">
      <c r="A443" s="2"/>
      <c r="B443" s="2"/>
      <c r="C443" s="2"/>
      <c r="D443" s="2"/>
      <c r="E443" s="2"/>
      <c r="F443" s="2"/>
      <c r="G443" s="222"/>
      <c r="H443" s="222"/>
      <c r="I443" s="222"/>
      <c r="J443" s="222"/>
      <c r="K443" s="5"/>
    </row>
    <row r="444" ht="15.75" customHeight="1">
      <c r="A444" s="2"/>
      <c r="B444" s="2"/>
      <c r="C444" s="2"/>
      <c r="D444" s="2"/>
      <c r="E444" s="2"/>
      <c r="F444" s="2"/>
      <c r="G444" s="222"/>
      <c r="H444" s="222"/>
      <c r="I444" s="222"/>
      <c r="J444" s="222"/>
      <c r="K444" s="5"/>
    </row>
    <row r="445" ht="15.75" customHeight="1">
      <c r="A445" s="2"/>
      <c r="B445" s="2"/>
      <c r="C445" s="2"/>
      <c r="D445" s="2"/>
      <c r="E445" s="2"/>
      <c r="F445" s="2"/>
      <c r="G445" s="222"/>
      <c r="H445" s="222"/>
      <c r="I445" s="222"/>
      <c r="J445" s="222"/>
      <c r="K445" s="5"/>
    </row>
    <row r="446" ht="15.75" customHeight="1">
      <c r="A446" s="2"/>
      <c r="B446" s="2"/>
      <c r="C446" s="2"/>
      <c r="D446" s="2"/>
      <c r="E446" s="2"/>
      <c r="F446" s="2"/>
      <c r="G446" s="222"/>
      <c r="H446" s="222"/>
      <c r="I446" s="222"/>
      <c r="J446" s="222"/>
      <c r="K446" s="5"/>
    </row>
    <row r="447" ht="15.75" customHeight="1">
      <c r="A447" s="2"/>
      <c r="B447" s="2"/>
      <c r="C447" s="2"/>
      <c r="D447" s="2"/>
      <c r="E447" s="2"/>
      <c r="F447" s="2"/>
      <c r="G447" s="222"/>
      <c r="H447" s="222"/>
      <c r="I447" s="222"/>
      <c r="J447" s="222"/>
      <c r="K447" s="5"/>
    </row>
    <row r="448" ht="15.75" customHeight="1">
      <c r="A448" s="2"/>
      <c r="B448" s="2"/>
      <c r="C448" s="2"/>
      <c r="D448" s="2"/>
      <c r="E448" s="2"/>
      <c r="F448" s="2"/>
      <c r="G448" s="222"/>
      <c r="H448" s="222"/>
      <c r="I448" s="222"/>
      <c r="J448" s="222"/>
      <c r="K448" s="5"/>
    </row>
    <row r="449" ht="15.75" customHeight="1">
      <c r="A449" s="2"/>
      <c r="B449" s="2"/>
      <c r="C449" s="2"/>
      <c r="D449" s="2"/>
      <c r="E449" s="2"/>
      <c r="F449" s="2"/>
      <c r="G449" s="222"/>
      <c r="H449" s="222"/>
      <c r="I449" s="222"/>
      <c r="J449" s="222"/>
      <c r="K449" s="5"/>
    </row>
    <row r="450" ht="15.75" customHeight="1">
      <c r="A450" s="2"/>
      <c r="B450" s="2"/>
      <c r="C450" s="2"/>
      <c r="D450" s="2"/>
      <c r="E450" s="2"/>
      <c r="F450" s="2"/>
      <c r="G450" s="222"/>
      <c r="H450" s="222"/>
      <c r="I450" s="222"/>
      <c r="J450" s="222"/>
      <c r="K450" s="5"/>
    </row>
    <row r="451" ht="15.75" customHeight="1">
      <c r="A451" s="2"/>
      <c r="B451" s="2"/>
      <c r="C451" s="2"/>
      <c r="D451" s="2"/>
      <c r="E451" s="2"/>
      <c r="F451" s="2"/>
      <c r="G451" s="222"/>
      <c r="H451" s="222"/>
      <c r="I451" s="222"/>
      <c r="J451" s="222"/>
      <c r="K451" s="5"/>
    </row>
    <row r="452" ht="15.75" customHeight="1">
      <c r="A452" s="2"/>
      <c r="B452" s="2"/>
      <c r="C452" s="2"/>
      <c r="D452" s="2"/>
      <c r="E452" s="2"/>
      <c r="F452" s="2"/>
      <c r="G452" s="222"/>
      <c r="H452" s="222"/>
      <c r="I452" s="222"/>
      <c r="J452" s="222"/>
      <c r="K452" s="5"/>
    </row>
    <row r="453" ht="15.75" customHeight="1">
      <c r="A453" s="2"/>
      <c r="B453" s="2"/>
      <c r="C453" s="2"/>
      <c r="D453" s="2"/>
      <c r="E453" s="2"/>
      <c r="F453" s="2"/>
      <c r="G453" s="222"/>
      <c r="H453" s="222"/>
      <c r="I453" s="222"/>
      <c r="J453" s="222"/>
      <c r="K453" s="5"/>
    </row>
    <row r="454" ht="15.75" customHeight="1">
      <c r="A454" s="2"/>
      <c r="B454" s="2"/>
      <c r="C454" s="2"/>
      <c r="D454" s="2"/>
      <c r="E454" s="2"/>
      <c r="F454" s="2"/>
      <c r="G454" s="222"/>
      <c r="H454" s="222"/>
      <c r="I454" s="222"/>
      <c r="J454" s="222"/>
      <c r="K454" s="5"/>
    </row>
    <row r="455" ht="15.75" customHeight="1">
      <c r="A455" s="2"/>
      <c r="B455" s="2"/>
      <c r="C455" s="2"/>
      <c r="D455" s="2"/>
      <c r="E455" s="2"/>
      <c r="F455" s="2"/>
      <c r="G455" s="222"/>
      <c r="H455" s="222"/>
      <c r="I455" s="222"/>
      <c r="J455" s="222"/>
      <c r="K455" s="5"/>
    </row>
    <row r="456" ht="15.75" customHeight="1">
      <c r="A456" s="2"/>
      <c r="B456" s="2"/>
      <c r="C456" s="2"/>
      <c r="D456" s="2"/>
      <c r="E456" s="2"/>
      <c r="F456" s="2"/>
      <c r="G456" s="222"/>
      <c r="H456" s="222"/>
      <c r="I456" s="222"/>
      <c r="J456" s="222"/>
      <c r="K456" s="5"/>
    </row>
    <row r="457" ht="15.75" customHeight="1">
      <c r="A457" s="2"/>
      <c r="B457" s="2"/>
      <c r="C457" s="2"/>
      <c r="D457" s="2"/>
      <c r="E457" s="2"/>
      <c r="F457" s="2"/>
      <c r="G457" s="222"/>
      <c r="H457" s="222"/>
      <c r="I457" s="222"/>
      <c r="J457" s="222"/>
      <c r="K457" s="5"/>
    </row>
    <row r="458" ht="15.75" customHeight="1">
      <c r="A458" s="2"/>
      <c r="B458" s="2"/>
      <c r="C458" s="2"/>
      <c r="D458" s="2"/>
      <c r="E458" s="2"/>
      <c r="F458" s="2"/>
      <c r="G458" s="222"/>
      <c r="H458" s="222"/>
      <c r="I458" s="222"/>
      <c r="J458" s="222"/>
      <c r="K458" s="5"/>
    </row>
    <row r="459" ht="15.75" customHeight="1">
      <c r="A459" s="2"/>
      <c r="B459" s="2"/>
      <c r="C459" s="2"/>
      <c r="D459" s="2"/>
      <c r="E459" s="2"/>
      <c r="F459" s="2"/>
      <c r="G459" s="222"/>
      <c r="H459" s="222"/>
      <c r="I459" s="222"/>
      <c r="J459" s="222"/>
      <c r="K459" s="5"/>
    </row>
    <row r="460" ht="15.75" customHeight="1">
      <c r="A460" s="2"/>
      <c r="B460" s="2"/>
      <c r="C460" s="2"/>
      <c r="D460" s="2"/>
      <c r="E460" s="2"/>
      <c r="F460" s="2"/>
      <c r="G460" s="222"/>
      <c r="H460" s="222"/>
      <c r="I460" s="222"/>
      <c r="J460" s="222"/>
      <c r="K460" s="5"/>
    </row>
    <row r="461" ht="15.75" customHeight="1">
      <c r="A461" s="2"/>
      <c r="B461" s="2"/>
      <c r="C461" s="2"/>
      <c r="D461" s="2"/>
      <c r="E461" s="2"/>
      <c r="F461" s="2"/>
      <c r="G461" s="222"/>
      <c r="H461" s="222"/>
      <c r="I461" s="222"/>
      <c r="J461" s="222"/>
      <c r="K461" s="5"/>
    </row>
    <row r="462" ht="15.75" customHeight="1">
      <c r="A462" s="2"/>
      <c r="B462" s="2"/>
      <c r="C462" s="2"/>
      <c r="D462" s="2"/>
      <c r="E462" s="2"/>
      <c r="F462" s="2"/>
      <c r="G462" s="222"/>
      <c r="H462" s="222"/>
      <c r="I462" s="222"/>
      <c r="J462" s="222"/>
      <c r="K462" s="5"/>
    </row>
    <row r="463" ht="15.75" customHeight="1">
      <c r="A463" s="2"/>
      <c r="B463" s="2"/>
      <c r="C463" s="2"/>
      <c r="D463" s="2"/>
      <c r="E463" s="2"/>
      <c r="F463" s="2"/>
      <c r="G463" s="222"/>
      <c r="H463" s="222"/>
      <c r="I463" s="222"/>
      <c r="J463" s="222"/>
      <c r="K463" s="5"/>
    </row>
    <row r="464" ht="15.75" customHeight="1">
      <c r="A464" s="2"/>
      <c r="B464" s="2"/>
      <c r="C464" s="2"/>
      <c r="D464" s="2"/>
      <c r="E464" s="2"/>
      <c r="F464" s="2"/>
      <c r="G464" s="222"/>
      <c r="H464" s="222"/>
      <c r="I464" s="222"/>
      <c r="J464" s="222"/>
      <c r="K464" s="5"/>
    </row>
    <row r="465" ht="15.75" customHeight="1">
      <c r="A465" s="2"/>
      <c r="B465" s="2"/>
      <c r="C465" s="2"/>
      <c r="D465" s="2"/>
      <c r="E465" s="2"/>
      <c r="F465" s="2"/>
      <c r="G465" s="222"/>
      <c r="H465" s="222"/>
      <c r="I465" s="222"/>
      <c r="J465" s="222"/>
      <c r="K465" s="5"/>
    </row>
    <row r="466" ht="15.75" customHeight="1">
      <c r="A466" s="2"/>
      <c r="B466" s="2"/>
      <c r="C466" s="2"/>
      <c r="D466" s="2"/>
      <c r="E466" s="2"/>
      <c r="F466" s="2"/>
      <c r="G466" s="222"/>
      <c r="H466" s="222"/>
      <c r="I466" s="222"/>
      <c r="J466" s="222"/>
      <c r="K466" s="5"/>
    </row>
    <row r="467" ht="15.75" customHeight="1">
      <c r="A467" s="2"/>
      <c r="B467" s="2"/>
      <c r="C467" s="2"/>
      <c r="D467" s="2"/>
      <c r="E467" s="2"/>
      <c r="F467" s="2"/>
      <c r="G467" s="222"/>
      <c r="H467" s="222"/>
      <c r="I467" s="222"/>
      <c r="J467" s="222"/>
      <c r="K467" s="5"/>
    </row>
    <row r="468" ht="15.75" customHeight="1">
      <c r="A468" s="2"/>
      <c r="B468" s="2"/>
      <c r="C468" s="2"/>
      <c r="D468" s="2"/>
      <c r="E468" s="2"/>
      <c r="F468" s="2"/>
      <c r="G468" s="222"/>
      <c r="H468" s="222"/>
      <c r="I468" s="222"/>
      <c r="J468" s="222"/>
      <c r="K468" s="5"/>
    </row>
    <row r="469" ht="15.75" customHeight="1">
      <c r="A469" s="2"/>
      <c r="B469" s="2"/>
      <c r="C469" s="2"/>
      <c r="D469" s="2"/>
      <c r="E469" s="2"/>
      <c r="F469" s="2"/>
      <c r="G469" s="222"/>
      <c r="H469" s="222"/>
      <c r="I469" s="222"/>
      <c r="J469" s="222"/>
      <c r="K469" s="5"/>
    </row>
    <row r="470" ht="15.75" customHeight="1">
      <c r="A470" s="2"/>
      <c r="B470" s="2"/>
      <c r="C470" s="2"/>
      <c r="D470" s="2"/>
      <c r="E470" s="2"/>
      <c r="F470" s="2"/>
      <c r="G470" s="222"/>
      <c r="H470" s="222"/>
      <c r="I470" s="222"/>
      <c r="J470" s="222"/>
      <c r="K470" s="5"/>
    </row>
    <row r="471" ht="15.75" customHeight="1">
      <c r="A471" s="2"/>
      <c r="B471" s="2"/>
      <c r="C471" s="2"/>
      <c r="D471" s="2"/>
      <c r="E471" s="2"/>
      <c r="F471" s="2"/>
      <c r="G471" s="222"/>
      <c r="H471" s="222"/>
      <c r="I471" s="222"/>
      <c r="J471" s="222"/>
      <c r="K471" s="5"/>
    </row>
    <row r="472" ht="15.75" customHeight="1">
      <c r="A472" s="2"/>
      <c r="B472" s="2"/>
      <c r="C472" s="2"/>
      <c r="D472" s="2"/>
      <c r="E472" s="2"/>
      <c r="F472" s="2"/>
      <c r="G472" s="222"/>
      <c r="H472" s="222"/>
      <c r="I472" s="222"/>
      <c r="J472" s="222"/>
      <c r="K472" s="5"/>
    </row>
    <row r="473" ht="15.75" customHeight="1">
      <c r="A473" s="2"/>
      <c r="B473" s="2"/>
      <c r="C473" s="2"/>
      <c r="D473" s="2"/>
      <c r="E473" s="2"/>
      <c r="F473" s="2"/>
      <c r="G473" s="222"/>
      <c r="H473" s="222"/>
      <c r="I473" s="222"/>
      <c r="J473" s="222"/>
      <c r="K473" s="5"/>
    </row>
    <row r="474" ht="15.75" customHeight="1">
      <c r="A474" s="2"/>
      <c r="B474" s="2"/>
      <c r="C474" s="2"/>
      <c r="D474" s="2"/>
      <c r="E474" s="2"/>
      <c r="F474" s="2"/>
      <c r="G474" s="222"/>
      <c r="H474" s="222"/>
      <c r="I474" s="222"/>
      <c r="J474" s="222"/>
      <c r="K474" s="5"/>
    </row>
    <row r="475" ht="15.75" customHeight="1">
      <c r="A475" s="2"/>
      <c r="B475" s="2"/>
      <c r="C475" s="2"/>
      <c r="D475" s="2"/>
      <c r="E475" s="2"/>
      <c r="F475" s="2"/>
      <c r="G475" s="222"/>
      <c r="H475" s="222"/>
      <c r="I475" s="222"/>
      <c r="J475" s="222"/>
      <c r="K475" s="5"/>
    </row>
    <row r="476" ht="15.75" customHeight="1">
      <c r="A476" s="2"/>
      <c r="B476" s="2"/>
      <c r="C476" s="2"/>
      <c r="D476" s="2"/>
      <c r="E476" s="2"/>
      <c r="F476" s="2"/>
      <c r="G476" s="222"/>
      <c r="H476" s="222"/>
      <c r="I476" s="222"/>
      <c r="J476" s="222"/>
      <c r="K476" s="5"/>
    </row>
    <row r="477" ht="15.75" customHeight="1">
      <c r="A477" s="2"/>
      <c r="B477" s="2"/>
      <c r="C477" s="2"/>
      <c r="D477" s="2"/>
      <c r="E477" s="2"/>
      <c r="F477" s="2"/>
      <c r="G477" s="222"/>
      <c r="H477" s="222"/>
      <c r="I477" s="222"/>
      <c r="J477" s="222"/>
      <c r="K477" s="5"/>
    </row>
    <row r="478" ht="15.75" customHeight="1">
      <c r="A478" s="2"/>
      <c r="B478" s="2"/>
      <c r="C478" s="2"/>
      <c r="D478" s="2"/>
      <c r="E478" s="2"/>
      <c r="F478" s="2"/>
      <c r="G478" s="222"/>
      <c r="H478" s="222"/>
      <c r="I478" s="222"/>
      <c r="J478" s="222"/>
      <c r="K478" s="5"/>
    </row>
    <row r="479" ht="15.75" customHeight="1">
      <c r="A479" s="2"/>
      <c r="B479" s="2"/>
      <c r="C479" s="2"/>
      <c r="D479" s="2"/>
      <c r="E479" s="2"/>
      <c r="F479" s="2"/>
      <c r="G479" s="222"/>
      <c r="H479" s="222"/>
      <c r="I479" s="222"/>
      <c r="J479" s="222"/>
      <c r="K479" s="5"/>
    </row>
    <row r="480" ht="15.75" customHeight="1">
      <c r="A480" s="2"/>
      <c r="B480" s="2"/>
      <c r="C480" s="2"/>
      <c r="D480" s="2"/>
      <c r="E480" s="2"/>
      <c r="F480" s="2"/>
      <c r="G480" s="222"/>
      <c r="H480" s="222"/>
      <c r="I480" s="222"/>
      <c r="J480" s="222"/>
      <c r="K480" s="5"/>
    </row>
    <row r="481" ht="15.75" customHeight="1">
      <c r="A481" s="2"/>
      <c r="B481" s="2"/>
      <c r="C481" s="2"/>
      <c r="D481" s="2"/>
      <c r="E481" s="2"/>
      <c r="F481" s="2"/>
      <c r="G481" s="222"/>
      <c r="H481" s="222"/>
      <c r="I481" s="222"/>
      <c r="J481" s="222"/>
      <c r="K481" s="5"/>
    </row>
    <row r="482" ht="15.75" customHeight="1">
      <c r="A482" s="2"/>
      <c r="B482" s="2"/>
      <c r="C482" s="2"/>
      <c r="D482" s="2"/>
      <c r="E482" s="2"/>
      <c r="F482" s="2"/>
      <c r="G482" s="222"/>
      <c r="H482" s="222"/>
      <c r="I482" s="222"/>
      <c r="J482" s="222"/>
      <c r="K482" s="5"/>
    </row>
    <row r="483" ht="15.75" customHeight="1">
      <c r="A483" s="2"/>
      <c r="B483" s="2"/>
      <c r="C483" s="2"/>
      <c r="D483" s="2"/>
      <c r="E483" s="2"/>
      <c r="F483" s="2"/>
      <c r="G483" s="222"/>
      <c r="H483" s="222"/>
      <c r="I483" s="222"/>
      <c r="J483" s="222"/>
      <c r="K483" s="5"/>
    </row>
    <row r="484" ht="15.75" customHeight="1">
      <c r="A484" s="2"/>
      <c r="B484" s="2"/>
      <c r="C484" s="2"/>
      <c r="D484" s="2"/>
      <c r="E484" s="2"/>
      <c r="F484" s="2"/>
      <c r="G484" s="222"/>
      <c r="H484" s="222"/>
      <c r="I484" s="222"/>
      <c r="J484" s="222"/>
      <c r="K484" s="5"/>
    </row>
    <row r="485" ht="15.75" customHeight="1">
      <c r="A485" s="2"/>
      <c r="B485" s="2"/>
      <c r="C485" s="2"/>
      <c r="D485" s="2"/>
      <c r="E485" s="2"/>
      <c r="F485" s="2"/>
      <c r="G485" s="222"/>
      <c r="H485" s="222"/>
      <c r="I485" s="222"/>
      <c r="J485" s="222"/>
      <c r="K485" s="5"/>
    </row>
    <row r="486" ht="15.75" customHeight="1">
      <c r="A486" s="2"/>
      <c r="B486" s="2"/>
      <c r="C486" s="2"/>
      <c r="D486" s="2"/>
      <c r="E486" s="2"/>
      <c r="F486" s="2"/>
      <c r="G486" s="222"/>
      <c r="H486" s="222"/>
      <c r="I486" s="222"/>
      <c r="J486" s="222"/>
      <c r="K486" s="5"/>
    </row>
    <row r="487" ht="15.75" customHeight="1">
      <c r="A487" s="2"/>
      <c r="B487" s="2"/>
      <c r="C487" s="2"/>
      <c r="D487" s="2"/>
      <c r="E487" s="2"/>
      <c r="F487" s="2"/>
      <c r="G487" s="222"/>
      <c r="H487" s="222"/>
      <c r="I487" s="222"/>
      <c r="J487" s="222"/>
      <c r="K487" s="5"/>
    </row>
    <row r="488" ht="15.75" customHeight="1">
      <c r="A488" s="2"/>
      <c r="B488" s="2"/>
      <c r="C488" s="2"/>
      <c r="D488" s="2"/>
      <c r="E488" s="2"/>
      <c r="F488" s="2"/>
      <c r="G488" s="222"/>
      <c r="H488" s="222"/>
      <c r="I488" s="222"/>
      <c r="J488" s="222"/>
      <c r="K488" s="5"/>
    </row>
    <row r="489" ht="15.75" customHeight="1">
      <c r="A489" s="2"/>
      <c r="B489" s="2"/>
      <c r="C489" s="2"/>
      <c r="D489" s="2"/>
      <c r="E489" s="2"/>
      <c r="F489" s="2"/>
      <c r="G489" s="222"/>
      <c r="H489" s="222"/>
      <c r="I489" s="222"/>
      <c r="J489" s="222"/>
      <c r="K489" s="5"/>
    </row>
    <row r="490" ht="15.75" customHeight="1">
      <c r="A490" s="2"/>
      <c r="B490" s="2"/>
      <c r="C490" s="2"/>
      <c r="D490" s="2"/>
      <c r="E490" s="2"/>
      <c r="F490" s="2"/>
      <c r="G490" s="222"/>
      <c r="H490" s="222"/>
      <c r="I490" s="222"/>
      <c r="J490" s="222"/>
      <c r="K490" s="5"/>
    </row>
    <row r="491" ht="15.75" customHeight="1">
      <c r="A491" s="2"/>
      <c r="B491" s="2"/>
      <c r="C491" s="2"/>
      <c r="D491" s="2"/>
      <c r="E491" s="2"/>
      <c r="F491" s="2"/>
      <c r="G491" s="222"/>
      <c r="H491" s="222"/>
      <c r="I491" s="222"/>
      <c r="J491" s="222"/>
      <c r="K491" s="5"/>
    </row>
    <row r="492" ht="15.75" customHeight="1">
      <c r="A492" s="2"/>
      <c r="B492" s="2"/>
      <c r="C492" s="2"/>
      <c r="D492" s="2"/>
      <c r="E492" s="2"/>
      <c r="F492" s="2"/>
      <c r="G492" s="222"/>
      <c r="H492" s="222"/>
      <c r="I492" s="222"/>
      <c r="J492" s="222"/>
      <c r="K492" s="5"/>
    </row>
    <row r="493" ht="15.75" customHeight="1">
      <c r="A493" s="2"/>
      <c r="B493" s="2"/>
      <c r="C493" s="2"/>
      <c r="D493" s="2"/>
      <c r="E493" s="2"/>
      <c r="F493" s="2"/>
      <c r="G493" s="222"/>
      <c r="H493" s="222"/>
      <c r="I493" s="222"/>
      <c r="J493" s="222"/>
      <c r="K493" s="5"/>
    </row>
    <row r="494" ht="15.75" customHeight="1">
      <c r="A494" s="2"/>
      <c r="B494" s="2"/>
      <c r="C494" s="2"/>
      <c r="D494" s="2"/>
      <c r="E494" s="2"/>
      <c r="F494" s="2"/>
      <c r="G494" s="222"/>
      <c r="H494" s="222"/>
      <c r="I494" s="222"/>
      <c r="J494" s="222"/>
      <c r="K494" s="5"/>
    </row>
    <row r="495" ht="15.75" customHeight="1">
      <c r="A495" s="2"/>
      <c r="B495" s="2"/>
      <c r="C495" s="2"/>
      <c r="D495" s="2"/>
      <c r="E495" s="2"/>
      <c r="F495" s="2"/>
      <c r="G495" s="222"/>
      <c r="H495" s="222"/>
      <c r="I495" s="222"/>
      <c r="J495" s="222"/>
      <c r="K495" s="5"/>
    </row>
    <row r="496" ht="15.75" customHeight="1">
      <c r="A496" s="2"/>
      <c r="B496" s="2"/>
      <c r="C496" s="2"/>
      <c r="D496" s="2"/>
      <c r="E496" s="2"/>
      <c r="F496" s="2"/>
      <c r="G496" s="222"/>
      <c r="H496" s="222"/>
      <c r="I496" s="222"/>
      <c r="J496" s="222"/>
      <c r="K496" s="5"/>
    </row>
    <row r="497" ht="15.75" customHeight="1">
      <c r="A497" s="2"/>
      <c r="B497" s="2"/>
      <c r="C497" s="2"/>
      <c r="D497" s="2"/>
      <c r="E497" s="2"/>
      <c r="F497" s="2"/>
      <c r="G497" s="222"/>
      <c r="H497" s="222"/>
      <c r="I497" s="222"/>
      <c r="J497" s="222"/>
      <c r="K497" s="5"/>
    </row>
    <row r="498" ht="15.75" customHeight="1">
      <c r="A498" s="2"/>
      <c r="B498" s="2"/>
      <c r="C498" s="2"/>
      <c r="D498" s="2"/>
      <c r="E498" s="2"/>
      <c r="F498" s="2"/>
      <c r="G498" s="222"/>
      <c r="H498" s="222"/>
      <c r="I498" s="222"/>
      <c r="J498" s="222"/>
      <c r="K498" s="5"/>
    </row>
    <row r="499" ht="15.75" customHeight="1">
      <c r="A499" s="2"/>
      <c r="B499" s="2"/>
      <c r="C499" s="2"/>
      <c r="D499" s="2"/>
      <c r="E499" s="2"/>
      <c r="F499" s="2"/>
      <c r="G499" s="222"/>
      <c r="H499" s="222"/>
      <c r="I499" s="222"/>
      <c r="J499" s="222"/>
      <c r="K499" s="5"/>
    </row>
    <row r="500" ht="15.75" customHeight="1">
      <c r="A500" s="2"/>
      <c r="B500" s="2"/>
      <c r="C500" s="2"/>
      <c r="D500" s="2"/>
      <c r="E500" s="2"/>
      <c r="F500" s="2"/>
      <c r="G500" s="222"/>
      <c r="H500" s="222"/>
      <c r="I500" s="222"/>
      <c r="J500" s="222"/>
      <c r="K500" s="5"/>
    </row>
    <row r="501" ht="15.75" customHeight="1">
      <c r="A501" s="2"/>
      <c r="B501" s="2"/>
      <c r="C501" s="2"/>
      <c r="D501" s="2"/>
      <c r="E501" s="2"/>
      <c r="F501" s="2"/>
      <c r="G501" s="222"/>
      <c r="H501" s="222"/>
      <c r="I501" s="222"/>
      <c r="J501" s="222"/>
      <c r="K501" s="5"/>
    </row>
    <row r="502" ht="15.75" customHeight="1">
      <c r="A502" s="2"/>
      <c r="B502" s="2"/>
      <c r="C502" s="2"/>
      <c r="D502" s="2"/>
      <c r="E502" s="2"/>
      <c r="F502" s="2"/>
      <c r="G502" s="222"/>
      <c r="H502" s="222"/>
      <c r="I502" s="222"/>
      <c r="J502" s="222"/>
      <c r="K502" s="5"/>
    </row>
    <row r="503" ht="15.75" customHeight="1">
      <c r="A503" s="2"/>
      <c r="B503" s="2"/>
      <c r="C503" s="2"/>
      <c r="D503" s="2"/>
      <c r="E503" s="2"/>
      <c r="F503" s="2"/>
      <c r="G503" s="222"/>
      <c r="H503" s="222"/>
      <c r="I503" s="222"/>
      <c r="J503" s="222"/>
      <c r="K503" s="5"/>
    </row>
    <row r="504" ht="15.75" customHeight="1">
      <c r="A504" s="2"/>
      <c r="B504" s="2"/>
      <c r="C504" s="2"/>
      <c r="D504" s="2"/>
      <c r="E504" s="2"/>
      <c r="F504" s="2"/>
      <c r="G504" s="222"/>
      <c r="H504" s="222"/>
      <c r="I504" s="222"/>
      <c r="J504" s="222"/>
      <c r="K504" s="5"/>
    </row>
    <row r="505" ht="15.75" customHeight="1">
      <c r="A505" s="2"/>
      <c r="B505" s="2"/>
      <c r="C505" s="2"/>
      <c r="D505" s="2"/>
      <c r="E505" s="2"/>
      <c r="F505" s="2"/>
      <c r="G505" s="222"/>
      <c r="H505" s="222"/>
      <c r="I505" s="222"/>
      <c r="J505" s="222"/>
      <c r="K505" s="5"/>
    </row>
    <row r="506" ht="15.75" customHeight="1">
      <c r="A506" s="2"/>
      <c r="B506" s="2"/>
      <c r="C506" s="2"/>
      <c r="D506" s="2"/>
      <c r="E506" s="2"/>
      <c r="F506" s="2"/>
      <c r="G506" s="222"/>
      <c r="H506" s="222"/>
      <c r="I506" s="222"/>
      <c r="J506" s="222"/>
      <c r="K506" s="5"/>
    </row>
    <row r="507" ht="15.75" customHeight="1">
      <c r="A507" s="2"/>
      <c r="B507" s="2"/>
      <c r="C507" s="2"/>
      <c r="D507" s="2"/>
      <c r="E507" s="2"/>
      <c r="F507" s="2"/>
      <c r="G507" s="222"/>
      <c r="H507" s="222"/>
      <c r="I507" s="222"/>
      <c r="J507" s="222"/>
      <c r="K507" s="5"/>
    </row>
    <row r="508" ht="15.75" customHeight="1">
      <c r="A508" s="2"/>
      <c r="B508" s="2"/>
      <c r="C508" s="2"/>
      <c r="D508" s="2"/>
      <c r="E508" s="2"/>
      <c r="F508" s="2"/>
      <c r="G508" s="222"/>
      <c r="H508" s="222"/>
      <c r="I508" s="222"/>
      <c r="J508" s="222"/>
      <c r="K508" s="5"/>
    </row>
    <row r="509" ht="15.75" customHeight="1">
      <c r="A509" s="2"/>
      <c r="B509" s="2"/>
      <c r="C509" s="2"/>
      <c r="D509" s="2"/>
      <c r="E509" s="2"/>
      <c r="F509" s="2"/>
      <c r="G509" s="222"/>
      <c r="H509" s="222"/>
      <c r="I509" s="222"/>
      <c r="J509" s="222"/>
      <c r="K509" s="5"/>
    </row>
    <row r="510" ht="15.75" customHeight="1">
      <c r="A510" s="2"/>
      <c r="B510" s="2"/>
      <c r="C510" s="2"/>
      <c r="D510" s="2"/>
      <c r="E510" s="2"/>
      <c r="F510" s="2"/>
      <c r="G510" s="222"/>
      <c r="H510" s="222"/>
      <c r="I510" s="222"/>
      <c r="J510" s="222"/>
      <c r="K510" s="5"/>
    </row>
    <row r="511" ht="15.75" customHeight="1">
      <c r="A511" s="2"/>
      <c r="B511" s="2"/>
      <c r="C511" s="2"/>
      <c r="D511" s="2"/>
      <c r="E511" s="2"/>
      <c r="F511" s="2"/>
      <c r="G511" s="222"/>
      <c r="H511" s="222"/>
      <c r="I511" s="222"/>
      <c r="J511" s="222"/>
      <c r="K511" s="5"/>
    </row>
    <row r="512" ht="15.75" customHeight="1">
      <c r="A512" s="2"/>
      <c r="B512" s="2"/>
      <c r="C512" s="2"/>
      <c r="D512" s="2"/>
      <c r="E512" s="2"/>
      <c r="F512" s="2"/>
      <c r="G512" s="222"/>
      <c r="H512" s="222"/>
      <c r="I512" s="222"/>
      <c r="J512" s="222"/>
      <c r="K512" s="5"/>
    </row>
    <row r="513" ht="15.75" customHeight="1">
      <c r="A513" s="2"/>
      <c r="B513" s="2"/>
      <c r="C513" s="2"/>
      <c r="D513" s="2"/>
      <c r="E513" s="2"/>
      <c r="F513" s="2"/>
      <c r="G513" s="222"/>
      <c r="H513" s="222"/>
      <c r="I513" s="222"/>
      <c r="J513" s="222"/>
      <c r="K513" s="5"/>
    </row>
    <row r="514" ht="15.75" customHeight="1">
      <c r="A514" s="2"/>
      <c r="B514" s="2"/>
      <c r="C514" s="2"/>
      <c r="D514" s="2"/>
      <c r="E514" s="2"/>
      <c r="F514" s="2"/>
      <c r="G514" s="222"/>
      <c r="H514" s="222"/>
      <c r="I514" s="222"/>
      <c r="J514" s="222"/>
      <c r="K514" s="5"/>
    </row>
    <row r="515" ht="15.75" customHeight="1">
      <c r="A515" s="2"/>
      <c r="B515" s="2"/>
      <c r="C515" s="2"/>
      <c r="D515" s="2"/>
      <c r="E515" s="2"/>
      <c r="F515" s="2"/>
      <c r="G515" s="222"/>
      <c r="H515" s="222"/>
      <c r="I515" s="222"/>
      <c r="J515" s="222"/>
      <c r="K515" s="5"/>
    </row>
    <row r="516" ht="15.75" customHeight="1">
      <c r="A516" s="2"/>
      <c r="B516" s="2"/>
      <c r="C516" s="2"/>
      <c r="D516" s="2"/>
      <c r="E516" s="2"/>
      <c r="F516" s="2"/>
      <c r="G516" s="222"/>
      <c r="H516" s="222"/>
      <c r="I516" s="222"/>
      <c r="J516" s="222"/>
      <c r="K516" s="5"/>
    </row>
    <row r="517" ht="15.75" customHeight="1">
      <c r="A517" s="2"/>
      <c r="B517" s="2"/>
      <c r="C517" s="2"/>
      <c r="D517" s="2"/>
      <c r="E517" s="2"/>
      <c r="F517" s="2"/>
      <c r="G517" s="222"/>
      <c r="H517" s="222"/>
      <c r="I517" s="222"/>
      <c r="J517" s="222"/>
      <c r="K517" s="5"/>
    </row>
    <row r="518" ht="15.75" customHeight="1">
      <c r="A518" s="2"/>
      <c r="B518" s="2"/>
      <c r="C518" s="2"/>
      <c r="D518" s="2"/>
      <c r="E518" s="2"/>
      <c r="F518" s="2"/>
      <c r="G518" s="222"/>
      <c r="H518" s="222"/>
      <c r="I518" s="222"/>
      <c r="J518" s="222"/>
      <c r="K518" s="5"/>
    </row>
    <row r="519" ht="15.75" customHeight="1">
      <c r="A519" s="2"/>
      <c r="B519" s="2"/>
      <c r="C519" s="2"/>
      <c r="D519" s="2"/>
      <c r="E519" s="2"/>
      <c r="F519" s="2"/>
      <c r="G519" s="222"/>
      <c r="H519" s="222"/>
      <c r="I519" s="222"/>
      <c r="J519" s="222"/>
      <c r="K519" s="5"/>
    </row>
    <row r="520" ht="15.75" customHeight="1">
      <c r="A520" s="2"/>
      <c r="B520" s="2"/>
      <c r="C520" s="2"/>
      <c r="D520" s="2"/>
      <c r="E520" s="2"/>
      <c r="F520" s="2"/>
      <c r="G520" s="222"/>
      <c r="H520" s="222"/>
      <c r="I520" s="222"/>
      <c r="J520" s="222"/>
      <c r="K520" s="5"/>
    </row>
    <row r="521" ht="15.75" customHeight="1">
      <c r="A521" s="2"/>
      <c r="B521" s="2"/>
      <c r="C521" s="2"/>
      <c r="D521" s="2"/>
      <c r="E521" s="2"/>
      <c r="F521" s="2"/>
      <c r="G521" s="222"/>
      <c r="H521" s="222"/>
      <c r="I521" s="222"/>
      <c r="J521" s="222"/>
      <c r="K521" s="5"/>
    </row>
    <row r="522" ht="15.75" customHeight="1">
      <c r="A522" s="2"/>
      <c r="B522" s="2"/>
      <c r="C522" s="2"/>
      <c r="D522" s="2"/>
      <c r="E522" s="2"/>
      <c r="F522" s="2"/>
      <c r="G522" s="222"/>
      <c r="H522" s="222"/>
      <c r="I522" s="222"/>
      <c r="J522" s="222"/>
      <c r="K522" s="5"/>
    </row>
    <row r="523" ht="15.75" customHeight="1">
      <c r="A523" s="2"/>
      <c r="B523" s="2"/>
      <c r="C523" s="2"/>
      <c r="D523" s="2"/>
      <c r="E523" s="2"/>
      <c r="F523" s="2"/>
      <c r="G523" s="222"/>
      <c r="H523" s="222"/>
      <c r="I523" s="222"/>
      <c r="J523" s="222"/>
      <c r="K523" s="5"/>
    </row>
    <row r="524" ht="15.75" customHeight="1">
      <c r="A524" s="2"/>
      <c r="B524" s="2"/>
      <c r="C524" s="2"/>
      <c r="D524" s="2"/>
      <c r="E524" s="2"/>
      <c r="F524" s="2"/>
      <c r="G524" s="222"/>
      <c r="H524" s="222"/>
      <c r="I524" s="222"/>
      <c r="J524" s="222"/>
      <c r="K524" s="5"/>
    </row>
    <row r="525" ht="15.75" customHeight="1">
      <c r="A525" s="2"/>
      <c r="B525" s="2"/>
      <c r="C525" s="2"/>
      <c r="D525" s="2"/>
      <c r="E525" s="2"/>
      <c r="F525" s="2"/>
      <c r="G525" s="222"/>
      <c r="H525" s="222"/>
      <c r="I525" s="222"/>
      <c r="J525" s="222"/>
      <c r="K525" s="5"/>
    </row>
    <row r="526" ht="15.75" customHeight="1">
      <c r="A526" s="2"/>
      <c r="B526" s="2"/>
      <c r="C526" s="2"/>
      <c r="D526" s="2"/>
      <c r="E526" s="2"/>
      <c r="F526" s="2"/>
      <c r="G526" s="222"/>
      <c r="H526" s="222"/>
      <c r="I526" s="222"/>
      <c r="J526" s="222"/>
      <c r="K526" s="5"/>
    </row>
    <row r="527" ht="15.75" customHeight="1">
      <c r="A527" s="2"/>
      <c r="B527" s="2"/>
      <c r="C527" s="2"/>
      <c r="D527" s="2"/>
      <c r="E527" s="2"/>
      <c r="F527" s="2"/>
      <c r="G527" s="222"/>
      <c r="H527" s="222"/>
      <c r="I527" s="222"/>
      <c r="J527" s="222"/>
      <c r="K527" s="5"/>
    </row>
    <row r="528" ht="15.75" customHeight="1">
      <c r="A528" s="2"/>
      <c r="B528" s="2"/>
      <c r="C528" s="2"/>
      <c r="D528" s="2"/>
      <c r="E528" s="2"/>
      <c r="F528" s="2"/>
      <c r="G528" s="222"/>
      <c r="H528" s="222"/>
      <c r="I528" s="222"/>
      <c r="J528" s="222"/>
      <c r="K528" s="5"/>
    </row>
    <row r="529" ht="15.75" customHeight="1">
      <c r="A529" s="2"/>
      <c r="B529" s="2"/>
      <c r="C529" s="2"/>
      <c r="D529" s="2"/>
      <c r="E529" s="2"/>
      <c r="F529" s="2"/>
      <c r="G529" s="222"/>
      <c r="H529" s="222"/>
      <c r="I529" s="222"/>
      <c r="J529" s="222"/>
      <c r="K529" s="5"/>
    </row>
    <row r="530" ht="15.75" customHeight="1">
      <c r="A530" s="2"/>
      <c r="B530" s="2"/>
      <c r="C530" s="2"/>
      <c r="D530" s="2"/>
      <c r="E530" s="2"/>
      <c r="F530" s="2"/>
      <c r="G530" s="222"/>
      <c r="H530" s="222"/>
      <c r="I530" s="222"/>
      <c r="J530" s="222"/>
      <c r="K530" s="5"/>
    </row>
    <row r="531" ht="15.75" customHeight="1">
      <c r="A531" s="2"/>
      <c r="B531" s="2"/>
      <c r="C531" s="2"/>
      <c r="D531" s="2"/>
      <c r="E531" s="2"/>
      <c r="F531" s="2"/>
      <c r="G531" s="222"/>
      <c r="H531" s="222"/>
      <c r="I531" s="222"/>
      <c r="J531" s="222"/>
      <c r="K531" s="5"/>
    </row>
    <row r="532" ht="15.75" customHeight="1">
      <c r="A532" s="2"/>
      <c r="B532" s="2"/>
      <c r="C532" s="2"/>
      <c r="D532" s="2"/>
      <c r="E532" s="2"/>
      <c r="F532" s="2"/>
      <c r="G532" s="222"/>
      <c r="H532" s="222"/>
      <c r="I532" s="222"/>
      <c r="J532" s="222"/>
      <c r="K532" s="5"/>
    </row>
    <row r="533" ht="15.75" customHeight="1">
      <c r="A533" s="2"/>
      <c r="B533" s="2"/>
      <c r="C533" s="2"/>
      <c r="D533" s="2"/>
      <c r="E533" s="2"/>
      <c r="F533" s="2"/>
      <c r="G533" s="222"/>
      <c r="H533" s="222"/>
      <c r="I533" s="222"/>
      <c r="J533" s="222"/>
      <c r="K533" s="5"/>
    </row>
    <row r="534" ht="15.75" customHeight="1">
      <c r="A534" s="2"/>
      <c r="B534" s="2"/>
      <c r="C534" s="2"/>
      <c r="D534" s="2"/>
      <c r="E534" s="2"/>
      <c r="F534" s="2"/>
      <c r="G534" s="222"/>
      <c r="H534" s="222"/>
      <c r="I534" s="222"/>
      <c r="J534" s="222"/>
      <c r="K534" s="5"/>
    </row>
    <row r="535" ht="15.75" customHeight="1">
      <c r="A535" s="2"/>
      <c r="B535" s="2"/>
      <c r="C535" s="2"/>
      <c r="D535" s="2"/>
      <c r="E535" s="2"/>
      <c r="F535" s="2"/>
      <c r="G535" s="222"/>
      <c r="H535" s="222"/>
      <c r="I535" s="222"/>
      <c r="J535" s="222"/>
      <c r="K535" s="5"/>
    </row>
    <row r="536" ht="15.75" customHeight="1">
      <c r="A536" s="2"/>
      <c r="B536" s="2"/>
      <c r="C536" s="2"/>
      <c r="D536" s="2"/>
      <c r="E536" s="2"/>
      <c r="F536" s="2"/>
      <c r="G536" s="222"/>
      <c r="H536" s="222"/>
      <c r="I536" s="222"/>
      <c r="J536" s="222"/>
      <c r="K536" s="5"/>
    </row>
    <row r="537" ht="15.75" customHeight="1">
      <c r="A537" s="2"/>
      <c r="B537" s="2"/>
      <c r="C537" s="2"/>
      <c r="D537" s="2"/>
      <c r="E537" s="2"/>
      <c r="F537" s="2"/>
      <c r="G537" s="222"/>
      <c r="H537" s="222"/>
      <c r="I537" s="222"/>
      <c r="J537" s="222"/>
      <c r="K537" s="5"/>
    </row>
    <row r="538" ht="15.75" customHeight="1">
      <c r="A538" s="2"/>
      <c r="B538" s="2"/>
      <c r="C538" s="2"/>
      <c r="D538" s="2"/>
      <c r="E538" s="2"/>
      <c r="F538" s="2"/>
      <c r="G538" s="222"/>
      <c r="H538" s="222"/>
      <c r="I538" s="222"/>
      <c r="J538" s="222"/>
      <c r="K538" s="5"/>
    </row>
    <row r="539" ht="15.75" customHeight="1">
      <c r="A539" s="2"/>
      <c r="B539" s="2"/>
      <c r="C539" s="2"/>
      <c r="D539" s="2"/>
      <c r="E539" s="2"/>
      <c r="F539" s="2"/>
      <c r="G539" s="222"/>
      <c r="H539" s="222"/>
      <c r="I539" s="222"/>
      <c r="J539" s="222"/>
      <c r="K539" s="5"/>
    </row>
    <row r="540" ht="15.75" customHeight="1">
      <c r="A540" s="2"/>
      <c r="B540" s="2"/>
      <c r="C540" s="2"/>
      <c r="D540" s="2"/>
      <c r="E540" s="2"/>
      <c r="F540" s="2"/>
      <c r="G540" s="222"/>
      <c r="H540" s="222"/>
      <c r="I540" s="222"/>
      <c r="J540" s="222"/>
      <c r="K540" s="5"/>
    </row>
    <row r="541" ht="15.75" customHeight="1">
      <c r="A541" s="2"/>
      <c r="B541" s="2"/>
      <c r="C541" s="2"/>
      <c r="D541" s="2"/>
      <c r="E541" s="2"/>
      <c r="F541" s="2"/>
      <c r="G541" s="222"/>
      <c r="H541" s="222"/>
      <c r="I541" s="222"/>
      <c r="J541" s="222"/>
      <c r="K541" s="5"/>
    </row>
    <row r="542" ht="15.75" customHeight="1">
      <c r="A542" s="2"/>
      <c r="B542" s="2"/>
      <c r="C542" s="2"/>
      <c r="D542" s="2"/>
      <c r="E542" s="2"/>
      <c r="F542" s="2"/>
      <c r="G542" s="222"/>
      <c r="H542" s="222"/>
      <c r="I542" s="222"/>
      <c r="J542" s="222"/>
      <c r="K542" s="5"/>
    </row>
    <row r="543" ht="15.75" customHeight="1">
      <c r="A543" s="2"/>
      <c r="B543" s="2"/>
      <c r="C543" s="2"/>
      <c r="D543" s="2"/>
      <c r="E543" s="2"/>
      <c r="F543" s="2"/>
      <c r="G543" s="222"/>
      <c r="H543" s="222"/>
      <c r="I543" s="222"/>
      <c r="J543" s="222"/>
      <c r="K543" s="5"/>
    </row>
    <row r="544" ht="15.75" customHeight="1">
      <c r="A544" s="2"/>
      <c r="B544" s="2"/>
      <c r="C544" s="2"/>
      <c r="D544" s="2"/>
      <c r="E544" s="2"/>
      <c r="F544" s="2"/>
      <c r="G544" s="222"/>
      <c r="H544" s="222"/>
      <c r="I544" s="222"/>
      <c r="J544" s="222"/>
      <c r="K544" s="5"/>
    </row>
    <row r="545" ht="15.75" customHeight="1">
      <c r="A545" s="2"/>
      <c r="B545" s="2"/>
      <c r="C545" s="2"/>
      <c r="D545" s="2"/>
      <c r="E545" s="2"/>
      <c r="F545" s="2"/>
      <c r="G545" s="222"/>
      <c r="H545" s="222"/>
      <c r="I545" s="222"/>
      <c r="J545" s="222"/>
      <c r="K545" s="5"/>
    </row>
    <row r="546" ht="15.75" customHeight="1">
      <c r="A546" s="2"/>
      <c r="B546" s="2"/>
      <c r="C546" s="2"/>
      <c r="D546" s="2"/>
      <c r="E546" s="2"/>
      <c r="F546" s="2"/>
      <c r="G546" s="222"/>
      <c r="H546" s="222"/>
      <c r="I546" s="222"/>
      <c r="J546" s="222"/>
      <c r="K546" s="5"/>
    </row>
    <row r="547" ht="15.75" customHeight="1">
      <c r="A547" s="2"/>
      <c r="B547" s="2"/>
      <c r="C547" s="2"/>
      <c r="D547" s="2"/>
      <c r="E547" s="2"/>
      <c r="F547" s="2"/>
      <c r="G547" s="222"/>
      <c r="H547" s="222"/>
      <c r="I547" s="222"/>
      <c r="J547" s="222"/>
      <c r="K547" s="5"/>
    </row>
    <row r="548" ht="15.75" customHeight="1">
      <c r="A548" s="2"/>
      <c r="B548" s="2"/>
      <c r="C548" s="2"/>
      <c r="D548" s="2"/>
      <c r="E548" s="2"/>
      <c r="F548" s="2"/>
      <c r="G548" s="222"/>
      <c r="H548" s="222"/>
      <c r="I548" s="222"/>
      <c r="J548" s="222"/>
      <c r="K548" s="5"/>
    </row>
    <row r="549" ht="15.75" customHeight="1">
      <c r="A549" s="2"/>
      <c r="B549" s="2"/>
      <c r="C549" s="2"/>
      <c r="D549" s="2"/>
      <c r="E549" s="2"/>
      <c r="F549" s="2"/>
      <c r="G549" s="222"/>
      <c r="H549" s="222"/>
      <c r="I549" s="222"/>
      <c r="J549" s="222"/>
      <c r="K549" s="5"/>
    </row>
    <row r="550" ht="15.75" customHeight="1">
      <c r="A550" s="2"/>
      <c r="B550" s="2"/>
      <c r="C550" s="2"/>
      <c r="D550" s="2"/>
      <c r="E550" s="2"/>
      <c r="F550" s="2"/>
      <c r="G550" s="222"/>
      <c r="H550" s="222"/>
      <c r="I550" s="222"/>
      <c r="J550" s="222"/>
      <c r="K550" s="5"/>
    </row>
    <row r="551" ht="15.75" customHeight="1">
      <c r="A551" s="2"/>
      <c r="B551" s="2"/>
      <c r="C551" s="2"/>
      <c r="D551" s="2"/>
      <c r="E551" s="2"/>
      <c r="F551" s="2"/>
      <c r="G551" s="222"/>
      <c r="H551" s="222"/>
      <c r="I551" s="222"/>
      <c r="J551" s="222"/>
      <c r="K551" s="5"/>
    </row>
    <row r="552" ht="15.75" customHeight="1">
      <c r="A552" s="2"/>
      <c r="B552" s="2"/>
      <c r="C552" s="2"/>
      <c r="D552" s="2"/>
      <c r="E552" s="2"/>
      <c r="F552" s="2"/>
      <c r="G552" s="222"/>
      <c r="H552" s="222"/>
      <c r="I552" s="222"/>
      <c r="J552" s="222"/>
      <c r="K552" s="5"/>
    </row>
    <row r="553" ht="15.75" customHeight="1">
      <c r="A553" s="2"/>
      <c r="B553" s="2"/>
      <c r="C553" s="2"/>
      <c r="D553" s="2"/>
      <c r="E553" s="2"/>
      <c r="F553" s="2"/>
      <c r="G553" s="222"/>
      <c r="H553" s="222"/>
      <c r="I553" s="222"/>
      <c r="J553" s="222"/>
      <c r="K553" s="5"/>
    </row>
    <row r="554" ht="15.75" customHeight="1">
      <c r="A554" s="2"/>
      <c r="B554" s="2"/>
      <c r="C554" s="2"/>
      <c r="D554" s="2"/>
      <c r="E554" s="2"/>
      <c r="F554" s="2"/>
      <c r="G554" s="222"/>
      <c r="H554" s="222"/>
      <c r="I554" s="222"/>
      <c r="J554" s="222"/>
      <c r="K554" s="5"/>
    </row>
    <row r="555" ht="15.75" customHeight="1">
      <c r="A555" s="2"/>
      <c r="B555" s="2"/>
      <c r="C555" s="2"/>
      <c r="D555" s="2"/>
      <c r="E555" s="2"/>
      <c r="F555" s="2"/>
      <c r="G555" s="222"/>
      <c r="H555" s="222"/>
      <c r="I555" s="222"/>
      <c r="J555" s="222"/>
      <c r="K555" s="5"/>
    </row>
    <row r="556" ht="15.75" customHeight="1">
      <c r="A556" s="2"/>
      <c r="B556" s="2"/>
      <c r="C556" s="2"/>
      <c r="D556" s="2"/>
      <c r="E556" s="2"/>
      <c r="F556" s="2"/>
      <c r="G556" s="222"/>
      <c r="H556" s="222"/>
      <c r="I556" s="222"/>
      <c r="J556" s="222"/>
      <c r="K556" s="5"/>
    </row>
    <row r="557" ht="15.75" customHeight="1">
      <c r="A557" s="2"/>
      <c r="B557" s="2"/>
      <c r="C557" s="2"/>
      <c r="D557" s="2"/>
      <c r="E557" s="2"/>
      <c r="F557" s="2"/>
      <c r="G557" s="222"/>
      <c r="H557" s="222"/>
      <c r="I557" s="222"/>
      <c r="J557" s="222"/>
      <c r="K557" s="5"/>
    </row>
    <row r="558" ht="15.75" customHeight="1">
      <c r="A558" s="2"/>
      <c r="B558" s="2"/>
      <c r="C558" s="2"/>
      <c r="D558" s="2"/>
      <c r="E558" s="2"/>
      <c r="F558" s="2"/>
      <c r="G558" s="222"/>
      <c r="H558" s="222"/>
      <c r="I558" s="222"/>
      <c r="J558" s="222"/>
      <c r="K558" s="5"/>
    </row>
    <row r="559" ht="15.75" customHeight="1">
      <c r="A559" s="2"/>
      <c r="B559" s="2"/>
      <c r="C559" s="2"/>
      <c r="D559" s="2"/>
      <c r="E559" s="2"/>
      <c r="F559" s="2"/>
      <c r="G559" s="222"/>
      <c r="H559" s="222"/>
      <c r="I559" s="222"/>
      <c r="J559" s="222"/>
      <c r="K559" s="5"/>
    </row>
    <row r="560" ht="15.75" customHeight="1">
      <c r="A560" s="2"/>
      <c r="B560" s="2"/>
      <c r="C560" s="2"/>
      <c r="D560" s="2"/>
      <c r="E560" s="2"/>
      <c r="F560" s="2"/>
      <c r="G560" s="222"/>
      <c r="H560" s="222"/>
      <c r="I560" s="222"/>
      <c r="J560" s="222"/>
      <c r="K560" s="5"/>
    </row>
    <row r="561" ht="15.75" customHeight="1">
      <c r="A561" s="2"/>
      <c r="B561" s="2"/>
      <c r="C561" s="2"/>
      <c r="D561" s="2"/>
      <c r="E561" s="2"/>
      <c r="F561" s="2"/>
      <c r="G561" s="222"/>
      <c r="H561" s="222"/>
      <c r="I561" s="222"/>
      <c r="J561" s="222"/>
      <c r="K561" s="5"/>
    </row>
    <row r="562" ht="15.75" customHeight="1">
      <c r="A562" s="2"/>
      <c r="B562" s="2"/>
      <c r="C562" s="2"/>
      <c r="D562" s="2"/>
      <c r="E562" s="2"/>
      <c r="F562" s="2"/>
      <c r="G562" s="222"/>
      <c r="H562" s="222"/>
      <c r="I562" s="222"/>
      <c r="J562" s="222"/>
      <c r="K562" s="5"/>
    </row>
    <row r="563" ht="15.75" customHeight="1">
      <c r="A563" s="2"/>
      <c r="B563" s="2"/>
      <c r="C563" s="2"/>
      <c r="D563" s="2"/>
      <c r="E563" s="2"/>
      <c r="F563" s="2"/>
      <c r="G563" s="222"/>
      <c r="H563" s="222"/>
      <c r="I563" s="222"/>
      <c r="J563" s="222"/>
      <c r="K563" s="5"/>
    </row>
    <row r="564" ht="15.75" customHeight="1">
      <c r="A564" s="2"/>
      <c r="B564" s="2"/>
      <c r="C564" s="2"/>
      <c r="D564" s="2"/>
      <c r="E564" s="2"/>
      <c r="F564" s="2"/>
      <c r="G564" s="222"/>
      <c r="H564" s="222"/>
      <c r="I564" s="222"/>
      <c r="J564" s="222"/>
      <c r="K564" s="5"/>
    </row>
    <row r="565" ht="15.75" customHeight="1">
      <c r="A565" s="2"/>
      <c r="B565" s="2"/>
      <c r="C565" s="2"/>
      <c r="D565" s="2"/>
      <c r="E565" s="2"/>
      <c r="F565" s="2"/>
      <c r="G565" s="222"/>
      <c r="H565" s="222"/>
      <c r="I565" s="222"/>
      <c r="J565" s="222"/>
      <c r="K565" s="5"/>
    </row>
    <row r="566" ht="15.75" customHeight="1">
      <c r="A566" s="2"/>
      <c r="B566" s="2"/>
      <c r="C566" s="2"/>
      <c r="D566" s="2"/>
      <c r="E566" s="2"/>
      <c r="F566" s="2"/>
      <c r="G566" s="222"/>
      <c r="H566" s="222"/>
      <c r="I566" s="222"/>
      <c r="J566" s="222"/>
      <c r="K566" s="5"/>
    </row>
    <row r="567" ht="15.75" customHeight="1">
      <c r="A567" s="2"/>
      <c r="B567" s="2"/>
      <c r="C567" s="2"/>
      <c r="D567" s="2"/>
      <c r="E567" s="2"/>
      <c r="F567" s="2"/>
      <c r="G567" s="222"/>
      <c r="H567" s="222"/>
      <c r="I567" s="222"/>
      <c r="J567" s="222"/>
      <c r="K567" s="5"/>
    </row>
    <row r="568" ht="15.75" customHeight="1">
      <c r="A568" s="2"/>
      <c r="B568" s="2"/>
      <c r="C568" s="2"/>
      <c r="D568" s="2"/>
      <c r="E568" s="2"/>
      <c r="F568" s="2"/>
      <c r="G568" s="222"/>
      <c r="H568" s="222"/>
      <c r="I568" s="222"/>
      <c r="J568" s="222"/>
      <c r="K568" s="5"/>
    </row>
    <row r="569" ht="15.75" customHeight="1">
      <c r="A569" s="2"/>
      <c r="B569" s="2"/>
      <c r="C569" s="2"/>
      <c r="D569" s="2"/>
      <c r="E569" s="2"/>
      <c r="F569" s="2"/>
      <c r="G569" s="222"/>
      <c r="H569" s="222"/>
      <c r="I569" s="222"/>
      <c r="J569" s="222"/>
      <c r="K569" s="5"/>
    </row>
    <row r="570" ht="15.75" customHeight="1">
      <c r="A570" s="2"/>
      <c r="B570" s="2"/>
      <c r="C570" s="2"/>
      <c r="D570" s="2"/>
      <c r="E570" s="2"/>
      <c r="F570" s="2"/>
      <c r="G570" s="222"/>
      <c r="H570" s="222"/>
      <c r="I570" s="222"/>
      <c r="J570" s="222"/>
      <c r="K570" s="5"/>
    </row>
    <row r="571" ht="15.75" customHeight="1">
      <c r="A571" s="2"/>
      <c r="B571" s="2"/>
      <c r="C571" s="2"/>
      <c r="D571" s="2"/>
      <c r="E571" s="2"/>
      <c r="F571" s="2"/>
      <c r="G571" s="222"/>
      <c r="H571" s="222"/>
      <c r="I571" s="222"/>
      <c r="J571" s="222"/>
      <c r="K571" s="5"/>
    </row>
    <row r="572" ht="15.75" customHeight="1">
      <c r="A572" s="2"/>
      <c r="B572" s="2"/>
      <c r="C572" s="2"/>
      <c r="D572" s="2"/>
      <c r="E572" s="2"/>
      <c r="F572" s="2"/>
      <c r="G572" s="222"/>
      <c r="H572" s="222"/>
      <c r="I572" s="222"/>
      <c r="J572" s="222"/>
      <c r="K572" s="5"/>
    </row>
    <row r="573" ht="15.75" customHeight="1">
      <c r="A573" s="2"/>
      <c r="B573" s="2"/>
      <c r="C573" s="2"/>
      <c r="D573" s="2"/>
      <c r="E573" s="2"/>
      <c r="F573" s="2"/>
      <c r="G573" s="222"/>
      <c r="H573" s="222"/>
      <c r="I573" s="222"/>
      <c r="J573" s="222"/>
      <c r="K573" s="5"/>
    </row>
    <row r="574" ht="15.75" customHeight="1">
      <c r="A574" s="2"/>
      <c r="B574" s="2"/>
      <c r="C574" s="2"/>
      <c r="D574" s="2"/>
      <c r="E574" s="2"/>
      <c r="F574" s="2"/>
      <c r="G574" s="222"/>
      <c r="H574" s="222"/>
      <c r="I574" s="222"/>
      <c r="J574" s="222"/>
      <c r="K574" s="5"/>
    </row>
    <row r="575" ht="15.75" customHeight="1">
      <c r="A575" s="2"/>
      <c r="B575" s="2"/>
      <c r="C575" s="2"/>
      <c r="D575" s="2"/>
      <c r="E575" s="2"/>
      <c r="F575" s="2"/>
      <c r="G575" s="222"/>
      <c r="H575" s="222"/>
      <c r="I575" s="222"/>
      <c r="J575" s="222"/>
      <c r="K575" s="5"/>
    </row>
    <row r="576" ht="15.75" customHeight="1">
      <c r="A576" s="2"/>
      <c r="B576" s="2"/>
      <c r="C576" s="2"/>
      <c r="D576" s="2"/>
      <c r="E576" s="2"/>
      <c r="F576" s="2"/>
      <c r="G576" s="222"/>
      <c r="H576" s="222"/>
      <c r="I576" s="222"/>
      <c r="J576" s="222"/>
      <c r="K576" s="5"/>
    </row>
    <row r="577" ht="15.75" customHeight="1">
      <c r="A577" s="2"/>
      <c r="B577" s="2"/>
      <c r="C577" s="2"/>
      <c r="D577" s="2"/>
      <c r="E577" s="2"/>
      <c r="F577" s="2"/>
      <c r="G577" s="222"/>
      <c r="H577" s="222"/>
      <c r="I577" s="222"/>
      <c r="J577" s="222"/>
      <c r="K577" s="5"/>
    </row>
    <row r="578" ht="15.75" customHeight="1">
      <c r="A578" s="2"/>
      <c r="B578" s="2"/>
      <c r="C578" s="2"/>
      <c r="D578" s="2"/>
      <c r="E578" s="2"/>
      <c r="F578" s="2"/>
      <c r="G578" s="222"/>
      <c r="H578" s="222"/>
      <c r="I578" s="222"/>
      <c r="J578" s="222"/>
      <c r="K578" s="5"/>
    </row>
    <row r="579" ht="15.75" customHeight="1">
      <c r="A579" s="2"/>
      <c r="B579" s="2"/>
      <c r="C579" s="2"/>
      <c r="D579" s="2"/>
      <c r="E579" s="2"/>
      <c r="F579" s="2"/>
      <c r="G579" s="222"/>
      <c r="H579" s="222"/>
      <c r="I579" s="222"/>
      <c r="J579" s="222"/>
      <c r="K579" s="5"/>
    </row>
    <row r="580" ht="15.75" customHeight="1">
      <c r="A580" s="2"/>
      <c r="B580" s="2"/>
      <c r="C580" s="2"/>
      <c r="D580" s="2"/>
      <c r="E580" s="2"/>
      <c r="F580" s="2"/>
      <c r="G580" s="222"/>
      <c r="H580" s="222"/>
      <c r="I580" s="222"/>
      <c r="J580" s="222"/>
      <c r="K580" s="5"/>
    </row>
    <row r="581" ht="15.75" customHeight="1">
      <c r="A581" s="2"/>
      <c r="B581" s="2"/>
      <c r="C581" s="2"/>
      <c r="D581" s="2"/>
      <c r="E581" s="2"/>
      <c r="F581" s="2"/>
      <c r="G581" s="222"/>
      <c r="H581" s="222"/>
      <c r="I581" s="222"/>
      <c r="J581" s="222"/>
      <c r="K581" s="5"/>
    </row>
    <row r="582" ht="15.75" customHeight="1">
      <c r="A582" s="2"/>
      <c r="B582" s="2"/>
      <c r="C582" s="2"/>
      <c r="D582" s="2"/>
      <c r="E582" s="2"/>
      <c r="F582" s="2"/>
      <c r="G582" s="222"/>
      <c r="H582" s="222"/>
      <c r="I582" s="222"/>
      <c r="J582" s="222"/>
      <c r="K582" s="5"/>
    </row>
    <row r="583" ht="15.75" customHeight="1">
      <c r="A583" s="2"/>
      <c r="B583" s="2"/>
      <c r="C583" s="2"/>
      <c r="D583" s="2"/>
      <c r="E583" s="2"/>
      <c r="F583" s="2"/>
      <c r="G583" s="222"/>
      <c r="H583" s="222"/>
      <c r="I583" s="222"/>
      <c r="J583" s="222"/>
      <c r="K583" s="5"/>
    </row>
    <row r="584" ht="15.75" customHeight="1">
      <c r="A584" s="2"/>
      <c r="B584" s="2"/>
      <c r="C584" s="2"/>
      <c r="D584" s="2"/>
      <c r="E584" s="2"/>
      <c r="F584" s="2"/>
      <c r="G584" s="222"/>
      <c r="H584" s="222"/>
      <c r="I584" s="222"/>
      <c r="J584" s="222"/>
      <c r="K584" s="5"/>
    </row>
    <row r="585" ht="15.75" customHeight="1">
      <c r="A585" s="2"/>
      <c r="B585" s="2"/>
      <c r="C585" s="2"/>
      <c r="D585" s="2"/>
      <c r="E585" s="2"/>
      <c r="F585" s="2"/>
      <c r="G585" s="222"/>
      <c r="H585" s="222"/>
      <c r="I585" s="222"/>
      <c r="J585" s="222"/>
      <c r="K585" s="5"/>
    </row>
    <row r="586" ht="15.75" customHeight="1">
      <c r="A586" s="2"/>
      <c r="B586" s="2"/>
      <c r="C586" s="2"/>
      <c r="D586" s="2"/>
      <c r="E586" s="2"/>
      <c r="F586" s="2"/>
      <c r="G586" s="222"/>
      <c r="H586" s="222"/>
      <c r="I586" s="222"/>
      <c r="J586" s="222"/>
      <c r="K586" s="5"/>
    </row>
    <row r="587" ht="15.75" customHeight="1">
      <c r="A587" s="2"/>
      <c r="B587" s="2"/>
      <c r="C587" s="2"/>
      <c r="D587" s="2"/>
      <c r="E587" s="2"/>
      <c r="F587" s="2"/>
      <c r="G587" s="222"/>
      <c r="H587" s="222"/>
      <c r="I587" s="222"/>
      <c r="J587" s="222"/>
      <c r="K587" s="5"/>
    </row>
    <row r="588" ht="15.75" customHeight="1">
      <c r="A588" s="2"/>
      <c r="B588" s="2"/>
      <c r="C588" s="2"/>
      <c r="D588" s="2"/>
      <c r="E588" s="2"/>
      <c r="F588" s="2"/>
      <c r="G588" s="222"/>
      <c r="H588" s="222"/>
      <c r="I588" s="222"/>
      <c r="J588" s="222"/>
      <c r="K588" s="5"/>
    </row>
    <row r="589" ht="15.75" customHeight="1">
      <c r="A589" s="2"/>
      <c r="B589" s="2"/>
      <c r="C589" s="2"/>
      <c r="D589" s="2"/>
      <c r="E589" s="2"/>
      <c r="F589" s="2"/>
      <c r="G589" s="222"/>
      <c r="H589" s="222"/>
      <c r="I589" s="222"/>
      <c r="J589" s="222"/>
      <c r="K589" s="5"/>
    </row>
    <row r="590" ht="15.75" customHeight="1">
      <c r="A590" s="2"/>
      <c r="B590" s="2"/>
      <c r="C590" s="2"/>
      <c r="D590" s="2"/>
      <c r="E590" s="2"/>
      <c r="F590" s="2"/>
      <c r="G590" s="222"/>
      <c r="H590" s="222"/>
      <c r="I590" s="222"/>
      <c r="J590" s="222"/>
      <c r="K590" s="5"/>
    </row>
    <row r="591" ht="15.75" customHeight="1">
      <c r="A591" s="2"/>
      <c r="B591" s="2"/>
      <c r="C591" s="2"/>
      <c r="D591" s="2"/>
      <c r="E591" s="2"/>
      <c r="F591" s="2"/>
      <c r="G591" s="222"/>
      <c r="H591" s="222"/>
      <c r="I591" s="222"/>
      <c r="J591" s="222"/>
      <c r="K591" s="5"/>
    </row>
    <row r="592" ht="15.75" customHeight="1">
      <c r="A592" s="2"/>
      <c r="B592" s="2"/>
      <c r="C592" s="2"/>
      <c r="D592" s="2"/>
      <c r="E592" s="2"/>
      <c r="F592" s="2"/>
      <c r="G592" s="222"/>
      <c r="H592" s="222"/>
      <c r="I592" s="222"/>
      <c r="J592" s="222"/>
      <c r="K592" s="5"/>
    </row>
    <row r="593" ht="15.75" customHeight="1">
      <c r="A593" s="2"/>
      <c r="B593" s="2"/>
      <c r="C593" s="2"/>
      <c r="D593" s="2"/>
      <c r="E593" s="2"/>
      <c r="F593" s="2"/>
      <c r="G593" s="222"/>
      <c r="H593" s="222"/>
      <c r="I593" s="222"/>
      <c r="J593" s="222"/>
      <c r="K593" s="5"/>
    </row>
    <row r="594" ht="15.75" customHeight="1">
      <c r="A594" s="2"/>
      <c r="B594" s="2"/>
      <c r="C594" s="2"/>
      <c r="D594" s="2"/>
      <c r="E594" s="2"/>
      <c r="F594" s="2"/>
      <c r="G594" s="222"/>
      <c r="H594" s="222"/>
      <c r="I594" s="222"/>
      <c r="J594" s="222"/>
      <c r="K594" s="5"/>
    </row>
    <row r="595" ht="15.75" customHeight="1">
      <c r="A595" s="2"/>
      <c r="B595" s="2"/>
      <c r="C595" s="2"/>
      <c r="D595" s="2"/>
      <c r="E595" s="2"/>
      <c r="F595" s="2"/>
      <c r="G595" s="222"/>
      <c r="H595" s="222"/>
      <c r="I595" s="222"/>
      <c r="J595" s="222"/>
      <c r="K595" s="5"/>
    </row>
    <row r="596" ht="15.75" customHeight="1">
      <c r="A596" s="2"/>
      <c r="B596" s="2"/>
      <c r="C596" s="2"/>
      <c r="D596" s="2"/>
      <c r="E596" s="2"/>
      <c r="F596" s="2"/>
      <c r="G596" s="222"/>
      <c r="H596" s="222"/>
      <c r="I596" s="222"/>
      <c r="J596" s="222"/>
      <c r="K596" s="5"/>
    </row>
    <row r="597" ht="15.75" customHeight="1">
      <c r="A597" s="2"/>
      <c r="B597" s="2"/>
      <c r="C597" s="2"/>
      <c r="D597" s="2"/>
      <c r="E597" s="2"/>
      <c r="F597" s="2"/>
      <c r="G597" s="222"/>
      <c r="H597" s="222"/>
      <c r="I597" s="222"/>
      <c r="J597" s="222"/>
      <c r="K597" s="5"/>
    </row>
    <row r="598" ht="15.75" customHeight="1">
      <c r="A598" s="2"/>
      <c r="B598" s="2"/>
      <c r="C598" s="2"/>
      <c r="D598" s="2"/>
      <c r="E598" s="2"/>
      <c r="F598" s="2"/>
      <c r="G598" s="222"/>
      <c r="H598" s="222"/>
      <c r="I598" s="222"/>
      <c r="J598" s="222"/>
      <c r="K598" s="5"/>
    </row>
    <row r="599" ht="15.75" customHeight="1">
      <c r="A599" s="2"/>
      <c r="B599" s="2"/>
      <c r="C599" s="2"/>
      <c r="D599" s="2"/>
      <c r="E599" s="2"/>
      <c r="F599" s="2"/>
      <c r="G599" s="222"/>
      <c r="H599" s="222"/>
      <c r="I599" s="222"/>
      <c r="J599" s="222"/>
      <c r="K599" s="5"/>
    </row>
    <row r="600" ht="15.75" customHeight="1">
      <c r="A600" s="2"/>
      <c r="B600" s="2"/>
      <c r="C600" s="2"/>
      <c r="D600" s="2"/>
      <c r="E600" s="2"/>
      <c r="F600" s="2"/>
      <c r="G600" s="222"/>
      <c r="H600" s="222"/>
      <c r="I600" s="222"/>
      <c r="J600" s="222"/>
      <c r="K600" s="5"/>
    </row>
    <row r="601" ht="15.75" customHeight="1">
      <c r="A601" s="2"/>
      <c r="B601" s="2"/>
      <c r="C601" s="2"/>
      <c r="D601" s="2"/>
      <c r="E601" s="2"/>
      <c r="F601" s="2"/>
      <c r="G601" s="222"/>
      <c r="H601" s="222"/>
      <c r="I601" s="222"/>
      <c r="J601" s="222"/>
      <c r="K601" s="5"/>
    </row>
    <row r="602" ht="15.75" customHeight="1">
      <c r="A602" s="2"/>
      <c r="B602" s="2"/>
      <c r="C602" s="2"/>
      <c r="D602" s="2"/>
      <c r="E602" s="2"/>
      <c r="F602" s="2"/>
      <c r="G602" s="222"/>
      <c r="H602" s="222"/>
      <c r="I602" s="222"/>
      <c r="J602" s="222"/>
      <c r="K602" s="5"/>
    </row>
    <row r="603" ht="15.75" customHeight="1">
      <c r="A603" s="2"/>
      <c r="B603" s="2"/>
      <c r="C603" s="2"/>
      <c r="D603" s="2"/>
      <c r="E603" s="2"/>
      <c r="F603" s="2"/>
      <c r="G603" s="222"/>
      <c r="H603" s="222"/>
      <c r="I603" s="222"/>
      <c r="J603" s="222"/>
      <c r="K603" s="5"/>
    </row>
    <row r="604" ht="15.75" customHeight="1">
      <c r="A604" s="2"/>
      <c r="B604" s="2"/>
      <c r="C604" s="2"/>
      <c r="D604" s="2"/>
      <c r="E604" s="2"/>
      <c r="F604" s="2"/>
      <c r="G604" s="222"/>
      <c r="H604" s="222"/>
      <c r="I604" s="222"/>
      <c r="J604" s="222"/>
      <c r="K604" s="5"/>
    </row>
    <row r="605" ht="15.75" customHeight="1">
      <c r="A605" s="2"/>
      <c r="B605" s="2"/>
      <c r="C605" s="2"/>
      <c r="D605" s="2"/>
      <c r="E605" s="2"/>
      <c r="F605" s="2"/>
      <c r="G605" s="222"/>
      <c r="H605" s="222"/>
      <c r="I605" s="222"/>
      <c r="J605" s="222"/>
      <c r="K605" s="5"/>
    </row>
    <row r="606" ht="15.75" customHeight="1">
      <c r="A606" s="2"/>
      <c r="B606" s="2"/>
      <c r="C606" s="2"/>
      <c r="D606" s="2"/>
      <c r="E606" s="2"/>
      <c r="F606" s="2"/>
      <c r="G606" s="222"/>
      <c r="H606" s="222"/>
      <c r="I606" s="222"/>
      <c r="J606" s="222"/>
      <c r="K606" s="5"/>
    </row>
    <row r="607" ht="15.75" customHeight="1">
      <c r="A607" s="2"/>
      <c r="B607" s="2"/>
      <c r="C607" s="2"/>
      <c r="D607" s="2"/>
      <c r="E607" s="2"/>
      <c r="F607" s="2"/>
      <c r="G607" s="222"/>
      <c r="H607" s="222"/>
      <c r="I607" s="222"/>
      <c r="J607" s="222"/>
      <c r="K607" s="5"/>
    </row>
    <row r="608" ht="15.75" customHeight="1">
      <c r="A608" s="2"/>
      <c r="B608" s="2"/>
      <c r="C608" s="2"/>
      <c r="D608" s="2"/>
      <c r="E608" s="2"/>
      <c r="F608" s="2"/>
      <c r="G608" s="222"/>
      <c r="H608" s="222"/>
      <c r="I608" s="222"/>
      <c r="J608" s="222"/>
      <c r="K608" s="5"/>
    </row>
    <row r="609" ht="15.75" customHeight="1">
      <c r="A609" s="2"/>
      <c r="B609" s="2"/>
      <c r="C609" s="2"/>
      <c r="D609" s="2"/>
      <c r="E609" s="2"/>
      <c r="F609" s="2"/>
      <c r="G609" s="222"/>
      <c r="H609" s="222"/>
      <c r="I609" s="222"/>
      <c r="J609" s="222"/>
      <c r="K609" s="5"/>
    </row>
    <row r="610" ht="15.75" customHeight="1">
      <c r="A610" s="2"/>
      <c r="B610" s="2"/>
      <c r="C610" s="2"/>
      <c r="D610" s="2"/>
      <c r="E610" s="2"/>
      <c r="F610" s="2"/>
      <c r="G610" s="222"/>
      <c r="H610" s="222"/>
      <c r="I610" s="222"/>
      <c r="J610" s="222"/>
      <c r="K610" s="5"/>
    </row>
    <row r="611" ht="15.75" customHeight="1">
      <c r="A611" s="2"/>
      <c r="B611" s="2"/>
      <c r="C611" s="2"/>
      <c r="D611" s="2"/>
      <c r="E611" s="2"/>
      <c r="F611" s="2"/>
      <c r="G611" s="222"/>
      <c r="H611" s="222"/>
      <c r="I611" s="222"/>
      <c r="J611" s="222"/>
      <c r="K611" s="5"/>
    </row>
    <row r="612" ht="15.75" customHeight="1">
      <c r="A612" s="2"/>
      <c r="B612" s="2"/>
      <c r="C612" s="2"/>
      <c r="D612" s="2"/>
      <c r="E612" s="2"/>
      <c r="F612" s="2"/>
      <c r="G612" s="222"/>
      <c r="H612" s="222"/>
      <c r="I612" s="222"/>
      <c r="J612" s="222"/>
      <c r="K612" s="5"/>
    </row>
    <row r="613" ht="15.75" customHeight="1">
      <c r="A613" s="2"/>
      <c r="B613" s="2"/>
      <c r="C613" s="2"/>
      <c r="D613" s="2"/>
      <c r="E613" s="2"/>
      <c r="F613" s="2"/>
      <c r="G613" s="222"/>
      <c r="H613" s="222"/>
      <c r="I613" s="222"/>
      <c r="J613" s="222"/>
      <c r="K613" s="5"/>
    </row>
    <row r="614" ht="15.75" customHeight="1">
      <c r="A614" s="2"/>
      <c r="B614" s="2"/>
      <c r="C614" s="2"/>
      <c r="D614" s="2"/>
      <c r="E614" s="2"/>
      <c r="F614" s="2"/>
      <c r="G614" s="222"/>
      <c r="H614" s="222"/>
      <c r="I614" s="222"/>
      <c r="J614" s="222"/>
      <c r="K614" s="5"/>
    </row>
    <row r="615" ht="15.75" customHeight="1">
      <c r="A615" s="2"/>
      <c r="B615" s="2"/>
      <c r="C615" s="2"/>
      <c r="D615" s="2"/>
      <c r="E615" s="2"/>
      <c r="F615" s="2"/>
      <c r="G615" s="222"/>
      <c r="H615" s="222"/>
      <c r="I615" s="222"/>
      <c r="J615" s="222"/>
      <c r="K615" s="5"/>
    </row>
    <row r="616" ht="15.75" customHeight="1">
      <c r="A616" s="2"/>
      <c r="B616" s="2"/>
      <c r="C616" s="2"/>
      <c r="D616" s="2"/>
      <c r="E616" s="2"/>
      <c r="F616" s="2"/>
      <c r="G616" s="222"/>
      <c r="H616" s="222"/>
      <c r="I616" s="222"/>
      <c r="J616" s="222"/>
      <c r="K616" s="5"/>
    </row>
    <row r="617" ht="15.75" customHeight="1">
      <c r="A617" s="2"/>
      <c r="B617" s="2"/>
      <c r="C617" s="2"/>
      <c r="D617" s="2"/>
      <c r="E617" s="2"/>
      <c r="F617" s="2"/>
      <c r="G617" s="222"/>
      <c r="H617" s="222"/>
      <c r="I617" s="222"/>
      <c r="J617" s="222"/>
      <c r="K617" s="5"/>
    </row>
    <row r="618" ht="15.75" customHeight="1">
      <c r="A618" s="2"/>
      <c r="B618" s="2"/>
      <c r="C618" s="2"/>
      <c r="D618" s="2"/>
      <c r="E618" s="2"/>
      <c r="F618" s="2"/>
      <c r="G618" s="222"/>
      <c r="H618" s="222"/>
      <c r="I618" s="222"/>
      <c r="J618" s="222"/>
      <c r="K618" s="5"/>
    </row>
    <row r="619" ht="15.75" customHeight="1">
      <c r="A619" s="2"/>
      <c r="B619" s="2"/>
      <c r="C619" s="2"/>
      <c r="D619" s="2"/>
      <c r="E619" s="2"/>
      <c r="F619" s="2"/>
      <c r="G619" s="222"/>
      <c r="H619" s="222"/>
      <c r="I619" s="222"/>
      <c r="J619" s="222"/>
      <c r="K619" s="5"/>
    </row>
    <row r="620" ht="15.75" customHeight="1">
      <c r="A620" s="2"/>
      <c r="B620" s="2"/>
      <c r="C620" s="2"/>
      <c r="D620" s="2"/>
      <c r="E620" s="2"/>
      <c r="F620" s="2"/>
      <c r="G620" s="222"/>
      <c r="H620" s="222"/>
      <c r="I620" s="222"/>
      <c r="J620" s="222"/>
      <c r="K620" s="5"/>
    </row>
    <row r="621" ht="15.75" customHeight="1">
      <c r="A621" s="2"/>
      <c r="B621" s="2"/>
      <c r="C621" s="2"/>
      <c r="D621" s="2"/>
      <c r="E621" s="2"/>
      <c r="F621" s="2"/>
      <c r="G621" s="222"/>
      <c r="H621" s="222"/>
      <c r="I621" s="222"/>
      <c r="J621" s="222"/>
      <c r="K621" s="5"/>
    </row>
    <row r="622" ht="15.75" customHeight="1">
      <c r="A622" s="2"/>
      <c r="B622" s="2"/>
      <c r="C622" s="2"/>
      <c r="D622" s="2"/>
      <c r="E622" s="2"/>
      <c r="F622" s="2"/>
      <c r="G622" s="222"/>
      <c r="H622" s="222"/>
      <c r="I622" s="222"/>
      <c r="J622" s="222"/>
      <c r="K622" s="5"/>
    </row>
    <row r="623" ht="15.75" customHeight="1">
      <c r="A623" s="2"/>
      <c r="B623" s="2"/>
      <c r="C623" s="2"/>
      <c r="D623" s="2"/>
      <c r="E623" s="2"/>
      <c r="F623" s="2"/>
      <c r="G623" s="222"/>
      <c r="H623" s="222"/>
      <c r="I623" s="222"/>
      <c r="J623" s="222"/>
      <c r="K623" s="5"/>
    </row>
    <row r="624" ht="15.75" customHeight="1">
      <c r="A624" s="2"/>
      <c r="B624" s="2"/>
      <c r="C624" s="2"/>
      <c r="D624" s="2"/>
      <c r="E624" s="2"/>
      <c r="F624" s="2"/>
      <c r="G624" s="222"/>
      <c r="H624" s="222"/>
      <c r="I624" s="222"/>
      <c r="J624" s="222"/>
      <c r="K624" s="5"/>
    </row>
    <row r="625" ht="15.75" customHeight="1">
      <c r="A625" s="2"/>
      <c r="B625" s="2"/>
      <c r="C625" s="2"/>
      <c r="D625" s="2"/>
      <c r="E625" s="2"/>
      <c r="F625" s="2"/>
      <c r="G625" s="222"/>
      <c r="H625" s="222"/>
      <c r="I625" s="222"/>
      <c r="J625" s="222"/>
      <c r="K625" s="5"/>
    </row>
    <row r="626" ht="15.75" customHeight="1">
      <c r="A626" s="2"/>
      <c r="B626" s="2"/>
      <c r="C626" s="2"/>
      <c r="D626" s="2"/>
      <c r="E626" s="2"/>
      <c r="F626" s="2"/>
      <c r="G626" s="222"/>
      <c r="H626" s="222"/>
      <c r="I626" s="222"/>
      <c r="J626" s="222"/>
      <c r="K626" s="5"/>
    </row>
    <row r="627" ht="15.75" customHeight="1">
      <c r="A627" s="2"/>
      <c r="B627" s="2"/>
      <c r="C627" s="2"/>
      <c r="D627" s="2"/>
      <c r="E627" s="2"/>
      <c r="F627" s="2"/>
      <c r="G627" s="222"/>
      <c r="H627" s="222"/>
      <c r="I627" s="222"/>
      <c r="J627" s="222"/>
      <c r="K627" s="5"/>
    </row>
    <row r="628" ht="15.75" customHeight="1">
      <c r="A628" s="2"/>
      <c r="B628" s="2"/>
      <c r="C628" s="2"/>
      <c r="D628" s="2"/>
      <c r="E628" s="2"/>
      <c r="F628" s="2"/>
      <c r="G628" s="222"/>
      <c r="H628" s="222"/>
      <c r="I628" s="222"/>
      <c r="J628" s="222"/>
      <c r="K628" s="5"/>
    </row>
    <row r="629" ht="15.75" customHeight="1">
      <c r="A629" s="2"/>
      <c r="B629" s="2"/>
      <c r="C629" s="2"/>
      <c r="D629" s="2"/>
      <c r="E629" s="2"/>
      <c r="F629" s="2"/>
      <c r="G629" s="222"/>
      <c r="H629" s="222"/>
      <c r="I629" s="222"/>
      <c r="J629" s="222"/>
      <c r="K629" s="5"/>
    </row>
    <row r="630" ht="15.75" customHeight="1">
      <c r="A630" s="2"/>
      <c r="B630" s="2"/>
      <c r="C630" s="2"/>
      <c r="D630" s="2"/>
      <c r="E630" s="2"/>
      <c r="F630" s="2"/>
      <c r="G630" s="222"/>
      <c r="H630" s="222"/>
      <c r="I630" s="222"/>
      <c r="J630" s="222"/>
      <c r="K630" s="5"/>
    </row>
    <row r="631" ht="15.75" customHeight="1">
      <c r="A631" s="2"/>
      <c r="B631" s="2"/>
      <c r="C631" s="2"/>
      <c r="D631" s="2"/>
      <c r="E631" s="2"/>
      <c r="F631" s="2"/>
      <c r="G631" s="222"/>
      <c r="H631" s="222"/>
      <c r="I631" s="222"/>
      <c r="J631" s="222"/>
      <c r="K631" s="5"/>
    </row>
    <row r="632" ht="15.75" customHeight="1">
      <c r="A632" s="2"/>
      <c r="B632" s="2"/>
      <c r="C632" s="2"/>
      <c r="D632" s="2"/>
      <c r="E632" s="2"/>
      <c r="F632" s="2"/>
      <c r="G632" s="222"/>
      <c r="H632" s="222"/>
      <c r="I632" s="222"/>
      <c r="J632" s="222"/>
      <c r="K632" s="5"/>
    </row>
    <row r="633" ht="15.75" customHeight="1">
      <c r="A633" s="2"/>
      <c r="B633" s="2"/>
      <c r="C633" s="2"/>
      <c r="D633" s="2"/>
      <c r="E633" s="2"/>
      <c r="F633" s="2"/>
      <c r="G633" s="222"/>
      <c r="H633" s="222"/>
      <c r="I633" s="222"/>
      <c r="J633" s="222"/>
      <c r="K633" s="5"/>
    </row>
    <row r="634" ht="15.75" customHeight="1">
      <c r="A634" s="2"/>
      <c r="B634" s="2"/>
      <c r="C634" s="2"/>
      <c r="D634" s="2"/>
      <c r="E634" s="2"/>
      <c r="F634" s="2"/>
      <c r="G634" s="222"/>
      <c r="H634" s="222"/>
      <c r="I634" s="222"/>
      <c r="J634" s="222"/>
      <c r="K634" s="5"/>
    </row>
    <row r="635" ht="15.75" customHeight="1">
      <c r="A635" s="2"/>
      <c r="B635" s="2"/>
      <c r="C635" s="2"/>
      <c r="D635" s="2"/>
      <c r="E635" s="2"/>
      <c r="F635" s="2"/>
      <c r="G635" s="222"/>
      <c r="H635" s="222"/>
      <c r="I635" s="222"/>
      <c r="J635" s="222"/>
      <c r="K635" s="5"/>
    </row>
    <row r="636" ht="15.75" customHeight="1">
      <c r="A636" s="2"/>
      <c r="B636" s="2"/>
      <c r="C636" s="2"/>
      <c r="D636" s="2"/>
      <c r="E636" s="2"/>
      <c r="F636" s="2"/>
      <c r="G636" s="222"/>
      <c r="H636" s="222"/>
      <c r="I636" s="222"/>
      <c r="J636" s="222"/>
      <c r="K636" s="5"/>
    </row>
    <row r="637" ht="15.75" customHeight="1">
      <c r="A637" s="2"/>
      <c r="B637" s="2"/>
      <c r="C637" s="2"/>
      <c r="D637" s="2"/>
      <c r="E637" s="2"/>
      <c r="F637" s="2"/>
      <c r="G637" s="222"/>
      <c r="H637" s="222"/>
      <c r="I637" s="222"/>
      <c r="J637" s="222"/>
      <c r="K637" s="5"/>
    </row>
    <row r="638" ht="15.75" customHeight="1">
      <c r="A638" s="2"/>
      <c r="B638" s="2"/>
      <c r="C638" s="2"/>
      <c r="D638" s="2"/>
      <c r="E638" s="2"/>
      <c r="F638" s="2"/>
      <c r="G638" s="222"/>
      <c r="H638" s="222"/>
      <c r="I638" s="222"/>
      <c r="J638" s="222"/>
      <c r="K638" s="5"/>
    </row>
    <row r="639" ht="15.75" customHeight="1">
      <c r="A639" s="2"/>
      <c r="B639" s="2"/>
      <c r="C639" s="2"/>
      <c r="D639" s="2"/>
      <c r="E639" s="2"/>
      <c r="F639" s="2"/>
      <c r="G639" s="222"/>
      <c r="H639" s="222"/>
      <c r="I639" s="222"/>
      <c r="J639" s="222"/>
      <c r="K639" s="5"/>
    </row>
    <row r="640" ht="15.75" customHeight="1">
      <c r="A640" s="2"/>
      <c r="B640" s="2"/>
      <c r="C640" s="2"/>
      <c r="D640" s="2"/>
      <c r="E640" s="2"/>
      <c r="F640" s="2"/>
      <c r="G640" s="222"/>
      <c r="H640" s="222"/>
      <c r="I640" s="222"/>
      <c r="J640" s="222"/>
      <c r="K640" s="5"/>
    </row>
    <row r="641" ht="15.75" customHeight="1">
      <c r="A641" s="2"/>
      <c r="B641" s="2"/>
      <c r="C641" s="2"/>
      <c r="D641" s="2"/>
      <c r="E641" s="2"/>
      <c r="F641" s="2"/>
      <c r="G641" s="222"/>
      <c r="H641" s="222"/>
      <c r="I641" s="222"/>
      <c r="J641" s="222"/>
      <c r="K641" s="5"/>
    </row>
    <row r="642" ht="15.75" customHeight="1">
      <c r="A642" s="2"/>
      <c r="B642" s="2"/>
      <c r="C642" s="2"/>
      <c r="D642" s="2"/>
      <c r="E642" s="2"/>
      <c r="F642" s="2"/>
      <c r="G642" s="222"/>
      <c r="H642" s="222"/>
      <c r="I642" s="222"/>
      <c r="J642" s="222"/>
      <c r="K642" s="5"/>
    </row>
    <row r="643" ht="15.75" customHeight="1">
      <c r="A643" s="2"/>
      <c r="B643" s="2"/>
      <c r="C643" s="2"/>
      <c r="D643" s="2"/>
      <c r="E643" s="2"/>
      <c r="F643" s="2"/>
      <c r="G643" s="222"/>
      <c r="H643" s="222"/>
      <c r="I643" s="222"/>
      <c r="J643" s="222"/>
      <c r="K643" s="5"/>
    </row>
    <row r="644" ht="15.75" customHeight="1">
      <c r="A644" s="2"/>
      <c r="B644" s="2"/>
      <c r="C644" s="2"/>
      <c r="D644" s="2"/>
      <c r="E644" s="2"/>
      <c r="F644" s="2"/>
      <c r="G644" s="222"/>
      <c r="H644" s="222"/>
      <c r="I644" s="222"/>
      <c r="J644" s="222"/>
      <c r="K644" s="5"/>
    </row>
    <row r="645" ht="15.75" customHeight="1">
      <c r="A645" s="2"/>
      <c r="B645" s="2"/>
      <c r="C645" s="2"/>
      <c r="D645" s="2"/>
      <c r="E645" s="2"/>
      <c r="F645" s="2"/>
      <c r="G645" s="222"/>
      <c r="H645" s="222"/>
      <c r="I645" s="222"/>
      <c r="J645" s="222"/>
      <c r="K645" s="5"/>
    </row>
    <row r="646" ht="15.75" customHeight="1">
      <c r="A646" s="2"/>
      <c r="B646" s="2"/>
      <c r="C646" s="2"/>
      <c r="D646" s="2"/>
      <c r="E646" s="2"/>
      <c r="F646" s="2"/>
      <c r="G646" s="222"/>
      <c r="H646" s="222"/>
      <c r="I646" s="222"/>
      <c r="J646" s="222"/>
      <c r="K646" s="5"/>
    </row>
    <row r="647" ht="15.75" customHeight="1">
      <c r="A647" s="2"/>
      <c r="B647" s="2"/>
      <c r="C647" s="2"/>
      <c r="D647" s="2"/>
      <c r="E647" s="2"/>
      <c r="F647" s="2"/>
      <c r="G647" s="222"/>
      <c r="H647" s="222"/>
      <c r="I647" s="222"/>
      <c r="J647" s="222"/>
      <c r="K647" s="5"/>
    </row>
    <row r="648" ht="15.75" customHeight="1">
      <c r="A648" s="2"/>
      <c r="B648" s="2"/>
      <c r="C648" s="2"/>
      <c r="D648" s="2"/>
      <c r="E648" s="2"/>
      <c r="F648" s="2"/>
      <c r="G648" s="222"/>
      <c r="H648" s="222"/>
      <c r="I648" s="222"/>
      <c r="J648" s="222"/>
      <c r="K648" s="5"/>
    </row>
    <row r="649" ht="15.75" customHeight="1">
      <c r="A649" s="2"/>
      <c r="B649" s="2"/>
      <c r="C649" s="2"/>
      <c r="D649" s="2"/>
      <c r="E649" s="2"/>
      <c r="F649" s="2"/>
      <c r="G649" s="222"/>
      <c r="H649" s="222"/>
      <c r="I649" s="222"/>
      <c r="J649" s="222"/>
      <c r="K649" s="5"/>
    </row>
    <row r="650" ht="15.75" customHeight="1">
      <c r="A650" s="2"/>
      <c r="B650" s="2"/>
      <c r="C650" s="2"/>
      <c r="D650" s="2"/>
      <c r="E650" s="2"/>
      <c r="F650" s="2"/>
      <c r="G650" s="222"/>
      <c r="H650" s="222"/>
      <c r="I650" s="222"/>
      <c r="J650" s="222"/>
      <c r="K650" s="5"/>
    </row>
    <row r="651" ht="15.75" customHeight="1">
      <c r="A651" s="2"/>
      <c r="B651" s="2"/>
      <c r="C651" s="2"/>
      <c r="D651" s="2"/>
      <c r="E651" s="2"/>
      <c r="F651" s="2"/>
      <c r="G651" s="222"/>
      <c r="H651" s="222"/>
      <c r="I651" s="222"/>
      <c r="J651" s="222"/>
      <c r="K651" s="5"/>
    </row>
    <row r="652" ht="15.75" customHeight="1">
      <c r="A652" s="2"/>
      <c r="B652" s="2"/>
      <c r="C652" s="2"/>
      <c r="D652" s="2"/>
      <c r="E652" s="2"/>
      <c r="F652" s="2"/>
      <c r="G652" s="222"/>
      <c r="H652" s="222"/>
      <c r="I652" s="222"/>
      <c r="J652" s="222"/>
      <c r="K652" s="5"/>
    </row>
    <row r="653" ht="15.75" customHeight="1">
      <c r="A653" s="2"/>
      <c r="B653" s="2"/>
      <c r="C653" s="2"/>
      <c r="D653" s="2"/>
      <c r="E653" s="2"/>
      <c r="F653" s="2"/>
      <c r="G653" s="222"/>
      <c r="H653" s="222"/>
      <c r="I653" s="222"/>
      <c r="J653" s="222"/>
      <c r="K653" s="5"/>
    </row>
    <row r="654" ht="15.75" customHeight="1">
      <c r="A654" s="2"/>
      <c r="B654" s="2"/>
      <c r="C654" s="2"/>
      <c r="D654" s="2"/>
      <c r="E654" s="2"/>
      <c r="F654" s="2"/>
      <c r="G654" s="222"/>
      <c r="H654" s="222"/>
      <c r="I654" s="222"/>
      <c r="J654" s="222"/>
      <c r="K654" s="5"/>
    </row>
    <row r="655" ht="15.75" customHeight="1">
      <c r="A655" s="2"/>
      <c r="B655" s="2"/>
      <c r="C655" s="2"/>
      <c r="D655" s="2"/>
      <c r="E655" s="2"/>
      <c r="F655" s="2"/>
      <c r="G655" s="222"/>
      <c r="H655" s="222"/>
      <c r="I655" s="222"/>
      <c r="J655" s="222"/>
      <c r="K655" s="5"/>
    </row>
    <row r="656" ht="15.75" customHeight="1">
      <c r="A656" s="2"/>
      <c r="B656" s="2"/>
      <c r="C656" s="2"/>
      <c r="D656" s="2"/>
      <c r="E656" s="2"/>
      <c r="F656" s="2"/>
      <c r="G656" s="222"/>
      <c r="H656" s="222"/>
      <c r="I656" s="222"/>
      <c r="J656" s="222"/>
      <c r="K656" s="5"/>
    </row>
    <row r="657" ht="15.75" customHeight="1">
      <c r="A657" s="2"/>
      <c r="B657" s="2"/>
      <c r="C657" s="2"/>
      <c r="D657" s="2"/>
      <c r="E657" s="2"/>
      <c r="F657" s="2"/>
      <c r="G657" s="222"/>
      <c r="H657" s="222"/>
      <c r="I657" s="222"/>
      <c r="J657" s="222"/>
      <c r="K657" s="5"/>
    </row>
    <row r="658" ht="15.75" customHeight="1">
      <c r="A658" s="2"/>
      <c r="B658" s="2"/>
      <c r="C658" s="2"/>
      <c r="D658" s="2"/>
      <c r="E658" s="2"/>
      <c r="F658" s="2"/>
      <c r="G658" s="222"/>
      <c r="H658" s="222"/>
      <c r="I658" s="222"/>
      <c r="J658" s="222"/>
      <c r="K658" s="5"/>
    </row>
    <row r="659" ht="15.75" customHeight="1">
      <c r="A659" s="2"/>
      <c r="B659" s="2"/>
      <c r="C659" s="2"/>
      <c r="D659" s="2"/>
      <c r="E659" s="2"/>
      <c r="F659" s="2"/>
      <c r="G659" s="222"/>
      <c r="H659" s="222"/>
      <c r="I659" s="222"/>
      <c r="J659" s="222"/>
      <c r="K659" s="5"/>
    </row>
    <row r="660" ht="15.75" customHeight="1">
      <c r="A660" s="2"/>
      <c r="B660" s="2"/>
      <c r="C660" s="2"/>
      <c r="D660" s="2"/>
      <c r="E660" s="2"/>
      <c r="F660" s="2"/>
      <c r="G660" s="222"/>
      <c r="H660" s="222"/>
      <c r="I660" s="222"/>
      <c r="J660" s="222"/>
      <c r="K660" s="5"/>
    </row>
    <row r="661" ht="15.75" customHeight="1">
      <c r="A661" s="2"/>
      <c r="B661" s="2"/>
      <c r="C661" s="2"/>
      <c r="D661" s="2"/>
      <c r="E661" s="2"/>
      <c r="F661" s="2"/>
      <c r="G661" s="222"/>
      <c r="H661" s="222"/>
      <c r="I661" s="222"/>
      <c r="J661" s="222"/>
      <c r="K661" s="5"/>
    </row>
    <row r="662" ht="15.75" customHeight="1">
      <c r="A662" s="2"/>
      <c r="B662" s="2"/>
      <c r="C662" s="2"/>
      <c r="D662" s="2"/>
      <c r="E662" s="2"/>
      <c r="F662" s="2"/>
      <c r="G662" s="222"/>
      <c r="H662" s="222"/>
      <c r="I662" s="222"/>
      <c r="J662" s="222"/>
      <c r="K662" s="5"/>
    </row>
    <row r="663" ht="15.75" customHeight="1">
      <c r="A663" s="2"/>
      <c r="B663" s="2"/>
      <c r="C663" s="2"/>
      <c r="D663" s="2"/>
      <c r="E663" s="2"/>
      <c r="F663" s="2"/>
      <c r="G663" s="222"/>
      <c r="H663" s="222"/>
      <c r="I663" s="222"/>
      <c r="J663" s="222"/>
      <c r="K663" s="5"/>
    </row>
    <row r="664" ht="15.75" customHeight="1">
      <c r="A664" s="2"/>
      <c r="B664" s="2"/>
      <c r="C664" s="2"/>
      <c r="D664" s="2"/>
      <c r="E664" s="2"/>
      <c r="F664" s="2"/>
      <c r="G664" s="222"/>
      <c r="H664" s="222"/>
      <c r="I664" s="222"/>
      <c r="J664" s="222"/>
      <c r="K664" s="5"/>
    </row>
    <row r="665" ht="15.75" customHeight="1">
      <c r="A665" s="2"/>
      <c r="B665" s="2"/>
      <c r="C665" s="2"/>
      <c r="D665" s="2"/>
      <c r="E665" s="2"/>
      <c r="F665" s="2"/>
      <c r="G665" s="222"/>
      <c r="H665" s="222"/>
      <c r="I665" s="222"/>
      <c r="J665" s="222"/>
      <c r="K665" s="5"/>
    </row>
    <row r="666" ht="15.75" customHeight="1">
      <c r="A666" s="2"/>
      <c r="B666" s="2"/>
      <c r="C666" s="2"/>
      <c r="D666" s="2"/>
      <c r="E666" s="2"/>
      <c r="F666" s="2"/>
      <c r="G666" s="222"/>
      <c r="H666" s="222"/>
      <c r="I666" s="222"/>
      <c r="J666" s="222"/>
      <c r="K666" s="5"/>
    </row>
    <row r="667" ht="15.75" customHeight="1">
      <c r="A667" s="2"/>
      <c r="B667" s="2"/>
      <c r="C667" s="2"/>
      <c r="D667" s="2"/>
      <c r="E667" s="2"/>
      <c r="F667" s="2"/>
      <c r="G667" s="222"/>
      <c r="H667" s="222"/>
      <c r="I667" s="222"/>
      <c r="J667" s="222"/>
      <c r="K667" s="5"/>
    </row>
    <row r="668" ht="15.75" customHeight="1">
      <c r="A668" s="2"/>
      <c r="B668" s="2"/>
      <c r="C668" s="2"/>
      <c r="D668" s="2"/>
      <c r="E668" s="2"/>
      <c r="F668" s="2"/>
      <c r="G668" s="222"/>
      <c r="H668" s="222"/>
      <c r="I668" s="222"/>
      <c r="J668" s="222"/>
      <c r="K668" s="5"/>
    </row>
    <row r="669" ht="15.75" customHeight="1">
      <c r="A669" s="2"/>
      <c r="B669" s="2"/>
      <c r="C669" s="2"/>
      <c r="D669" s="2"/>
      <c r="E669" s="2"/>
      <c r="F669" s="2"/>
      <c r="G669" s="222"/>
      <c r="H669" s="222"/>
      <c r="I669" s="222"/>
      <c r="J669" s="222"/>
      <c r="K669" s="5"/>
    </row>
    <row r="670" ht="15.75" customHeight="1">
      <c r="A670" s="2"/>
      <c r="B670" s="2"/>
      <c r="C670" s="2"/>
      <c r="D670" s="2"/>
      <c r="E670" s="2"/>
      <c r="F670" s="2"/>
      <c r="G670" s="222"/>
      <c r="H670" s="222"/>
      <c r="I670" s="222"/>
      <c r="J670" s="222"/>
      <c r="K670" s="5"/>
    </row>
    <row r="671" ht="15.75" customHeight="1">
      <c r="A671" s="2"/>
      <c r="B671" s="2"/>
      <c r="C671" s="2"/>
      <c r="D671" s="2"/>
      <c r="E671" s="2"/>
      <c r="F671" s="2"/>
      <c r="G671" s="222"/>
      <c r="H671" s="222"/>
      <c r="I671" s="222"/>
      <c r="J671" s="222"/>
      <c r="K671" s="5"/>
    </row>
    <row r="672" ht="15.75" customHeight="1">
      <c r="A672" s="2"/>
      <c r="B672" s="2"/>
      <c r="C672" s="2"/>
      <c r="D672" s="2"/>
      <c r="E672" s="2"/>
      <c r="F672" s="2"/>
      <c r="G672" s="222"/>
      <c r="H672" s="222"/>
      <c r="I672" s="222"/>
      <c r="J672" s="222"/>
      <c r="K672" s="5"/>
    </row>
    <row r="673" ht="15.75" customHeight="1">
      <c r="A673" s="2"/>
      <c r="B673" s="2"/>
      <c r="C673" s="2"/>
      <c r="D673" s="2"/>
      <c r="E673" s="2"/>
      <c r="F673" s="2"/>
      <c r="G673" s="222"/>
      <c r="H673" s="222"/>
      <c r="I673" s="222"/>
      <c r="J673" s="222"/>
      <c r="K673" s="5"/>
    </row>
    <row r="674" ht="15.75" customHeight="1">
      <c r="A674" s="2"/>
      <c r="B674" s="2"/>
      <c r="C674" s="2"/>
      <c r="D674" s="2"/>
      <c r="E674" s="2"/>
      <c r="F674" s="2"/>
      <c r="G674" s="222"/>
      <c r="H674" s="222"/>
      <c r="I674" s="222"/>
      <c r="J674" s="222"/>
      <c r="K674" s="5"/>
    </row>
    <row r="675" ht="15.75" customHeight="1">
      <c r="A675" s="2"/>
      <c r="B675" s="2"/>
      <c r="C675" s="2"/>
      <c r="D675" s="2"/>
      <c r="E675" s="2"/>
      <c r="F675" s="2"/>
      <c r="G675" s="222"/>
      <c r="H675" s="222"/>
      <c r="I675" s="222"/>
      <c r="J675" s="222"/>
      <c r="K675" s="5"/>
    </row>
    <row r="676" ht="15.75" customHeight="1">
      <c r="A676" s="2"/>
      <c r="B676" s="2"/>
      <c r="C676" s="2"/>
      <c r="D676" s="2"/>
      <c r="E676" s="2"/>
      <c r="F676" s="2"/>
      <c r="G676" s="222"/>
      <c r="H676" s="222"/>
      <c r="I676" s="222"/>
      <c r="J676" s="222"/>
      <c r="K676" s="5"/>
    </row>
    <row r="677" ht="15.75" customHeight="1">
      <c r="A677" s="2"/>
      <c r="B677" s="2"/>
      <c r="C677" s="2"/>
      <c r="D677" s="2"/>
      <c r="E677" s="2"/>
      <c r="F677" s="2"/>
      <c r="G677" s="222"/>
      <c r="H677" s="222"/>
      <c r="I677" s="222"/>
      <c r="J677" s="222"/>
      <c r="K677" s="5"/>
    </row>
    <row r="678" ht="15.75" customHeight="1">
      <c r="A678" s="2"/>
      <c r="B678" s="2"/>
      <c r="C678" s="2"/>
      <c r="D678" s="2"/>
      <c r="E678" s="2"/>
      <c r="F678" s="2"/>
      <c r="G678" s="222"/>
      <c r="H678" s="222"/>
      <c r="I678" s="222"/>
      <c r="J678" s="222"/>
      <c r="K678" s="5"/>
    </row>
    <row r="679" ht="15.75" customHeight="1">
      <c r="A679" s="2"/>
      <c r="B679" s="2"/>
      <c r="C679" s="2"/>
      <c r="D679" s="2"/>
      <c r="E679" s="2"/>
      <c r="F679" s="2"/>
      <c r="G679" s="222"/>
      <c r="H679" s="222"/>
      <c r="I679" s="222"/>
      <c r="J679" s="222"/>
      <c r="K679" s="5"/>
    </row>
    <row r="680" ht="15.75" customHeight="1">
      <c r="A680" s="2"/>
      <c r="B680" s="2"/>
      <c r="C680" s="2"/>
      <c r="D680" s="2"/>
      <c r="E680" s="2"/>
      <c r="F680" s="2"/>
      <c r="G680" s="222"/>
      <c r="H680" s="222"/>
      <c r="I680" s="222"/>
      <c r="J680" s="222"/>
      <c r="K680" s="5"/>
    </row>
    <row r="681" ht="15.75" customHeight="1">
      <c r="A681" s="2"/>
      <c r="B681" s="2"/>
      <c r="C681" s="2"/>
      <c r="D681" s="2"/>
      <c r="E681" s="2"/>
      <c r="F681" s="2"/>
      <c r="G681" s="222"/>
      <c r="H681" s="222"/>
      <c r="I681" s="222"/>
      <c r="J681" s="222"/>
      <c r="K681" s="5"/>
    </row>
    <row r="682" ht="15.75" customHeight="1">
      <c r="A682" s="2"/>
      <c r="B682" s="2"/>
      <c r="C682" s="2"/>
      <c r="D682" s="2"/>
      <c r="E682" s="2"/>
      <c r="F682" s="2"/>
      <c r="G682" s="222"/>
      <c r="H682" s="222"/>
      <c r="I682" s="222"/>
      <c r="J682" s="222"/>
      <c r="K682" s="5"/>
    </row>
    <row r="683" ht="15.75" customHeight="1">
      <c r="A683" s="2"/>
      <c r="B683" s="2"/>
      <c r="C683" s="2"/>
      <c r="D683" s="2"/>
      <c r="E683" s="2"/>
      <c r="F683" s="2"/>
      <c r="G683" s="222"/>
      <c r="H683" s="222"/>
      <c r="I683" s="222"/>
      <c r="J683" s="222"/>
      <c r="K683" s="5"/>
    </row>
    <row r="684" ht="15.75" customHeight="1">
      <c r="A684" s="2"/>
      <c r="B684" s="2"/>
      <c r="C684" s="2"/>
      <c r="D684" s="2"/>
      <c r="E684" s="2"/>
      <c r="F684" s="2"/>
      <c r="G684" s="222"/>
      <c r="H684" s="222"/>
      <c r="I684" s="222"/>
      <c r="J684" s="222"/>
      <c r="K684" s="5"/>
    </row>
    <row r="685" ht="15.75" customHeight="1">
      <c r="A685" s="2"/>
      <c r="B685" s="2"/>
      <c r="C685" s="2"/>
      <c r="D685" s="2"/>
      <c r="E685" s="2"/>
      <c r="F685" s="2"/>
      <c r="G685" s="222"/>
      <c r="H685" s="222"/>
      <c r="I685" s="222"/>
      <c r="J685" s="222"/>
      <c r="K685" s="5"/>
    </row>
    <row r="686" ht="15.75" customHeight="1">
      <c r="A686" s="2"/>
      <c r="B686" s="2"/>
      <c r="C686" s="2"/>
      <c r="D686" s="2"/>
      <c r="E686" s="2"/>
      <c r="F686" s="2"/>
      <c r="G686" s="222"/>
      <c r="H686" s="222"/>
      <c r="I686" s="222"/>
      <c r="J686" s="222"/>
      <c r="K686" s="5"/>
    </row>
    <row r="687" ht="15.75" customHeight="1">
      <c r="A687" s="2"/>
      <c r="B687" s="2"/>
      <c r="C687" s="2"/>
      <c r="D687" s="2"/>
      <c r="E687" s="2"/>
      <c r="F687" s="2"/>
      <c r="G687" s="222"/>
      <c r="H687" s="222"/>
      <c r="I687" s="222"/>
      <c r="J687" s="222"/>
      <c r="K687" s="5"/>
    </row>
    <row r="688" ht="15.75" customHeight="1">
      <c r="A688" s="2"/>
      <c r="B688" s="2"/>
      <c r="C688" s="2"/>
      <c r="D688" s="2"/>
      <c r="E688" s="2"/>
      <c r="F688" s="2"/>
      <c r="G688" s="222"/>
      <c r="H688" s="222"/>
      <c r="I688" s="222"/>
      <c r="J688" s="222"/>
      <c r="K688" s="5"/>
    </row>
    <row r="689" ht="15.75" customHeight="1">
      <c r="A689" s="2"/>
      <c r="B689" s="2"/>
      <c r="C689" s="2"/>
      <c r="D689" s="2"/>
      <c r="E689" s="2"/>
      <c r="F689" s="2"/>
      <c r="G689" s="222"/>
      <c r="H689" s="222"/>
      <c r="I689" s="222"/>
      <c r="J689" s="222"/>
      <c r="K689" s="5"/>
    </row>
    <row r="690" ht="15.75" customHeight="1">
      <c r="A690" s="2"/>
      <c r="B690" s="2"/>
      <c r="C690" s="2"/>
      <c r="D690" s="2"/>
      <c r="E690" s="2"/>
      <c r="F690" s="2"/>
      <c r="G690" s="222"/>
      <c r="H690" s="222"/>
      <c r="I690" s="222"/>
      <c r="J690" s="222"/>
      <c r="K690" s="5"/>
    </row>
    <row r="691" ht="15.75" customHeight="1">
      <c r="A691" s="2"/>
      <c r="B691" s="2"/>
      <c r="C691" s="2"/>
      <c r="D691" s="2"/>
      <c r="E691" s="2"/>
      <c r="F691" s="2"/>
      <c r="G691" s="222"/>
      <c r="H691" s="222"/>
      <c r="I691" s="222"/>
      <c r="J691" s="222"/>
      <c r="K691" s="5"/>
    </row>
    <row r="692" ht="15.75" customHeight="1">
      <c r="A692" s="2"/>
      <c r="B692" s="2"/>
      <c r="C692" s="2"/>
      <c r="D692" s="2"/>
      <c r="E692" s="2"/>
      <c r="F692" s="2"/>
      <c r="G692" s="222"/>
      <c r="H692" s="222"/>
      <c r="I692" s="222"/>
      <c r="J692" s="222"/>
      <c r="K692" s="5"/>
    </row>
    <row r="693" ht="15.75" customHeight="1">
      <c r="A693" s="2"/>
      <c r="B693" s="2"/>
      <c r="C693" s="2"/>
      <c r="D693" s="2"/>
      <c r="E693" s="2"/>
      <c r="F693" s="2"/>
      <c r="G693" s="222"/>
      <c r="H693" s="222"/>
      <c r="I693" s="222"/>
      <c r="J693" s="222"/>
      <c r="K693" s="5"/>
    </row>
    <row r="694" ht="15.75" customHeight="1">
      <c r="A694" s="2"/>
      <c r="B694" s="2"/>
      <c r="C694" s="2"/>
      <c r="D694" s="2"/>
      <c r="E694" s="2"/>
      <c r="F694" s="2"/>
      <c r="G694" s="222"/>
      <c r="H694" s="222"/>
      <c r="I694" s="222"/>
      <c r="J694" s="222"/>
      <c r="K694" s="5"/>
    </row>
    <row r="695" ht="15.75" customHeight="1">
      <c r="A695" s="2"/>
      <c r="B695" s="2"/>
      <c r="C695" s="2"/>
      <c r="D695" s="2"/>
      <c r="E695" s="2"/>
      <c r="F695" s="2"/>
      <c r="G695" s="222"/>
      <c r="H695" s="222"/>
      <c r="I695" s="222"/>
      <c r="J695" s="222"/>
      <c r="K695" s="5"/>
    </row>
    <row r="696" ht="15.75" customHeight="1">
      <c r="A696" s="2"/>
      <c r="B696" s="2"/>
      <c r="C696" s="2"/>
      <c r="D696" s="2"/>
      <c r="E696" s="2"/>
      <c r="F696" s="2"/>
      <c r="G696" s="222"/>
      <c r="H696" s="222"/>
      <c r="I696" s="222"/>
      <c r="J696" s="222"/>
      <c r="K696" s="5"/>
    </row>
    <row r="697" ht="15.75" customHeight="1">
      <c r="A697" s="2"/>
      <c r="B697" s="2"/>
      <c r="C697" s="2"/>
      <c r="D697" s="2"/>
      <c r="E697" s="2"/>
      <c r="F697" s="2"/>
      <c r="G697" s="222"/>
      <c r="H697" s="222"/>
      <c r="I697" s="222"/>
      <c r="J697" s="222"/>
      <c r="K697" s="5"/>
    </row>
    <row r="698" ht="15.75" customHeight="1">
      <c r="A698" s="2"/>
      <c r="B698" s="2"/>
      <c r="C698" s="2"/>
      <c r="D698" s="2"/>
      <c r="E698" s="2"/>
      <c r="F698" s="2"/>
      <c r="G698" s="222"/>
      <c r="H698" s="222"/>
      <c r="I698" s="222"/>
      <c r="J698" s="222"/>
      <c r="K698" s="5"/>
    </row>
    <row r="699" ht="15.75" customHeight="1">
      <c r="A699" s="2"/>
      <c r="B699" s="2"/>
      <c r="C699" s="2"/>
      <c r="D699" s="2"/>
      <c r="E699" s="2"/>
      <c r="F699" s="2"/>
      <c r="G699" s="222"/>
      <c r="H699" s="222"/>
      <c r="I699" s="222"/>
      <c r="J699" s="222"/>
      <c r="K699" s="5"/>
    </row>
    <row r="700" ht="15.75" customHeight="1">
      <c r="A700" s="2"/>
      <c r="B700" s="2"/>
      <c r="C700" s="2"/>
      <c r="D700" s="2"/>
      <c r="E700" s="2"/>
      <c r="F700" s="2"/>
      <c r="G700" s="222"/>
      <c r="H700" s="222"/>
      <c r="I700" s="222"/>
      <c r="J700" s="222"/>
      <c r="K700" s="5"/>
    </row>
    <row r="701" ht="15.75" customHeight="1">
      <c r="A701" s="2"/>
      <c r="B701" s="2"/>
      <c r="C701" s="2"/>
      <c r="D701" s="2"/>
      <c r="E701" s="2"/>
      <c r="F701" s="2"/>
      <c r="G701" s="222"/>
      <c r="H701" s="222"/>
      <c r="I701" s="222"/>
      <c r="J701" s="222"/>
      <c r="K701" s="5"/>
    </row>
    <row r="702" ht="15.75" customHeight="1">
      <c r="A702" s="2"/>
      <c r="B702" s="2"/>
      <c r="C702" s="2"/>
      <c r="D702" s="2"/>
      <c r="E702" s="2"/>
      <c r="F702" s="2"/>
      <c r="G702" s="222"/>
      <c r="H702" s="222"/>
      <c r="I702" s="222"/>
      <c r="J702" s="222"/>
      <c r="K702" s="5"/>
    </row>
    <row r="703" ht="15.75" customHeight="1">
      <c r="A703" s="2"/>
      <c r="B703" s="2"/>
      <c r="C703" s="2"/>
      <c r="D703" s="2"/>
      <c r="E703" s="2"/>
      <c r="F703" s="2"/>
      <c r="G703" s="222"/>
      <c r="H703" s="222"/>
      <c r="I703" s="222"/>
      <c r="J703" s="222"/>
      <c r="K703" s="5"/>
    </row>
    <row r="704" ht="15.75" customHeight="1">
      <c r="A704" s="2"/>
      <c r="B704" s="2"/>
      <c r="C704" s="2"/>
      <c r="D704" s="2"/>
      <c r="E704" s="2"/>
      <c r="F704" s="2"/>
      <c r="G704" s="222"/>
      <c r="H704" s="222"/>
      <c r="I704" s="222"/>
      <c r="J704" s="222"/>
      <c r="K704" s="5"/>
    </row>
    <row r="705" ht="15.75" customHeight="1">
      <c r="A705" s="2"/>
      <c r="B705" s="2"/>
      <c r="C705" s="2"/>
      <c r="D705" s="2"/>
      <c r="E705" s="2"/>
      <c r="F705" s="2"/>
      <c r="G705" s="222"/>
      <c r="H705" s="222"/>
      <c r="I705" s="222"/>
      <c r="J705" s="222"/>
      <c r="K705" s="5"/>
    </row>
    <row r="706" ht="15.75" customHeight="1">
      <c r="A706" s="2"/>
      <c r="B706" s="2"/>
      <c r="C706" s="2"/>
      <c r="D706" s="2"/>
      <c r="E706" s="2"/>
      <c r="F706" s="2"/>
      <c r="G706" s="222"/>
      <c r="H706" s="222"/>
      <c r="I706" s="222"/>
      <c r="J706" s="222"/>
      <c r="K706" s="5"/>
    </row>
    <row r="707" ht="15.75" customHeight="1">
      <c r="A707" s="2"/>
      <c r="B707" s="2"/>
      <c r="C707" s="2"/>
      <c r="D707" s="2"/>
      <c r="E707" s="2"/>
      <c r="F707" s="2"/>
      <c r="G707" s="222"/>
      <c r="H707" s="222"/>
      <c r="I707" s="222"/>
      <c r="J707" s="222"/>
      <c r="K707" s="5"/>
    </row>
    <row r="708" ht="15.75" customHeight="1">
      <c r="A708" s="2"/>
      <c r="B708" s="2"/>
      <c r="C708" s="2"/>
      <c r="D708" s="2"/>
      <c r="E708" s="2"/>
      <c r="F708" s="2"/>
      <c r="G708" s="222"/>
      <c r="H708" s="222"/>
      <c r="I708" s="222"/>
      <c r="J708" s="222"/>
      <c r="K708" s="5"/>
    </row>
    <row r="709" ht="15.75" customHeight="1">
      <c r="A709" s="2"/>
      <c r="B709" s="2"/>
      <c r="C709" s="2"/>
      <c r="D709" s="2"/>
      <c r="E709" s="2"/>
      <c r="F709" s="2"/>
      <c r="G709" s="222"/>
      <c r="H709" s="222"/>
      <c r="I709" s="222"/>
      <c r="J709" s="222"/>
      <c r="K709" s="5"/>
    </row>
    <row r="710" ht="15.75" customHeight="1">
      <c r="A710" s="2"/>
      <c r="B710" s="2"/>
      <c r="C710" s="2"/>
      <c r="D710" s="2"/>
      <c r="E710" s="2"/>
      <c r="F710" s="2"/>
      <c r="G710" s="222"/>
      <c r="H710" s="222"/>
      <c r="I710" s="222"/>
      <c r="J710" s="222"/>
      <c r="K710" s="5"/>
    </row>
    <row r="711" ht="15.75" customHeight="1">
      <c r="A711" s="2"/>
      <c r="B711" s="2"/>
      <c r="C711" s="2"/>
      <c r="D711" s="2"/>
      <c r="E711" s="2"/>
      <c r="F711" s="2"/>
      <c r="G711" s="222"/>
      <c r="H711" s="222"/>
      <c r="I711" s="222"/>
      <c r="J711" s="222"/>
      <c r="K711" s="5"/>
    </row>
    <row r="712" ht="15.75" customHeight="1">
      <c r="A712" s="2"/>
      <c r="B712" s="2"/>
      <c r="C712" s="2"/>
      <c r="D712" s="2"/>
      <c r="E712" s="2"/>
      <c r="F712" s="2"/>
      <c r="G712" s="222"/>
      <c r="H712" s="222"/>
      <c r="I712" s="222"/>
      <c r="J712" s="222"/>
      <c r="K712" s="5"/>
    </row>
    <row r="713" ht="15.75" customHeight="1">
      <c r="A713" s="2"/>
      <c r="B713" s="2"/>
      <c r="C713" s="2"/>
      <c r="D713" s="2"/>
      <c r="E713" s="2"/>
      <c r="F713" s="2"/>
      <c r="G713" s="222"/>
      <c r="H713" s="222"/>
      <c r="I713" s="222"/>
      <c r="J713" s="222"/>
      <c r="K713" s="5"/>
    </row>
    <row r="714" ht="15.75" customHeight="1">
      <c r="A714" s="2"/>
      <c r="B714" s="2"/>
      <c r="C714" s="2"/>
      <c r="D714" s="2"/>
      <c r="E714" s="2"/>
      <c r="F714" s="2"/>
      <c r="G714" s="222"/>
      <c r="H714" s="222"/>
      <c r="I714" s="222"/>
      <c r="J714" s="222"/>
      <c r="K714" s="5"/>
    </row>
    <row r="715" ht="15.75" customHeight="1">
      <c r="A715" s="2"/>
      <c r="B715" s="2"/>
      <c r="C715" s="2"/>
      <c r="D715" s="2"/>
      <c r="E715" s="2"/>
      <c r="F715" s="2"/>
      <c r="G715" s="222"/>
      <c r="H715" s="222"/>
      <c r="I715" s="222"/>
      <c r="J715" s="222"/>
      <c r="K715" s="5"/>
    </row>
    <row r="716" ht="15.75" customHeight="1">
      <c r="A716" s="2"/>
      <c r="B716" s="2"/>
      <c r="C716" s="2"/>
      <c r="D716" s="2"/>
      <c r="E716" s="2"/>
      <c r="F716" s="2"/>
      <c r="G716" s="222"/>
      <c r="H716" s="222"/>
      <c r="I716" s="222"/>
      <c r="J716" s="222"/>
      <c r="K716" s="5"/>
    </row>
    <row r="717" ht="15.75" customHeight="1">
      <c r="A717" s="2"/>
      <c r="B717" s="2"/>
      <c r="C717" s="2"/>
      <c r="D717" s="2"/>
      <c r="E717" s="2"/>
      <c r="F717" s="2"/>
      <c r="G717" s="222"/>
      <c r="H717" s="222"/>
      <c r="I717" s="222"/>
      <c r="J717" s="222"/>
      <c r="K717" s="5"/>
    </row>
    <row r="718" ht="15.75" customHeight="1">
      <c r="A718" s="2"/>
      <c r="B718" s="2"/>
      <c r="C718" s="2"/>
      <c r="D718" s="2"/>
      <c r="E718" s="2"/>
      <c r="F718" s="2"/>
      <c r="G718" s="222"/>
      <c r="H718" s="222"/>
      <c r="I718" s="222"/>
      <c r="J718" s="222"/>
      <c r="K718" s="5"/>
    </row>
    <row r="719" ht="15.75" customHeight="1">
      <c r="A719" s="2"/>
      <c r="B719" s="2"/>
      <c r="C719" s="2"/>
      <c r="D719" s="2"/>
      <c r="E719" s="2"/>
      <c r="F719" s="2"/>
      <c r="G719" s="222"/>
      <c r="H719" s="222"/>
      <c r="I719" s="222"/>
      <c r="J719" s="222"/>
      <c r="K719" s="5"/>
    </row>
    <row r="720" ht="15.75" customHeight="1">
      <c r="A720" s="2"/>
      <c r="B720" s="2"/>
      <c r="C720" s="2"/>
      <c r="D720" s="2"/>
      <c r="E720" s="2"/>
      <c r="F720" s="2"/>
      <c r="G720" s="222"/>
      <c r="H720" s="222"/>
      <c r="I720" s="222"/>
      <c r="J720" s="222"/>
      <c r="K720" s="5"/>
    </row>
    <row r="721" ht="15.75" customHeight="1">
      <c r="A721" s="2"/>
      <c r="B721" s="2"/>
      <c r="C721" s="2"/>
      <c r="D721" s="2"/>
      <c r="E721" s="2"/>
      <c r="F721" s="2"/>
      <c r="G721" s="222"/>
      <c r="H721" s="222"/>
      <c r="I721" s="222"/>
      <c r="J721" s="222"/>
      <c r="K721" s="5"/>
    </row>
    <row r="722" ht="15.75" customHeight="1">
      <c r="A722" s="2"/>
      <c r="B722" s="2"/>
      <c r="C722" s="2"/>
      <c r="D722" s="2"/>
      <c r="E722" s="2"/>
      <c r="F722" s="2"/>
      <c r="G722" s="222"/>
      <c r="H722" s="222"/>
      <c r="I722" s="222"/>
      <c r="J722" s="222"/>
      <c r="K722" s="5"/>
    </row>
    <row r="723" ht="15.75" customHeight="1">
      <c r="A723" s="2"/>
      <c r="B723" s="2"/>
      <c r="C723" s="2"/>
      <c r="D723" s="2"/>
      <c r="E723" s="2"/>
      <c r="F723" s="2"/>
      <c r="G723" s="222"/>
      <c r="H723" s="222"/>
      <c r="I723" s="222"/>
      <c r="J723" s="222"/>
      <c r="K723" s="5"/>
    </row>
    <row r="724" ht="15.75" customHeight="1">
      <c r="A724" s="2"/>
      <c r="B724" s="2"/>
      <c r="C724" s="2"/>
      <c r="D724" s="2"/>
      <c r="E724" s="2"/>
      <c r="F724" s="2"/>
      <c r="G724" s="222"/>
      <c r="H724" s="222"/>
      <c r="I724" s="222"/>
      <c r="J724" s="222"/>
      <c r="K724" s="5"/>
    </row>
    <row r="725" ht="15.75" customHeight="1">
      <c r="A725" s="2"/>
      <c r="B725" s="2"/>
      <c r="C725" s="2"/>
      <c r="D725" s="2"/>
      <c r="E725" s="2"/>
      <c r="F725" s="2"/>
      <c r="G725" s="222"/>
      <c r="H725" s="222"/>
      <c r="I725" s="222"/>
      <c r="J725" s="222"/>
      <c r="K725" s="5"/>
    </row>
    <row r="726" ht="15.75" customHeight="1">
      <c r="A726" s="2"/>
      <c r="B726" s="2"/>
      <c r="C726" s="2"/>
      <c r="D726" s="2"/>
      <c r="E726" s="2"/>
      <c r="F726" s="2"/>
      <c r="G726" s="222"/>
      <c r="H726" s="222"/>
      <c r="I726" s="222"/>
      <c r="J726" s="222"/>
      <c r="K726" s="5"/>
    </row>
    <row r="727" ht="15.75" customHeight="1">
      <c r="A727" s="2"/>
      <c r="B727" s="2"/>
      <c r="C727" s="2"/>
      <c r="D727" s="2"/>
      <c r="E727" s="2"/>
      <c r="F727" s="2"/>
      <c r="G727" s="222"/>
      <c r="H727" s="222"/>
      <c r="I727" s="222"/>
      <c r="J727" s="222"/>
      <c r="K727" s="5"/>
    </row>
    <row r="728" ht="15.75" customHeight="1">
      <c r="A728" s="2"/>
      <c r="B728" s="2"/>
      <c r="C728" s="2"/>
      <c r="D728" s="2"/>
      <c r="E728" s="2"/>
      <c r="F728" s="2"/>
      <c r="G728" s="222"/>
      <c r="H728" s="222"/>
      <c r="I728" s="222"/>
      <c r="J728" s="222"/>
      <c r="K728" s="5"/>
    </row>
    <row r="729" ht="15.75" customHeight="1">
      <c r="A729" s="2"/>
      <c r="B729" s="2"/>
      <c r="C729" s="2"/>
      <c r="D729" s="2"/>
      <c r="E729" s="2"/>
      <c r="F729" s="2"/>
      <c r="G729" s="222"/>
      <c r="H729" s="222"/>
      <c r="I729" s="222"/>
      <c r="J729" s="222"/>
      <c r="K729" s="5"/>
    </row>
    <row r="730" ht="15.75" customHeight="1">
      <c r="A730" s="2"/>
      <c r="B730" s="2"/>
      <c r="C730" s="2"/>
      <c r="D730" s="2"/>
      <c r="E730" s="2"/>
      <c r="F730" s="2"/>
      <c r="G730" s="222"/>
      <c r="H730" s="222"/>
      <c r="I730" s="222"/>
      <c r="J730" s="222"/>
      <c r="K730" s="5"/>
    </row>
    <row r="731" ht="15.75" customHeight="1">
      <c r="A731" s="2"/>
      <c r="B731" s="2"/>
      <c r="C731" s="2"/>
      <c r="D731" s="2"/>
      <c r="E731" s="2"/>
      <c r="F731" s="2"/>
      <c r="G731" s="222"/>
      <c r="H731" s="222"/>
      <c r="I731" s="222"/>
      <c r="J731" s="222"/>
      <c r="K731" s="5"/>
    </row>
    <row r="732" ht="15.75" customHeight="1">
      <c r="A732" s="2"/>
      <c r="B732" s="2"/>
      <c r="C732" s="2"/>
      <c r="D732" s="2"/>
      <c r="E732" s="2"/>
      <c r="F732" s="2"/>
      <c r="G732" s="222"/>
      <c r="H732" s="222"/>
      <c r="I732" s="222"/>
      <c r="J732" s="222"/>
      <c r="K732" s="5"/>
    </row>
    <row r="733" ht="15.75" customHeight="1">
      <c r="A733" s="2"/>
      <c r="B733" s="2"/>
      <c r="C733" s="2"/>
      <c r="D733" s="2"/>
      <c r="E733" s="2"/>
      <c r="F733" s="2"/>
      <c r="G733" s="222"/>
      <c r="H733" s="222"/>
      <c r="I733" s="222"/>
      <c r="J733" s="222"/>
      <c r="K733" s="5"/>
    </row>
    <row r="734" ht="15.75" customHeight="1">
      <c r="A734" s="2"/>
      <c r="B734" s="2"/>
      <c r="C734" s="2"/>
      <c r="D734" s="2"/>
      <c r="E734" s="2"/>
      <c r="F734" s="2"/>
      <c r="G734" s="222"/>
      <c r="H734" s="222"/>
      <c r="I734" s="222"/>
      <c r="J734" s="222"/>
      <c r="K734" s="5"/>
    </row>
    <row r="735" ht="15.75" customHeight="1">
      <c r="A735" s="2"/>
      <c r="B735" s="2"/>
      <c r="C735" s="2"/>
      <c r="D735" s="2"/>
      <c r="E735" s="2"/>
      <c r="F735" s="2"/>
      <c r="G735" s="222"/>
      <c r="H735" s="222"/>
      <c r="I735" s="222"/>
      <c r="J735" s="222"/>
      <c r="K735" s="5"/>
    </row>
    <row r="736" ht="15.75" customHeight="1">
      <c r="A736" s="2"/>
      <c r="B736" s="2"/>
      <c r="C736" s="2"/>
      <c r="D736" s="2"/>
      <c r="E736" s="2"/>
      <c r="F736" s="2"/>
      <c r="G736" s="222"/>
      <c r="H736" s="222"/>
      <c r="I736" s="222"/>
      <c r="J736" s="222"/>
      <c r="K736" s="5"/>
    </row>
    <row r="737" ht="15.75" customHeight="1">
      <c r="A737" s="2"/>
      <c r="B737" s="2"/>
      <c r="C737" s="2"/>
      <c r="D737" s="2"/>
      <c r="E737" s="2"/>
      <c r="F737" s="2"/>
      <c r="G737" s="222"/>
      <c r="H737" s="222"/>
      <c r="I737" s="222"/>
      <c r="J737" s="222"/>
      <c r="K737" s="5"/>
    </row>
    <row r="738" ht="15.75" customHeight="1">
      <c r="A738" s="2"/>
      <c r="B738" s="2"/>
      <c r="C738" s="2"/>
      <c r="D738" s="2"/>
      <c r="E738" s="2"/>
      <c r="F738" s="2"/>
      <c r="G738" s="222"/>
      <c r="H738" s="222"/>
      <c r="I738" s="222"/>
      <c r="J738" s="222"/>
      <c r="K738" s="5"/>
    </row>
    <row r="739" ht="15.75" customHeight="1">
      <c r="A739" s="2"/>
      <c r="B739" s="2"/>
      <c r="C739" s="2"/>
      <c r="D739" s="2"/>
      <c r="E739" s="2"/>
      <c r="F739" s="2"/>
      <c r="G739" s="222"/>
      <c r="H739" s="222"/>
      <c r="I739" s="222"/>
      <c r="J739" s="222"/>
      <c r="K739" s="5"/>
    </row>
    <row r="740" ht="15.75" customHeight="1">
      <c r="A740" s="2"/>
      <c r="B740" s="2"/>
      <c r="C740" s="2"/>
      <c r="D740" s="2"/>
      <c r="E740" s="2"/>
      <c r="F740" s="2"/>
      <c r="G740" s="222"/>
      <c r="H740" s="222"/>
      <c r="I740" s="222"/>
      <c r="J740" s="222"/>
      <c r="K740" s="5"/>
    </row>
    <row r="741" ht="15.75" customHeight="1">
      <c r="A741" s="2"/>
      <c r="B741" s="2"/>
      <c r="C741" s="2"/>
      <c r="D741" s="2"/>
      <c r="E741" s="2"/>
      <c r="F741" s="2"/>
      <c r="G741" s="222"/>
      <c r="H741" s="222"/>
      <c r="I741" s="222"/>
      <c r="J741" s="222"/>
      <c r="K741" s="5"/>
    </row>
    <row r="742" ht="15.75" customHeight="1">
      <c r="A742" s="2"/>
      <c r="B742" s="2"/>
      <c r="C742" s="2"/>
      <c r="D742" s="2"/>
      <c r="E742" s="2"/>
      <c r="F742" s="2"/>
      <c r="G742" s="222"/>
      <c r="H742" s="222"/>
      <c r="I742" s="222"/>
      <c r="J742" s="222"/>
      <c r="K742" s="5"/>
    </row>
    <row r="743" ht="15.75" customHeight="1">
      <c r="A743" s="2"/>
      <c r="B743" s="2"/>
      <c r="C743" s="2"/>
      <c r="D743" s="2"/>
      <c r="E743" s="2"/>
      <c r="F743" s="2"/>
      <c r="G743" s="222"/>
      <c r="H743" s="222"/>
      <c r="I743" s="222"/>
      <c r="J743" s="222"/>
      <c r="K743" s="5"/>
    </row>
    <row r="744" ht="15.75" customHeight="1">
      <c r="A744" s="2"/>
      <c r="B744" s="2"/>
      <c r="C744" s="2"/>
      <c r="D744" s="2"/>
      <c r="E744" s="2"/>
      <c r="F744" s="2"/>
      <c r="G744" s="222"/>
      <c r="H744" s="222"/>
      <c r="I744" s="222"/>
      <c r="J744" s="222"/>
      <c r="K744" s="5"/>
    </row>
    <row r="745" ht="15.75" customHeight="1">
      <c r="A745" s="2"/>
      <c r="B745" s="2"/>
      <c r="C745" s="2"/>
      <c r="D745" s="2"/>
      <c r="E745" s="2"/>
      <c r="F745" s="2"/>
      <c r="G745" s="222"/>
      <c r="H745" s="222"/>
      <c r="I745" s="222"/>
      <c r="J745" s="222"/>
      <c r="K745" s="5"/>
    </row>
    <row r="746" ht="15.75" customHeight="1">
      <c r="A746" s="2"/>
      <c r="B746" s="2"/>
      <c r="C746" s="2"/>
      <c r="D746" s="2"/>
      <c r="E746" s="2"/>
      <c r="F746" s="2"/>
      <c r="G746" s="222"/>
      <c r="H746" s="222"/>
      <c r="I746" s="222"/>
      <c r="J746" s="222"/>
      <c r="K746" s="5"/>
    </row>
    <row r="747" ht="15.75" customHeight="1">
      <c r="A747" s="2"/>
      <c r="B747" s="2"/>
      <c r="C747" s="2"/>
      <c r="D747" s="2"/>
      <c r="E747" s="2"/>
      <c r="F747" s="2"/>
      <c r="G747" s="222"/>
      <c r="H747" s="222"/>
      <c r="I747" s="222"/>
      <c r="J747" s="222"/>
      <c r="K747" s="5"/>
    </row>
    <row r="748" ht="15.75" customHeight="1">
      <c r="A748" s="2"/>
      <c r="B748" s="2"/>
      <c r="C748" s="2"/>
      <c r="D748" s="2"/>
      <c r="E748" s="2"/>
      <c r="F748" s="2"/>
      <c r="G748" s="222"/>
      <c r="H748" s="222"/>
      <c r="I748" s="222"/>
      <c r="J748" s="222"/>
      <c r="K748" s="5"/>
    </row>
    <row r="749" ht="15.75" customHeight="1">
      <c r="A749" s="2"/>
      <c r="B749" s="2"/>
      <c r="C749" s="2"/>
      <c r="D749" s="2"/>
      <c r="E749" s="2"/>
      <c r="F749" s="2"/>
      <c r="G749" s="222"/>
      <c r="H749" s="222"/>
      <c r="I749" s="222"/>
      <c r="J749" s="222"/>
      <c r="K749" s="5"/>
    </row>
    <row r="750" ht="15.75" customHeight="1">
      <c r="A750" s="2"/>
      <c r="B750" s="2"/>
      <c r="C750" s="2"/>
      <c r="D750" s="2"/>
      <c r="E750" s="2"/>
      <c r="F750" s="2"/>
      <c r="G750" s="222"/>
      <c r="H750" s="222"/>
      <c r="I750" s="222"/>
      <c r="J750" s="222"/>
      <c r="K750" s="5"/>
    </row>
    <row r="751" ht="15.75" customHeight="1">
      <c r="A751" s="2"/>
      <c r="B751" s="2"/>
      <c r="C751" s="2"/>
      <c r="D751" s="2"/>
      <c r="E751" s="2"/>
      <c r="F751" s="2"/>
      <c r="G751" s="222"/>
      <c r="H751" s="222"/>
      <c r="I751" s="222"/>
      <c r="J751" s="222"/>
      <c r="K751" s="5"/>
    </row>
    <row r="752" ht="15.75" customHeight="1">
      <c r="A752" s="2"/>
      <c r="B752" s="2"/>
      <c r="C752" s="2"/>
      <c r="D752" s="2"/>
      <c r="E752" s="2"/>
      <c r="F752" s="2"/>
      <c r="G752" s="222"/>
      <c r="H752" s="222"/>
      <c r="I752" s="222"/>
      <c r="J752" s="222"/>
      <c r="K752" s="5"/>
    </row>
    <row r="753" ht="15.75" customHeight="1">
      <c r="A753" s="2"/>
      <c r="B753" s="2"/>
      <c r="C753" s="2"/>
      <c r="D753" s="2"/>
      <c r="E753" s="2"/>
      <c r="F753" s="2"/>
      <c r="G753" s="222"/>
      <c r="H753" s="222"/>
      <c r="I753" s="222"/>
      <c r="J753" s="222"/>
      <c r="K753" s="5"/>
    </row>
    <row r="754" ht="15.75" customHeight="1">
      <c r="A754" s="2"/>
      <c r="B754" s="2"/>
      <c r="C754" s="2"/>
      <c r="D754" s="2"/>
      <c r="E754" s="2"/>
      <c r="F754" s="2"/>
      <c r="G754" s="222"/>
      <c r="H754" s="222"/>
      <c r="I754" s="222"/>
      <c r="J754" s="222"/>
      <c r="K754" s="5"/>
    </row>
    <row r="755" ht="15.75" customHeight="1">
      <c r="A755" s="2"/>
      <c r="B755" s="2"/>
      <c r="C755" s="2"/>
      <c r="D755" s="2"/>
      <c r="E755" s="2"/>
      <c r="F755" s="2"/>
      <c r="G755" s="222"/>
      <c r="H755" s="222"/>
      <c r="I755" s="222"/>
      <c r="J755" s="222"/>
      <c r="K755" s="5"/>
    </row>
    <row r="756" ht="15.75" customHeight="1">
      <c r="A756" s="2"/>
      <c r="B756" s="2"/>
      <c r="C756" s="2"/>
      <c r="D756" s="2"/>
      <c r="E756" s="2"/>
      <c r="F756" s="2"/>
      <c r="G756" s="222"/>
      <c r="H756" s="222"/>
      <c r="I756" s="222"/>
      <c r="J756" s="222"/>
      <c r="K756" s="5"/>
    </row>
    <row r="757" ht="15.75" customHeight="1">
      <c r="A757" s="2"/>
      <c r="B757" s="2"/>
      <c r="C757" s="2"/>
      <c r="D757" s="2"/>
      <c r="E757" s="2"/>
      <c r="F757" s="2"/>
      <c r="G757" s="222"/>
      <c r="H757" s="222"/>
      <c r="I757" s="222"/>
      <c r="J757" s="222"/>
      <c r="K757" s="5"/>
    </row>
    <row r="758" ht="15.75" customHeight="1">
      <c r="A758" s="2"/>
      <c r="B758" s="2"/>
      <c r="C758" s="2"/>
      <c r="D758" s="2"/>
      <c r="E758" s="2"/>
      <c r="F758" s="2"/>
      <c r="G758" s="222"/>
      <c r="H758" s="222"/>
      <c r="I758" s="222"/>
      <c r="J758" s="222"/>
      <c r="K758" s="5"/>
    </row>
    <row r="759" ht="15.75" customHeight="1">
      <c r="A759" s="2"/>
      <c r="B759" s="2"/>
      <c r="C759" s="2"/>
      <c r="D759" s="2"/>
      <c r="E759" s="2"/>
      <c r="F759" s="2"/>
      <c r="G759" s="222"/>
      <c r="H759" s="222"/>
      <c r="I759" s="222"/>
      <c r="J759" s="222"/>
      <c r="K759" s="5"/>
    </row>
    <row r="760" ht="15.75" customHeight="1">
      <c r="A760" s="2"/>
      <c r="B760" s="2"/>
      <c r="C760" s="2"/>
      <c r="D760" s="2"/>
      <c r="E760" s="2"/>
      <c r="F760" s="2"/>
      <c r="G760" s="222"/>
      <c r="H760" s="222"/>
      <c r="I760" s="222"/>
      <c r="J760" s="222"/>
      <c r="K760" s="5"/>
    </row>
    <row r="761" ht="15.75" customHeight="1">
      <c r="A761" s="2"/>
      <c r="B761" s="2"/>
      <c r="C761" s="2"/>
      <c r="D761" s="2"/>
      <c r="E761" s="2"/>
      <c r="F761" s="2"/>
      <c r="G761" s="222"/>
      <c r="H761" s="222"/>
      <c r="I761" s="222"/>
      <c r="J761" s="222"/>
      <c r="K761" s="5"/>
    </row>
    <row r="762" ht="15.75" customHeight="1">
      <c r="A762" s="2"/>
      <c r="B762" s="2"/>
      <c r="C762" s="2"/>
      <c r="D762" s="2"/>
      <c r="E762" s="2"/>
      <c r="F762" s="2"/>
      <c r="G762" s="222"/>
      <c r="H762" s="222"/>
      <c r="I762" s="222"/>
      <c r="J762" s="222"/>
      <c r="K762" s="5"/>
    </row>
    <row r="763" ht="15.75" customHeight="1">
      <c r="A763" s="2"/>
      <c r="B763" s="2"/>
      <c r="C763" s="2"/>
      <c r="D763" s="2"/>
      <c r="E763" s="2"/>
      <c r="F763" s="2"/>
      <c r="G763" s="222"/>
      <c r="H763" s="222"/>
      <c r="I763" s="222"/>
      <c r="J763" s="222"/>
      <c r="K763" s="5"/>
    </row>
    <row r="764" ht="15.75" customHeight="1">
      <c r="A764" s="2"/>
      <c r="B764" s="2"/>
      <c r="C764" s="2"/>
      <c r="D764" s="2"/>
      <c r="E764" s="2"/>
      <c r="F764" s="2"/>
      <c r="G764" s="222"/>
      <c r="H764" s="222"/>
      <c r="I764" s="222"/>
      <c r="J764" s="222"/>
      <c r="K764" s="5"/>
    </row>
    <row r="765" ht="15.75" customHeight="1">
      <c r="A765" s="2"/>
      <c r="B765" s="2"/>
      <c r="C765" s="2"/>
      <c r="D765" s="2"/>
      <c r="E765" s="2"/>
      <c r="F765" s="2"/>
      <c r="G765" s="222"/>
      <c r="H765" s="222"/>
      <c r="I765" s="222"/>
      <c r="J765" s="222"/>
      <c r="K765" s="5"/>
    </row>
    <row r="766" ht="15.75" customHeight="1">
      <c r="A766" s="2"/>
      <c r="B766" s="2"/>
      <c r="C766" s="2"/>
      <c r="D766" s="2"/>
      <c r="E766" s="2"/>
      <c r="F766" s="2"/>
      <c r="G766" s="222"/>
      <c r="H766" s="222"/>
      <c r="I766" s="222"/>
      <c r="J766" s="222"/>
      <c r="K766" s="5"/>
    </row>
    <row r="767" ht="15.75" customHeight="1">
      <c r="A767" s="2"/>
      <c r="B767" s="2"/>
      <c r="C767" s="2"/>
      <c r="D767" s="2"/>
      <c r="E767" s="2"/>
      <c r="F767" s="2"/>
      <c r="G767" s="222"/>
      <c r="H767" s="222"/>
      <c r="I767" s="222"/>
      <c r="J767" s="222"/>
      <c r="K767" s="5"/>
    </row>
    <row r="768" ht="15.75" customHeight="1">
      <c r="A768" s="2"/>
      <c r="B768" s="2"/>
      <c r="C768" s="2"/>
      <c r="D768" s="2"/>
      <c r="E768" s="2"/>
      <c r="F768" s="2"/>
      <c r="G768" s="222"/>
      <c r="H768" s="222"/>
      <c r="I768" s="222"/>
      <c r="J768" s="222"/>
      <c r="K768" s="5"/>
    </row>
    <row r="769" ht="15.75" customHeight="1">
      <c r="A769" s="2"/>
      <c r="B769" s="2"/>
      <c r="C769" s="2"/>
      <c r="D769" s="2"/>
      <c r="E769" s="2"/>
      <c r="F769" s="2"/>
      <c r="G769" s="222"/>
      <c r="H769" s="222"/>
      <c r="I769" s="222"/>
      <c r="J769" s="222"/>
      <c r="K769" s="5"/>
    </row>
    <row r="770" ht="15.75" customHeight="1">
      <c r="A770" s="2"/>
      <c r="B770" s="2"/>
      <c r="C770" s="2"/>
      <c r="D770" s="2"/>
      <c r="E770" s="2"/>
      <c r="F770" s="2"/>
      <c r="G770" s="222"/>
      <c r="H770" s="222"/>
      <c r="I770" s="222"/>
      <c r="J770" s="222"/>
      <c r="K770" s="5"/>
    </row>
    <row r="771" ht="15.75" customHeight="1">
      <c r="A771" s="2"/>
      <c r="B771" s="2"/>
      <c r="C771" s="2"/>
      <c r="D771" s="2"/>
      <c r="E771" s="2"/>
      <c r="F771" s="2"/>
      <c r="G771" s="222"/>
      <c r="H771" s="222"/>
      <c r="I771" s="222"/>
      <c r="J771" s="222"/>
      <c r="K771" s="5"/>
    </row>
    <row r="772" ht="15.75" customHeight="1">
      <c r="A772" s="2"/>
      <c r="B772" s="2"/>
      <c r="C772" s="2"/>
      <c r="D772" s="2"/>
      <c r="E772" s="2"/>
      <c r="F772" s="2"/>
      <c r="G772" s="222"/>
      <c r="H772" s="222"/>
      <c r="I772" s="222"/>
      <c r="J772" s="222"/>
      <c r="K772" s="5"/>
    </row>
    <row r="773" ht="15.75" customHeight="1">
      <c r="A773" s="2"/>
      <c r="B773" s="2"/>
      <c r="C773" s="2"/>
      <c r="D773" s="2"/>
      <c r="E773" s="2"/>
      <c r="F773" s="2"/>
      <c r="G773" s="222"/>
      <c r="H773" s="222"/>
      <c r="I773" s="222"/>
      <c r="J773" s="222"/>
      <c r="K773" s="5"/>
    </row>
    <row r="774" ht="15.75" customHeight="1">
      <c r="A774" s="2"/>
      <c r="B774" s="2"/>
      <c r="C774" s="2"/>
      <c r="D774" s="2"/>
      <c r="E774" s="2"/>
      <c r="F774" s="2"/>
      <c r="G774" s="222"/>
      <c r="H774" s="222"/>
      <c r="I774" s="222"/>
      <c r="J774" s="222"/>
      <c r="K774" s="5"/>
    </row>
    <row r="775" ht="15.75" customHeight="1">
      <c r="A775" s="2"/>
      <c r="B775" s="2"/>
      <c r="C775" s="2"/>
      <c r="D775" s="2"/>
      <c r="E775" s="2"/>
      <c r="F775" s="2"/>
      <c r="G775" s="222"/>
      <c r="H775" s="222"/>
      <c r="I775" s="222"/>
      <c r="J775" s="222"/>
      <c r="K775" s="5"/>
    </row>
    <row r="776" ht="15.75" customHeight="1">
      <c r="A776" s="2"/>
      <c r="B776" s="2"/>
      <c r="C776" s="2"/>
      <c r="D776" s="2"/>
      <c r="E776" s="2"/>
      <c r="F776" s="2"/>
      <c r="G776" s="222"/>
      <c r="H776" s="222"/>
      <c r="I776" s="222"/>
      <c r="J776" s="222"/>
      <c r="K776" s="5"/>
    </row>
    <row r="777" ht="15.75" customHeight="1">
      <c r="A777" s="2"/>
      <c r="B777" s="2"/>
      <c r="C777" s="2"/>
      <c r="D777" s="2"/>
      <c r="E777" s="2"/>
      <c r="F777" s="2"/>
      <c r="G777" s="222"/>
      <c r="H777" s="222"/>
      <c r="I777" s="222"/>
      <c r="J777" s="222"/>
      <c r="K777" s="5"/>
    </row>
    <row r="778" ht="15.75" customHeight="1">
      <c r="A778" s="2"/>
      <c r="B778" s="2"/>
      <c r="C778" s="2"/>
      <c r="D778" s="2"/>
      <c r="E778" s="2"/>
      <c r="F778" s="2"/>
      <c r="G778" s="222"/>
      <c r="H778" s="222"/>
      <c r="I778" s="222"/>
      <c r="J778" s="222"/>
      <c r="K778" s="5"/>
    </row>
    <row r="779" ht="15.75" customHeight="1">
      <c r="A779" s="2"/>
      <c r="B779" s="2"/>
      <c r="C779" s="2"/>
      <c r="D779" s="2"/>
      <c r="E779" s="2"/>
      <c r="F779" s="2"/>
      <c r="G779" s="222"/>
      <c r="H779" s="222"/>
      <c r="I779" s="222"/>
      <c r="J779" s="222"/>
      <c r="K779" s="5"/>
    </row>
    <row r="780" ht="15.75" customHeight="1">
      <c r="A780" s="2"/>
      <c r="B780" s="2"/>
      <c r="C780" s="2"/>
      <c r="D780" s="2"/>
      <c r="E780" s="2"/>
      <c r="F780" s="2"/>
      <c r="G780" s="222"/>
      <c r="H780" s="222"/>
      <c r="I780" s="222"/>
      <c r="J780" s="222"/>
      <c r="K780" s="5"/>
    </row>
    <row r="781" ht="15.75" customHeight="1">
      <c r="A781" s="2"/>
      <c r="B781" s="2"/>
      <c r="C781" s="2"/>
      <c r="D781" s="2"/>
      <c r="E781" s="2"/>
      <c r="F781" s="2"/>
      <c r="G781" s="222"/>
      <c r="H781" s="222"/>
      <c r="I781" s="222"/>
      <c r="J781" s="222"/>
      <c r="K781" s="5"/>
    </row>
    <row r="782" ht="15.75" customHeight="1">
      <c r="A782" s="2"/>
      <c r="B782" s="2"/>
      <c r="C782" s="2"/>
      <c r="D782" s="2"/>
      <c r="E782" s="2"/>
      <c r="F782" s="2"/>
      <c r="G782" s="222"/>
      <c r="H782" s="222"/>
      <c r="I782" s="222"/>
      <c r="J782" s="222"/>
      <c r="K782" s="5"/>
    </row>
    <row r="783" ht="15.75" customHeight="1">
      <c r="A783" s="2"/>
      <c r="B783" s="2"/>
      <c r="C783" s="2"/>
      <c r="D783" s="2"/>
      <c r="E783" s="2"/>
      <c r="F783" s="2"/>
      <c r="G783" s="222"/>
      <c r="H783" s="222"/>
      <c r="I783" s="222"/>
      <c r="J783" s="222"/>
      <c r="K783" s="5"/>
    </row>
    <row r="784" ht="15.75" customHeight="1">
      <c r="A784" s="2"/>
      <c r="B784" s="2"/>
      <c r="C784" s="2"/>
      <c r="D784" s="2"/>
      <c r="E784" s="2"/>
      <c r="F784" s="2"/>
      <c r="G784" s="222"/>
      <c r="H784" s="222"/>
      <c r="I784" s="222"/>
      <c r="J784" s="222"/>
      <c r="K784" s="5"/>
    </row>
    <row r="785" ht="15.75" customHeight="1">
      <c r="A785" s="2"/>
      <c r="B785" s="2"/>
      <c r="C785" s="2"/>
      <c r="D785" s="2"/>
      <c r="E785" s="2"/>
      <c r="F785" s="2"/>
      <c r="G785" s="222"/>
      <c r="H785" s="222"/>
      <c r="I785" s="222"/>
      <c r="J785" s="222"/>
      <c r="K785" s="5"/>
    </row>
    <row r="786" ht="15.75" customHeight="1">
      <c r="A786" s="2"/>
      <c r="B786" s="2"/>
      <c r="C786" s="2"/>
      <c r="D786" s="2"/>
      <c r="E786" s="2"/>
      <c r="F786" s="2"/>
      <c r="G786" s="222"/>
      <c r="H786" s="222"/>
      <c r="I786" s="222"/>
      <c r="J786" s="222"/>
      <c r="K786" s="5"/>
    </row>
    <row r="787" ht="15.75" customHeight="1">
      <c r="A787" s="2"/>
      <c r="B787" s="2"/>
      <c r="C787" s="2"/>
      <c r="D787" s="2"/>
      <c r="E787" s="2"/>
      <c r="F787" s="2"/>
      <c r="G787" s="222"/>
      <c r="H787" s="222"/>
      <c r="I787" s="222"/>
      <c r="J787" s="222"/>
      <c r="K787" s="5"/>
    </row>
    <row r="788" ht="15.75" customHeight="1">
      <c r="A788" s="2"/>
      <c r="B788" s="2"/>
      <c r="C788" s="2"/>
      <c r="D788" s="2"/>
      <c r="E788" s="2"/>
      <c r="F788" s="2"/>
      <c r="G788" s="222"/>
      <c r="H788" s="222"/>
      <c r="I788" s="222"/>
      <c r="J788" s="222"/>
      <c r="K788" s="5"/>
    </row>
    <row r="789" ht="15.75" customHeight="1">
      <c r="A789" s="2"/>
      <c r="B789" s="2"/>
      <c r="C789" s="2"/>
      <c r="D789" s="2"/>
      <c r="E789" s="2"/>
      <c r="F789" s="2"/>
      <c r="G789" s="222"/>
      <c r="H789" s="222"/>
      <c r="I789" s="222"/>
      <c r="J789" s="222"/>
      <c r="K789" s="5"/>
    </row>
    <row r="790" ht="15.75" customHeight="1">
      <c r="A790" s="2"/>
      <c r="B790" s="2"/>
      <c r="C790" s="2"/>
      <c r="D790" s="2"/>
      <c r="E790" s="2"/>
      <c r="F790" s="2"/>
      <c r="G790" s="222"/>
      <c r="H790" s="222"/>
      <c r="I790" s="222"/>
      <c r="J790" s="222"/>
      <c r="K790" s="5"/>
    </row>
    <row r="791" ht="15.75" customHeight="1">
      <c r="A791" s="2"/>
      <c r="B791" s="2"/>
      <c r="C791" s="2"/>
      <c r="D791" s="2"/>
      <c r="E791" s="2"/>
      <c r="F791" s="2"/>
      <c r="G791" s="222"/>
      <c r="H791" s="222"/>
      <c r="I791" s="222"/>
      <c r="J791" s="222"/>
      <c r="K791" s="5"/>
    </row>
    <row r="792" ht="15.75" customHeight="1">
      <c r="A792" s="2"/>
      <c r="B792" s="2"/>
      <c r="C792" s="2"/>
      <c r="D792" s="2"/>
      <c r="E792" s="2"/>
      <c r="F792" s="2"/>
      <c r="G792" s="222"/>
      <c r="H792" s="222"/>
      <c r="I792" s="222"/>
      <c r="J792" s="222"/>
      <c r="K792" s="5"/>
    </row>
    <row r="793" ht="15.75" customHeight="1">
      <c r="A793" s="2"/>
      <c r="B793" s="2"/>
      <c r="C793" s="2"/>
      <c r="D793" s="2"/>
      <c r="E793" s="2"/>
      <c r="F793" s="2"/>
      <c r="G793" s="222"/>
      <c r="H793" s="222"/>
      <c r="I793" s="222"/>
      <c r="J793" s="222"/>
      <c r="K793" s="5"/>
    </row>
    <row r="794" ht="15.75" customHeight="1">
      <c r="A794" s="2"/>
      <c r="B794" s="2"/>
      <c r="C794" s="2"/>
      <c r="D794" s="2"/>
      <c r="E794" s="2"/>
      <c r="F794" s="2"/>
      <c r="G794" s="222"/>
      <c r="H794" s="222"/>
      <c r="I794" s="222"/>
      <c r="J794" s="222"/>
      <c r="K794" s="5"/>
    </row>
    <row r="795" ht="15.75" customHeight="1">
      <c r="A795" s="2"/>
      <c r="B795" s="2"/>
      <c r="C795" s="2"/>
      <c r="D795" s="2"/>
      <c r="E795" s="2"/>
      <c r="F795" s="2"/>
      <c r="G795" s="222"/>
      <c r="H795" s="222"/>
      <c r="I795" s="222"/>
      <c r="J795" s="222"/>
      <c r="K795" s="5"/>
    </row>
    <row r="796" ht="15.75" customHeight="1">
      <c r="A796" s="2"/>
      <c r="B796" s="2"/>
      <c r="C796" s="2"/>
      <c r="D796" s="2"/>
      <c r="E796" s="2"/>
      <c r="F796" s="2"/>
      <c r="G796" s="222"/>
      <c r="H796" s="222"/>
      <c r="I796" s="222"/>
      <c r="J796" s="222"/>
      <c r="K796" s="5"/>
    </row>
    <row r="797" ht="15.75" customHeight="1">
      <c r="A797" s="2"/>
      <c r="B797" s="2"/>
      <c r="C797" s="2"/>
      <c r="D797" s="2"/>
      <c r="E797" s="2"/>
      <c r="F797" s="2"/>
      <c r="G797" s="222"/>
      <c r="H797" s="222"/>
      <c r="I797" s="222"/>
      <c r="J797" s="222"/>
      <c r="K797" s="5"/>
    </row>
    <row r="798" ht="15.75" customHeight="1">
      <c r="A798" s="2"/>
      <c r="B798" s="2"/>
      <c r="C798" s="2"/>
      <c r="D798" s="2"/>
      <c r="E798" s="2"/>
      <c r="F798" s="2"/>
      <c r="G798" s="222"/>
      <c r="H798" s="222"/>
      <c r="I798" s="222"/>
      <c r="J798" s="222"/>
      <c r="K798" s="5"/>
    </row>
    <row r="799" ht="15.75" customHeight="1">
      <c r="A799" s="2"/>
      <c r="B799" s="2"/>
      <c r="C799" s="2"/>
      <c r="D799" s="2"/>
      <c r="E799" s="2"/>
      <c r="F799" s="2"/>
      <c r="G799" s="222"/>
      <c r="H799" s="222"/>
      <c r="I799" s="222"/>
      <c r="J799" s="222"/>
      <c r="K799" s="5"/>
    </row>
    <row r="800" ht="15.75" customHeight="1">
      <c r="A800" s="2"/>
      <c r="B800" s="2"/>
      <c r="C800" s="2"/>
      <c r="D800" s="2"/>
      <c r="E800" s="2"/>
      <c r="F800" s="2"/>
      <c r="G800" s="222"/>
      <c r="H800" s="222"/>
      <c r="I800" s="222"/>
      <c r="J800" s="222"/>
      <c r="K800" s="5"/>
    </row>
    <row r="801" ht="15.75" customHeight="1">
      <c r="A801" s="2"/>
      <c r="B801" s="2"/>
      <c r="C801" s="2"/>
      <c r="D801" s="2"/>
      <c r="E801" s="2"/>
      <c r="F801" s="2"/>
      <c r="G801" s="222"/>
      <c r="H801" s="222"/>
      <c r="I801" s="222"/>
      <c r="J801" s="222"/>
      <c r="K801" s="5"/>
    </row>
    <row r="802" ht="15.75" customHeight="1">
      <c r="A802" s="2"/>
      <c r="B802" s="2"/>
      <c r="C802" s="2"/>
      <c r="D802" s="2"/>
      <c r="E802" s="2"/>
      <c r="F802" s="2"/>
      <c r="G802" s="222"/>
      <c r="H802" s="222"/>
      <c r="I802" s="222"/>
      <c r="J802" s="222"/>
      <c r="K802" s="5"/>
    </row>
    <row r="803" ht="15.75" customHeight="1">
      <c r="A803" s="2"/>
      <c r="B803" s="2"/>
      <c r="C803" s="2"/>
      <c r="D803" s="2"/>
      <c r="E803" s="2"/>
      <c r="F803" s="2"/>
      <c r="G803" s="222"/>
      <c r="H803" s="222"/>
      <c r="I803" s="222"/>
      <c r="J803" s="222"/>
      <c r="K803" s="5"/>
    </row>
    <row r="804" ht="15.75" customHeight="1">
      <c r="A804" s="2"/>
      <c r="B804" s="2"/>
      <c r="C804" s="2"/>
      <c r="D804" s="2"/>
      <c r="E804" s="2"/>
      <c r="F804" s="2"/>
      <c r="G804" s="222"/>
      <c r="H804" s="222"/>
      <c r="I804" s="222"/>
      <c r="J804" s="222"/>
      <c r="K804" s="5"/>
    </row>
    <row r="805" ht="15.75" customHeight="1">
      <c r="A805" s="2"/>
      <c r="B805" s="2"/>
      <c r="C805" s="2"/>
      <c r="D805" s="2"/>
      <c r="E805" s="2"/>
      <c r="F805" s="2"/>
      <c r="G805" s="222"/>
      <c r="H805" s="222"/>
      <c r="I805" s="222"/>
      <c r="J805" s="222"/>
      <c r="K805" s="5"/>
    </row>
    <row r="806" ht="15.75" customHeight="1">
      <c r="A806" s="2"/>
      <c r="B806" s="2"/>
      <c r="C806" s="2"/>
      <c r="D806" s="2"/>
      <c r="E806" s="2"/>
      <c r="F806" s="2"/>
      <c r="G806" s="222"/>
      <c r="H806" s="222"/>
      <c r="I806" s="222"/>
      <c r="J806" s="222"/>
      <c r="K806" s="5"/>
    </row>
    <row r="807" ht="15.75" customHeight="1">
      <c r="A807" s="2"/>
      <c r="B807" s="2"/>
      <c r="C807" s="2"/>
      <c r="D807" s="2"/>
      <c r="E807" s="2"/>
      <c r="F807" s="2"/>
      <c r="G807" s="222"/>
      <c r="H807" s="222"/>
      <c r="I807" s="222"/>
      <c r="J807" s="222"/>
      <c r="K807" s="5"/>
    </row>
    <row r="808" ht="15.75" customHeight="1">
      <c r="A808" s="2"/>
      <c r="B808" s="2"/>
      <c r="C808" s="2"/>
      <c r="D808" s="2"/>
      <c r="E808" s="2"/>
      <c r="F808" s="2"/>
      <c r="G808" s="222"/>
      <c r="H808" s="222"/>
      <c r="I808" s="222"/>
      <c r="J808" s="222"/>
      <c r="K808" s="5"/>
    </row>
    <row r="809" ht="15.75" customHeight="1">
      <c r="A809" s="2"/>
      <c r="B809" s="2"/>
      <c r="C809" s="2"/>
      <c r="D809" s="2"/>
      <c r="E809" s="2"/>
      <c r="F809" s="2"/>
      <c r="G809" s="222"/>
      <c r="H809" s="222"/>
      <c r="I809" s="222"/>
      <c r="J809" s="222"/>
      <c r="K809" s="5"/>
    </row>
    <row r="810" ht="15.75" customHeight="1">
      <c r="A810" s="2"/>
      <c r="B810" s="2"/>
      <c r="C810" s="2"/>
      <c r="D810" s="2"/>
      <c r="E810" s="2"/>
      <c r="F810" s="2"/>
      <c r="G810" s="222"/>
      <c r="H810" s="222"/>
      <c r="I810" s="222"/>
      <c r="J810" s="222"/>
      <c r="K810" s="5"/>
    </row>
    <row r="811" ht="15.75" customHeight="1">
      <c r="A811" s="2"/>
      <c r="B811" s="2"/>
      <c r="C811" s="2"/>
      <c r="D811" s="2"/>
      <c r="E811" s="2"/>
      <c r="F811" s="2"/>
      <c r="G811" s="222"/>
      <c r="H811" s="222"/>
      <c r="I811" s="222"/>
      <c r="J811" s="222"/>
      <c r="K811" s="5"/>
    </row>
    <row r="812" ht="15.75" customHeight="1">
      <c r="A812" s="2"/>
      <c r="B812" s="2"/>
      <c r="C812" s="2"/>
      <c r="D812" s="2"/>
      <c r="E812" s="2"/>
      <c r="F812" s="2"/>
      <c r="G812" s="222"/>
      <c r="H812" s="222"/>
      <c r="I812" s="222"/>
      <c r="J812" s="222"/>
      <c r="K812" s="5"/>
    </row>
    <row r="813" ht="15.75" customHeight="1">
      <c r="A813" s="2"/>
      <c r="B813" s="2"/>
      <c r="C813" s="2"/>
      <c r="D813" s="2"/>
      <c r="E813" s="2"/>
      <c r="F813" s="2"/>
      <c r="G813" s="222"/>
      <c r="H813" s="222"/>
      <c r="I813" s="222"/>
      <c r="J813" s="222"/>
      <c r="K813" s="5"/>
    </row>
    <row r="814" ht="15.75" customHeight="1">
      <c r="A814" s="2"/>
      <c r="B814" s="2"/>
      <c r="C814" s="2"/>
      <c r="D814" s="2"/>
      <c r="E814" s="2"/>
      <c r="F814" s="2"/>
      <c r="G814" s="222"/>
      <c r="H814" s="222"/>
      <c r="I814" s="222"/>
      <c r="J814" s="222"/>
      <c r="K814" s="5"/>
    </row>
    <row r="815" ht="15.75" customHeight="1">
      <c r="A815" s="2"/>
      <c r="B815" s="2"/>
      <c r="C815" s="2"/>
      <c r="D815" s="2"/>
      <c r="E815" s="2"/>
      <c r="F815" s="2"/>
      <c r="G815" s="222"/>
      <c r="H815" s="222"/>
      <c r="I815" s="222"/>
      <c r="J815" s="222"/>
      <c r="K815" s="5"/>
    </row>
    <row r="816" ht="15.75" customHeight="1">
      <c r="A816" s="2"/>
      <c r="B816" s="2"/>
      <c r="C816" s="2"/>
      <c r="D816" s="2"/>
      <c r="E816" s="2"/>
      <c r="F816" s="2"/>
      <c r="G816" s="222"/>
      <c r="H816" s="222"/>
      <c r="I816" s="222"/>
      <c r="J816" s="222"/>
      <c r="K816" s="5"/>
    </row>
    <row r="817" ht="15.75" customHeight="1">
      <c r="A817" s="2"/>
      <c r="B817" s="2"/>
      <c r="C817" s="2"/>
      <c r="D817" s="2"/>
      <c r="E817" s="2"/>
      <c r="F817" s="2"/>
      <c r="G817" s="222"/>
      <c r="H817" s="222"/>
      <c r="I817" s="222"/>
      <c r="J817" s="222"/>
      <c r="K817" s="5"/>
    </row>
    <row r="818" ht="15.75" customHeight="1">
      <c r="A818" s="2"/>
      <c r="B818" s="2"/>
      <c r="C818" s="2"/>
      <c r="D818" s="2"/>
      <c r="E818" s="2"/>
      <c r="F818" s="2"/>
      <c r="G818" s="222"/>
      <c r="H818" s="222"/>
      <c r="I818" s="222"/>
      <c r="J818" s="222"/>
      <c r="K818" s="5"/>
    </row>
    <row r="819" ht="15.75" customHeight="1">
      <c r="A819" s="2"/>
      <c r="B819" s="2"/>
      <c r="C819" s="2"/>
      <c r="D819" s="2"/>
      <c r="E819" s="2"/>
      <c r="F819" s="2"/>
      <c r="G819" s="222"/>
      <c r="H819" s="222"/>
      <c r="I819" s="222"/>
      <c r="J819" s="222"/>
      <c r="K819" s="5"/>
    </row>
    <row r="820" ht="15.75" customHeight="1">
      <c r="A820" s="2"/>
      <c r="B820" s="2"/>
      <c r="C820" s="2"/>
      <c r="D820" s="2"/>
      <c r="E820" s="2"/>
      <c r="F820" s="2"/>
      <c r="G820" s="222"/>
      <c r="H820" s="222"/>
      <c r="I820" s="222"/>
      <c r="J820" s="222"/>
      <c r="K820" s="5"/>
    </row>
    <row r="821" ht="15.75" customHeight="1">
      <c r="A821" s="2"/>
      <c r="B821" s="2"/>
      <c r="C821" s="2"/>
      <c r="D821" s="2"/>
      <c r="E821" s="2"/>
      <c r="F821" s="2"/>
      <c r="G821" s="222"/>
      <c r="H821" s="222"/>
      <c r="I821" s="222"/>
      <c r="J821" s="222"/>
      <c r="K821" s="5"/>
    </row>
    <row r="822" ht="15.75" customHeight="1">
      <c r="A822" s="2"/>
      <c r="B822" s="2"/>
      <c r="C822" s="2"/>
      <c r="D822" s="2"/>
      <c r="E822" s="2"/>
      <c r="F822" s="2"/>
      <c r="G822" s="222"/>
      <c r="H822" s="222"/>
      <c r="I822" s="222"/>
      <c r="J822" s="222"/>
      <c r="K822" s="5"/>
    </row>
    <row r="823" ht="15.75" customHeight="1">
      <c r="A823" s="2"/>
      <c r="B823" s="2"/>
      <c r="C823" s="2"/>
      <c r="D823" s="2"/>
      <c r="E823" s="2"/>
      <c r="F823" s="2"/>
      <c r="G823" s="222"/>
      <c r="H823" s="222"/>
      <c r="I823" s="222"/>
      <c r="J823" s="222"/>
      <c r="K823" s="5"/>
    </row>
    <row r="824" ht="15.75" customHeight="1">
      <c r="A824" s="2"/>
      <c r="B824" s="2"/>
      <c r="C824" s="2"/>
      <c r="D824" s="2"/>
      <c r="E824" s="2"/>
      <c r="F824" s="2"/>
      <c r="G824" s="222"/>
      <c r="H824" s="222"/>
      <c r="I824" s="222"/>
      <c r="J824" s="222"/>
      <c r="K824" s="5"/>
    </row>
    <row r="825" ht="15.75" customHeight="1">
      <c r="A825" s="2"/>
      <c r="B825" s="2"/>
      <c r="C825" s="2"/>
      <c r="D825" s="2"/>
      <c r="E825" s="2"/>
      <c r="F825" s="2"/>
      <c r="G825" s="222"/>
      <c r="H825" s="222"/>
      <c r="I825" s="222"/>
      <c r="J825" s="222"/>
      <c r="K825" s="5"/>
    </row>
    <row r="826" ht="15.75" customHeight="1">
      <c r="A826" s="2"/>
      <c r="B826" s="2"/>
      <c r="C826" s="2"/>
      <c r="D826" s="2"/>
      <c r="E826" s="2"/>
      <c r="F826" s="2"/>
      <c r="G826" s="222"/>
      <c r="H826" s="222"/>
      <c r="I826" s="222"/>
      <c r="J826" s="222"/>
      <c r="K826" s="5"/>
    </row>
    <row r="827" ht="15.75" customHeight="1">
      <c r="A827" s="2"/>
      <c r="B827" s="2"/>
      <c r="C827" s="2"/>
      <c r="D827" s="2"/>
      <c r="E827" s="2"/>
      <c r="F827" s="2"/>
      <c r="G827" s="222"/>
      <c r="H827" s="222"/>
      <c r="I827" s="222"/>
      <c r="J827" s="222"/>
      <c r="K827" s="5"/>
    </row>
    <row r="828" ht="15.75" customHeight="1">
      <c r="A828" s="2"/>
      <c r="B828" s="2"/>
      <c r="C828" s="2"/>
      <c r="D828" s="2"/>
      <c r="E828" s="2"/>
      <c r="F828" s="2"/>
      <c r="G828" s="222"/>
      <c r="H828" s="222"/>
      <c r="I828" s="222"/>
      <c r="J828" s="222"/>
      <c r="K828" s="5"/>
    </row>
    <row r="829" ht="15.75" customHeight="1">
      <c r="A829" s="2"/>
      <c r="B829" s="2"/>
      <c r="C829" s="2"/>
      <c r="D829" s="2"/>
      <c r="E829" s="2"/>
      <c r="F829" s="2"/>
      <c r="G829" s="222"/>
      <c r="H829" s="222"/>
      <c r="I829" s="222"/>
      <c r="J829" s="222"/>
      <c r="K829" s="5"/>
    </row>
    <row r="830" ht="15.75" customHeight="1">
      <c r="A830" s="2"/>
      <c r="B830" s="2"/>
      <c r="C830" s="2"/>
      <c r="D830" s="2"/>
      <c r="E830" s="2"/>
      <c r="F830" s="2"/>
      <c r="G830" s="222"/>
      <c r="H830" s="222"/>
      <c r="I830" s="222"/>
      <c r="J830" s="222"/>
      <c r="K830" s="5"/>
    </row>
    <row r="831" ht="15.75" customHeight="1">
      <c r="A831" s="2"/>
      <c r="B831" s="2"/>
      <c r="C831" s="2"/>
      <c r="D831" s="2"/>
      <c r="E831" s="2"/>
      <c r="F831" s="2"/>
      <c r="G831" s="222"/>
      <c r="H831" s="222"/>
      <c r="I831" s="222"/>
      <c r="J831" s="222"/>
      <c r="K831" s="5"/>
    </row>
    <row r="832" ht="15.75" customHeight="1">
      <c r="A832" s="2"/>
      <c r="B832" s="2"/>
      <c r="C832" s="2"/>
      <c r="D832" s="2"/>
      <c r="E832" s="2"/>
      <c r="F832" s="2"/>
      <c r="G832" s="222"/>
      <c r="H832" s="222"/>
      <c r="I832" s="222"/>
      <c r="J832" s="222"/>
      <c r="K832" s="5"/>
    </row>
    <row r="833" ht="15.75" customHeight="1">
      <c r="A833" s="2"/>
      <c r="B833" s="2"/>
      <c r="C833" s="2"/>
      <c r="D833" s="2"/>
      <c r="E833" s="2"/>
      <c r="F833" s="2"/>
      <c r="G833" s="222"/>
      <c r="H833" s="222"/>
      <c r="I833" s="222"/>
      <c r="J833" s="222"/>
      <c r="K833" s="5"/>
    </row>
    <row r="834" ht="15.75" customHeight="1">
      <c r="A834" s="2"/>
      <c r="B834" s="2"/>
      <c r="C834" s="2"/>
      <c r="D834" s="2"/>
      <c r="E834" s="2"/>
      <c r="F834" s="2"/>
      <c r="G834" s="222"/>
      <c r="H834" s="222"/>
      <c r="I834" s="222"/>
      <c r="J834" s="222"/>
      <c r="K834" s="5"/>
    </row>
    <row r="835" ht="15.75" customHeight="1">
      <c r="A835" s="2"/>
      <c r="B835" s="2"/>
      <c r="C835" s="2"/>
      <c r="D835" s="2"/>
      <c r="E835" s="2"/>
      <c r="F835" s="2"/>
      <c r="G835" s="222"/>
      <c r="H835" s="222"/>
      <c r="I835" s="222"/>
      <c r="J835" s="222"/>
      <c r="K835" s="5"/>
    </row>
    <row r="836" ht="15.75" customHeight="1">
      <c r="A836" s="2"/>
      <c r="B836" s="2"/>
      <c r="C836" s="2"/>
      <c r="D836" s="2"/>
      <c r="E836" s="2"/>
      <c r="F836" s="2"/>
      <c r="G836" s="222"/>
      <c r="H836" s="222"/>
      <c r="I836" s="222"/>
      <c r="J836" s="222"/>
      <c r="K836" s="5"/>
    </row>
    <row r="837" ht="15.75" customHeight="1">
      <c r="A837" s="2"/>
      <c r="B837" s="2"/>
      <c r="C837" s="2"/>
      <c r="D837" s="2"/>
      <c r="E837" s="2"/>
      <c r="F837" s="2"/>
      <c r="G837" s="222"/>
      <c r="H837" s="222"/>
      <c r="I837" s="222"/>
      <c r="J837" s="222"/>
      <c r="K837" s="5"/>
    </row>
    <row r="838" ht="15.75" customHeight="1">
      <c r="A838" s="2"/>
      <c r="B838" s="2"/>
      <c r="C838" s="2"/>
      <c r="D838" s="2"/>
      <c r="E838" s="2"/>
      <c r="F838" s="2"/>
      <c r="G838" s="222"/>
      <c r="H838" s="222"/>
      <c r="I838" s="222"/>
      <c r="J838" s="222"/>
      <c r="K838" s="5"/>
    </row>
    <row r="839" ht="15.75" customHeight="1">
      <c r="A839" s="2"/>
      <c r="B839" s="2"/>
      <c r="C839" s="2"/>
      <c r="D839" s="2"/>
      <c r="E839" s="2"/>
      <c r="F839" s="2"/>
      <c r="G839" s="222"/>
      <c r="H839" s="222"/>
      <c r="I839" s="222"/>
      <c r="J839" s="222"/>
      <c r="K839" s="5"/>
    </row>
    <row r="840" ht="15.75" customHeight="1">
      <c r="A840" s="2"/>
      <c r="B840" s="2"/>
      <c r="C840" s="2"/>
      <c r="D840" s="2"/>
      <c r="E840" s="2"/>
      <c r="F840" s="2"/>
      <c r="G840" s="222"/>
      <c r="H840" s="222"/>
      <c r="I840" s="222"/>
      <c r="J840" s="222"/>
      <c r="K840" s="5"/>
    </row>
    <row r="841" ht="15.75" customHeight="1">
      <c r="A841" s="2"/>
      <c r="B841" s="2"/>
      <c r="C841" s="2"/>
      <c r="D841" s="2"/>
      <c r="E841" s="2"/>
      <c r="F841" s="2"/>
      <c r="G841" s="222"/>
      <c r="H841" s="222"/>
      <c r="I841" s="222"/>
      <c r="J841" s="222"/>
      <c r="K841" s="5"/>
    </row>
    <row r="842" ht="15.75" customHeight="1">
      <c r="A842" s="2"/>
      <c r="B842" s="2"/>
      <c r="C842" s="2"/>
      <c r="D842" s="2"/>
      <c r="E842" s="2"/>
      <c r="F842" s="2"/>
      <c r="G842" s="222"/>
      <c r="H842" s="222"/>
      <c r="I842" s="222"/>
      <c r="J842" s="222"/>
      <c r="K842" s="5"/>
    </row>
    <row r="843" ht="15.75" customHeight="1">
      <c r="A843" s="2"/>
      <c r="B843" s="2"/>
      <c r="C843" s="2"/>
      <c r="D843" s="2"/>
      <c r="E843" s="2"/>
      <c r="F843" s="2"/>
      <c r="G843" s="222"/>
      <c r="H843" s="222"/>
      <c r="I843" s="222"/>
      <c r="J843" s="222"/>
      <c r="K843" s="5"/>
    </row>
    <row r="844" ht="15.75" customHeight="1">
      <c r="A844" s="2"/>
      <c r="B844" s="2"/>
      <c r="C844" s="2"/>
      <c r="D844" s="2"/>
      <c r="E844" s="2"/>
      <c r="F844" s="2"/>
      <c r="G844" s="222"/>
      <c r="H844" s="222"/>
      <c r="I844" s="222"/>
      <c r="J844" s="222"/>
      <c r="K844" s="5"/>
    </row>
    <row r="845" ht="15.75" customHeight="1">
      <c r="A845" s="2"/>
      <c r="B845" s="2"/>
      <c r="C845" s="2"/>
      <c r="D845" s="2"/>
      <c r="E845" s="2"/>
      <c r="F845" s="2"/>
      <c r="G845" s="222"/>
      <c r="H845" s="222"/>
      <c r="I845" s="222"/>
      <c r="J845" s="222"/>
      <c r="K845" s="5"/>
    </row>
    <row r="846" ht="15.75" customHeight="1">
      <c r="A846" s="2"/>
      <c r="B846" s="2"/>
      <c r="C846" s="2"/>
      <c r="D846" s="2"/>
      <c r="E846" s="2"/>
      <c r="F846" s="2"/>
      <c r="G846" s="222"/>
      <c r="H846" s="222"/>
      <c r="I846" s="222"/>
      <c r="J846" s="222"/>
      <c r="K846" s="5"/>
    </row>
    <row r="847" ht="15.75" customHeight="1">
      <c r="A847" s="2"/>
      <c r="B847" s="2"/>
      <c r="C847" s="2"/>
      <c r="D847" s="2"/>
      <c r="E847" s="2"/>
      <c r="F847" s="2"/>
      <c r="G847" s="222"/>
      <c r="H847" s="222"/>
      <c r="I847" s="222"/>
      <c r="J847" s="222"/>
      <c r="K847" s="5"/>
    </row>
    <row r="848" ht="15.75" customHeight="1">
      <c r="A848" s="2"/>
      <c r="B848" s="2"/>
      <c r="C848" s="2"/>
      <c r="D848" s="2"/>
      <c r="E848" s="2"/>
      <c r="F848" s="2"/>
      <c r="G848" s="222"/>
      <c r="H848" s="222"/>
      <c r="I848" s="222"/>
      <c r="J848" s="222"/>
      <c r="K848" s="5"/>
    </row>
    <row r="849" ht="15.75" customHeight="1">
      <c r="A849" s="2"/>
      <c r="B849" s="2"/>
      <c r="C849" s="2"/>
      <c r="D849" s="2"/>
      <c r="E849" s="2"/>
      <c r="F849" s="2"/>
      <c r="G849" s="222"/>
      <c r="H849" s="222"/>
      <c r="I849" s="222"/>
      <c r="J849" s="222"/>
      <c r="K849" s="5"/>
    </row>
    <row r="850" ht="15.75" customHeight="1">
      <c r="A850" s="2"/>
      <c r="B850" s="2"/>
      <c r="C850" s="2"/>
      <c r="D850" s="2"/>
      <c r="E850" s="2"/>
      <c r="F850" s="2"/>
      <c r="G850" s="222"/>
      <c r="H850" s="222"/>
      <c r="I850" s="222"/>
      <c r="J850" s="222"/>
      <c r="K850" s="5"/>
    </row>
    <row r="851" ht="15.75" customHeight="1">
      <c r="A851" s="2"/>
      <c r="B851" s="2"/>
      <c r="C851" s="2"/>
      <c r="D851" s="2"/>
      <c r="E851" s="2"/>
      <c r="F851" s="2"/>
      <c r="G851" s="222"/>
      <c r="H851" s="222"/>
      <c r="I851" s="222"/>
      <c r="J851" s="222"/>
      <c r="K851" s="5"/>
    </row>
    <row r="852" ht="15.75" customHeight="1">
      <c r="A852" s="2"/>
      <c r="B852" s="2"/>
      <c r="C852" s="2"/>
      <c r="D852" s="2"/>
      <c r="E852" s="2"/>
      <c r="F852" s="2"/>
      <c r="G852" s="222"/>
      <c r="H852" s="222"/>
      <c r="I852" s="222"/>
      <c r="J852" s="222"/>
      <c r="K852" s="5"/>
    </row>
    <row r="853" ht="15.75" customHeight="1">
      <c r="A853" s="2"/>
      <c r="B853" s="2"/>
      <c r="C853" s="2"/>
      <c r="D853" s="2"/>
      <c r="E853" s="2"/>
      <c r="F853" s="2"/>
      <c r="G853" s="222"/>
      <c r="H853" s="222"/>
      <c r="I853" s="222"/>
      <c r="J853" s="222"/>
      <c r="K853" s="5"/>
    </row>
    <row r="854" ht="15.75" customHeight="1">
      <c r="A854" s="2"/>
      <c r="B854" s="2"/>
      <c r="C854" s="2"/>
      <c r="D854" s="2"/>
      <c r="E854" s="2"/>
      <c r="F854" s="2"/>
      <c r="G854" s="222"/>
      <c r="H854" s="222"/>
      <c r="I854" s="222"/>
      <c r="J854" s="222"/>
      <c r="K854" s="5"/>
    </row>
    <row r="855" ht="15.75" customHeight="1">
      <c r="A855" s="2"/>
      <c r="B855" s="2"/>
      <c r="C855" s="2"/>
      <c r="D855" s="2"/>
      <c r="E855" s="2"/>
      <c r="F855" s="2"/>
      <c r="G855" s="222"/>
      <c r="H855" s="222"/>
      <c r="I855" s="222"/>
      <c r="J855" s="222"/>
      <c r="K855" s="5"/>
    </row>
    <row r="856" ht="15.75" customHeight="1">
      <c r="A856" s="2"/>
      <c r="B856" s="2"/>
      <c r="C856" s="2"/>
      <c r="D856" s="2"/>
      <c r="E856" s="2"/>
      <c r="F856" s="2"/>
      <c r="G856" s="222"/>
      <c r="H856" s="222"/>
      <c r="I856" s="222"/>
      <c r="J856" s="222"/>
      <c r="K856" s="5"/>
    </row>
    <row r="857" ht="15.75" customHeight="1">
      <c r="A857" s="2"/>
      <c r="B857" s="2"/>
      <c r="C857" s="2"/>
      <c r="D857" s="2"/>
      <c r="E857" s="2"/>
      <c r="F857" s="2"/>
      <c r="G857" s="222"/>
      <c r="H857" s="222"/>
      <c r="I857" s="222"/>
      <c r="J857" s="222"/>
      <c r="K857" s="5"/>
    </row>
    <row r="858" ht="15.75" customHeight="1">
      <c r="A858" s="2"/>
      <c r="B858" s="2"/>
      <c r="C858" s="2"/>
      <c r="D858" s="2"/>
      <c r="E858" s="2"/>
      <c r="F858" s="2"/>
      <c r="G858" s="222"/>
      <c r="H858" s="222"/>
      <c r="I858" s="222"/>
      <c r="J858" s="222"/>
      <c r="K858" s="5"/>
    </row>
    <row r="859" ht="15.75" customHeight="1">
      <c r="A859" s="2"/>
      <c r="B859" s="2"/>
      <c r="C859" s="2"/>
      <c r="D859" s="2"/>
      <c r="E859" s="2"/>
      <c r="F859" s="2"/>
      <c r="G859" s="222"/>
      <c r="H859" s="222"/>
      <c r="I859" s="222"/>
      <c r="J859" s="222"/>
      <c r="K859" s="5"/>
    </row>
    <row r="860" ht="15.75" customHeight="1">
      <c r="A860" s="2"/>
      <c r="B860" s="2"/>
      <c r="C860" s="2"/>
      <c r="D860" s="2"/>
      <c r="E860" s="2"/>
      <c r="F860" s="2"/>
      <c r="G860" s="222"/>
      <c r="H860" s="222"/>
      <c r="I860" s="222"/>
      <c r="J860" s="222"/>
      <c r="K860" s="5"/>
    </row>
    <row r="861" ht="15.75" customHeight="1">
      <c r="A861" s="2"/>
      <c r="B861" s="2"/>
      <c r="C861" s="2"/>
      <c r="D861" s="2"/>
      <c r="E861" s="2"/>
      <c r="F861" s="2"/>
      <c r="G861" s="222"/>
      <c r="H861" s="222"/>
      <c r="I861" s="222"/>
      <c r="J861" s="222"/>
      <c r="K861" s="5"/>
    </row>
    <row r="862" ht="15.75" customHeight="1">
      <c r="A862" s="2"/>
      <c r="B862" s="2"/>
      <c r="C862" s="2"/>
      <c r="D862" s="2"/>
      <c r="E862" s="2"/>
      <c r="F862" s="2"/>
      <c r="G862" s="222"/>
      <c r="H862" s="222"/>
      <c r="I862" s="222"/>
      <c r="J862" s="222"/>
      <c r="K862" s="5"/>
    </row>
    <row r="863" ht="15.75" customHeight="1">
      <c r="A863" s="2"/>
      <c r="B863" s="2"/>
      <c r="C863" s="2"/>
      <c r="D863" s="2"/>
      <c r="E863" s="2"/>
      <c r="F863" s="2"/>
      <c r="G863" s="222"/>
      <c r="H863" s="222"/>
      <c r="I863" s="222"/>
      <c r="J863" s="222"/>
      <c r="K863" s="5"/>
    </row>
    <row r="864" ht="15.75" customHeight="1">
      <c r="A864" s="2"/>
      <c r="B864" s="2"/>
      <c r="C864" s="2"/>
      <c r="D864" s="2"/>
      <c r="E864" s="2"/>
      <c r="F864" s="2"/>
      <c r="G864" s="222"/>
      <c r="H864" s="222"/>
      <c r="I864" s="222"/>
      <c r="J864" s="222"/>
      <c r="K864" s="5"/>
    </row>
    <row r="865" ht="15.75" customHeight="1">
      <c r="A865" s="2"/>
      <c r="B865" s="2"/>
      <c r="C865" s="2"/>
      <c r="D865" s="2"/>
      <c r="E865" s="2"/>
      <c r="F865" s="2"/>
      <c r="G865" s="222"/>
      <c r="H865" s="222"/>
      <c r="I865" s="222"/>
      <c r="J865" s="222"/>
      <c r="K865" s="5"/>
    </row>
    <row r="866" ht="15.75" customHeight="1">
      <c r="A866" s="2"/>
      <c r="B866" s="2"/>
      <c r="C866" s="2"/>
      <c r="D866" s="2"/>
      <c r="E866" s="2"/>
      <c r="F866" s="2"/>
      <c r="G866" s="222"/>
      <c r="H866" s="222"/>
      <c r="I866" s="222"/>
      <c r="J866" s="222"/>
      <c r="K866" s="5"/>
    </row>
    <row r="867" ht="15.75" customHeight="1">
      <c r="A867" s="2"/>
      <c r="B867" s="2"/>
      <c r="C867" s="2"/>
      <c r="D867" s="2"/>
      <c r="E867" s="2"/>
      <c r="F867" s="2"/>
      <c r="G867" s="222"/>
      <c r="H867" s="222"/>
      <c r="I867" s="222"/>
      <c r="J867" s="222"/>
      <c r="K867" s="5"/>
    </row>
    <row r="868" ht="15.75" customHeight="1">
      <c r="A868" s="2"/>
      <c r="B868" s="2"/>
      <c r="C868" s="2"/>
      <c r="D868" s="2"/>
      <c r="E868" s="2"/>
      <c r="F868" s="2"/>
      <c r="G868" s="222"/>
      <c r="H868" s="222"/>
      <c r="I868" s="222"/>
      <c r="J868" s="222"/>
      <c r="K868" s="5"/>
    </row>
    <row r="869" ht="15.75" customHeight="1">
      <c r="A869" s="2"/>
      <c r="B869" s="2"/>
      <c r="C869" s="2"/>
      <c r="D869" s="2"/>
      <c r="E869" s="2"/>
      <c r="F869" s="2"/>
      <c r="G869" s="222"/>
      <c r="H869" s="222"/>
      <c r="I869" s="222"/>
      <c r="J869" s="222"/>
      <c r="K869" s="5"/>
    </row>
    <row r="870" ht="15.75" customHeight="1">
      <c r="A870" s="2"/>
      <c r="B870" s="2"/>
      <c r="C870" s="2"/>
      <c r="D870" s="2"/>
      <c r="E870" s="2"/>
      <c r="F870" s="2"/>
      <c r="G870" s="222"/>
      <c r="H870" s="222"/>
      <c r="I870" s="222"/>
      <c r="J870" s="222"/>
      <c r="K870" s="5"/>
    </row>
    <row r="871" ht="15.75" customHeight="1">
      <c r="A871" s="2"/>
      <c r="B871" s="2"/>
      <c r="C871" s="2"/>
      <c r="D871" s="2"/>
      <c r="E871" s="2"/>
      <c r="F871" s="2"/>
      <c r="G871" s="222"/>
      <c r="H871" s="222"/>
      <c r="I871" s="222"/>
      <c r="J871" s="222"/>
      <c r="K871" s="5"/>
    </row>
    <row r="872" ht="15.75" customHeight="1">
      <c r="A872" s="2"/>
      <c r="B872" s="2"/>
      <c r="C872" s="2"/>
      <c r="D872" s="2"/>
      <c r="E872" s="2"/>
      <c r="F872" s="2"/>
      <c r="G872" s="222"/>
      <c r="H872" s="222"/>
      <c r="I872" s="222"/>
      <c r="J872" s="222"/>
      <c r="K872" s="5"/>
    </row>
    <row r="873" ht="15.75" customHeight="1">
      <c r="A873" s="2"/>
      <c r="B873" s="2"/>
      <c r="C873" s="2"/>
      <c r="D873" s="2"/>
      <c r="E873" s="2"/>
      <c r="F873" s="2"/>
      <c r="G873" s="222"/>
      <c r="H873" s="222"/>
      <c r="I873" s="222"/>
      <c r="J873" s="222"/>
      <c r="K873" s="5"/>
    </row>
    <row r="874" ht="15.75" customHeight="1">
      <c r="A874" s="2"/>
      <c r="B874" s="2"/>
      <c r="C874" s="2"/>
      <c r="D874" s="2"/>
      <c r="E874" s="2"/>
      <c r="F874" s="2"/>
      <c r="G874" s="222"/>
      <c r="H874" s="222"/>
      <c r="I874" s="222"/>
      <c r="J874" s="222"/>
      <c r="K874" s="5"/>
    </row>
    <row r="875" ht="15.75" customHeight="1">
      <c r="A875" s="2"/>
      <c r="B875" s="2"/>
      <c r="C875" s="2"/>
      <c r="D875" s="2"/>
      <c r="E875" s="2"/>
      <c r="F875" s="2"/>
      <c r="G875" s="222"/>
      <c r="H875" s="222"/>
      <c r="I875" s="222"/>
      <c r="J875" s="222"/>
      <c r="K875" s="5"/>
    </row>
    <row r="876" ht="15.75" customHeight="1">
      <c r="A876" s="2"/>
      <c r="B876" s="2"/>
      <c r="C876" s="2"/>
      <c r="D876" s="2"/>
      <c r="E876" s="2"/>
      <c r="F876" s="2"/>
      <c r="G876" s="222"/>
      <c r="H876" s="222"/>
      <c r="I876" s="222"/>
      <c r="J876" s="222"/>
      <c r="K876" s="5"/>
    </row>
    <row r="877" ht="15.75" customHeight="1">
      <c r="A877" s="2"/>
      <c r="B877" s="2"/>
      <c r="C877" s="2"/>
      <c r="D877" s="2"/>
      <c r="E877" s="2"/>
      <c r="F877" s="2"/>
      <c r="G877" s="222"/>
      <c r="H877" s="222"/>
      <c r="I877" s="222"/>
      <c r="J877" s="222"/>
      <c r="K877" s="5"/>
    </row>
    <row r="878" ht="15.75" customHeight="1">
      <c r="A878" s="2"/>
      <c r="B878" s="2"/>
      <c r="C878" s="2"/>
      <c r="D878" s="2"/>
      <c r="E878" s="2"/>
      <c r="F878" s="2"/>
      <c r="G878" s="222"/>
      <c r="H878" s="222"/>
      <c r="I878" s="222"/>
      <c r="J878" s="222"/>
      <c r="K878" s="5"/>
    </row>
    <row r="879" ht="15.75" customHeight="1">
      <c r="A879" s="2"/>
      <c r="B879" s="2"/>
      <c r="C879" s="2"/>
      <c r="D879" s="2"/>
      <c r="E879" s="2"/>
      <c r="F879" s="2"/>
      <c r="G879" s="222"/>
      <c r="H879" s="222"/>
      <c r="I879" s="222"/>
      <c r="J879" s="222"/>
      <c r="K879" s="5"/>
    </row>
    <row r="880" ht="15.75" customHeight="1">
      <c r="A880" s="2"/>
      <c r="B880" s="2"/>
      <c r="C880" s="2"/>
      <c r="D880" s="2"/>
      <c r="E880" s="2"/>
      <c r="F880" s="2"/>
      <c r="G880" s="222"/>
      <c r="H880" s="222"/>
      <c r="I880" s="222"/>
      <c r="J880" s="222"/>
      <c r="K880" s="5"/>
    </row>
    <row r="881" ht="15.75" customHeight="1">
      <c r="A881" s="2"/>
      <c r="B881" s="2"/>
      <c r="C881" s="2"/>
      <c r="D881" s="2"/>
      <c r="E881" s="2"/>
      <c r="F881" s="2"/>
      <c r="G881" s="222"/>
      <c r="H881" s="222"/>
      <c r="I881" s="222"/>
      <c r="J881" s="222"/>
      <c r="K881" s="5"/>
    </row>
    <row r="882" ht="15.75" customHeight="1">
      <c r="A882" s="2"/>
      <c r="B882" s="2"/>
      <c r="C882" s="2"/>
      <c r="D882" s="2"/>
      <c r="E882" s="2"/>
      <c r="F882" s="2"/>
      <c r="G882" s="222"/>
      <c r="H882" s="222"/>
      <c r="I882" s="222"/>
      <c r="J882" s="222"/>
      <c r="K882" s="5"/>
    </row>
    <row r="883" ht="15.75" customHeight="1">
      <c r="A883" s="2"/>
      <c r="B883" s="2"/>
      <c r="C883" s="2"/>
      <c r="D883" s="2"/>
      <c r="E883" s="2"/>
      <c r="F883" s="2"/>
      <c r="G883" s="222"/>
      <c r="H883" s="222"/>
      <c r="I883" s="222"/>
      <c r="J883" s="222"/>
      <c r="K883" s="5"/>
    </row>
    <row r="884" ht="15.75" customHeight="1">
      <c r="A884" s="2"/>
      <c r="B884" s="2"/>
      <c r="C884" s="2"/>
      <c r="D884" s="2"/>
      <c r="E884" s="2"/>
      <c r="F884" s="2"/>
      <c r="G884" s="222"/>
      <c r="H884" s="222"/>
      <c r="I884" s="222"/>
      <c r="J884" s="222"/>
      <c r="K884" s="5"/>
    </row>
    <row r="885" ht="15.75" customHeight="1">
      <c r="A885" s="2"/>
      <c r="B885" s="2"/>
      <c r="C885" s="2"/>
      <c r="D885" s="2"/>
      <c r="E885" s="2"/>
      <c r="F885" s="2"/>
      <c r="G885" s="222"/>
      <c r="H885" s="222"/>
      <c r="I885" s="222"/>
      <c r="J885" s="222"/>
      <c r="K885" s="5"/>
    </row>
    <row r="886" ht="15.75" customHeight="1">
      <c r="A886" s="2"/>
      <c r="B886" s="2"/>
      <c r="C886" s="2"/>
      <c r="D886" s="2"/>
      <c r="E886" s="2"/>
      <c r="F886" s="2"/>
      <c r="G886" s="222"/>
      <c r="H886" s="222"/>
      <c r="I886" s="222"/>
      <c r="J886" s="222"/>
      <c r="K886" s="5"/>
    </row>
    <row r="887" ht="15.75" customHeight="1">
      <c r="A887" s="2"/>
      <c r="B887" s="2"/>
      <c r="C887" s="2"/>
      <c r="D887" s="2"/>
      <c r="E887" s="2"/>
      <c r="F887" s="2"/>
      <c r="G887" s="222"/>
      <c r="H887" s="222"/>
      <c r="I887" s="222"/>
      <c r="J887" s="222"/>
      <c r="K887" s="5"/>
    </row>
    <row r="888" ht="15.75" customHeight="1">
      <c r="A888" s="2"/>
      <c r="B888" s="2"/>
      <c r="C888" s="2"/>
      <c r="D888" s="2"/>
      <c r="E888" s="2"/>
      <c r="F888" s="2"/>
      <c r="G888" s="222"/>
      <c r="H888" s="222"/>
      <c r="I888" s="222"/>
      <c r="J888" s="222"/>
      <c r="K888" s="5"/>
    </row>
    <row r="889" ht="15.75" customHeight="1">
      <c r="A889" s="2"/>
      <c r="B889" s="2"/>
      <c r="C889" s="2"/>
      <c r="D889" s="2"/>
      <c r="E889" s="2"/>
      <c r="F889" s="2"/>
      <c r="G889" s="222"/>
      <c r="H889" s="222"/>
      <c r="I889" s="222"/>
      <c r="J889" s="222"/>
      <c r="K889" s="5"/>
    </row>
    <row r="890" ht="15.75" customHeight="1">
      <c r="A890" s="2"/>
      <c r="B890" s="2"/>
      <c r="C890" s="2"/>
      <c r="D890" s="2"/>
      <c r="E890" s="2"/>
      <c r="F890" s="2"/>
      <c r="G890" s="222"/>
      <c r="H890" s="222"/>
      <c r="I890" s="222"/>
      <c r="J890" s="222"/>
      <c r="K890" s="5"/>
    </row>
    <row r="891" ht="15.75" customHeight="1">
      <c r="A891" s="2"/>
      <c r="B891" s="2"/>
      <c r="C891" s="2"/>
      <c r="D891" s="2"/>
      <c r="E891" s="2"/>
      <c r="F891" s="2"/>
      <c r="G891" s="222"/>
      <c r="H891" s="222"/>
      <c r="I891" s="222"/>
      <c r="J891" s="222"/>
      <c r="K891" s="5"/>
    </row>
    <row r="892" ht="15.75" customHeight="1">
      <c r="A892" s="2"/>
      <c r="B892" s="2"/>
      <c r="C892" s="2"/>
      <c r="D892" s="2"/>
      <c r="E892" s="2"/>
      <c r="F892" s="2"/>
      <c r="G892" s="222"/>
      <c r="H892" s="222"/>
      <c r="I892" s="222"/>
      <c r="J892" s="222"/>
      <c r="K892" s="5"/>
    </row>
    <row r="893" ht="15.75" customHeight="1">
      <c r="A893" s="2"/>
      <c r="B893" s="2"/>
      <c r="C893" s="2"/>
      <c r="D893" s="2"/>
      <c r="E893" s="2"/>
      <c r="F893" s="2"/>
      <c r="G893" s="222"/>
      <c r="H893" s="222"/>
      <c r="I893" s="222"/>
      <c r="J893" s="222"/>
      <c r="K893" s="5"/>
    </row>
    <row r="894" ht="15.75" customHeight="1">
      <c r="A894" s="2"/>
      <c r="B894" s="2"/>
      <c r="C894" s="2"/>
      <c r="D894" s="2"/>
      <c r="E894" s="2"/>
      <c r="F894" s="2"/>
      <c r="G894" s="222"/>
      <c r="H894" s="222"/>
      <c r="I894" s="222"/>
      <c r="J894" s="222"/>
      <c r="K894" s="5"/>
    </row>
    <row r="895" ht="15.75" customHeight="1">
      <c r="A895" s="2"/>
      <c r="B895" s="2"/>
      <c r="C895" s="2"/>
      <c r="D895" s="2"/>
      <c r="E895" s="2"/>
      <c r="F895" s="2"/>
      <c r="G895" s="222"/>
      <c r="H895" s="222"/>
      <c r="I895" s="222"/>
      <c r="J895" s="222"/>
      <c r="K895" s="5"/>
    </row>
    <row r="896" ht="15.75" customHeight="1">
      <c r="A896" s="2"/>
      <c r="B896" s="2"/>
      <c r="C896" s="2"/>
      <c r="D896" s="2"/>
      <c r="E896" s="2"/>
      <c r="F896" s="2"/>
      <c r="G896" s="222"/>
      <c r="H896" s="222"/>
      <c r="I896" s="222"/>
      <c r="J896" s="222"/>
      <c r="K896" s="5"/>
    </row>
    <row r="897" ht="15.75" customHeight="1">
      <c r="A897" s="2"/>
      <c r="B897" s="2"/>
      <c r="C897" s="2"/>
      <c r="D897" s="2"/>
      <c r="E897" s="2"/>
      <c r="F897" s="2"/>
      <c r="G897" s="222"/>
      <c r="H897" s="222"/>
      <c r="I897" s="222"/>
      <c r="J897" s="222"/>
      <c r="K897" s="5"/>
    </row>
    <row r="898" ht="15.75" customHeight="1">
      <c r="A898" s="2"/>
      <c r="B898" s="2"/>
      <c r="C898" s="2"/>
      <c r="D898" s="2"/>
      <c r="E898" s="2"/>
      <c r="F898" s="2"/>
      <c r="G898" s="222"/>
      <c r="H898" s="222"/>
      <c r="I898" s="222"/>
      <c r="J898" s="222"/>
      <c r="K898" s="5"/>
    </row>
    <row r="899" ht="15.75" customHeight="1">
      <c r="A899" s="2"/>
      <c r="B899" s="2"/>
      <c r="C899" s="2"/>
      <c r="D899" s="2"/>
      <c r="E899" s="2"/>
      <c r="F899" s="2"/>
      <c r="G899" s="222"/>
      <c r="H899" s="222"/>
      <c r="I899" s="222"/>
      <c r="J899" s="222"/>
      <c r="K899" s="5"/>
    </row>
    <row r="900" ht="15.75" customHeight="1">
      <c r="A900" s="2"/>
      <c r="B900" s="2"/>
      <c r="C900" s="2"/>
      <c r="D900" s="2"/>
      <c r="E900" s="2"/>
      <c r="F900" s="2"/>
      <c r="G900" s="222"/>
      <c r="H900" s="222"/>
      <c r="I900" s="222"/>
      <c r="J900" s="222"/>
      <c r="K900" s="5"/>
    </row>
    <row r="901" ht="15.75" customHeight="1">
      <c r="A901" s="2"/>
      <c r="B901" s="2"/>
      <c r="C901" s="2"/>
      <c r="D901" s="2"/>
      <c r="E901" s="2"/>
      <c r="F901" s="2"/>
      <c r="G901" s="222"/>
      <c r="H901" s="222"/>
      <c r="I901" s="222"/>
      <c r="J901" s="222"/>
      <c r="K901" s="5"/>
    </row>
    <row r="902" ht="15.75" customHeight="1">
      <c r="A902" s="2"/>
      <c r="B902" s="2"/>
      <c r="C902" s="2"/>
      <c r="D902" s="2"/>
      <c r="E902" s="2"/>
      <c r="F902" s="2"/>
      <c r="G902" s="222"/>
      <c r="H902" s="222"/>
      <c r="I902" s="222"/>
      <c r="J902" s="222"/>
      <c r="K902" s="5"/>
    </row>
    <row r="903" ht="15.75" customHeight="1">
      <c r="A903" s="2"/>
      <c r="B903" s="2"/>
      <c r="C903" s="2"/>
      <c r="D903" s="2"/>
      <c r="E903" s="2"/>
      <c r="F903" s="2"/>
      <c r="G903" s="222"/>
      <c r="H903" s="222"/>
      <c r="I903" s="222"/>
      <c r="J903" s="222"/>
      <c r="K903" s="5"/>
    </row>
    <row r="904" ht="15.75" customHeight="1">
      <c r="A904" s="2"/>
      <c r="B904" s="2"/>
      <c r="C904" s="2"/>
      <c r="D904" s="2"/>
      <c r="E904" s="2"/>
      <c r="F904" s="2"/>
      <c r="G904" s="222"/>
      <c r="H904" s="222"/>
      <c r="I904" s="222"/>
      <c r="J904" s="222"/>
      <c r="K904" s="5"/>
    </row>
    <row r="905" ht="15.75" customHeight="1">
      <c r="A905" s="2"/>
      <c r="B905" s="2"/>
      <c r="C905" s="2"/>
      <c r="D905" s="2"/>
      <c r="E905" s="2"/>
      <c r="F905" s="2"/>
      <c r="G905" s="222"/>
      <c r="H905" s="222"/>
      <c r="I905" s="222"/>
      <c r="J905" s="222"/>
      <c r="K905" s="5"/>
    </row>
    <row r="906" ht="15.75" customHeight="1">
      <c r="A906" s="2"/>
      <c r="B906" s="2"/>
      <c r="C906" s="2"/>
      <c r="D906" s="2"/>
      <c r="E906" s="2"/>
      <c r="F906" s="2"/>
      <c r="G906" s="222"/>
      <c r="H906" s="222"/>
      <c r="I906" s="222"/>
      <c r="J906" s="222"/>
      <c r="K906" s="5"/>
    </row>
    <row r="907" ht="15.75" customHeight="1">
      <c r="A907" s="2"/>
      <c r="B907" s="2"/>
      <c r="C907" s="2"/>
      <c r="D907" s="2"/>
      <c r="E907" s="2"/>
      <c r="F907" s="2"/>
      <c r="G907" s="222"/>
      <c r="H907" s="222"/>
      <c r="I907" s="222"/>
      <c r="J907" s="222"/>
      <c r="K907" s="5"/>
    </row>
    <row r="908" ht="15.75" customHeight="1">
      <c r="A908" s="2"/>
      <c r="B908" s="2"/>
      <c r="C908" s="2"/>
      <c r="D908" s="2"/>
      <c r="E908" s="2"/>
      <c r="F908" s="2"/>
      <c r="G908" s="222"/>
      <c r="H908" s="222"/>
      <c r="I908" s="222"/>
      <c r="J908" s="222"/>
      <c r="K908" s="5"/>
    </row>
    <row r="909" ht="15.75" customHeight="1">
      <c r="A909" s="2"/>
      <c r="B909" s="2"/>
      <c r="C909" s="2"/>
      <c r="D909" s="2"/>
      <c r="E909" s="2"/>
      <c r="F909" s="2"/>
      <c r="G909" s="222"/>
      <c r="H909" s="222"/>
      <c r="I909" s="222"/>
      <c r="J909" s="222"/>
      <c r="K909" s="5"/>
    </row>
    <row r="910" ht="15.75" customHeight="1">
      <c r="A910" s="2"/>
      <c r="B910" s="2"/>
      <c r="C910" s="2"/>
      <c r="D910" s="2"/>
      <c r="E910" s="2"/>
      <c r="F910" s="2"/>
      <c r="G910" s="222"/>
      <c r="H910" s="222"/>
      <c r="I910" s="222"/>
      <c r="J910" s="222"/>
      <c r="K910" s="5"/>
    </row>
    <row r="911" ht="15.75" customHeight="1">
      <c r="A911" s="2"/>
      <c r="B911" s="2"/>
      <c r="C911" s="2"/>
      <c r="D911" s="2"/>
      <c r="E911" s="2"/>
      <c r="F911" s="2"/>
      <c r="G911" s="222"/>
      <c r="H911" s="222"/>
      <c r="I911" s="222"/>
      <c r="J911" s="222"/>
      <c r="K911" s="5"/>
    </row>
    <row r="912" ht="15.75" customHeight="1">
      <c r="A912" s="2"/>
      <c r="B912" s="2"/>
      <c r="C912" s="2"/>
      <c r="D912" s="2"/>
      <c r="E912" s="2"/>
      <c r="F912" s="2"/>
      <c r="G912" s="222"/>
      <c r="H912" s="222"/>
      <c r="I912" s="222"/>
      <c r="J912" s="222"/>
      <c r="K912" s="5"/>
    </row>
    <row r="913" ht="15.75" customHeight="1">
      <c r="A913" s="2"/>
      <c r="B913" s="2"/>
      <c r="C913" s="2"/>
      <c r="D913" s="2"/>
      <c r="E913" s="2"/>
      <c r="F913" s="2"/>
      <c r="G913" s="222"/>
      <c r="H913" s="222"/>
      <c r="I913" s="222"/>
      <c r="J913" s="222"/>
      <c r="K913" s="5"/>
    </row>
    <row r="914" ht="15.75" customHeight="1">
      <c r="A914" s="2"/>
      <c r="B914" s="2"/>
      <c r="C914" s="2"/>
      <c r="D914" s="2"/>
      <c r="E914" s="2"/>
      <c r="F914" s="2"/>
      <c r="G914" s="222"/>
      <c r="H914" s="222"/>
      <c r="I914" s="222"/>
      <c r="J914" s="222"/>
      <c r="K914" s="5"/>
    </row>
    <row r="915" ht="15.75" customHeight="1">
      <c r="A915" s="2"/>
      <c r="B915" s="2"/>
      <c r="C915" s="2"/>
      <c r="D915" s="2"/>
      <c r="E915" s="2"/>
      <c r="F915" s="2"/>
      <c r="G915" s="222"/>
      <c r="H915" s="222"/>
      <c r="I915" s="222"/>
      <c r="J915" s="222"/>
      <c r="K915" s="5"/>
    </row>
    <row r="916" ht="15.75" customHeight="1">
      <c r="A916" s="2"/>
      <c r="B916" s="2"/>
      <c r="C916" s="2"/>
      <c r="D916" s="2"/>
      <c r="E916" s="2"/>
      <c r="F916" s="2"/>
      <c r="G916" s="222"/>
      <c r="H916" s="222"/>
      <c r="I916" s="222"/>
      <c r="J916" s="222"/>
      <c r="K916" s="5"/>
    </row>
    <row r="917" ht="15.75" customHeight="1">
      <c r="A917" s="2"/>
      <c r="B917" s="2"/>
      <c r="C917" s="2"/>
      <c r="D917" s="2"/>
      <c r="E917" s="2"/>
      <c r="F917" s="2"/>
      <c r="G917" s="222"/>
      <c r="H917" s="222"/>
      <c r="I917" s="222"/>
      <c r="J917" s="222"/>
      <c r="K917" s="5"/>
    </row>
    <row r="918" ht="15.75" customHeight="1">
      <c r="A918" s="2"/>
      <c r="B918" s="2"/>
      <c r="C918" s="2"/>
      <c r="D918" s="2"/>
      <c r="E918" s="2"/>
      <c r="F918" s="2"/>
      <c r="G918" s="222"/>
      <c r="H918" s="222"/>
      <c r="I918" s="222"/>
      <c r="J918" s="222"/>
      <c r="K918" s="5"/>
    </row>
    <row r="919" ht="15.75" customHeight="1">
      <c r="A919" s="2"/>
      <c r="B919" s="2"/>
      <c r="C919" s="2"/>
      <c r="D919" s="2"/>
      <c r="E919" s="2"/>
      <c r="F919" s="2"/>
      <c r="G919" s="222"/>
      <c r="H919" s="222"/>
      <c r="I919" s="222"/>
      <c r="J919" s="222"/>
      <c r="K919" s="5"/>
    </row>
    <row r="920" ht="15.75" customHeight="1">
      <c r="A920" s="2"/>
      <c r="B920" s="2"/>
      <c r="C920" s="2"/>
      <c r="D920" s="2"/>
      <c r="E920" s="2"/>
      <c r="F920" s="2"/>
      <c r="G920" s="222"/>
      <c r="H920" s="222"/>
      <c r="I920" s="222"/>
      <c r="J920" s="222"/>
      <c r="K920" s="5"/>
    </row>
    <row r="921" ht="15.75" customHeight="1">
      <c r="A921" s="2"/>
      <c r="B921" s="2"/>
      <c r="C921" s="2"/>
      <c r="D921" s="2"/>
      <c r="E921" s="2"/>
      <c r="F921" s="2"/>
      <c r="G921" s="222"/>
      <c r="H921" s="222"/>
      <c r="I921" s="222"/>
      <c r="J921" s="222"/>
      <c r="K921" s="5"/>
    </row>
    <row r="922" ht="15.75" customHeight="1">
      <c r="A922" s="2"/>
      <c r="B922" s="2"/>
      <c r="C922" s="2"/>
      <c r="D922" s="2"/>
      <c r="E922" s="2"/>
      <c r="F922" s="2"/>
      <c r="G922" s="222"/>
      <c r="H922" s="222"/>
      <c r="I922" s="222"/>
      <c r="J922" s="222"/>
      <c r="K922" s="5"/>
    </row>
    <row r="923" ht="15.75" customHeight="1">
      <c r="A923" s="2"/>
      <c r="B923" s="2"/>
      <c r="C923" s="2"/>
      <c r="D923" s="2"/>
      <c r="E923" s="2"/>
      <c r="F923" s="2"/>
      <c r="G923" s="222"/>
      <c r="H923" s="222"/>
      <c r="I923" s="222"/>
      <c r="J923" s="222"/>
      <c r="K923" s="5"/>
    </row>
    <row r="924" ht="15.75" customHeight="1">
      <c r="A924" s="2"/>
      <c r="B924" s="2"/>
      <c r="C924" s="2"/>
      <c r="D924" s="2"/>
      <c r="E924" s="2"/>
      <c r="F924" s="2"/>
      <c r="G924" s="222"/>
      <c r="H924" s="222"/>
      <c r="I924" s="222"/>
      <c r="J924" s="222"/>
      <c r="K924" s="5"/>
    </row>
    <row r="925" ht="15.75" customHeight="1">
      <c r="A925" s="2"/>
      <c r="B925" s="2"/>
      <c r="C925" s="2"/>
      <c r="D925" s="2"/>
      <c r="E925" s="2"/>
      <c r="F925" s="2"/>
      <c r="G925" s="222"/>
      <c r="H925" s="222"/>
      <c r="I925" s="222"/>
      <c r="J925" s="222"/>
      <c r="K925" s="5"/>
    </row>
    <row r="926" ht="15.75" customHeight="1">
      <c r="A926" s="2"/>
      <c r="B926" s="2"/>
      <c r="C926" s="2"/>
      <c r="D926" s="2"/>
      <c r="E926" s="2"/>
      <c r="F926" s="2"/>
      <c r="G926" s="222"/>
      <c r="H926" s="222"/>
      <c r="I926" s="222"/>
      <c r="J926" s="222"/>
      <c r="K926" s="5"/>
    </row>
    <row r="927" ht="15.75" customHeight="1">
      <c r="A927" s="2"/>
      <c r="B927" s="2"/>
      <c r="C927" s="2"/>
      <c r="D927" s="2"/>
      <c r="E927" s="2"/>
      <c r="F927" s="2"/>
      <c r="G927" s="222"/>
      <c r="H927" s="222"/>
      <c r="I927" s="222"/>
      <c r="J927" s="222"/>
      <c r="K927" s="5"/>
    </row>
    <row r="928" ht="15.75" customHeight="1">
      <c r="A928" s="2"/>
      <c r="B928" s="2"/>
      <c r="C928" s="2"/>
      <c r="D928" s="2"/>
      <c r="E928" s="2"/>
      <c r="F928" s="2"/>
      <c r="G928" s="222"/>
      <c r="H928" s="222"/>
      <c r="I928" s="222"/>
      <c r="J928" s="222"/>
      <c r="K928" s="5"/>
    </row>
    <row r="929" ht="15.75" customHeight="1">
      <c r="A929" s="2"/>
      <c r="B929" s="2"/>
      <c r="C929" s="2"/>
      <c r="D929" s="2"/>
      <c r="E929" s="2"/>
      <c r="F929" s="2"/>
      <c r="G929" s="222"/>
      <c r="H929" s="222"/>
      <c r="I929" s="222"/>
      <c r="J929" s="222"/>
      <c r="K929" s="5"/>
    </row>
    <row r="930" ht="15.75" customHeight="1">
      <c r="A930" s="2"/>
      <c r="B930" s="2"/>
      <c r="C930" s="2"/>
      <c r="D930" s="2"/>
      <c r="E930" s="2"/>
      <c r="F930" s="2"/>
      <c r="G930" s="222"/>
      <c r="H930" s="222"/>
      <c r="I930" s="222"/>
      <c r="J930" s="222"/>
      <c r="K930" s="5"/>
    </row>
    <row r="931" ht="15.75" customHeight="1">
      <c r="A931" s="2"/>
      <c r="B931" s="2"/>
      <c r="C931" s="2"/>
      <c r="D931" s="2"/>
      <c r="E931" s="2"/>
      <c r="F931" s="2"/>
      <c r="G931" s="222"/>
      <c r="H931" s="222"/>
      <c r="I931" s="222"/>
      <c r="J931" s="222"/>
      <c r="K931" s="5"/>
    </row>
    <row r="932" ht="15.75" customHeight="1">
      <c r="A932" s="2"/>
      <c r="B932" s="2"/>
      <c r="C932" s="2"/>
      <c r="D932" s="2"/>
      <c r="E932" s="2"/>
      <c r="F932" s="2"/>
      <c r="G932" s="222"/>
      <c r="H932" s="222"/>
      <c r="I932" s="222"/>
      <c r="J932" s="222"/>
      <c r="K932" s="5"/>
    </row>
    <row r="933" ht="15.75" customHeight="1">
      <c r="A933" s="2"/>
      <c r="B933" s="2"/>
      <c r="C933" s="2"/>
      <c r="D933" s="2"/>
      <c r="E933" s="2"/>
      <c r="F933" s="2"/>
      <c r="G933" s="222"/>
      <c r="H933" s="222"/>
      <c r="I933" s="222"/>
      <c r="J933" s="222"/>
      <c r="K933" s="5"/>
    </row>
    <row r="934" ht="15.75" customHeight="1">
      <c r="A934" s="2"/>
      <c r="B934" s="2"/>
      <c r="C934" s="2"/>
      <c r="D934" s="2"/>
      <c r="E934" s="2"/>
      <c r="F934" s="2"/>
      <c r="G934" s="222"/>
      <c r="H934" s="222"/>
      <c r="I934" s="222"/>
      <c r="J934" s="222"/>
      <c r="K934" s="5"/>
    </row>
    <row r="935" ht="15.75" customHeight="1">
      <c r="A935" s="2"/>
      <c r="B935" s="2"/>
      <c r="C935" s="2"/>
      <c r="D935" s="2"/>
      <c r="E935" s="2"/>
      <c r="F935" s="2"/>
      <c r="G935" s="222"/>
      <c r="H935" s="222"/>
      <c r="I935" s="222"/>
      <c r="J935" s="222"/>
      <c r="K935" s="5"/>
    </row>
    <row r="936" ht="15.75" customHeight="1">
      <c r="A936" s="2"/>
      <c r="B936" s="2"/>
      <c r="C936" s="2"/>
      <c r="D936" s="2"/>
      <c r="E936" s="2"/>
      <c r="F936" s="2"/>
      <c r="G936" s="222"/>
      <c r="H936" s="222"/>
      <c r="I936" s="222"/>
      <c r="J936" s="222"/>
      <c r="K936" s="5"/>
    </row>
    <row r="937" ht="15.75" customHeight="1">
      <c r="A937" s="2"/>
      <c r="B937" s="2"/>
      <c r="C937" s="2"/>
      <c r="D937" s="2"/>
      <c r="E937" s="2"/>
      <c r="F937" s="2"/>
      <c r="G937" s="222"/>
      <c r="H937" s="222"/>
      <c r="I937" s="222"/>
      <c r="J937" s="222"/>
      <c r="K937" s="5"/>
    </row>
    <row r="938" ht="15.75" customHeight="1">
      <c r="A938" s="2"/>
      <c r="B938" s="2"/>
      <c r="C938" s="2"/>
      <c r="D938" s="2"/>
      <c r="E938" s="2"/>
      <c r="F938" s="2"/>
      <c r="G938" s="222"/>
      <c r="H938" s="222"/>
      <c r="I938" s="222"/>
      <c r="J938" s="222"/>
      <c r="K938" s="5"/>
    </row>
    <row r="939" ht="15.75" customHeight="1">
      <c r="A939" s="2"/>
      <c r="B939" s="2"/>
      <c r="C939" s="2"/>
      <c r="D939" s="2"/>
      <c r="E939" s="2"/>
      <c r="F939" s="2"/>
      <c r="G939" s="222"/>
      <c r="H939" s="222"/>
      <c r="I939" s="222"/>
      <c r="J939" s="222"/>
      <c r="K939" s="5"/>
    </row>
    <row r="940" ht="15.75" customHeight="1">
      <c r="A940" s="2"/>
      <c r="B940" s="2"/>
      <c r="C940" s="2"/>
      <c r="D940" s="2"/>
      <c r="E940" s="2"/>
      <c r="F940" s="2"/>
      <c r="G940" s="222"/>
      <c r="H940" s="222"/>
      <c r="I940" s="222"/>
      <c r="J940" s="222"/>
      <c r="K940" s="5"/>
    </row>
    <row r="941" ht="15.75" customHeight="1">
      <c r="A941" s="2"/>
      <c r="B941" s="2"/>
      <c r="C941" s="2"/>
      <c r="D941" s="2"/>
      <c r="E941" s="2"/>
      <c r="F941" s="2"/>
      <c r="G941" s="222"/>
      <c r="H941" s="222"/>
      <c r="I941" s="222"/>
      <c r="J941" s="222"/>
      <c r="K941" s="5"/>
    </row>
    <row r="942" ht="15.75" customHeight="1">
      <c r="A942" s="2"/>
      <c r="B942" s="2"/>
      <c r="C942" s="2"/>
      <c r="D942" s="2"/>
      <c r="E942" s="2"/>
      <c r="F942" s="2"/>
      <c r="G942" s="222"/>
      <c r="H942" s="222"/>
      <c r="I942" s="222"/>
      <c r="J942" s="222"/>
      <c r="K942" s="5"/>
    </row>
    <row r="943" ht="15.75" customHeight="1">
      <c r="A943" s="2"/>
      <c r="B943" s="2"/>
      <c r="C943" s="2"/>
      <c r="D943" s="2"/>
      <c r="E943" s="2"/>
      <c r="F943" s="2"/>
      <c r="G943" s="222"/>
      <c r="H943" s="222"/>
      <c r="I943" s="222"/>
      <c r="J943" s="222"/>
      <c r="K943" s="5"/>
    </row>
    <row r="944" ht="15.75" customHeight="1">
      <c r="A944" s="2"/>
      <c r="B944" s="2"/>
      <c r="C944" s="2"/>
      <c r="D944" s="2"/>
      <c r="E944" s="2"/>
      <c r="F944" s="2"/>
      <c r="G944" s="222"/>
      <c r="H944" s="222"/>
      <c r="I944" s="222"/>
      <c r="J944" s="222"/>
      <c r="K944" s="5"/>
    </row>
    <row r="945" ht="15.75" customHeight="1">
      <c r="A945" s="2"/>
      <c r="B945" s="2"/>
      <c r="C945" s="2"/>
      <c r="D945" s="2"/>
      <c r="E945" s="2"/>
      <c r="F945" s="2"/>
      <c r="G945" s="222"/>
      <c r="H945" s="222"/>
      <c r="I945" s="222"/>
      <c r="J945" s="222"/>
      <c r="K945" s="5"/>
    </row>
    <row r="946" ht="15.75" customHeight="1">
      <c r="A946" s="2"/>
      <c r="B946" s="2"/>
      <c r="C946" s="2"/>
      <c r="D946" s="2"/>
      <c r="E946" s="2"/>
      <c r="F946" s="2"/>
      <c r="G946" s="222"/>
      <c r="H946" s="222"/>
      <c r="I946" s="222"/>
      <c r="J946" s="222"/>
      <c r="K946" s="5"/>
    </row>
    <row r="947" ht="15.75" customHeight="1">
      <c r="A947" s="2"/>
      <c r="B947" s="2"/>
      <c r="C947" s="2"/>
      <c r="D947" s="2"/>
      <c r="E947" s="2"/>
      <c r="F947" s="2"/>
      <c r="G947" s="222"/>
      <c r="H947" s="222"/>
      <c r="I947" s="222"/>
      <c r="J947" s="222"/>
      <c r="K947" s="5"/>
    </row>
    <row r="948" ht="15.75" customHeight="1">
      <c r="A948" s="2"/>
      <c r="B948" s="2"/>
      <c r="C948" s="2"/>
      <c r="D948" s="2"/>
      <c r="E948" s="2"/>
      <c r="F948" s="2"/>
      <c r="G948" s="222"/>
      <c r="H948" s="222"/>
      <c r="I948" s="222"/>
      <c r="J948" s="222"/>
      <c r="K948" s="5"/>
    </row>
    <row r="949" ht="15.75" customHeight="1">
      <c r="A949" s="2"/>
      <c r="B949" s="2"/>
      <c r="C949" s="2"/>
      <c r="D949" s="2"/>
      <c r="E949" s="2"/>
      <c r="F949" s="2"/>
      <c r="G949" s="222"/>
      <c r="H949" s="222"/>
      <c r="I949" s="222"/>
      <c r="J949" s="222"/>
      <c r="K949" s="5"/>
    </row>
    <row r="950" ht="15.75" customHeight="1">
      <c r="A950" s="2"/>
      <c r="B950" s="2"/>
      <c r="C950" s="2"/>
      <c r="D950" s="2"/>
      <c r="E950" s="2"/>
      <c r="F950" s="2"/>
      <c r="G950" s="222"/>
      <c r="H950" s="222"/>
      <c r="I950" s="222"/>
      <c r="J950" s="222"/>
      <c r="K950" s="5"/>
    </row>
    <row r="951" ht="15.75" customHeight="1">
      <c r="A951" s="2"/>
      <c r="B951" s="2"/>
      <c r="C951" s="2"/>
      <c r="D951" s="2"/>
      <c r="E951" s="2"/>
      <c r="F951" s="2"/>
      <c r="G951" s="222"/>
      <c r="H951" s="222"/>
      <c r="I951" s="222"/>
      <c r="J951" s="222"/>
      <c r="K951" s="5"/>
    </row>
    <row r="952" ht="15.75" customHeight="1">
      <c r="A952" s="2"/>
      <c r="B952" s="2"/>
      <c r="C952" s="2"/>
      <c r="D952" s="2"/>
      <c r="E952" s="2"/>
      <c r="F952" s="2"/>
      <c r="G952" s="222"/>
      <c r="H952" s="222"/>
      <c r="I952" s="222"/>
      <c r="J952" s="222"/>
      <c r="K952" s="5"/>
    </row>
    <row r="953" ht="15.75" customHeight="1">
      <c r="A953" s="2"/>
      <c r="B953" s="2"/>
      <c r="C953" s="2"/>
      <c r="D953" s="2"/>
      <c r="E953" s="2"/>
      <c r="F953" s="2"/>
      <c r="G953" s="222"/>
      <c r="H953" s="222"/>
      <c r="I953" s="222"/>
      <c r="J953" s="222"/>
      <c r="K953" s="5"/>
    </row>
    <row r="954" ht="15.75" customHeight="1">
      <c r="A954" s="2"/>
      <c r="B954" s="2"/>
      <c r="C954" s="2"/>
      <c r="D954" s="2"/>
      <c r="E954" s="2"/>
      <c r="F954" s="2"/>
      <c r="G954" s="222"/>
      <c r="H954" s="222"/>
      <c r="I954" s="222"/>
      <c r="J954" s="222"/>
      <c r="K954" s="5"/>
    </row>
    <row r="955" ht="15.75" customHeight="1">
      <c r="A955" s="2"/>
      <c r="B955" s="2"/>
      <c r="C955" s="2"/>
      <c r="D955" s="2"/>
      <c r="E955" s="2"/>
      <c r="F955" s="2"/>
      <c r="G955" s="222"/>
      <c r="H955" s="222"/>
      <c r="I955" s="222"/>
      <c r="J955" s="222"/>
      <c r="K955" s="5"/>
    </row>
    <row r="956" ht="15.75" customHeight="1">
      <c r="A956" s="2"/>
      <c r="B956" s="2"/>
      <c r="C956" s="2"/>
      <c r="D956" s="2"/>
      <c r="E956" s="2"/>
      <c r="F956" s="2"/>
      <c r="G956" s="222"/>
      <c r="H956" s="222"/>
      <c r="I956" s="222"/>
      <c r="J956" s="222"/>
      <c r="K956" s="5"/>
    </row>
    <row r="957" ht="15.75" customHeight="1">
      <c r="A957" s="2"/>
      <c r="B957" s="2"/>
      <c r="C957" s="2"/>
      <c r="D957" s="2"/>
      <c r="E957" s="2"/>
      <c r="F957" s="2"/>
      <c r="G957" s="222"/>
      <c r="H957" s="222"/>
      <c r="I957" s="222"/>
      <c r="J957" s="222"/>
      <c r="K957" s="5"/>
    </row>
    <row r="958" ht="15.75" customHeight="1">
      <c r="A958" s="2"/>
      <c r="B958" s="2"/>
      <c r="C958" s="2"/>
      <c r="D958" s="2"/>
      <c r="E958" s="2"/>
      <c r="F958" s="2"/>
      <c r="G958" s="222"/>
      <c r="H958" s="222"/>
      <c r="I958" s="222"/>
      <c r="J958" s="222"/>
      <c r="K958" s="5"/>
    </row>
    <row r="959" ht="15.75" customHeight="1">
      <c r="A959" s="2"/>
      <c r="B959" s="2"/>
      <c r="C959" s="2"/>
      <c r="D959" s="2"/>
      <c r="E959" s="2"/>
      <c r="F959" s="2"/>
      <c r="G959" s="222"/>
      <c r="H959" s="222"/>
      <c r="I959" s="222"/>
      <c r="J959" s="222"/>
      <c r="K959" s="5"/>
    </row>
    <row r="960" ht="15.75" customHeight="1">
      <c r="A960" s="2"/>
      <c r="B960" s="2"/>
      <c r="C960" s="2"/>
      <c r="D960" s="2"/>
      <c r="E960" s="2"/>
      <c r="F960" s="2"/>
      <c r="G960" s="222"/>
      <c r="H960" s="222"/>
      <c r="I960" s="222"/>
      <c r="J960" s="222"/>
      <c r="K960" s="5"/>
    </row>
    <row r="961" ht="15.75" customHeight="1">
      <c r="A961" s="2"/>
      <c r="B961" s="2"/>
      <c r="C961" s="2"/>
      <c r="D961" s="2"/>
      <c r="E961" s="2"/>
      <c r="F961" s="2"/>
      <c r="G961" s="222"/>
      <c r="H961" s="222"/>
      <c r="I961" s="222"/>
      <c r="J961" s="222"/>
      <c r="K961" s="5"/>
    </row>
    <row r="962" ht="15.75" customHeight="1">
      <c r="A962" s="2"/>
      <c r="B962" s="2"/>
      <c r="C962" s="2"/>
      <c r="D962" s="2"/>
      <c r="E962" s="2"/>
      <c r="F962" s="2"/>
      <c r="G962" s="222"/>
      <c r="H962" s="222"/>
      <c r="I962" s="222"/>
      <c r="J962" s="222"/>
      <c r="K962" s="5"/>
    </row>
    <row r="963" ht="15.75" customHeight="1">
      <c r="A963" s="2"/>
      <c r="B963" s="2"/>
      <c r="C963" s="2"/>
      <c r="D963" s="2"/>
      <c r="E963" s="2"/>
      <c r="F963" s="2"/>
      <c r="G963" s="222"/>
      <c r="H963" s="222"/>
      <c r="I963" s="222"/>
      <c r="J963" s="222"/>
      <c r="K963" s="5"/>
    </row>
    <row r="964" ht="15.75" customHeight="1">
      <c r="A964" s="2"/>
      <c r="B964" s="2"/>
      <c r="C964" s="2"/>
      <c r="D964" s="2"/>
      <c r="E964" s="2"/>
      <c r="F964" s="2"/>
      <c r="G964" s="222"/>
      <c r="H964" s="222"/>
      <c r="I964" s="222"/>
      <c r="J964" s="222"/>
      <c r="K964" s="5"/>
    </row>
    <row r="965" ht="15.75" customHeight="1">
      <c r="A965" s="2"/>
      <c r="B965" s="2"/>
      <c r="C965" s="2"/>
      <c r="D965" s="2"/>
      <c r="E965" s="2"/>
      <c r="F965" s="2"/>
      <c r="G965" s="222"/>
      <c r="H965" s="222"/>
      <c r="I965" s="222"/>
      <c r="J965" s="222"/>
      <c r="K965" s="5"/>
    </row>
    <row r="966" ht="15.75" customHeight="1">
      <c r="A966" s="2"/>
      <c r="B966" s="2"/>
      <c r="C966" s="2"/>
      <c r="D966" s="2"/>
      <c r="E966" s="2"/>
      <c r="F966" s="2"/>
      <c r="G966" s="222"/>
      <c r="H966" s="222"/>
      <c r="I966" s="222"/>
      <c r="J966" s="222"/>
      <c r="K966" s="5"/>
    </row>
    <row r="967" ht="15.75" customHeight="1">
      <c r="A967" s="2"/>
      <c r="B967" s="2"/>
      <c r="C967" s="2"/>
      <c r="D967" s="2"/>
      <c r="E967" s="2"/>
      <c r="F967" s="2"/>
      <c r="G967" s="222"/>
      <c r="H967" s="222"/>
      <c r="I967" s="222"/>
      <c r="J967" s="222"/>
      <c r="K967" s="5"/>
    </row>
    <row r="968" ht="15.75" customHeight="1">
      <c r="A968" s="2"/>
      <c r="B968" s="2"/>
      <c r="C968" s="2"/>
      <c r="D968" s="2"/>
      <c r="E968" s="2"/>
      <c r="F968" s="2"/>
      <c r="G968" s="222"/>
      <c r="H968" s="222"/>
      <c r="I968" s="222"/>
      <c r="J968" s="222"/>
      <c r="K968" s="5"/>
    </row>
    <row r="969" ht="15.75" customHeight="1">
      <c r="A969" s="2"/>
      <c r="B969" s="2"/>
      <c r="C969" s="2"/>
      <c r="D969" s="2"/>
      <c r="E969" s="2"/>
      <c r="F969" s="2"/>
      <c r="G969" s="222"/>
      <c r="H969" s="222"/>
      <c r="I969" s="222"/>
      <c r="J969" s="222"/>
      <c r="K969" s="5"/>
    </row>
    <row r="970" ht="15.75" customHeight="1">
      <c r="A970" s="2"/>
      <c r="B970" s="2"/>
      <c r="C970" s="2"/>
      <c r="D970" s="2"/>
      <c r="E970" s="2"/>
      <c r="F970" s="2"/>
      <c r="G970" s="222"/>
      <c r="H970" s="222"/>
      <c r="I970" s="222"/>
      <c r="J970" s="222"/>
      <c r="K970" s="5"/>
    </row>
    <row r="971" ht="15.75" customHeight="1">
      <c r="A971" s="2"/>
      <c r="B971" s="2"/>
      <c r="C971" s="2"/>
      <c r="D971" s="2"/>
      <c r="E971" s="2"/>
      <c r="F971" s="2"/>
      <c r="G971" s="222"/>
      <c r="H971" s="222"/>
      <c r="I971" s="222"/>
      <c r="J971" s="222"/>
      <c r="K971" s="5"/>
    </row>
    <row r="972" ht="15.75" customHeight="1">
      <c r="A972" s="2"/>
      <c r="B972" s="2"/>
      <c r="C972" s="2"/>
      <c r="D972" s="2"/>
      <c r="E972" s="2"/>
      <c r="F972" s="2"/>
      <c r="G972" s="222"/>
      <c r="H972" s="222"/>
      <c r="I972" s="222"/>
      <c r="J972" s="222"/>
      <c r="K972" s="5"/>
    </row>
    <row r="973" ht="15.75" customHeight="1">
      <c r="A973" s="2"/>
      <c r="B973" s="2"/>
      <c r="C973" s="2"/>
      <c r="D973" s="2"/>
      <c r="E973" s="2"/>
      <c r="F973" s="2"/>
      <c r="G973" s="222"/>
      <c r="H973" s="222"/>
      <c r="I973" s="222"/>
      <c r="J973" s="222"/>
      <c r="K973" s="5"/>
    </row>
    <row r="974" ht="15.75" customHeight="1">
      <c r="A974" s="2"/>
      <c r="B974" s="2"/>
      <c r="C974" s="2"/>
      <c r="D974" s="2"/>
      <c r="E974" s="2"/>
      <c r="F974" s="2"/>
      <c r="G974" s="222"/>
      <c r="H974" s="222"/>
      <c r="I974" s="222"/>
      <c r="J974" s="222"/>
      <c r="K974" s="5"/>
    </row>
    <row r="975" ht="15.75" customHeight="1">
      <c r="A975" s="2"/>
      <c r="B975" s="2"/>
      <c r="C975" s="2"/>
      <c r="D975" s="2"/>
      <c r="E975" s="2"/>
      <c r="F975" s="2"/>
      <c r="G975" s="222"/>
      <c r="H975" s="222"/>
      <c r="I975" s="222"/>
      <c r="J975" s="222"/>
      <c r="K975" s="5"/>
    </row>
    <row r="976" ht="15.75" customHeight="1">
      <c r="A976" s="2"/>
      <c r="B976" s="2"/>
      <c r="C976" s="2"/>
      <c r="D976" s="2"/>
      <c r="E976" s="2"/>
      <c r="F976" s="2"/>
      <c r="G976" s="222"/>
      <c r="H976" s="222"/>
      <c r="I976" s="222"/>
      <c r="J976" s="222"/>
      <c r="K976" s="5"/>
    </row>
    <row r="977" ht="15.75" customHeight="1">
      <c r="A977" s="2"/>
      <c r="B977" s="2"/>
      <c r="C977" s="2"/>
      <c r="D977" s="2"/>
      <c r="E977" s="2"/>
      <c r="F977" s="2"/>
      <c r="G977" s="222"/>
      <c r="H977" s="222"/>
      <c r="I977" s="222"/>
      <c r="J977" s="222"/>
      <c r="K977" s="5"/>
    </row>
    <row r="978" ht="15.75" customHeight="1">
      <c r="A978" s="2"/>
      <c r="B978" s="2"/>
      <c r="C978" s="2"/>
      <c r="D978" s="2"/>
      <c r="E978" s="2"/>
      <c r="F978" s="2"/>
      <c r="G978" s="222"/>
      <c r="H978" s="222"/>
      <c r="I978" s="222"/>
      <c r="J978" s="222"/>
      <c r="K978" s="5"/>
    </row>
    <row r="979" ht="15.75" customHeight="1">
      <c r="A979" s="2"/>
      <c r="B979" s="2"/>
      <c r="C979" s="2"/>
      <c r="D979" s="2"/>
      <c r="E979" s="2"/>
      <c r="F979" s="2"/>
      <c r="G979" s="222"/>
      <c r="H979" s="222"/>
      <c r="I979" s="222"/>
      <c r="J979" s="222"/>
      <c r="K979" s="5"/>
    </row>
    <row r="980" ht="15.75" customHeight="1">
      <c r="A980" s="2"/>
      <c r="B980" s="2"/>
      <c r="C980" s="2"/>
      <c r="D980" s="2"/>
      <c r="E980" s="2"/>
      <c r="F980" s="2"/>
      <c r="G980" s="222"/>
      <c r="H980" s="222"/>
      <c r="I980" s="222"/>
      <c r="J980" s="222"/>
      <c r="K980" s="5"/>
    </row>
    <row r="981" ht="15.75" customHeight="1">
      <c r="A981" s="2"/>
      <c r="B981" s="2"/>
      <c r="C981" s="2"/>
      <c r="D981" s="2"/>
      <c r="E981" s="2"/>
      <c r="F981" s="2"/>
      <c r="G981" s="222"/>
      <c r="H981" s="222"/>
      <c r="I981" s="222"/>
      <c r="J981" s="222"/>
      <c r="K981" s="5"/>
    </row>
    <row r="982" ht="15.75" customHeight="1">
      <c r="A982" s="2"/>
      <c r="B982" s="2"/>
      <c r="C982" s="2"/>
      <c r="D982" s="2"/>
      <c r="E982" s="2"/>
      <c r="F982" s="2"/>
      <c r="G982" s="222"/>
      <c r="H982" s="222"/>
      <c r="I982" s="222"/>
      <c r="J982" s="222"/>
      <c r="K982" s="5"/>
    </row>
    <row r="983" ht="15.75" customHeight="1">
      <c r="A983" s="2"/>
      <c r="B983" s="2"/>
      <c r="C983" s="2"/>
      <c r="D983" s="2"/>
      <c r="E983" s="2"/>
      <c r="F983" s="2"/>
      <c r="G983" s="222"/>
      <c r="H983" s="222"/>
      <c r="I983" s="222"/>
      <c r="J983" s="222"/>
      <c r="K983" s="5"/>
    </row>
    <row r="984" ht="15.75" customHeight="1">
      <c r="A984" s="2"/>
      <c r="B984" s="2"/>
      <c r="C984" s="2"/>
      <c r="D984" s="2"/>
      <c r="E984" s="2"/>
      <c r="F984" s="2"/>
      <c r="G984" s="222"/>
      <c r="H984" s="222"/>
      <c r="I984" s="222"/>
      <c r="J984" s="222"/>
      <c r="K984" s="5"/>
    </row>
    <row r="985" ht="15.75" customHeight="1">
      <c r="A985" s="2"/>
      <c r="B985" s="2"/>
      <c r="C985" s="2"/>
      <c r="D985" s="2"/>
      <c r="E985" s="2"/>
      <c r="F985" s="2"/>
      <c r="G985" s="222"/>
      <c r="H985" s="222"/>
      <c r="I985" s="222"/>
      <c r="J985" s="222"/>
      <c r="K985" s="5"/>
    </row>
    <row r="986" ht="15.75" customHeight="1">
      <c r="A986" s="2"/>
      <c r="B986" s="2"/>
      <c r="C986" s="2"/>
      <c r="D986" s="2"/>
      <c r="E986" s="2"/>
      <c r="F986" s="2"/>
      <c r="G986" s="222"/>
      <c r="H986" s="222"/>
      <c r="I986" s="222"/>
      <c r="J986" s="222"/>
      <c r="K986" s="5"/>
    </row>
    <row r="987" ht="15.75" customHeight="1">
      <c r="A987" s="2"/>
      <c r="B987" s="2"/>
      <c r="C987" s="2"/>
      <c r="D987" s="2"/>
      <c r="E987" s="2"/>
      <c r="F987" s="2"/>
      <c r="G987" s="222"/>
      <c r="H987" s="222"/>
      <c r="I987" s="222"/>
      <c r="J987" s="222"/>
      <c r="K987" s="5"/>
    </row>
    <row r="988" ht="15.75" customHeight="1">
      <c r="A988" s="2"/>
      <c r="B988" s="2"/>
      <c r="C988" s="2"/>
      <c r="D988" s="2"/>
      <c r="E988" s="2"/>
      <c r="F988" s="2"/>
      <c r="G988" s="222"/>
      <c r="H988" s="222"/>
      <c r="I988" s="222"/>
      <c r="J988" s="222"/>
      <c r="K988" s="5"/>
    </row>
    <row r="989" ht="15.75" customHeight="1">
      <c r="A989" s="2"/>
      <c r="B989" s="2"/>
      <c r="C989" s="2"/>
      <c r="D989" s="2"/>
      <c r="E989" s="2"/>
      <c r="F989" s="2"/>
      <c r="G989" s="222"/>
      <c r="H989" s="222"/>
      <c r="I989" s="222"/>
      <c r="J989" s="222"/>
      <c r="K989" s="5"/>
    </row>
    <row r="990" ht="15.75" customHeight="1">
      <c r="A990" s="2"/>
      <c r="B990" s="2"/>
      <c r="C990" s="2"/>
      <c r="D990" s="2"/>
      <c r="E990" s="2"/>
      <c r="F990" s="2"/>
      <c r="G990" s="222"/>
      <c r="H990" s="222"/>
      <c r="I990" s="222"/>
      <c r="J990" s="222"/>
      <c r="K990" s="5"/>
    </row>
    <row r="991" ht="15.75" customHeight="1">
      <c r="A991" s="2"/>
      <c r="B991" s="2"/>
      <c r="C991" s="2"/>
      <c r="D991" s="2"/>
      <c r="E991" s="2"/>
      <c r="F991" s="2"/>
      <c r="G991" s="222"/>
      <c r="H991" s="222"/>
      <c r="I991" s="222"/>
      <c r="J991" s="222"/>
      <c r="K991" s="5"/>
    </row>
    <row r="992" ht="15.75" customHeight="1">
      <c r="A992" s="2"/>
      <c r="B992" s="2"/>
      <c r="C992" s="2"/>
      <c r="D992" s="2"/>
      <c r="E992" s="2"/>
      <c r="F992" s="2"/>
      <c r="G992" s="222"/>
      <c r="H992" s="222"/>
      <c r="I992" s="222"/>
      <c r="J992" s="222"/>
      <c r="K992" s="5"/>
    </row>
    <row r="993" ht="15.75" customHeight="1">
      <c r="A993" s="2"/>
      <c r="B993" s="2"/>
      <c r="C993" s="2"/>
      <c r="D993" s="2"/>
      <c r="E993" s="2"/>
      <c r="F993" s="2"/>
      <c r="G993" s="222"/>
      <c r="H993" s="222"/>
      <c r="I993" s="222"/>
      <c r="J993" s="222"/>
      <c r="K993" s="5"/>
    </row>
    <row r="994" ht="15.75" customHeight="1">
      <c r="A994" s="2"/>
      <c r="B994" s="2"/>
      <c r="C994" s="2"/>
      <c r="D994" s="2"/>
      <c r="E994" s="2"/>
      <c r="F994" s="2"/>
      <c r="G994" s="222"/>
      <c r="H994" s="222"/>
      <c r="I994" s="222"/>
      <c r="J994" s="222"/>
      <c r="K994" s="5"/>
    </row>
    <row r="995" ht="15.75" customHeight="1">
      <c r="A995" s="2"/>
      <c r="B995" s="2"/>
      <c r="C995" s="2"/>
      <c r="D995" s="2"/>
      <c r="E995" s="2"/>
      <c r="F995" s="2"/>
      <c r="G995" s="222"/>
      <c r="H995" s="222"/>
      <c r="I995" s="222"/>
      <c r="J995" s="222"/>
      <c r="K995" s="5"/>
    </row>
    <row r="996" ht="15.75" customHeight="1">
      <c r="A996" s="2"/>
      <c r="B996" s="2"/>
      <c r="C996" s="2"/>
      <c r="D996" s="2"/>
      <c r="E996" s="2"/>
      <c r="F996" s="2"/>
      <c r="G996" s="222"/>
      <c r="H996" s="222"/>
      <c r="I996" s="222"/>
      <c r="J996" s="222"/>
      <c r="K996" s="5"/>
    </row>
    <row r="997" ht="15.75" customHeight="1">
      <c r="A997" s="2"/>
      <c r="B997" s="2"/>
      <c r="C997" s="2"/>
      <c r="D997" s="2"/>
      <c r="E997" s="2"/>
      <c r="F997" s="2"/>
      <c r="G997" s="222"/>
      <c r="H997" s="222"/>
      <c r="I997" s="222"/>
      <c r="J997" s="222"/>
      <c r="K997" s="5"/>
    </row>
    <row r="998" ht="15.75" customHeight="1">
      <c r="A998" s="2"/>
      <c r="B998" s="2"/>
      <c r="C998" s="2"/>
      <c r="D998" s="2"/>
      <c r="E998" s="2"/>
      <c r="F998" s="2"/>
      <c r="G998" s="222"/>
      <c r="H998" s="222"/>
      <c r="I998" s="222"/>
      <c r="J998" s="222"/>
      <c r="K998" s="5"/>
    </row>
    <row r="999" ht="15.75" customHeight="1">
      <c r="A999" s="2"/>
      <c r="B999" s="2"/>
      <c r="C999" s="2"/>
      <c r="D999" s="2"/>
      <c r="E999" s="2"/>
      <c r="F999" s="2"/>
      <c r="G999" s="222"/>
      <c r="H999" s="222"/>
      <c r="I999" s="222"/>
      <c r="J999" s="222"/>
      <c r="K999" s="5"/>
    </row>
    <row r="1000" ht="15.75" customHeight="1">
      <c r="A1000" s="2"/>
      <c r="B1000" s="2"/>
      <c r="C1000" s="2"/>
      <c r="D1000" s="2"/>
      <c r="E1000" s="2"/>
      <c r="F1000" s="2"/>
      <c r="G1000" s="222"/>
      <c r="H1000" s="222"/>
      <c r="I1000" s="222"/>
      <c r="J1000" s="222"/>
      <c r="K1000" s="5"/>
    </row>
    <row r="1001" ht="15.75" customHeight="1">
      <c r="A1001" s="2"/>
      <c r="B1001" s="2"/>
      <c r="C1001" s="2"/>
      <c r="D1001" s="2"/>
      <c r="E1001" s="2"/>
      <c r="F1001" s="2"/>
      <c r="G1001" s="222"/>
      <c r="H1001" s="222"/>
      <c r="I1001" s="222"/>
      <c r="J1001" s="222"/>
      <c r="K1001" s="5"/>
    </row>
    <row r="1002" ht="15.75" customHeight="1">
      <c r="A1002" s="2"/>
      <c r="B1002" s="2"/>
      <c r="C1002" s="2"/>
      <c r="D1002" s="2"/>
      <c r="E1002" s="2"/>
      <c r="F1002" s="2"/>
      <c r="G1002" s="222"/>
      <c r="H1002" s="222"/>
      <c r="I1002" s="222"/>
      <c r="J1002" s="222"/>
      <c r="K1002" s="5"/>
    </row>
    <row r="1003" ht="15.75" customHeight="1">
      <c r="A1003" s="2"/>
      <c r="B1003" s="2"/>
      <c r="C1003" s="2"/>
      <c r="D1003" s="2"/>
      <c r="E1003" s="2"/>
      <c r="F1003" s="2"/>
      <c r="G1003" s="222"/>
      <c r="H1003" s="222"/>
      <c r="I1003" s="222"/>
      <c r="J1003" s="222"/>
      <c r="K1003" s="5"/>
    </row>
    <row r="1004" ht="15.75" customHeight="1">
      <c r="A1004" s="2"/>
      <c r="B1004" s="2"/>
      <c r="C1004" s="2"/>
      <c r="D1004" s="2"/>
      <c r="E1004" s="2"/>
      <c r="F1004" s="2"/>
      <c r="G1004" s="222"/>
      <c r="H1004" s="222"/>
      <c r="I1004" s="222"/>
      <c r="J1004" s="222"/>
      <c r="K1004" s="5"/>
    </row>
    <row r="1005" ht="15.75" customHeight="1">
      <c r="A1005" s="2"/>
      <c r="B1005" s="2"/>
      <c r="C1005" s="2"/>
      <c r="D1005" s="2"/>
      <c r="E1005" s="2"/>
      <c r="F1005" s="2"/>
      <c r="G1005" s="222"/>
      <c r="H1005" s="222"/>
      <c r="I1005" s="222"/>
      <c r="J1005" s="222"/>
      <c r="K1005" s="5"/>
    </row>
    <row r="1006" ht="15.75" customHeight="1">
      <c r="A1006" s="2"/>
      <c r="B1006" s="2"/>
      <c r="C1006" s="2"/>
      <c r="D1006" s="2"/>
      <c r="E1006" s="2"/>
      <c r="F1006" s="2"/>
      <c r="G1006" s="222"/>
      <c r="H1006" s="222"/>
      <c r="I1006" s="222"/>
      <c r="J1006" s="222"/>
      <c r="K1006" s="5"/>
    </row>
    <row r="1007" ht="15.75" customHeight="1">
      <c r="A1007" s="2"/>
      <c r="B1007" s="2"/>
      <c r="C1007" s="2"/>
      <c r="D1007" s="2"/>
      <c r="E1007" s="2"/>
      <c r="F1007" s="2"/>
      <c r="G1007" s="222"/>
      <c r="H1007" s="222"/>
      <c r="I1007" s="222"/>
      <c r="J1007" s="222"/>
      <c r="K1007" s="5"/>
    </row>
    <row r="1008" ht="15.75" customHeight="1">
      <c r="A1008" s="2"/>
      <c r="B1008" s="2"/>
      <c r="C1008" s="2"/>
      <c r="D1008" s="2"/>
      <c r="E1008" s="2"/>
      <c r="F1008" s="2"/>
      <c r="G1008" s="222"/>
      <c r="H1008" s="222"/>
      <c r="I1008" s="222"/>
      <c r="J1008" s="222"/>
      <c r="K1008" s="5"/>
    </row>
    <row r="1009" ht="15.75" customHeight="1">
      <c r="A1009" s="2"/>
      <c r="B1009" s="2"/>
      <c r="C1009" s="2"/>
      <c r="D1009" s="2"/>
      <c r="E1009" s="2"/>
      <c r="F1009" s="2"/>
      <c r="G1009" s="222"/>
      <c r="H1009" s="222"/>
      <c r="I1009" s="222"/>
      <c r="J1009" s="222"/>
      <c r="K1009" s="5"/>
    </row>
    <row r="1010" ht="15.75" customHeight="1">
      <c r="A1010" s="2"/>
      <c r="B1010" s="2"/>
      <c r="C1010" s="2"/>
      <c r="D1010" s="2"/>
      <c r="E1010" s="2"/>
      <c r="F1010" s="2"/>
      <c r="G1010" s="222"/>
      <c r="H1010" s="222"/>
      <c r="I1010" s="222"/>
      <c r="J1010" s="222"/>
      <c r="K1010" s="5"/>
    </row>
    <row r="1011" ht="15.75" customHeight="1">
      <c r="A1011" s="2"/>
      <c r="B1011" s="2"/>
      <c r="C1011" s="2"/>
      <c r="D1011" s="2"/>
      <c r="E1011" s="2"/>
      <c r="F1011" s="2"/>
      <c r="G1011" s="222"/>
      <c r="H1011" s="222"/>
      <c r="I1011" s="222"/>
      <c r="J1011" s="222"/>
      <c r="K1011" s="5"/>
    </row>
    <row r="1012" ht="15.75" customHeight="1">
      <c r="A1012" s="2"/>
      <c r="B1012" s="2"/>
      <c r="C1012" s="2"/>
      <c r="D1012" s="2"/>
      <c r="E1012" s="2"/>
      <c r="F1012" s="2"/>
      <c r="G1012" s="222"/>
      <c r="H1012" s="222"/>
      <c r="I1012" s="222"/>
      <c r="J1012" s="222"/>
      <c r="K1012" s="5"/>
    </row>
    <row r="1013" ht="15.75" customHeight="1">
      <c r="A1013" s="2"/>
      <c r="B1013" s="2"/>
      <c r="C1013" s="2"/>
      <c r="D1013" s="2"/>
      <c r="E1013" s="2"/>
      <c r="F1013" s="2"/>
      <c r="G1013" s="222"/>
      <c r="H1013" s="222"/>
      <c r="I1013" s="222"/>
      <c r="J1013" s="222"/>
      <c r="K1013" s="5"/>
    </row>
    <row r="1014" ht="15.75" customHeight="1">
      <c r="A1014" s="2"/>
      <c r="B1014" s="2"/>
      <c r="C1014" s="2"/>
      <c r="D1014" s="2"/>
      <c r="E1014" s="2"/>
      <c r="F1014" s="2"/>
      <c r="G1014" s="222"/>
      <c r="H1014" s="222"/>
      <c r="I1014" s="222"/>
      <c r="J1014" s="222"/>
      <c r="K1014" s="5"/>
    </row>
    <row r="1015" ht="15.75" customHeight="1">
      <c r="A1015" s="2"/>
      <c r="B1015" s="2"/>
      <c r="C1015" s="2"/>
      <c r="D1015" s="2"/>
      <c r="E1015" s="2"/>
      <c r="F1015" s="2"/>
      <c r="G1015" s="222"/>
      <c r="H1015" s="222"/>
      <c r="I1015" s="222"/>
      <c r="J1015" s="222"/>
      <c r="K1015" s="5"/>
    </row>
    <row r="1016" ht="15.75" customHeight="1">
      <c r="A1016" s="2"/>
      <c r="B1016" s="2"/>
      <c r="C1016" s="2"/>
      <c r="D1016" s="2"/>
      <c r="E1016" s="2"/>
      <c r="F1016" s="2"/>
      <c r="G1016" s="222"/>
      <c r="H1016" s="222"/>
      <c r="I1016" s="222"/>
      <c r="J1016" s="222"/>
      <c r="K1016" s="5"/>
    </row>
    <row r="1017" ht="15.75" customHeight="1">
      <c r="A1017" s="2"/>
      <c r="B1017" s="2"/>
      <c r="C1017" s="2"/>
      <c r="D1017" s="2"/>
      <c r="E1017" s="2"/>
      <c r="F1017" s="2"/>
      <c r="G1017" s="222"/>
      <c r="H1017" s="222"/>
      <c r="I1017" s="222"/>
      <c r="J1017" s="222"/>
      <c r="K1017" s="5"/>
    </row>
    <row r="1018" ht="15.75" customHeight="1">
      <c r="A1018" s="2"/>
      <c r="B1018" s="2"/>
      <c r="C1018" s="2"/>
      <c r="D1018" s="2"/>
      <c r="E1018" s="2"/>
      <c r="F1018" s="2"/>
      <c r="G1018" s="222"/>
      <c r="H1018" s="222"/>
      <c r="I1018" s="222"/>
      <c r="J1018" s="222"/>
      <c r="K1018" s="5"/>
    </row>
    <row r="1019" ht="15.75" customHeight="1">
      <c r="A1019" s="2"/>
      <c r="B1019" s="2"/>
      <c r="C1019" s="2"/>
      <c r="D1019" s="2"/>
      <c r="E1019" s="2"/>
      <c r="F1019" s="2"/>
      <c r="G1019" s="222"/>
      <c r="H1019" s="222"/>
      <c r="I1019" s="222"/>
      <c r="J1019" s="222"/>
      <c r="K1019" s="5"/>
    </row>
    <row r="1020" ht="15.75" customHeight="1">
      <c r="A1020" s="2"/>
      <c r="B1020" s="2"/>
      <c r="C1020" s="2"/>
      <c r="D1020" s="2"/>
      <c r="E1020" s="2"/>
      <c r="F1020" s="2"/>
      <c r="G1020" s="222"/>
      <c r="H1020" s="222"/>
      <c r="I1020" s="222"/>
      <c r="J1020" s="222"/>
      <c r="K1020" s="5"/>
    </row>
    <row r="1021" ht="15.75" customHeight="1">
      <c r="A1021" s="2"/>
      <c r="B1021" s="2"/>
      <c r="C1021" s="2"/>
      <c r="D1021" s="2"/>
      <c r="E1021" s="2"/>
      <c r="F1021" s="2"/>
      <c r="G1021" s="222"/>
      <c r="H1021" s="222"/>
      <c r="I1021" s="222"/>
      <c r="J1021" s="222"/>
      <c r="K1021" s="5"/>
    </row>
    <row r="1022" ht="15.75" customHeight="1">
      <c r="A1022" s="2"/>
      <c r="B1022" s="2"/>
      <c r="C1022" s="2"/>
      <c r="D1022" s="2"/>
      <c r="E1022" s="2"/>
      <c r="F1022" s="2"/>
      <c r="G1022" s="222"/>
      <c r="H1022" s="222"/>
      <c r="I1022" s="222"/>
      <c r="J1022" s="222"/>
      <c r="K1022" s="5"/>
    </row>
    <row r="1023" ht="15.75" customHeight="1">
      <c r="A1023" s="2"/>
      <c r="B1023" s="2"/>
      <c r="C1023" s="2"/>
      <c r="D1023" s="2"/>
      <c r="E1023" s="2"/>
      <c r="F1023" s="2"/>
      <c r="G1023" s="222"/>
      <c r="H1023" s="222"/>
      <c r="I1023" s="222"/>
      <c r="J1023" s="222"/>
      <c r="K1023" s="5"/>
    </row>
    <row r="1024" ht="15.75" customHeight="1">
      <c r="A1024" s="2"/>
      <c r="B1024" s="2"/>
      <c r="C1024" s="2"/>
      <c r="D1024" s="2"/>
      <c r="E1024" s="2"/>
      <c r="F1024" s="2"/>
      <c r="G1024" s="222"/>
      <c r="H1024" s="222"/>
      <c r="I1024" s="222"/>
      <c r="J1024" s="222"/>
      <c r="K1024" s="5"/>
    </row>
    <row r="1025" ht="15.75" customHeight="1">
      <c r="A1025" s="2"/>
      <c r="B1025" s="2"/>
      <c r="C1025" s="2"/>
      <c r="D1025" s="2"/>
      <c r="E1025" s="2"/>
      <c r="F1025" s="2"/>
      <c r="G1025" s="222"/>
      <c r="H1025" s="222"/>
      <c r="I1025" s="222"/>
      <c r="J1025" s="222"/>
      <c r="K1025" s="5"/>
    </row>
    <row r="1026" ht="15.75" customHeight="1">
      <c r="A1026" s="2"/>
      <c r="B1026" s="2"/>
      <c r="C1026" s="2"/>
      <c r="D1026" s="2"/>
      <c r="E1026" s="2"/>
      <c r="F1026" s="2"/>
      <c r="G1026" s="222"/>
      <c r="H1026" s="222"/>
      <c r="I1026" s="222"/>
      <c r="J1026" s="222"/>
      <c r="K1026" s="5"/>
    </row>
    <row r="1027" ht="15.75" customHeight="1">
      <c r="A1027" s="2"/>
      <c r="B1027" s="2"/>
      <c r="C1027" s="2"/>
      <c r="D1027" s="2"/>
      <c r="E1027" s="2"/>
      <c r="F1027" s="2"/>
      <c r="G1027" s="222"/>
      <c r="H1027" s="222"/>
      <c r="I1027" s="222"/>
      <c r="J1027" s="222"/>
      <c r="K1027" s="5"/>
    </row>
    <row r="1028" ht="15.75" customHeight="1">
      <c r="A1028" s="2"/>
      <c r="B1028" s="2"/>
      <c r="C1028" s="2"/>
      <c r="D1028" s="2"/>
      <c r="E1028" s="2"/>
      <c r="F1028" s="2"/>
      <c r="G1028" s="222"/>
      <c r="H1028" s="222"/>
      <c r="I1028" s="222"/>
      <c r="J1028" s="222"/>
      <c r="K1028" s="5"/>
    </row>
    <row r="1029" ht="15.75" customHeight="1">
      <c r="A1029" s="2"/>
      <c r="B1029" s="2"/>
      <c r="C1029" s="2"/>
      <c r="D1029" s="2"/>
      <c r="E1029" s="2"/>
      <c r="F1029" s="2"/>
      <c r="G1029" s="222"/>
      <c r="H1029" s="222"/>
      <c r="I1029" s="222"/>
      <c r="J1029" s="222"/>
      <c r="K1029" s="5"/>
    </row>
    <row r="1030" ht="15.75" customHeight="1">
      <c r="A1030" s="2"/>
      <c r="B1030" s="2"/>
      <c r="C1030" s="2"/>
      <c r="D1030" s="2"/>
      <c r="E1030" s="2"/>
      <c r="F1030" s="2"/>
      <c r="G1030" s="222"/>
      <c r="H1030" s="222"/>
      <c r="I1030" s="222"/>
      <c r="J1030" s="222"/>
      <c r="K1030" s="5"/>
    </row>
    <row r="1031" ht="15.75" customHeight="1">
      <c r="A1031" s="2"/>
      <c r="B1031" s="2"/>
      <c r="C1031" s="2"/>
      <c r="D1031" s="2"/>
      <c r="E1031" s="2"/>
      <c r="F1031" s="2"/>
      <c r="G1031" s="222"/>
      <c r="H1031" s="222"/>
      <c r="I1031" s="222"/>
      <c r="J1031" s="222"/>
      <c r="K1031" s="5"/>
    </row>
    <row r="1032" ht="15.75" customHeight="1">
      <c r="A1032" s="2"/>
      <c r="B1032" s="2"/>
      <c r="C1032" s="2"/>
      <c r="D1032" s="2"/>
      <c r="E1032" s="2"/>
      <c r="F1032" s="2"/>
      <c r="G1032" s="222"/>
      <c r="H1032" s="222"/>
      <c r="I1032" s="222"/>
      <c r="J1032" s="222"/>
      <c r="K1032" s="5"/>
    </row>
    <row r="1033" ht="15.75" customHeight="1">
      <c r="A1033" s="2"/>
      <c r="B1033" s="2"/>
      <c r="C1033" s="2"/>
      <c r="D1033" s="2"/>
      <c r="E1033" s="2"/>
      <c r="F1033" s="2"/>
      <c r="G1033" s="222"/>
      <c r="H1033" s="222"/>
      <c r="I1033" s="222"/>
      <c r="J1033" s="222"/>
      <c r="K1033" s="5"/>
    </row>
    <row r="1034" ht="15.75" customHeight="1">
      <c r="A1034" s="2"/>
      <c r="B1034" s="2"/>
      <c r="C1034" s="2"/>
      <c r="D1034" s="2"/>
      <c r="E1034" s="2"/>
      <c r="F1034" s="2"/>
      <c r="G1034" s="222"/>
      <c r="H1034" s="222"/>
      <c r="I1034" s="222"/>
      <c r="J1034" s="222"/>
      <c r="K1034" s="5"/>
    </row>
    <row r="1035" ht="15.75" customHeight="1">
      <c r="A1035" s="2"/>
      <c r="B1035" s="2"/>
      <c r="C1035" s="2"/>
      <c r="D1035" s="2"/>
      <c r="E1035" s="2"/>
      <c r="F1035" s="2"/>
      <c r="G1035" s="222"/>
      <c r="H1035" s="222"/>
      <c r="I1035" s="222"/>
      <c r="J1035" s="222"/>
      <c r="K1035" s="5"/>
    </row>
    <row r="1036" ht="15.75" customHeight="1">
      <c r="A1036" s="2"/>
      <c r="B1036" s="2"/>
      <c r="C1036" s="2"/>
      <c r="D1036" s="2"/>
      <c r="E1036" s="2"/>
      <c r="F1036" s="2"/>
      <c r="G1036" s="222"/>
      <c r="H1036" s="222"/>
      <c r="I1036" s="222"/>
      <c r="J1036" s="222"/>
      <c r="K1036" s="5"/>
    </row>
    <row r="1037" ht="15.75" customHeight="1">
      <c r="A1037" s="2"/>
      <c r="B1037" s="2"/>
      <c r="C1037" s="2"/>
      <c r="D1037" s="2"/>
      <c r="E1037" s="2"/>
      <c r="F1037" s="2"/>
      <c r="G1037" s="222"/>
      <c r="H1037" s="222"/>
      <c r="I1037" s="222"/>
      <c r="J1037" s="222"/>
      <c r="K1037" s="5"/>
    </row>
    <row r="1038" ht="15.75" customHeight="1">
      <c r="A1038" s="2"/>
      <c r="B1038" s="2"/>
      <c r="C1038" s="2"/>
      <c r="D1038" s="2"/>
      <c r="E1038" s="2"/>
      <c r="F1038" s="2"/>
      <c r="G1038" s="222"/>
      <c r="H1038" s="222"/>
      <c r="I1038" s="222"/>
      <c r="J1038" s="222"/>
      <c r="K1038" s="5"/>
    </row>
    <row r="1039" ht="15.75" customHeight="1">
      <c r="A1039" s="2"/>
      <c r="B1039" s="2"/>
      <c r="C1039" s="2"/>
      <c r="D1039" s="2"/>
      <c r="E1039" s="2"/>
      <c r="F1039" s="2"/>
      <c r="G1039" s="222"/>
      <c r="H1039" s="222"/>
      <c r="I1039" s="222"/>
      <c r="J1039" s="222"/>
      <c r="K1039" s="5"/>
    </row>
  </sheetData>
  <mergeCells count="105">
    <mergeCell ref="A2:G2"/>
    <mergeCell ref="B4:E4"/>
    <mergeCell ref="P7:Q7"/>
    <mergeCell ref="E39:F39"/>
    <mergeCell ref="I39:J39"/>
    <mergeCell ref="E40:F40"/>
    <mergeCell ref="I40:J41"/>
    <mergeCell ref="I44:J44"/>
    <mergeCell ref="I45:J45"/>
    <mergeCell ref="E41:F41"/>
    <mergeCell ref="E42:F42"/>
    <mergeCell ref="I42:J42"/>
    <mergeCell ref="E43:F43"/>
    <mergeCell ref="I43:J43"/>
    <mergeCell ref="E44:F44"/>
    <mergeCell ref="E45:F45"/>
    <mergeCell ref="E46:F46"/>
    <mergeCell ref="I46:J46"/>
    <mergeCell ref="E47:F47"/>
    <mergeCell ref="I47:J47"/>
    <mergeCell ref="E48:F48"/>
    <mergeCell ref="I48:J48"/>
    <mergeCell ref="H51:J51"/>
    <mergeCell ref="E58:F58"/>
    <mergeCell ref="E59:F59"/>
    <mergeCell ref="E60:F60"/>
    <mergeCell ref="E61:F61"/>
    <mergeCell ref="E62:F62"/>
    <mergeCell ref="E63:F63"/>
    <mergeCell ref="E64:F64"/>
    <mergeCell ref="E65:F65"/>
    <mergeCell ref="E51:F51"/>
    <mergeCell ref="E52:F52"/>
    <mergeCell ref="E53:F53"/>
    <mergeCell ref="E54:F54"/>
    <mergeCell ref="E55:F55"/>
    <mergeCell ref="E56:F56"/>
    <mergeCell ref="E57:F57"/>
    <mergeCell ref="H68:J68"/>
    <mergeCell ref="H69:J69"/>
    <mergeCell ref="H108:J108"/>
    <mergeCell ref="H109:J109"/>
    <mergeCell ref="H110:J110"/>
    <mergeCell ref="H111:J111"/>
    <mergeCell ref="H112:J112"/>
    <mergeCell ref="H113:J113"/>
    <mergeCell ref="H114:J114"/>
    <mergeCell ref="H122:J122"/>
    <mergeCell ref="H123:J123"/>
    <mergeCell ref="H115:J115"/>
    <mergeCell ref="H116:J116"/>
    <mergeCell ref="H117:J117"/>
    <mergeCell ref="H118:J118"/>
    <mergeCell ref="H119:J119"/>
    <mergeCell ref="H120:J120"/>
    <mergeCell ref="H121:J12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E91:J91"/>
    <mergeCell ref="E92:J92"/>
    <mergeCell ref="E93:J93"/>
    <mergeCell ref="E94:J94"/>
    <mergeCell ref="E95:J95"/>
    <mergeCell ref="E96:J96"/>
    <mergeCell ref="E97:J97"/>
    <mergeCell ref="E98:J98"/>
    <mergeCell ref="H101:J101"/>
    <mergeCell ref="H102:J102"/>
    <mergeCell ref="H103:J103"/>
    <mergeCell ref="H104:J104"/>
    <mergeCell ref="H105:J105"/>
    <mergeCell ref="H106:J106"/>
    <mergeCell ref="H107:J107"/>
  </mergeCells>
  <dataValidations>
    <dataValidation type="list" allowBlank="1" showErrorMessage="1" sqref="Q15 A8:A17">
      <formula1>'품목마스터(제품)'!$C$2:$C1003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2:A26">
      <formula1>'품목마스터(라벨)'!$C$2:$C1006</formula1>
    </dataValidation>
    <dataValidation type="list" allowBlank="1" showErrorMessage="1" sqref="A47">
      <formula1>'품목마스터(제품)'!$C$2:$C1047</formula1>
    </dataValidation>
    <dataValidation type="list" allowBlank="1" showErrorMessage="1" sqref="H31:H35">
      <formula1>"BT-2,실험실,BT-1,BT-3,BT-6"</formula1>
    </dataValidation>
    <dataValidation type="list" allowBlank="1" showErrorMessage="1" sqref="H22:H26">
      <formula1>"자동A,수동B,수동,자동B"</formula1>
    </dataValidation>
    <dataValidation type="list" allowBlank="1" showErrorMessage="1" sqref="A32:A35">
      <formula1>'품목마스터(원액)'!$C$2:$C1001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45:A46">
      <formula1>'품목마스터(제품)'!$C$2:$C1046</formula1>
    </dataValidation>
    <dataValidation type="list" allowBlank="1" showErrorMessage="1" sqref="A40:A44">
      <formula1>'품목마스터(제품)'!$C$2:$C1038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46269.0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/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222</v>
      </c>
      <c r="B8" s="42" t="str">
        <f>IFERROR(__xludf.DUMMYFUNCTION("IFERROR(REGEXEXTRACT(A8,""\| (.+)$""),"""")
"),"1L")</f>
        <v>1L</v>
      </c>
      <c r="C8" s="43">
        <v>1440.0</v>
      </c>
      <c r="D8" s="44">
        <v>120.0</v>
      </c>
      <c r="E8" s="45">
        <v>3.0</v>
      </c>
      <c r="F8" s="46">
        <v>3.0</v>
      </c>
      <c r="G8" s="47">
        <f t="shared" ref="G8:G17" si="1">IF(OR(E8="",F8=""),"",E8*F8)</f>
        <v>9</v>
      </c>
      <c r="H8" s="48" t="s">
        <v>24</v>
      </c>
      <c r="I8" s="49">
        <v>260904.0</v>
      </c>
      <c r="J8" s="50" t="s">
        <v>25</v>
      </c>
      <c r="K8" s="51">
        <f t="shared" ref="K8:K17" si="2">IF(OR(E8="",F8=""),"",(E8*F8)/7.5)</f>
        <v>1.2</v>
      </c>
      <c r="L8" s="52"/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/>
      <c r="Q8" s="57"/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74</v>
      </c>
      <c r="B9" s="42" t="str">
        <f>IFERROR(__xludf.DUMMYFUNCTION("IFERROR(REGEXEXTRACT(A9,""\| (.+)$""),"""")
"),"1L")</f>
        <v>1L</v>
      </c>
      <c r="C9" s="43">
        <v>1440.0</v>
      </c>
      <c r="D9" s="44">
        <v>120.0</v>
      </c>
      <c r="E9" s="45">
        <v>3.0</v>
      </c>
      <c r="F9" s="46">
        <v>3.0</v>
      </c>
      <c r="G9" s="47">
        <f t="shared" si="1"/>
        <v>9</v>
      </c>
      <c r="H9" s="48" t="s">
        <v>24</v>
      </c>
      <c r="I9" s="49"/>
      <c r="J9" s="50" t="s">
        <v>25</v>
      </c>
      <c r="K9" s="51">
        <f t="shared" si="2"/>
        <v>1.2</v>
      </c>
      <c r="L9" s="52"/>
      <c r="M9" s="59"/>
      <c r="N9" s="59"/>
      <c r="O9" s="55" t="str">
        <f t="shared" si="3"/>
        <v/>
      </c>
      <c r="P9" s="60"/>
      <c r="Q9" s="61"/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29</v>
      </c>
      <c r="B10" s="42" t="str">
        <f>IFERROR(__xludf.DUMMYFUNCTION("IFERROR(REGEXEXTRACT(A10,""\| (.+)$""),"""")
"),"1L")</f>
        <v>1L</v>
      </c>
      <c r="C10" s="43">
        <v>720.0</v>
      </c>
      <c r="D10" s="44">
        <v>60.0</v>
      </c>
      <c r="E10" s="45">
        <v>1.5</v>
      </c>
      <c r="F10" s="46">
        <v>4.0</v>
      </c>
      <c r="G10" s="47">
        <f t="shared" si="1"/>
        <v>6</v>
      </c>
      <c r="H10" s="48" t="s">
        <v>24</v>
      </c>
      <c r="I10" s="49">
        <v>260904.0</v>
      </c>
      <c r="J10" s="50" t="s">
        <v>25</v>
      </c>
      <c r="K10" s="51">
        <f t="shared" si="2"/>
        <v>0.8</v>
      </c>
      <c r="L10" s="160"/>
      <c r="M10" s="59"/>
      <c r="N10" s="59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 t="s">
        <v>368</v>
      </c>
      <c r="B11" s="42" t="str">
        <f>IFERROR(__xludf.DUMMYFUNCTION("IFERROR(REGEXEXTRACT(A11,""\| (.+)$""),"""")
"),"200L")</f>
        <v>200L</v>
      </c>
      <c r="C11" s="43">
        <v>10.0</v>
      </c>
      <c r="D11" s="44"/>
      <c r="E11" s="45">
        <v>1.0</v>
      </c>
      <c r="F11" s="46">
        <v>2.0</v>
      </c>
      <c r="G11" s="47">
        <f t="shared" si="1"/>
        <v>2</v>
      </c>
      <c r="H11" s="48" t="s">
        <v>52</v>
      </c>
      <c r="I11" s="49" t="s">
        <v>379</v>
      </c>
      <c r="J11" s="50" t="s">
        <v>25</v>
      </c>
      <c r="K11" s="51">
        <f t="shared" si="2"/>
        <v>0.2666666667</v>
      </c>
      <c r="L11" s="63"/>
      <c r="M11" s="59"/>
      <c r="N11" s="59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 t="s">
        <v>371</v>
      </c>
      <c r="B12" s="42" t="str">
        <f>IFERROR(__xludf.DUMMYFUNCTION("IFERROR(REGEXEXTRACT(A12,""\| (.+)$""),"""")
"),"200L")</f>
        <v>200L</v>
      </c>
      <c r="C12" s="43">
        <v>2.0</v>
      </c>
      <c r="D12" s="62"/>
      <c r="E12" s="45">
        <v>0.3</v>
      </c>
      <c r="F12" s="46">
        <v>1.0</v>
      </c>
      <c r="G12" s="47">
        <f t="shared" si="1"/>
        <v>0.3</v>
      </c>
      <c r="H12" s="48" t="s">
        <v>52</v>
      </c>
      <c r="I12" s="49" t="s">
        <v>380</v>
      </c>
      <c r="J12" s="50" t="s">
        <v>25</v>
      </c>
      <c r="K12" s="51">
        <f t="shared" si="2"/>
        <v>0.04</v>
      </c>
      <c r="L12" s="63"/>
      <c r="M12" s="59"/>
      <c r="N12" s="59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2"/>
      <c r="E13" s="45"/>
      <c r="F13" s="46"/>
      <c r="G13" s="47" t="str">
        <f t="shared" si="1"/>
        <v/>
      </c>
      <c r="H13" s="48"/>
      <c r="I13" s="49"/>
      <c r="J13" s="50"/>
      <c r="K13" s="64" t="str">
        <f t="shared" si="2"/>
        <v/>
      </c>
      <c r="L13" s="63"/>
      <c r="M13" s="59"/>
      <c r="N13" s="59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5"/>
      <c r="B14" s="42" t="str">
        <f>IFERROR(__xludf.DUMMYFUNCTION("IFERROR(REGEXEXTRACT(A14,""\| (.+)$""),"""")
"),"")</f>
        <v/>
      </c>
      <c r="C14" s="66"/>
      <c r="D14" s="67"/>
      <c r="E14" s="68"/>
      <c r="F14" s="69"/>
      <c r="G14" s="47" t="str">
        <f t="shared" si="1"/>
        <v/>
      </c>
      <c r="H14" s="48"/>
      <c r="I14" s="70"/>
      <c r="J14" s="71"/>
      <c r="K14" s="51" t="str">
        <f t="shared" si="2"/>
        <v/>
      </c>
      <c r="L14" s="63"/>
      <c r="M14" s="59"/>
      <c r="N14" s="59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2"/>
      <c r="B15" s="42" t="str">
        <f>IFERROR(__xludf.DUMMYFUNCTION("IFERROR(REGEXEXTRACT(A15,""\| (.+)$""),"""")
"),"")</f>
        <v/>
      </c>
      <c r="C15" s="66"/>
      <c r="D15" s="67"/>
      <c r="E15" s="73"/>
      <c r="F15" s="74"/>
      <c r="G15" s="47" t="str">
        <f t="shared" si="1"/>
        <v/>
      </c>
      <c r="H15" s="48"/>
      <c r="I15" s="70"/>
      <c r="J15" s="71"/>
      <c r="K15" s="51" t="str">
        <f t="shared" si="2"/>
        <v/>
      </c>
      <c r="L15" s="63"/>
      <c r="M15" s="59"/>
      <c r="N15" s="59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5"/>
      <c r="B16" s="42" t="str">
        <f>IFERROR(__xludf.DUMMYFUNCTION("IFERROR(REGEXEXTRACT(A16,""\| (.+)$""),"""")
"),"")</f>
        <v/>
      </c>
      <c r="C16" s="76"/>
      <c r="D16" s="77"/>
      <c r="E16" s="78"/>
      <c r="F16" s="79"/>
      <c r="G16" s="47" t="str">
        <f t="shared" si="1"/>
        <v/>
      </c>
      <c r="H16" s="48"/>
      <c r="I16" s="70"/>
      <c r="J16" s="71"/>
      <c r="K16" s="51" t="str">
        <f t="shared" si="2"/>
        <v/>
      </c>
      <c r="L16" s="63"/>
      <c r="M16" s="80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5"/>
      <c r="B17" s="42" t="str">
        <f>IFERROR(__xludf.DUMMYFUNCTION("IFERROR(REGEXEXTRACT(A17,""\| (.+)$""),"""")
"),"")</f>
        <v/>
      </c>
      <c r="C17" s="76"/>
      <c r="D17" s="77"/>
      <c r="E17" s="78"/>
      <c r="F17" s="79"/>
      <c r="G17" s="47" t="str">
        <f t="shared" si="1"/>
        <v/>
      </c>
      <c r="H17" s="48"/>
      <c r="I17" s="70"/>
      <c r="J17" s="71"/>
      <c r="K17" s="51" t="str">
        <f t="shared" si="2"/>
        <v/>
      </c>
      <c r="L17" s="63"/>
      <c r="M17" s="80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1" t="s">
        <v>37</v>
      </c>
      <c r="B18" s="82"/>
      <c r="C18" s="83">
        <f t="shared" ref="C18:E18" si="4">SUM(C8:C17)</f>
        <v>3612</v>
      </c>
      <c r="D18" s="84">
        <f t="shared" si="4"/>
        <v>300</v>
      </c>
      <c r="E18" s="85">
        <f t="shared" si="4"/>
        <v>8.8</v>
      </c>
      <c r="F18" s="86">
        <f>IFERROR(G18/E18, 0)</f>
        <v>2.988636364</v>
      </c>
      <c r="G18" s="87">
        <f>SUM(G8:G17)</f>
        <v>26.3</v>
      </c>
      <c r="H18" s="88"/>
      <c r="I18" s="88"/>
      <c r="J18" s="89"/>
      <c r="K18" s="90">
        <f>SUM(K8:K14)</f>
        <v>3.506666667</v>
      </c>
      <c r="L18" s="63"/>
      <c r="M18" s="80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1"/>
      <c r="B19" s="91"/>
      <c r="C19" s="91"/>
      <c r="D19" s="91"/>
      <c r="E19" s="92"/>
      <c r="F19" s="92"/>
      <c r="G19" s="92"/>
      <c r="H19" s="92"/>
      <c r="I19" s="92"/>
      <c r="J19" s="63"/>
      <c r="K19" s="63"/>
      <c r="L19" s="63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38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3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3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/>
      <c r="B22" s="42" t="str">
        <f>IFERROR(__xludf.DUMMYFUNCTION("IFERROR(REGEXEXTRACT(A22,""\| (.+)$""),"""")
"),"")</f>
        <v/>
      </c>
      <c r="C22" s="43"/>
      <c r="D22" s="44"/>
      <c r="E22" s="45"/>
      <c r="F22" s="93"/>
      <c r="G22" s="94" t="str">
        <f t="shared" ref="G22:G26" si="5">IF(OR(E22="",F22=""),"",E22*F22)</f>
        <v/>
      </c>
      <c r="H22" s="95"/>
      <c r="I22" s="49"/>
      <c r="J22" s="50"/>
      <c r="K22" s="96" t="str">
        <f t="shared" ref="K22:K26" si="6">IF(OR(E22="",F22=""),"",(E22*F22)/7.5)</f>
        <v/>
      </c>
      <c r="L22" s="52"/>
      <c r="M22" s="59"/>
      <c r="N22" s="59"/>
      <c r="O22" s="55" t="str">
        <f t="shared" ref="O22:O26" si="7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7"/>
      <c r="G23" s="94" t="str">
        <f t="shared" si="5"/>
        <v/>
      </c>
      <c r="H23" s="95"/>
      <c r="I23" s="49"/>
      <c r="J23" s="124"/>
      <c r="K23" s="96" t="str">
        <f t="shared" si="6"/>
        <v/>
      </c>
      <c r="L23" s="52"/>
      <c r="M23" s="59"/>
      <c r="N23" s="59"/>
      <c r="O23" s="55" t="str">
        <f t="shared" si="7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2"/>
      <c r="E24" s="98"/>
      <c r="F24" s="97"/>
      <c r="G24" s="94" t="str">
        <f t="shared" si="5"/>
        <v/>
      </c>
      <c r="H24" s="95"/>
      <c r="I24" s="99"/>
      <c r="J24" s="124"/>
      <c r="K24" s="96" t="str">
        <f t="shared" si="6"/>
        <v/>
      </c>
      <c r="L24" s="39"/>
      <c r="M24" s="59"/>
      <c r="N24" s="59"/>
      <c r="O24" s="55" t="str">
        <f t="shared" si="7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0"/>
      <c r="B25" s="42" t="str">
        <f>IFERROR(__xludf.DUMMYFUNCTION("IFERROR(REGEXEXTRACT(A25,""\| (.+)$""),"""")
"),"")</f>
        <v/>
      </c>
      <c r="C25" s="43"/>
      <c r="D25" s="67"/>
      <c r="E25" s="120"/>
      <c r="F25" s="97"/>
      <c r="G25" s="94" t="str">
        <f t="shared" si="5"/>
        <v/>
      </c>
      <c r="H25" s="95"/>
      <c r="I25" s="99"/>
      <c r="J25" s="124"/>
      <c r="K25" s="96" t="str">
        <f t="shared" si="6"/>
        <v/>
      </c>
      <c r="L25" s="58"/>
      <c r="M25" s="59"/>
      <c r="N25" s="59"/>
      <c r="O25" s="55" t="str">
        <f t="shared" si="7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1"/>
      <c r="B26" s="42" t="str">
        <f>IFERROR(__xludf.DUMMYFUNCTION("IFERROR(REGEXEXTRACT(A26,""\| (.+)$""),"""")
"),"")</f>
        <v/>
      </c>
      <c r="C26" s="66"/>
      <c r="D26" s="67"/>
      <c r="E26" s="102"/>
      <c r="F26" s="103"/>
      <c r="G26" s="94" t="str">
        <f t="shared" si="5"/>
        <v/>
      </c>
      <c r="H26" s="95"/>
      <c r="I26" s="104"/>
      <c r="J26" s="71"/>
      <c r="K26" s="96" t="str">
        <f t="shared" si="6"/>
        <v/>
      </c>
      <c r="L26" s="39"/>
      <c r="M26" s="2"/>
      <c r="N26" s="2"/>
      <c r="O26" s="55" t="str">
        <f t="shared" si="7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5" t="s">
        <v>37</v>
      </c>
      <c r="B27" s="82"/>
      <c r="C27" s="106">
        <f t="shared" ref="C27:E27" si="8">SUM(C22:C26)</f>
        <v>0</v>
      </c>
      <c r="D27" s="107">
        <f t="shared" si="8"/>
        <v>0</v>
      </c>
      <c r="E27" s="108">
        <f t="shared" si="8"/>
        <v>0</v>
      </c>
      <c r="F27" s="86">
        <f>IFERROR(G27/E27, 0)</f>
        <v>0</v>
      </c>
      <c r="G27" s="109">
        <f>SUM(G22:G26)</f>
        <v>0</v>
      </c>
      <c r="H27" s="88"/>
      <c r="I27" s="88"/>
      <c r="J27" s="89"/>
      <c r="K27" s="90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1"/>
      <c r="B28" s="91"/>
      <c r="C28" s="91"/>
      <c r="D28" s="91"/>
      <c r="E28" s="92"/>
      <c r="F28" s="92"/>
      <c r="G28" s="92"/>
      <c r="H28" s="92"/>
      <c r="I28" s="92"/>
      <c r="J28" s="63"/>
      <c r="K28" s="63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47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48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0" t="s">
        <v>381</v>
      </c>
      <c r="B31" s="111" t="s">
        <v>50</v>
      </c>
      <c r="C31" s="112">
        <v>788.0</v>
      </c>
      <c r="D31" s="113" t="s">
        <v>51</v>
      </c>
      <c r="E31" s="114">
        <v>1.0</v>
      </c>
      <c r="F31" s="115">
        <v>2.0</v>
      </c>
      <c r="G31" s="116">
        <f t="shared" ref="G31:G35" si="9">IF(OR(E31="",F31=""),"",E31*F31)</f>
        <v>2</v>
      </c>
      <c r="H31" s="95" t="s">
        <v>52</v>
      </c>
      <c r="I31" s="117" t="s">
        <v>380</v>
      </c>
      <c r="J31" s="50" t="s">
        <v>25</v>
      </c>
      <c r="K31" s="51">
        <f t="shared" ref="K31:K35" si="10">IF(OR(E31="",F31=""),"",(E31*F31)/7.5)</f>
        <v>0.2666666667</v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0" t="s">
        <v>62</v>
      </c>
      <c r="B32" s="111" t="s">
        <v>50</v>
      </c>
      <c r="C32" s="119">
        <v>3176.0</v>
      </c>
      <c r="D32" s="113" t="s">
        <v>51</v>
      </c>
      <c r="E32" s="120">
        <v>3.0</v>
      </c>
      <c r="F32" s="118">
        <v>2.0</v>
      </c>
      <c r="G32" s="116">
        <f t="shared" si="9"/>
        <v>6</v>
      </c>
      <c r="H32" s="95" t="s">
        <v>52</v>
      </c>
      <c r="I32" s="117" t="s">
        <v>382</v>
      </c>
      <c r="J32" s="50" t="s">
        <v>25</v>
      </c>
      <c r="K32" s="51">
        <f t="shared" si="10"/>
        <v>0.8</v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0" t="s">
        <v>383</v>
      </c>
      <c r="B33" s="111" t="s">
        <v>50</v>
      </c>
      <c r="C33" s="119">
        <v>1232.0</v>
      </c>
      <c r="D33" s="113" t="s">
        <v>51</v>
      </c>
      <c r="E33" s="120">
        <v>1.0</v>
      </c>
      <c r="F33" s="118">
        <v>2.0</v>
      </c>
      <c r="G33" s="116">
        <f t="shared" si="9"/>
        <v>2</v>
      </c>
      <c r="H33" s="95" t="s">
        <v>52</v>
      </c>
      <c r="I33" s="117" t="s">
        <v>384</v>
      </c>
      <c r="J33" s="50" t="s">
        <v>25</v>
      </c>
      <c r="K33" s="51">
        <f t="shared" si="10"/>
        <v>0.2666666667</v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0" t="s">
        <v>385</v>
      </c>
      <c r="B34" s="111" t="s">
        <v>50</v>
      </c>
      <c r="C34" s="119">
        <v>600.0</v>
      </c>
      <c r="D34" s="113" t="s">
        <v>51</v>
      </c>
      <c r="E34" s="120">
        <v>0.5</v>
      </c>
      <c r="F34" s="118">
        <v>2.0</v>
      </c>
      <c r="G34" s="116">
        <f t="shared" si="9"/>
        <v>1</v>
      </c>
      <c r="H34" s="95" t="s">
        <v>52</v>
      </c>
      <c r="I34" s="117" t="s">
        <v>386</v>
      </c>
      <c r="J34" s="50" t="s">
        <v>25</v>
      </c>
      <c r="K34" s="51">
        <f t="shared" si="10"/>
        <v>0.1333333333</v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1" t="s">
        <v>387</v>
      </c>
      <c r="B35" s="111" t="s">
        <v>50</v>
      </c>
      <c r="C35" s="119">
        <v>4000.0</v>
      </c>
      <c r="D35" s="113" t="s">
        <v>51</v>
      </c>
      <c r="E35" s="122">
        <v>2.0</v>
      </c>
      <c r="F35" s="123">
        <v>2.0</v>
      </c>
      <c r="G35" s="116">
        <f t="shared" si="9"/>
        <v>4</v>
      </c>
      <c r="H35" s="95" t="s">
        <v>52</v>
      </c>
      <c r="I35" s="117" t="s">
        <v>388</v>
      </c>
      <c r="J35" s="124" t="s">
        <v>36</v>
      </c>
      <c r="K35" s="51">
        <f t="shared" si="10"/>
        <v>0.5333333333</v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5" t="s">
        <v>37</v>
      </c>
      <c r="B36" s="125"/>
      <c r="C36" s="126">
        <f>SUM(C31:C35)</f>
        <v>9796</v>
      </c>
      <c r="D36" s="127"/>
      <c r="E36" s="128">
        <f>SUM(E28:E35)</f>
        <v>7.5</v>
      </c>
      <c r="F36" s="86">
        <f>IFERROR(G36/E36, 0)</f>
        <v>2</v>
      </c>
      <c r="G36" s="87">
        <f>SUM(G26:G35)</f>
        <v>15</v>
      </c>
      <c r="H36" s="88"/>
      <c r="I36" s="88"/>
      <c r="J36" s="89"/>
      <c r="K36" s="90">
        <f>SUM(K31:K35)</f>
        <v>2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1"/>
      <c r="B37" s="91"/>
      <c r="C37" s="91"/>
      <c r="D37" s="91"/>
      <c r="E37" s="92"/>
      <c r="F37" s="92"/>
      <c r="G37" s="92"/>
      <c r="H37" s="92"/>
      <c r="I37" s="92"/>
      <c r="J37" s="63"/>
      <c r="K37" s="63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68</v>
      </c>
      <c r="B38" s="23"/>
      <c r="C38" s="23"/>
      <c r="D38" s="23"/>
      <c r="E38" s="23"/>
      <c r="F38" s="23"/>
      <c r="G38" s="24"/>
      <c r="H38" s="24"/>
      <c r="I38" s="25"/>
      <c r="J38" s="26"/>
      <c r="K38" s="63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70</v>
      </c>
      <c r="F39" s="132"/>
      <c r="G39" s="131" t="s">
        <v>71</v>
      </c>
      <c r="H39" s="131" t="s">
        <v>72</v>
      </c>
      <c r="I39" s="131" t="s">
        <v>73</v>
      </c>
      <c r="J39" s="38"/>
      <c r="K39" s="63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 t="s">
        <v>389</v>
      </c>
      <c r="B40" s="42" t="str">
        <f>IFERROR(__xludf.DUMMYFUNCTION("IFERROR(REGEXEXTRACT(A40,""\| (.+)$""),"""")
"),"")</f>
        <v/>
      </c>
      <c r="C40" s="133" t="s">
        <v>390</v>
      </c>
      <c r="D40" s="134"/>
      <c r="E40" s="135" t="s">
        <v>391</v>
      </c>
      <c r="F40" s="136"/>
      <c r="G40" s="135" t="s">
        <v>5</v>
      </c>
      <c r="H40" s="137" t="s">
        <v>146</v>
      </c>
      <c r="I40" s="140"/>
      <c r="J40" s="136"/>
      <c r="K40" s="63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38"/>
      <c r="J41" s="139"/>
      <c r="K41" s="63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0"/>
      <c r="J42" s="136"/>
      <c r="K42" s="63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1"/>
      <c r="D43" s="134"/>
      <c r="E43" s="135"/>
      <c r="F43" s="136"/>
      <c r="G43" s="135"/>
      <c r="H43" s="137"/>
      <c r="I43" s="138"/>
      <c r="J43" s="139"/>
      <c r="K43" s="63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1"/>
      <c r="D44" s="134"/>
      <c r="E44" s="135"/>
      <c r="F44" s="136"/>
      <c r="G44" s="135"/>
      <c r="H44" s="137"/>
      <c r="I44" s="138"/>
      <c r="J44" s="139"/>
      <c r="K44" s="63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2"/>
      <c r="B45" s="42"/>
      <c r="C45" s="141"/>
      <c r="D45" s="134"/>
      <c r="E45" s="133"/>
      <c r="F45" s="143"/>
      <c r="G45" s="135"/>
      <c r="H45" s="137"/>
      <c r="I45" s="138"/>
      <c r="J45" s="139"/>
      <c r="K45" s="63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2"/>
      <c r="B46" s="42"/>
      <c r="C46" s="141"/>
      <c r="D46" s="134"/>
      <c r="E46" s="133"/>
      <c r="F46" s="143"/>
      <c r="G46" s="135"/>
      <c r="H46" s="137"/>
      <c r="I46" s="138"/>
      <c r="J46" s="139"/>
      <c r="K46" s="63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5"/>
      <c r="B47" s="42" t="str">
        <f>IFERROR(__xludf.DUMMYFUNCTION("IFERROR(REGEXEXTRACT(A47,""\| (.+)$""),"""")
"),"")</f>
        <v/>
      </c>
      <c r="C47" s="141"/>
      <c r="D47" s="134"/>
      <c r="E47" s="133"/>
      <c r="F47" s="143"/>
      <c r="G47" s="135"/>
      <c r="H47" s="137"/>
      <c r="I47" s="138"/>
      <c r="J47" s="139"/>
      <c r="K47" s="63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5" t="s">
        <v>37</v>
      </c>
      <c r="B48" s="82"/>
      <c r="C48" s="144">
        <f>SUM(C40:C47)</f>
        <v>0</v>
      </c>
      <c r="D48" s="125"/>
      <c r="E48" s="144"/>
      <c r="F48" s="38"/>
      <c r="G48" s="144"/>
      <c r="H48" s="145"/>
      <c r="I48" s="146"/>
      <c r="J48" s="38"/>
      <c r="K48" s="147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1"/>
      <c r="B49" s="91"/>
      <c r="C49" s="91"/>
      <c r="D49" s="91"/>
      <c r="E49" s="92"/>
      <c r="F49" s="92"/>
      <c r="G49" s="92"/>
      <c r="H49" s="92"/>
      <c r="I49" s="92"/>
      <c r="J49" s="63"/>
      <c r="K49" s="63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81</v>
      </c>
      <c r="B50" s="23"/>
      <c r="C50" s="23"/>
      <c r="D50" s="23"/>
      <c r="E50" s="23"/>
      <c r="F50" s="23"/>
      <c r="G50" s="24"/>
      <c r="H50" s="24"/>
      <c r="I50" s="25"/>
      <c r="J50" s="26"/>
      <c r="K50" s="63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70</v>
      </c>
      <c r="F51" s="132"/>
      <c r="G51" s="131" t="s">
        <v>71</v>
      </c>
      <c r="H51" s="131" t="s">
        <v>73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/>
      <c r="B52" s="111"/>
      <c r="C52" s="133"/>
      <c r="D52" s="134"/>
      <c r="E52" s="133"/>
      <c r="F52" s="143"/>
      <c r="G52" s="134"/>
      <c r="H52" s="135"/>
      <c r="I52" s="148"/>
      <c r="J52" s="136"/>
      <c r="K52" s="149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/>
      <c r="B53" s="111"/>
      <c r="C53" s="133"/>
      <c r="D53" s="134"/>
      <c r="E53" s="133"/>
      <c r="F53" s="143"/>
      <c r="G53" s="134"/>
      <c r="H53" s="135"/>
      <c r="I53" s="148"/>
      <c r="J53" s="136"/>
      <c r="K53" s="14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/>
      <c r="B54" s="111"/>
      <c r="C54" s="133"/>
      <c r="D54" s="134"/>
      <c r="E54" s="133"/>
      <c r="F54" s="143"/>
      <c r="G54" s="134"/>
      <c r="H54" s="135"/>
      <c r="I54" s="148"/>
      <c r="J54" s="136"/>
      <c r="K54" s="63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1"/>
      <c r="C55" s="133"/>
      <c r="D55" s="134"/>
      <c r="E55" s="133"/>
      <c r="F55" s="143"/>
      <c r="G55" s="134"/>
      <c r="H55" s="135"/>
      <c r="I55" s="148"/>
      <c r="J55" s="136"/>
      <c r="K55" s="63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1"/>
      <c r="C56" s="133"/>
      <c r="D56" s="134"/>
      <c r="E56" s="133"/>
      <c r="F56" s="143"/>
      <c r="G56" s="134"/>
      <c r="H56" s="135"/>
      <c r="I56" s="148"/>
      <c r="J56" s="136"/>
      <c r="K56" s="63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1"/>
      <c r="C57" s="133"/>
      <c r="D57" s="134"/>
      <c r="E57" s="133"/>
      <c r="F57" s="143"/>
      <c r="G57" s="134"/>
      <c r="H57" s="135"/>
      <c r="I57" s="148"/>
      <c r="J57" s="136"/>
      <c r="K57" s="63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1"/>
      <c r="C58" s="133"/>
      <c r="D58" s="134"/>
      <c r="E58" s="133"/>
      <c r="F58" s="143"/>
      <c r="G58" s="134"/>
      <c r="H58" s="135"/>
      <c r="I58" s="148"/>
      <c r="J58" s="136"/>
      <c r="K58" s="63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1"/>
      <c r="C59" s="141"/>
      <c r="D59" s="134"/>
      <c r="E59" s="133"/>
      <c r="F59" s="143"/>
      <c r="G59" s="134"/>
      <c r="H59" s="150"/>
      <c r="I59" s="151"/>
      <c r="J59" s="139"/>
      <c r="K59" s="63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1"/>
      <c r="C60" s="141"/>
      <c r="D60" s="134"/>
      <c r="E60" s="133"/>
      <c r="F60" s="143"/>
      <c r="G60" s="134"/>
      <c r="H60" s="150"/>
      <c r="I60" s="151"/>
      <c r="J60" s="139"/>
      <c r="K60" s="63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1"/>
      <c r="C61" s="141"/>
      <c r="D61" s="134"/>
      <c r="E61" s="133"/>
      <c r="F61" s="143"/>
      <c r="G61" s="134"/>
      <c r="H61" s="150"/>
      <c r="I61" s="151"/>
      <c r="J61" s="139"/>
      <c r="K61" s="63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1"/>
      <c r="C62" s="141"/>
      <c r="D62" s="134"/>
      <c r="E62" s="133"/>
      <c r="F62" s="143"/>
      <c r="G62" s="134"/>
      <c r="H62" s="150"/>
      <c r="I62" s="151"/>
      <c r="J62" s="139"/>
      <c r="K62" s="63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1"/>
      <c r="C63" s="141"/>
      <c r="D63" s="134"/>
      <c r="E63" s="133"/>
      <c r="F63" s="143"/>
      <c r="G63" s="134"/>
      <c r="H63" s="150"/>
      <c r="I63" s="151"/>
      <c r="J63" s="139"/>
      <c r="K63" s="63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2"/>
      <c r="B64" s="111"/>
      <c r="C64" s="141"/>
      <c r="D64" s="134"/>
      <c r="E64" s="153"/>
      <c r="F64" s="154"/>
      <c r="G64" s="134"/>
      <c r="H64" s="150"/>
      <c r="I64" s="151"/>
      <c r="J64" s="139"/>
      <c r="K64" s="63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5" t="s">
        <v>37</v>
      </c>
      <c r="B65" s="125"/>
      <c r="C65" s="144">
        <f>SUM(C52:C64)</f>
        <v>0</v>
      </c>
      <c r="D65" s="125"/>
      <c r="E65" s="144"/>
      <c r="F65" s="38"/>
      <c r="G65" s="144"/>
      <c r="H65" s="155"/>
      <c r="I65" s="132"/>
      <c r="J65" s="38"/>
      <c r="K65" s="147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1"/>
      <c r="B66" s="91"/>
      <c r="C66" s="91"/>
      <c r="D66" s="91"/>
      <c r="E66" s="92"/>
      <c r="F66" s="92"/>
      <c r="G66" s="92"/>
      <c r="H66" s="92"/>
      <c r="I66" s="92"/>
      <c r="J66" s="63"/>
      <c r="K66" s="63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111</v>
      </c>
      <c r="B67" s="23"/>
      <c r="C67" s="23"/>
      <c r="D67" s="23"/>
      <c r="E67" s="23"/>
      <c r="F67" s="23"/>
      <c r="G67" s="24"/>
      <c r="H67" s="24"/>
      <c r="I67" s="25"/>
      <c r="J67" s="26"/>
      <c r="K67" s="63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112</v>
      </c>
      <c r="D68" s="130" t="s">
        <v>11</v>
      </c>
      <c r="E68" s="30" t="s">
        <v>12</v>
      </c>
      <c r="F68" s="30" t="s">
        <v>113</v>
      </c>
      <c r="G68" s="156" t="s">
        <v>114</v>
      </c>
      <c r="H68" s="131" t="s">
        <v>73</v>
      </c>
      <c r="I68" s="132"/>
      <c r="J68" s="38"/>
      <c r="K68" s="63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/>
      <c r="B69" s="111"/>
      <c r="C69" s="158"/>
      <c r="D69" s="158"/>
      <c r="E69" s="134"/>
      <c r="F69" s="140"/>
      <c r="G69" s="140"/>
      <c r="H69" s="159"/>
      <c r="I69" s="148"/>
      <c r="J69" s="143"/>
      <c r="K69" s="63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/>
      <c r="B70" s="111"/>
      <c r="C70" s="158"/>
      <c r="D70" s="158"/>
      <c r="E70" s="158"/>
      <c r="F70" s="140"/>
      <c r="G70" s="140"/>
      <c r="H70" s="159"/>
      <c r="I70" s="148"/>
      <c r="J70" s="143"/>
      <c r="K70" s="14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/>
      <c r="B71" s="111"/>
      <c r="C71" s="158"/>
      <c r="D71" s="158"/>
      <c r="E71" s="158"/>
      <c r="F71" s="140"/>
      <c r="G71" s="140"/>
      <c r="H71" s="159"/>
      <c r="I71" s="148"/>
      <c r="J71" s="143"/>
      <c r="K71" s="14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/>
      <c r="B72" s="111"/>
      <c r="C72" s="158"/>
      <c r="D72" s="158"/>
      <c r="E72" s="158"/>
      <c r="F72" s="140"/>
      <c r="G72" s="140"/>
      <c r="H72" s="159"/>
      <c r="I72" s="148"/>
      <c r="J72" s="143"/>
      <c r="K72" s="14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/>
      <c r="B73" s="111"/>
      <c r="C73" s="158"/>
      <c r="D73" s="158"/>
      <c r="E73" s="134"/>
      <c r="F73" s="140"/>
      <c r="G73" s="140"/>
      <c r="H73" s="159"/>
      <c r="I73" s="148"/>
      <c r="J73" s="143"/>
      <c r="K73" s="63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/>
      <c r="B74" s="111"/>
      <c r="C74" s="158"/>
      <c r="D74" s="158"/>
      <c r="E74" s="158"/>
      <c r="F74" s="140"/>
      <c r="G74" s="140"/>
      <c r="H74" s="159"/>
      <c r="I74" s="148"/>
      <c r="J74" s="143"/>
      <c r="K74" s="63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/>
      <c r="B75" s="111"/>
      <c r="C75" s="158"/>
      <c r="D75" s="134"/>
      <c r="E75" s="226"/>
      <c r="F75" s="140"/>
      <c r="G75" s="140"/>
      <c r="H75" s="159"/>
      <c r="I75" s="148"/>
      <c r="J75" s="143"/>
      <c r="K75" s="160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/>
      <c r="B76" s="158"/>
      <c r="C76" s="158"/>
      <c r="D76" s="158"/>
      <c r="E76" s="134"/>
      <c r="F76" s="140"/>
      <c r="G76" s="140"/>
      <c r="H76" s="159"/>
      <c r="I76" s="148"/>
      <c r="J76" s="143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1"/>
      <c r="B77" s="134"/>
      <c r="C77" s="158"/>
      <c r="D77" s="158"/>
      <c r="E77" s="134"/>
      <c r="F77" s="140"/>
      <c r="G77" s="140"/>
      <c r="H77" s="159"/>
      <c r="I77" s="148"/>
      <c r="J77" s="143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1"/>
      <c r="B78" s="134"/>
      <c r="C78" s="158"/>
      <c r="D78" s="158"/>
      <c r="E78" s="134"/>
      <c r="F78" s="140"/>
      <c r="G78" s="140"/>
      <c r="H78" s="159"/>
      <c r="I78" s="148"/>
      <c r="J78" s="143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1"/>
      <c r="B79" s="134"/>
      <c r="C79" s="158"/>
      <c r="D79" s="158"/>
      <c r="E79" s="134"/>
      <c r="F79" s="140"/>
      <c r="G79" s="140"/>
      <c r="H79" s="159"/>
      <c r="I79" s="148"/>
      <c r="J79" s="143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1"/>
      <c r="B80" s="162"/>
      <c r="C80" s="158"/>
      <c r="D80" s="134"/>
      <c r="E80" s="163"/>
      <c r="F80" s="140"/>
      <c r="G80" s="140"/>
      <c r="H80" s="159"/>
      <c r="I80" s="148"/>
      <c r="J80" s="143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1"/>
      <c r="B81" s="162"/>
      <c r="C81" s="158"/>
      <c r="D81" s="134"/>
      <c r="E81" s="164"/>
      <c r="F81" s="140"/>
      <c r="G81" s="140"/>
      <c r="H81" s="159"/>
      <c r="I81" s="148"/>
      <c r="J81" s="143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/>
      <c r="B82" s="162"/>
      <c r="C82" s="158"/>
      <c r="D82" s="134"/>
      <c r="E82" s="164"/>
      <c r="F82" s="140"/>
      <c r="G82" s="140"/>
      <c r="H82" s="159"/>
      <c r="I82" s="148"/>
      <c r="J82" s="143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1"/>
      <c r="B83" s="162"/>
      <c r="C83" s="158"/>
      <c r="D83" s="134"/>
      <c r="E83" s="164"/>
      <c r="F83" s="140"/>
      <c r="G83" s="140"/>
      <c r="H83" s="159"/>
      <c r="I83" s="148"/>
      <c r="J83" s="143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1"/>
      <c r="B84" s="162"/>
      <c r="C84" s="158"/>
      <c r="D84" s="134"/>
      <c r="E84" s="164"/>
      <c r="F84" s="140"/>
      <c r="G84" s="140"/>
      <c r="H84" s="159"/>
      <c r="I84" s="148"/>
      <c r="J84" s="143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65"/>
      <c r="B85" s="162"/>
      <c r="C85" s="158"/>
      <c r="D85" s="158"/>
      <c r="E85" s="166"/>
      <c r="F85" s="140"/>
      <c r="G85" s="140"/>
      <c r="H85" s="159"/>
      <c r="I85" s="148"/>
      <c r="J85" s="143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5"/>
      <c r="B86" s="162"/>
      <c r="C86" s="158"/>
      <c r="D86" s="158"/>
      <c r="E86" s="166"/>
      <c r="F86" s="140"/>
      <c r="G86" s="140"/>
      <c r="H86" s="159"/>
      <c r="I86" s="148"/>
      <c r="J86" s="143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5"/>
      <c r="B87" s="162"/>
      <c r="C87" s="158"/>
      <c r="D87" s="158"/>
      <c r="E87" s="166"/>
      <c r="F87" s="140"/>
      <c r="G87" s="140"/>
      <c r="H87" s="159"/>
      <c r="I87" s="148"/>
      <c r="J87" s="143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1"/>
      <c r="B88" s="162"/>
      <c r="C88" s="164"/>
      <c r="D88" s="158"/>
      <c r="E88" s="166"/>
      <c r="F88" s="140"/>
      <c r="G88" s="140"/>
      <c r="H88" s="159"/>
      <c r="I88" s="148"/>
      <c r="J88" s="143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05" t="s">
        <v>37</v>
      </c>
      <c r="B89" s="125"/>
      <c r="C89" s="106">
        <f t="shared" ref="C89:D89" si="11">SUM(C69:C80)</f>
        <v>0</v>
      </c>
      <c r="D89" s="106">
        <f t="shared" si="11"/>
        <v>0</v>
      </c>
      <c r="E89" s="167"/>
      <c r="F89" s="168"/>
      <c r="G89" s="145"/>
      <c r="H89" s="155"/>
      <c r="I89" s="132"/>
      <c r="J89" s="38"/>
      <c r="K89" s="21"/>
      <c r="L89" s="39"/>
      <c r="M89" s="8"/>
      <c r="N89" s="8"/>
      <c r="O89" s="8"/>
      <c r="P89" s="39"/>
      <c r="Q89" s="39"/>
      <c r="R89" s="39"/>
      <c r="S89" s="39"/>
      <c r="T89" s="39"/>
      <c r="U89" s="39"/>
      <c r="V89" s="39"/>
      <c r="W89" s="39"/>
      <c r="X89" s="39"/>
      <c r="Y89" s="40"/>
      <c r="Z89" s="40"/>
      <c r="AA89" s="40"/>
    </row>
    <row r="90" ht="13.5" customHeight="1">
      <c r="A90" s="91"/>
      <c r="B90" s="91"/>
      <c r="C90" s="91"/>
      <c r="D90" s="91"/>
      <c r="E90" s="92"/>
      <c r="F90" s="92"/>
      <c r="G90" s="92"/>
      <c r="H90" s="92"/>
      <c r="I90" s="92"/>
      <c r="J90" s="63"/>
      <c r="K90" s="21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5.75" customHeight="1">
      <c r="A91" s="22" t="s">
        <v>138</v>
      </c>
      <c r="B91" s="23"/>
      <c r="C91" s="169"/>
      <c r="D91" s="169"/>
      <c r="E91" s="22" t="s">
        <v>140</v>
      </c>
      <c r="F91" s="170"/>
      <c r="G91" s="170"/>
      <c r="H91" s="170"/>
      <c r="I91" s="170"/>
      <c r="J91" s="170"/>
      <c r="K91" s="17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28" t="s">
        <v>143</v>
      </c>
      <c r="B92" s="28" t="s">
        <v>144</v>
      </c>
      <c r="C92" s="28" t="s">
        <v>73</v>
      </c>
      <c r="D92" s="130"/>
      <c r="E92" s="172"/>
      <c r="F92" s="151"/>
      <c r="G92" s="151"/>
      <c r="H92" s="151"/>
      <c r="I92" s="151"/>
      <c r="J92" s="151"/>
      <c r="K92" s="21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173" t="s">
        <v>146</v>
      </c>
      <c r="B93" s="174">
        <v>1.0</v>
      </c>
      <c r="C93" s="134"/>
      <c r="D93" s="175"/>
      <c r="E93" s="176"/>
      <c r="F93" s="151"/>
      <c r="G93" s="151"/>
      <c r="H93" s="151"/>
      <c r="I93" s="151"/>
      <c r="J93" s="151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67" t="s">
        <v>76</v>
      </c>
      <c r="B94" s="177"/>
      <c r="C94" s="62"/>
      <c r="D94" s="178"/>
      <c r="E94" s="172"/>
      <c r="F94" s="151"/>
      <c r="G94" s="151"/>
      <c r="H94" s="151"/>
      <c r="I94" s="151"/>
      <c r="J94" s="151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67" t="s">
        <v>147</v>
      </c>
      <c r="B95" s="177"/>
      <c r="C95" s="67"/>
      <c r="D95" s="178"/>
      <c r="E95" s="172"/>
      <c r="F95" s="151"/>
      <c r="G95" s="151"/>
      <c r="H95" s="151"/>
      <c r="I95" s="151"/>
      <c r="J95" s="151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179"/>
      <c r="B96" s="180"/>
      <c r="C96" s="181"/>
      <c r="D96" s="182"/>
      <c r="E96" s="172"/>
      <c r="F96" s="151"/>
      <c r="G96" s="151"/>
      <c r="H96" s="151"/>
      <c r="I96" s="151"/>
      <c r="J96" s="151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83"/>
      <c r="B97" s="184"/>
      <c r="C97" s="185"/>
      <c r="D97" s="186"/>
      <c r="E97" s="172"/>
      <c r="F97" s="151"/>
      <c r="G97" s="151"/>
      <c r="H97" s="151"/>
      <c r="I97" s="151"/>
      <c r="J97" s="151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05" t="s">
        <v>37</v>
      </c>
      <c r="B98" s="187">
        <f>SUM(B93:B97)</f>
        <v>1</v>
      </c>
      <c r="C98" s="83"/>
      <c r="D98" s="168"/>
      <c r="E98" s="172"/>
      <c r="F98" s="151"/>
      <c r="G98" s="151"/>
      <c r="H98" s="151"/>
      <c r="I98" s="151"/>
      <c r="J98" s="151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188"/>
      <c r="B99" s="188"/>
      <c r="C99" s="188"/>
      <c r="D99" s="2"/>
      <c r="E99" s="189"/>
      <c r="F99" s="189"/>
      <c r="G99" s="189"/>
      <c r="H99" s="189"/>
      <c r="I99" s="189"/>
      <c r="J99" s="21"/>
      <c r="K99" s="21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129" t="s">
        <v>148</v>
      </c>
      <c r="B100" s="23"/>
      <c r="C100" s="23"/>
      <c r="D100" s="23"/>
      <c r="E100" s="23"/>
      <c r="F100" s="23"/>
      <c r="G100" s="24"/>
      <c r="H100" s="24"/>
      <c r="I100" s="25"/>
      <c r="J100" s="26"/>
      <c r="K100" s="160"/>
      <c r="L100" s="160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30" t="s">
        <v>149</v>
      </c>
      <c r="B101" s="30" t="s">
        <v>10</v>
      </c>
      <c r="C101" s="30" t="s">
        <v>11</v>
      </c>
      <c r="D101" s="30" t="s">
        <v>112</v>
      </c>
      <c r="E101" s="28" t="s">
        <v>13</v>
      </c>
      <c r="F101" s="30" t="s">
        <v>14</v>
      </c>
      <c r="G101" s="31" t="s">
        <v>15</v>
      </c>
      <c r="H101" s="131" t="s">
        <v>73</v>
      </c>
      <c r="I101" s="132"/>
      <c r="J101" s="38"/>
      <c r="K101" s="29" t="s">
        <v>19</v>
      </c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190" t="s">
        <v>150</v>
      </c>
      <c r="B102" s="191"/>
      <c r="C102" s="192"/>
      <c r="D102" s="192"/>
      <c r="E102" s="235">
        <v>0.4</v>
      </c>
      <c r="F102" s="236">
        <v>1.0</v>
      </c>
      <c r="G102" s="195">
        <f t="shared" ref="G102:G107" si="12">IF(OR(E102="",F102=""),"",E102*F102)</f>
        <v>0.4</v>
      </c>
      <c r="H102" s="196" t="s">
        <v>4</v>
      </c>
      <c r="I102" s="197"/>
      <c r="J102" s="198"/>
      <c r="K102" s="199">
        <f t="shared" ref="K102:K107" si="13">IF(OR(E102="",F102=""),"",(E102*F102)/7.5)</f>
        <v>0.05333333333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200" t="s">
        <v>151</v>
      </c>
      <c r="B103" s="201"/>
      <c r="C103" s="202"/>
      <c r="D103" s="202"/>
      <c r="E103" s="232">
        <v>0.4</v>
      </c>
      <c r="F103" s="233">
        <v>1.0</v>
      </c>
      <c r="G103" s="205">
        <f t="shared" si="12"/>
        <v>0.4</v>
      </c>
      <c r="H103" s="196" t="s">
        <v>4</v>
      </c>
      <c r="I103" s="197"/>
      <c r="J103" s="198"/>
      <c r="K103" s="206">
        <f t="shared" si="13"/>
        <v>0.05333333333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0" t="s">
        <v>152</v>
      </c>
      <c r="B104" s="201"/>
      <c r="C104" s="202"/>
      <c r="D104" s="202"/>
      <c r="E104" s="232">
        <v>0.5</v>
      </c>
      <c r="F104" s="233">
        <v>1.0</v>
      </c>
      <c r="G104" s="205">
        <f t="shared" si="12"/>
        <v>0.5</v>
      </c>
      <c r="H104" s="196" t="s">
        <v>4</v>
      </c>
      <c r="I104" s="197"/>
      <c r="J104" s="198"/>
      <c r="K104" s="206">
        <f t="shared" si="13"/>
        <v>0.06666666667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0" t="s">
        <v>153</v>
      </c>
      <c r="B105" s="201"/>
      <c r="C105" s="202"/>
      <c r="D105" s="202"/>
      <c r="E105" s="232">
        <v>0.5</v>
      </c>
      <c r="F105" s="233">
        <v>1.0</v>
      </c>
      <c r="G105" s="205">
        <f t="shared" si="12"/>
        <v>0.5</v>
      </c>
      <c r="H105" s="196" t="s">
        <v>4</v>
      </c>
      <c r="I105" s="197"/>
      <c r="J105" s="198"/>
      <c r="K105" s="207">
        <f t="shared" si="13"/>
        <v>0.06666666667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8" t="s">
        <v>402</v>
      </c>
      <c r="B106" s="209"/>
      <c r="C106" s="210"/>
      <c r="D106" s="210"/>
      <c r="E106" s="211"/>
      <c r="F106" s="212"/>
      <c r="G106" s="205" t="str">
        <f t="shared" si="12"/>
        <v/>
      </c>
      <c r="H106" s="196"/>
      <c r="I106" s="197"/>
      <c r="J106" s="198"/>
      <c r="K106" s="207" t="str">
        <f t="shared" si="13"/>
        <v/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8" t="s">
        <v>403</v>
      </c>
      <c r="B107" s="209"/>
      <c r="C107" s="210"/>
      <c r="D107" s="210"/>
      <c r="E107" s="211"/>
      <c r="F107" s="212"/>
      <c r="G107" s="205" t="str">
        <f t="shared" si="12"/>
        <v/>
      </c>
      <c r="H107" s="196"/>
      <c r="I107" s="197"/>
      <c r="J107" s="198"/>
      <c r="K107" s="207" t="str">
        <f t="shared" si="13"/>
        <v/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8" t="s">
        <v>404</v>
      </c>
      <c r="B108" s="213"/>
      <c r="C108" s="214"/>
      <c r="D108" s="214"/>
      <c r="E108" s="211"/>
      <c r="F108" s="212"/>
      <c r="G108" s="205"/>
      <c r="H108" s="196"/>
      <c r="I108" s="197"/>
      <c r="J108" s="198"/>
      <c r="K108" s="207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8" t="s">
        <v>405</v>
      </c>
      <c r="B109" s="213"/>
      <c r="C109" s="214"/>
      <c r="D109" s="214"/>
      <c r="E109" s="211"/>
      <c r="F109" s="212"/>
      <c r="G109" s="205"/>
      <c r="H109" s="196"/>
      <c r="I109" s="197"/>
      <c r="J109" s="198"/>
      <c r="K109" s="207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8" t="s">
        <v>406</v>
      </c>
      <c r="B110" s="213"/>
      <c r="C110" s="214"/>
      <c r="D110" s="214"/>
      <c r="E110" s="211"/>
      <c r="F110" s="212"/>
      <c r="G110" s="205" t="str">
        <f t="shared" ref="G110:G122" si="14">IF(OR(E110="",F110=""),"",E110*F110)</f>
        <v/>
      </c>
      <c r="H110" s="196"/>
      <c r="I110" s="197"/>
      <c r="J110" s="198"/>
      <c r="K110" s="207" t="str">
        <f t="shared" ref="K110:K122" si="15">IF(OR(E110="",F110=""),"",(E110*F110)/7.5)</f>
        <v/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8" t="s">
        <v>407</v>
      </c>
      <c r="B111" s="213"/>
      <c r="C111" s="214"/>
      <c r="D111" s="214"/>
      <c r="E111" s="211"/>
      <c r="F111" s="212"/>
      <c r="G111" s="205" t="str">
        <f t="shared" si="14"/>
        <v/>
      </c>
      <c r="H111" s="196"/>
      <c r="I111" s="197"/>
      <c r="J111" s="198"/>
      <c r="K111" s="207" t="str">
        <f t="shared" si="15"/>
        <v/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8" t="s">
        <v>408</v>
      </c>
      <c r="B112" s="213"/>
      <c r="C112" s="210"/>
      <c r="D112" s="210"/>
      <c r="E112" s="211"/>
      <c r="F112" s="212"/>
      <c r="G112" s="205" t="str">
        <f t="shared" si="14"/>
        <v/>
      </c>
      <c r="H112" s="196"/>
      <c r="I112" s="197"/>
      <c r="J112" s="198"/>
      <c r="K112" s="207" t="str">
        <f t="shared" si="15"/>
        <v/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8" t="s">
        <v>409</v>
      </c>
      <c r="B113" s="213"/>
      <c r="C113" s="210"/>
      <c r="D113" s="210"/>
      <c r="E113" s="211"/>
      <c r="F113" s="212"/>
      <c r="G113" s="205" t="str">
        <f t="shared" si="14"/>
        <v/>
      </c>
      <c r="H113" s="196"/>
      <c r="I113" s="197"/>
      <c r="J113" s="198"/>
      <c r="K113" s="207" t="str">
        <f t="shared" si="15"/>
        <v/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8"/>
      <c r="B114" s="213"/>
      <c r="C114" s="214"/>
      <c r="D114" s="214"/>
      <c r="E114" s="211"/>
      <c r="F114" s="212"/>
      <c r="G114" s="205" t="str">
        <f t="shared" si="14"/>
        <v/>
      </c>
      <c r="H114" s="196"/>
      <c r="I114" s="197"/>
      <c r="J114" s="198"/>
      <c r="K114" s="207" t="str">
        <f t="shared" si="15"/>
        <v/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8"/>
      <c r="B115" s="213"/>
      <c r="C115" s="214"/>
      <c r="D115" s="214"/>
      <c r="E115" s="211"/>
      <c r="F115" s="212"/>
      <c r="G115" s="205" t="str">
        <f t="shared" si="14"/>
        <v/>
      </c>
      <c r="H115" s="196"/>
      <c r="I115" s="197"/>
      <c r="J115" s="198"/>
      <c r="K115" s="207" t="str">
        <f t="shared" si="15"/>
        <v/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8"/>
      <c r="B116" s="215"/>
      <c r="C116" s="216"/>
      <c r="D116" s="216"/>
      <c r="E116" s="217"/>
      <c r="F116" s="212"/>
      <c r="G116" s="205" t="str">
        <f t="shared" si="14"/>
        <v/>
      </c>
      <c r="H116" s="196"/>
      <c r="I116" s="197"/>
      <c r="J116" s="198"/>
      <c r="K116" s="207" t="str">
        <f t="shared" si="15"/>
        <v/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8"/>
      <c r="B117" s="215"/>
      <c r="C117" s="216"/>
      <c r="D117" s="216"/>
      <c r="E117" s="217"/>
      <c r="F117" s="218"/>
      <c r="G117" s="205" t="str">
        <f t="shared" si="14"/>
        <v/>
      </c>
      <c r="H117" s="196"/>
      <c r="I117" s="197"/>
      <c r="J117" s="198"/>
      <c r="K117" s="207" t="str">
        <f t="shared" si="15"/>
        <v/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8"/>
      <c r="B118" s="215"/>
      <c r="C118" s="216"/>
      <c r="D118" s="216"/>
      <c r="E118" s="217"/>
      <c r="F118" s="218"/>
      <c r="G118" s="205" t="str">
        <f t="shared" si="14"/>
        <v/>
      </c>
      <c r="H118" s="196"/>
      <c r="I118" s="197"/>
      <c r="J118" s="198"/>
      <c r="K118" s="207" t="str">
        <f t="shared" si="15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8"/>
      <c r="B119" s="215"/>
      <c r="C119" s="216"/>
      <c r="D119" s="216"/>
      <c r="E119" s="217"/>
      <c r="F119" s="218"/>
      <c r="G119" s="205" t="str">
        <f t="shared" si="14"/>
        <v/>
      </c>
      <c r="H119" s="196"/>
      <c r="I119" s="197"/>
      <c r="J119" s="198"/>
      <c r="K119" s="207" t="str">
        <f t="shared" si="15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8"/>
      <c r="B120" s="215"/>
      <c r="C120" s="216"/>
      <c r="D120" s="216"/>
      <c r="E120" s="217"/>
      <c r="F120" s="218"/>
      <c r="G120" s="205" t="str">
        <f t="shared" si="14"/>
        <v/>
      </c>
      <c r="H120" s="196"/>
      <c r="I120" s="197"/>
      <c r="J120" s="198"/>
      <c r="K120" s="207" t="str">
        <f t="shared" si="15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8"/>
      <c r="B121" s="219"/>
      <c r="C121" s="216"/>
      <c r="D121" s="216"/>
      <c r="E121" s="217"/>
      <c r="F121" s="218"/>
      <c r="G121" s="205" t="str">
        <f t="shared" si="14"/>
        <v/>
      </c>
      <c r="H121" s="196"/>
      <c r="I121" s="197"/>
      <c r="J121" s="198"/>
      <c r="K121" s="207" t="str">
        <f t="shared" si="15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208"/>
      <c r="B122" s="219"/>
      <c r="C122" s="216"/>
      <c r="D122" s="216"/>
      <c r="E122" s="217"/>
      <c r="F122" s="218"/>
      <c r="G122" s="220" t="str">
        <f t="shared" si="14"/>
        <v/>
      </c>
      <c r="H122" s="196"/>
      <c r="I122" s="197"/>
      <c r="J122" s="198"/>
      <c r="K122" s="221" t="str">
        <f t="shared" si="15"/>
        <v/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05" t="s">
        <v>37</v>
      </c>
      <c r="B123" s="125"/>
      <c r="C123" s="106">
        <f t="shared" ref="C123:D123" si="16">SUM(C102:C105)</f>
        <v>0</v>
      </c>
      <c r="D123" s="106">
        <f t="shared" si="16"/>
        <v>0</v>
      </c>
      <c r="E123" s="108">
        <f>SUM(E102:E122)</f>
        <v>1.8</v>
      </c>
      <c r="F123" s="86">
        <f>IFERROR(G123/E123, 0)</f>
        <v>1</v>
      </c>
      <c r="G123" s="87">
        <f>SUM(G102:G122)</f>
        <v>1.8</v>
      </c>
      <c r="H123" s="155"/>
      <c r="I123" s="132"/>
      <c r="J123" s="38"/>
      <c r="K123" s="90">
        <f>SUM(K102:K122)</f>
        <v>0.24</v>
      </c>
      <c r="L123" s="39"/>
      <c r="M123" s="8"/>
      <c r="N123" s="8"/>
      <c r="O123" s="8"/>
      <c r="P123" s="39"/>
      <c r="Q123" s="39"/>
      <c r="R123" s="39"/>
      <c r="S123" s="39"/>
      <c r="T123" s="39"/>
      <c r="U123" s="39"/>
      <c r="V123" s="39"/>
      <c r="W123" s="39"/>
      <c r="X123" s="39"/>
      <c r="Y123" s="40"/>
      <c r="Z123" s="40"/>
      <c r="AA123" s="40"/>
    </row>
    <row r="124" ht="15.75" customHeight="1">
      <c r="A124" s="188"/>
      <c r="B124" s="188"/>
      <c r="C124" s="188"/>
      <c r="D124" s="2"/>
      <c r="E124" s="189"/>
      <c r="F124" s="189"/>
      <c r="G124" s="189"/>
      <c r="H124" s="189"/>
      <c r="I124" s="189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8"/>
      <c r="B125" s="188"/>
      <c r="C125" s="188"/>
      <c r="D125" s="2"/>
      <c r="E125" s="189"/>
      <c r="F125" s="189"/>
      <c r="G125" s="189"/>
      <c r="H125" s="189"/>
      <c r="I125" s="189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8"/>
      <c r="B126" s="188"/>
      <c r="C126" s="188"/>
      <c r="D126" s="2"/>
      <c r="E126" s="189"/>
      <c r="F126" s="189"/>
      <c r="G126" s="189"/>
      <c r="H126" s="189"/>
      <c r="I126" s="189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8"/>
      <c r="B127" s="188"/>
      <c r="C127" s="188"/>
      <c r="D127" s="2"/>
      <c r="E127" s="189"/>
      <c r="F127" s="189"/>
      <c r="G127" s="189"/>
      <c r="H127" s="189"/>
      <c r="I127" s="189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B128" s="188"/>
      <c r="C128" s="188"/>
      <c r="D128" s="2"/>
      <c r="E128" s="189"/>
      <c r="F128" s="189"/>
      <c r="G128" s="189"/>
      <c r="H128" s="189"/>
      <c r="I128" s="189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8"/>
      <c r="B129" s="188"/>
      <c r="C129" s="188"/>
      <c r="D129" s="2"/>
      <c r="E129" s="189"/>
      <c r="F129" s="189"/>
      <c r="G129" s="189"/>
      <c r="H129" s="189"/>
      <c r="I129" s="189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8"/>
      <c r="B130" s="188"/>
      <c r="C130" s="188"/>
      <c r="D130" s="2"/>
      <c r="E130" s="189"/>
      <c r="F130" s="189"/>
      <c r="G130" s="189"/>
      <c r="H130" s="189"/>
      <c r="I130" s="189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8"/>
      <c r="B131" s="188"/>
      <c r="C131" s="188"/>
      <c r="D131" s="2"/>
      <c r="E131" s="189"/>
      <c r="F131" s="189"/>
      <c r="G131" s="189"/>
      <c r="H131" s="189"/>
      <c r="I131" s="189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8"/>
      <c r="B132" s="188"/>
      <c r="C132" s="188"/>
      <c r="D132" s="2"/>
      <c r="E132" s="189"/>
      <c r="F132" s="189"/>
      <c r="G132" s="189"/>
      <c r="H132" s="189"/>
      <c r="I132" s="189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8"/>
      <c r="B133" s="188"/>
      <c r="C133" s="188"/>
      <c r="D133" s="2"/>
      <c r="E133" s="189"/>
      <c r="F133" s="189"/>
      <c r="G133" s="189"/>
      <c r="H133" s="189"/>
      <c r="I133" s="189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8"/>
      <c r="B134" s="188"/>
      <c r="C134" s="188"/>
      <c r="D134" s="2"/>
      <c r="E134" s="189"/>
      <c r="F134" s="189"/>
      <c r="G134" s="189"/>
      <c r="H134" s="189"/>
      <c r="I134" s="189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8"/>
      <c r="B135" s="188"/>
      <c r="C135" s="188"/>
      <c r="D135" s="2"/>
      <c r="E135" s="189"/>
      <c r="F135" s="189"/>
      <c r="G135" s="189"/>
      <c r="H135" s="189"/>
      <c r="I135" s="189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8"/>
      <c r="B136" s="188"/>
      <c r="C136" s="188"/>
      <c r="D136" s="2"/>
      <c r="E136" s="189"/>
      <c r="F136" s="189"/>
      <c r="G136" s="189"/>
      <c r="H136" s="189"/>
      <c r="I136" s="189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8"/>
      <c r="B137" s="188"/>
      <c r="C137" s="188"/>
      <c r="D137" s="2"/>
      <c r="E137" s="189"/>
      <c r="F137" s="189"/>
      <c r="G137" s="189"/>
      <c r="H137" s="189"/>
      <c r="I137" s="189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8"/>
      <c r="B138" s="188"/>
      <c r="C138" s="188"/>
      <c r="D138" s="2"/>
      <c r="E138" s="189"/>
      <c r="F138" s="189"/>
      <c r="G138" s="189"/>
      <c r="H138" s="189"/>
      <c r="I138" s="189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8"/>
      <c r="B139" s="188"/>
      <c r="C139" s="188"/>
      <c r="D139" s="2"/>
      <c r="E139" s="189"/>
      <c r="F139" s="189"/>
      <c r="G139" s="189"/>
      <c r="H139" s="189"/>
      <c r="I139" s="189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8"/>
      <c r="B140" s="188"/>
      <c r="C140" s="188"/>
      <c r="D140" s="2"/>
      <c r="E140" s="189"/>
      <c r="F140" s="189"/>
      <c r="G140" s="189"/>
      <c r="H140" s="189"/>
      <c r="I140" s="189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8"/>
      <c r="B141" s="188"/>
      <c r="C141" s="188"/>
      <c r="D141" s="2"/>
      <c r="E141" s="189"/>
      <c r="F141" s="189"/>
      <c r="G141" s="189"/>
      <c r="H141" s="189"/>
      <c r="I141" s="189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8"/>
      <c r="B142" s="188"/>
      <c r="C142" s="188"/>
      <c r="D142" s="2"/>
      <c r="E142" s="189"/>
      <c r="F142" s="189"/>
      <c r="G142" s="189"/>
      <c r="H142" s="189"/>
      <c r="I142" s="189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8"/>
      <c r="B143" s="188"/>
      <c r="C143" s="188"/>
      <c r="D143" s="2"/>
      <c r="E143" s="189"/>
      <c r="F143" s="189"/>
      <c r="G143" s="189"/>
      <c r="H143" s="189"/>
      <c r="I143" s="189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8"/>
      <c r="B144" s="188"/>
      <c r="C144" s="188"/>
      <c r="D144" s="2"/>
      <c r="E144" s="189"/>
      <c r="F144" s="189"/>
      <c r="G144" s="189"/>
      <c r="H144" s="189"/>
      <c r="I144" s="189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8"/>
      <c r="B145" s="188"/>
      <c r="C145" s="188"/>
      <c r="D145" s="2"/>
      <c r="E145" s="189"/>
      <c r="F145" s="189"/>
      <c r="G145" s="189"/>
      <c r="H145" s="189"/>
      <c r="I145" s="189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8"/>
      <c r="B146" s="188"/>
      <c r="C146" s="188"/>
      <c r="D146" s="2"/>
      <c r="E146" s="189"/>
      <c r="F146" s="189"/>
      <c r="G146" s="189"/>
      <c r="H146" s="189"/>
      <c r="I146" s="189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8"/>
      <c r="B147" s="188"/>
      <c r="C147" s="188"/>
      <c r="D147" s="2"/>
      <c r="E147" s="189"/>
      <c r="F147" s="189"/>
      <c r="G147" s="189"/>
      <c r="H147" s="189"/>
      <c r="I147" s="189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8"/>
      <c r="B148" s="188"/>
      <c r="C148" s="188"/>
      <c r="D148" s="2"/>
      <c r="E148" s="189"/>
      <c r="F148" s="189"/>
      <c r="G148" s="189"/>
      <c r="H148" s="189"/>
      <c r="I148" s="189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8"/>
      <c r="B149" s="188"/>
      <c r="C149" s="188"/>
      <c r="D149" s="2"/>
      <c r="E149" s="189"/>
      <c r="F149" s="189"/>
      <c r="G149" s="189"/>
      <c r="H149" s="189"/>
      <c r="I149" s="189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8"/>
      <c r="B150" s="188"/>
      <c r="C150" s="188"/>
      <c r="D150" s="2"/>
      <c r="E150" s="189"/>
      <c r="F150" s="189"/>
      <c r="G150" s="189"/>
      <c r="H150" s="189"/>
      <c r="I150" s="189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8"/>
      <c r="B151" s="188"/>
      <c r="C151" s="188"/>
      <c r="D151" s="2"/>
      <c r="E151" s="189"/>
      <c r="F151" s="189"/>
      <c r="G151" s="189"/>
      <c r="H151" s="189"/>
      <c r="I151" s="189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8"/>
      <c r="B152" s="188"/>
      <c r="C152" s="188"/>
      <c r="D152" s="2"/>
      <c r="E152" s="189"/>
      <c r="F152" s="189"/>
      <c r="G152" s="189"/>
      <c r="H152" s="189"/>
      <c r="I152" s="189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8"/>
      <c r="B153" s="188"/>
      <c r="C153" s="188"/>
      <c r="D153" s="2"/>
      <c r="E153" s="189"/>
      <c r="F153" s="189"/>
      <c r="G153" s="189"/>
      <c r="H153" s="189"/>
      <c r="I153" s="189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8"/>
      <c r="B154" s="188"/>
      <c r="C154" s="188"/>
      <c r="D154" s="2"/>
      <c r="E154" s="189"/>
      <c r="F154" s="189"/>
      <c r="G154" s="189"/>
      <c r="H154" s="189"/>
      <c r="I154" s="189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8"/>
      <c r="B155" s="188"/>
      <c r="C155" s="188"/>
      <c r="D155" s="2"/>
      <c r="E155" s="189"/>
      <c r="F155" s="189"/>
      <c r="G155" s="189"/>
      <c r="H155" s="189"/>
      <c r="I155" s="189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8"/>
      <c r="B156" s="188"/>
      <c r="C156" s="188"/>
      <c r="D156" s="2"/>
      <c r="E156" s="189"/>
      <c r="F156" s="189"/>
      <c r="G156" s="189"/>
      <c r="H156" s="189"/>
      <c r="I156" s="189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8"/>
      <c r="B157" s="188"/>
      <c r="C157" s="188"/>
      <c r="D157" s="2"/>
      <c r="E157" s="189"/>
      <c r="F157" s="189"/>
      <c r="G157" s="189"/>
      <c r="H157" s="189"/>
      <c r="I157" s="189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8"/>
      <c r="B158" s="188"/>
      <c r="C158" s="188"/>
      <c r="D158" s="2"/>
      <c r="E158" s="189"/>
      <c r="F158" s="189"/>
      <c r="G158" s="189"/>
      <c r="H158" s="189"/>
      <c r="I158" s="189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8"/>
      <c r="B159" s="188"/>
      <c r="C159" s="188"/>
      <c r="D159" s="2"/>
      <c r="E159" s="189"/>
      <c r="F159" s="189"/>
      <c r="G159" s="189"/>
      <c r="H159" s="189"/>
      <c r="I159" s="189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188"/>
      <c r="B160" s="188"/>
      <c r="C160" s="188"/>
      <c r="D160" s="2"/>
      <c r="E160" s="189"/>
      <c r="F160" s="189"/>
      <c r="G160" s="189"/>
      <c r="H160" s="189"/>
      <c r="I160" s="189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8"/>
      <c r="B161" s="188"/>
      <c r="C161" s="188"/>
      <c r="D161" s="2"/>
      <c r="E161" s="189"/>
      <c r="F161" s="189"/>
      <c r="G161" s="189"/>
      <c r="H161" s="189"/>
      <c r="I161" s="189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8"/>
      <c r="B162" s="188"/>
      <c r="C162" s="188"/>
      <c r="D162" s="2"/>
      <c r="E162" s="189"/>
      <c r="F162" s="189"/>
      <c r="G162" s="189"/>
      <c r="H162" s="189"/>
      <c r="I162" s="189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8"/>
      <c r="B163" s="188"/>
      <c r="C163" s="188"/>
      <c r="D163" s="2"/>
      <c r="E163" s="189"/>
      <c r="F163" s="189"/>
      <c r="G163" s="189"/>
      <c r="H163" s="189"/>
      <c r="I163" s="189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8"/>
      <c r="B164" s="188"/>
      <c r="C164" s="188"/>
      <c r="D164" s="2"/>
      <c r="E164" s="189"/>
      <c r="F164" s="189"/>
      <c r="G164" s="189"/>
      <c r="H164" s="189"/>
      <c r="I164" s="189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8"/>
      <c r="B165" s="188"/>
      <c r="C165" s="188"/>
      <c r="D165" s="2"/>
      <c r="E165" s="189"/>
      <c r="F165" s="189"/>
      <c r="G165" s="189"/>
      <c r="H165" s="189"/>
      <c r="I165" s="189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8"/>
      <c r="B166" s="188"/>
      <c r="C166" s="188"/>
      <c r="D166" s="2"/>
      <c r="E166" s="189"/>
      <c r="F166" s="189"/>
      <c r="G166" s="189"/>
      <c r="H166" s="189"/>
      <c r="I166" s="189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8"/>
      <c r="B167" s="188"/>
      <c r="C167" s="188"/>
      <c r="D167" s="2"/>
      <c r="E167" s="189"/>
      <c r="F167" s="189"/>
      <c r="G167" s="189"/>
      <c r="H167" s="189"/>
      <c r="I167" s="189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8"/>
      <c r="B168" s="188"/>
      <c r="C168" s="188"/>
      <c r="D168" s="2"/>
      <c r="E168" s="189"/>
      <c r="F168" s="189"/>
      <c r="G168" s="189"/>
      <c r="H168" s="189"/>
      <c r="I168" s="189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8"/>
      <c r="B169" s="188"/>
      <c r="C169" s="188"/>
      <c r="D169" s="2"/>
      <c r="E169" s="189"/>
      <c r="F169" s="189"/>
      <c r="G169" s="189"/>
      <c r="H169" s="189"/>
      <c r="I169" s="189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8"/>
      <c r="B170" s="188"/>
      <c r="C170" s="188"/>
      <c r="D170" s="2"/>
      <c r="E170" s="189"/>
      <c r="F170" s="189"/>
      <c r="G170" s="189"/>
      <c r="H170" s="189"/>
      <c r="I170" s="189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8"/>
      <c r="B171" s="188"/>
      <c r="C171" s="188"/>
      <c r="D171" s="2"/>
      <c r="E171" s="189"/>
      <c r="F171" s="189"/>
      <c r="G171" s="189"/>
      <c r="H171" s="189"/>
      <c r="I171" s="189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8"/>
      <c r="B172" s="188"/>
      <c r="C172" s="188"/>
      <c r="D172" s="2"/>
      <c r="E172" s="189"/>
      <c r="F172" s="189"/>
      <c r="G172" s="189"/>
      <c r="H172" s="189"/>
      <c r="I172" s="189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8"/>
      <c r="B173" s="188"/>
      <c r="C173" s="188"/>
      <c r="D173" s="2"/>
      <c r="E173" s="189"/>
      <c r="F173" s="189"/>
      <c r="G173" s="189"/>
      <c r="H173" s="189"/>
      <c r="I173" s="189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8"/>
      <c r="B174" s="188"/>
      <c r="C174" s="188"/>
      <c r="D174" s="2"/>
      <c r="E174" s="189"/>
      <c r="F174" s="189"/>
      <c r="G174" s="189"/>
      <c r="H174" s="189"/>
      <c r="I174" s="189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8"/>
      <c r="B175" s="188"/>
      <c r="C175" s="188"/>
      <c r="D175" s="2"/>
      <c r="E175" s="189"/>
      <c r="F175" s="189"/>
      <c r="G175" s="189"/>
      <c r="H175" s="189"/>
      <c r="I175" s="189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8"/>
      <c r="B176" s="188"/>
      <c r="C176" s="188"/>
      <c r="D176" s="2"/>
      <c r="E176" s="189"/>
      <c r="F176" s="189"/>
      <c r="G176" s="189"/>
      <c r="H176" s="189"/>
      <c r="I176" s="189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8"/>
      <c r="B177" s="188"/>
      <c r="C177" s="188"/>
      <c r="D177" s="2"/>
      <c r="E177" s="189"/>
      <c r="F177" s="189"/>
      <c r="G177" s="189"/>
      <c r="H177" s="189"/>
      <c r="I177" s="189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8"/>
      <c r="B178" s="188"/>
      <c r="C178" s="188"/>
      <c r="D178" s="2"/>
      <c r="E178" s="189"/>
      <c r="F178" s="189"/>
      <c r="G178" s="189"/>
      <c r="H178" s="189"/>
      <c r="I178" s="189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8"/>
      <c r="B179" s="188"/>
      <c r="C179" s="188"/>
      <c r="D179" s="2"/>
      <c r="E179" s="189"/>
      <c r="F179" s="189"/>
      <c r="G179" s="189"/>
      <c r="H179" s="189"/>
      <c r="I179" s="189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8"/>
      <c r="B180" s="188"/>
      <c r="C180" s="188"/>
      <c r="D180" s="2"/>
      <c r="E180" s="189"/>
      <c r="F180" s="189"/>
      <c r="G180" s="189"/>
      <c r="H180" s="189"/>
      <c r="I180" s="189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8"/>
      <c r="B181" s="188"/>
      <c r="C181" s="188"/>
      <c r="D181" s="2"/>
      <c r="E181" s="189"/>
      <c r="F181" s="189"/>
      <c r="G181" s="189"/>
      <c r="H181" s="189"/>
      <c r="I181" s="189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8"/>
      <c r="B182" s="188"/>
      <c r="C182" s="188"/>
      <c r="D182" s="2"/>
      <c r="E182" s="189"/>
      <c r="F182" s="189"/>
      <c r="G182" s="189"/>
      <c r="H182" s="189"/>
      <c r="I182" s="189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8"/>
      <c r="B183" s="188"/>
      <c r="C183" s="188"/>
      <c r="D183" s="2"/>
      <c r="E183" s="189"/>
      <c r="F183" s="189"/>
      <c r="G183" s="189"/>
      <c r="H183" s="189"/>
      <c r="I183" s="189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8"/>
      <c r="B184" s="188"/>
      <c r="C184" s="188"/>
      <c r="D184" s="2"/>
      <c r="E184" s="189"/>
      <c r="F184" s="189"/>
      <c r="G184" s="189"/>
      <c r="H184" s="189"/>
      <c r="I184" s="189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8"/>
      <c r="B185" s="188"/>
      <c r="C185" s="188"/>
      <c r="D185" s="2"/>
      <c r="E185" s="189"/>
      <c r="F185" s="189"/>
      <c r="G185" s="189"/>
      <c r="H185" s="189"/>
      <c r="I185" s="189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8"/>
      <c r="B186" s="188"/>
      <c r="C186" s="188"/>
      <c r="D186" s="2"/>
      <c r="E186" s="189"/>
      <c r="F186" s="189"/>
      <c r="G186" s="189"/>
      <c r="H186" s="189"/>
      <c r="I186" s="189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8"/>
      <c r="B187" s="188"/>
      <c r="C187" s="188"/>
      <c r="D187" s="2"/>
      <c r="E187" s="189"/>
      <c r="F187" s="189"/>
      <c r="G187" s="189"/>
      <c r="H187" s="189"/>
      <c r="I187" s="189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8"/>
      <c r="B188" s="188"/>
      <c r="C188" s="188"/>
      <c r="D188" s="2"/>
      <c r="E188" s="189"/>
      <c r="F188" s="189"/>
      <c r="G188" s="189"/>
      <c r="H188" s="189"/>
      <c r="I188" s="189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8"/>
      <c r="B189" s="188"/>
      <c r="C189" s="188"/>
      <c r="D189" s="2"/>
      <c r="E189" s="189"/>
      <c r="F189" s="189"/>
      <c r="G189" s="189"/>
      <c r="H189" s="189"/>
      <c r="I189" s="189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8"/>
      <c r="B190" s="188"/>
      <c r="C190" s="188"/>
      <c r="D190" s="2"/>
      <c r="E190" s="189"/>
      <c r="F190" s="189"/>
      <c r="G190" s="189"/>
      <c r="H190" s="189"/>
      <c r="I190" s="189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8"/>
      <c r="B191" s="188"/>
      <c r="C191" s="188"/>
      <c r="D191" s="2"/>
      <c r="E191" s="189"/>
      <c r="F191" s="189"/>
      <c r="G191" s="189"/>
      <c r="H191" s="189"/>
      <c r="I191" s="189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88"/>
      <c r="B192" s="188"/>
      <c r="C192" s="188"/>
      <c r="D192" s="2"/>
      <c r="E192" s="189"/>
      <c r="F192" s="189"/>
      <c r="G192" s="189"/>
      <c r="H192" s="189"/>
      <c r="I192" s="189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21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7.25" customHeight="1">
      <c r="A309" s="1"/>
      <c r="B309" s="1"/>
      <c r="C309" s="1"/>
      <c r="D309" s="2"/>
      <c r="E309" s="3"/>
      <c r="F309" s="3"/>
      <c r="G309" s="3"/>
      <c r="H309" s="3"/>
      <c r="I309" s="3"/>
      <c r="J309" s="21"/>
      <c r="K309" s="5"/>
      <c r="L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2"/>
      <c r="B310" s="2"/>
      <c r="C310" s="2"/>
      <c r="D310" s="2"/>
      <c r="E310" s="2"/>
      <c r="F310" s="2"/>
      <c r="G310" s="222"/>
      <c r="H310" s="222"/>
      <c r="I310" s="222"/>
      <c r="J310" s="222"/>
      <c r="K310" s="5"/>
    </row>
    <row r="311" ht="15.75" customHeight="1">
      <c r="A311" s="2"/>
      <c r="B311" s="2"/>
      <c r="C311" s="2"/>
      <c r="D311" s="2"/>
      <c r="E311" s="2"/>
      <c r="F311" s="2"/>
      <c r="G311" s="222"/>
      <c r="H311" s="222"/>
      <c r="I311" s="222"/>
      <c r="J311" s="222"/>
      <c r="K311" s="5"/>
    </row>
    <row r="312" ht="15.75" customHeight="1">
      <c r="A312" s="2"/>
      <c r="B312" s="2"/>
      <c r="C312" s="2"/>
      <c r="D312" s="2"/>
      <c r="E312" s="2"/>
      <c r="F312" s="2"/>
      <c r="G312" s="222"/>
      <c r="H312" s="222"/>
      <c r="I312" s="222"/>
      <c r="J312" s="222"/>
      <c r="K312" s="5"/>
    </row>
    <row r="313" ht="15.75" customHeight="1">
      <c r="A313" s="2"/>
      <c r="B313" s="2"/>
      <c r="C313" s="2"/>
      <c r="D313" s="2"/>
      <c r="E313" s="2"/>
      <c r="F313" s="2"/>
      <c r="G313" s="222"/>
      <c r="H313" s="222"/>
      <c r="I313" s="222"/>
      <c r="J313" s="222"/>
      <c r="K313" s="5"/>
    </row>
    <row r="314" ht="15.75" customHeight="1">
      <c r="A314" s="2"/>
      <c r="B314" s="2"/>
      <c r="C314" s="2"/>
      <c r="D314" s="2"/>
      <c r="E314" s="2"/>
      <c r="F314" s="2"/>
      <c r="G314" s="222"/>
      <c r="H314" s="222"/>
      <c r="I314" s="222"/>
      <c r="J314" s="222"/>
      <c r="K314" s="5"/>
    </row>
    <row r="315" ht="15.75" customHeight="1">
      <c r="A315" s="2"/>
      <c r="B315" s="2"/>
      <c r="C315" s="2"/>
      <c r="D315" s="2"/>
      <c r="E315" s="2"/>
      <c r="F315" s="2"/>
      <c r="G315" s="222"/>
      <c r="H315" s="222"/>
      <c r="I315" s="222"/>
      <c r="J315" s="222"/>
      <c r="K315" s="5"/>
    </row>
    <row r="316" ht="15.75" customHeight="1">
      <c r="A316" s="2"/>
      <c r="B316" s="2"/>
      <c r="C316" s="2"/>
      <c r="D316" s="2"/>
      <c r="E316" s="2"/>
      <c r="F316" s="2"/>
      <c r="G316" s="222"/>
      <c r="H316" s="222"/>
      <c r="I316" s="222"/>
      <c r="J316" s="222"/>
      <c r="K316" s="5"/>
    </row>
    <row r="317" ht="15.75" customHeight="1">
      <c r="A317" s="2"/>
      <c r="B317" s="2"/>
      <c r="C317" s="2"/>
      <c r="D317" s="2"/>
      <c r="E317" s="2"/>
      <c r="F317" s="2"/>
      <c r="G317" s="222"/>
      <c r="H317" s="222"/>
      <c r="I317" s="222"/>
      <c r="J317" s="222"/>
      <c r="K317" s="5"/>
    </row>
    <row r="318" ht="15.75" customHeight="1">
      <c r="A318" s="2"/>
      <c r="B318" s="2"/>
      <c r="C318" s="2"/>
      <c r="D318" s="2"/>
      <c r="E318" s="2"/>
      <c r="F318" s="2"/>
      <c r="G318" s="222"/>
      <c r="H318" s="222"/>
      <c r="I318" s="222"/>
      <c r="J318" s="222"/>
      <c r="K318" s="5"/>
    </row>
    <row r="319" ht="15.75" customHeight="1">
      <c r="A319" s="2"/>
      <c r="B319" s="2"/>
      <c r="C319" s="2"/>
      <c r="D319" s="2"/>
      <c r="E319" s="2"/>
      <c r="F319" s="2"/>
      <c r="G319" s="222"/>
      <c r="H319" s="222"/>
      <c r="I319" s="222"/>
      <c r="J319" s="222"/>
      <c r="K319" s="5"/>
    </row>
    <row r="320" ht="15.75" customHeight="1">
      <c r="A320" s="2"/>
      <c r="B320" s="2"/>
      <c r="C320" s="2"/>
      <c r="D320" s="2"/>
      <c r="E320" s="2"/>
      <c r="F320" s="2"/>
      <c r="G320" s="222"/>
      <c r="H320" s="222"/>
      <c r="I320" s="222"/>
      <c r="J320" s="222"/>
      <c r="K320" s="5"/>
    </row>
    <row r="321" ht="15.75" customHeight="1">
      <c r="A321" s="2"/>
      <c r="B321" s="2"/>
      <c r="C321" s="2"/>
      <c r="D321" s="2"/>
      <c r="E321" s="2"/>
      <c r="F321" s="2"/>
      <c r="G321" s="222"/>
      <c r="H321" s="222"/>
      <c r="I321" s="222"/>
      <c r="J321" s="222"/>
      <c r="K321" s="5"/>
    </row>
    <row r="322" ht="15.75" customHeight="1">
      <c r="A322" s="2"/>
      <c r="B322" s="2"/>
      <c r="C322" s="2"/>
      <c r="D322" s="2"/>
      <c r="E322" s="2"/>
      <c r="F322" s="2"/>
      <c r="G322" s="222"/>
      <c r="H322" s="222"/>
      <c r="I322" s="222"/>
      <c r="J322" s="222"/>
      <c r="K322" s="5"/>
    </row>
    <row r="323" ht="15.75" customHeight="1">
      <c r="A323" s="2"/>
      <c r="B323" s="2"/>
      <c r="C323" s="2"/>
      <c r="D323" s="2"/>
      <c r="E323" s="2"/>
      <c r="F323" s="2"/>
      <c r="G323" s="222"/>
      <c r="H323" s="222"/>
      <c r="I323" s="222"/>
      <c r="J323" s="222"/>
      <c r="K323" s="5"/>
    </row>
    <row r="324" ht="15.75" customHeight="1">
      <c r="A324" s="2"/>
      <c r="B324" s="2"/>
      <c r="C324" s="2"/>
      <c r="D324" s="2"/>
      <c r="E324" s="2"/>
      <c r="F324" s="2"/>
      <c r="G324" s="222"/>
      <c r="H324" s="222"/>
      <c r="I324" s="222"/>
      <c r="J324" s="222"/>
      <c r="K324" s="5"/>
    </row>
    <row r="325" ht="15.75" customHeight="1">
      <c r="A325" s="2"/>
      <c r="B325" s="2"/>
      <c r="C325" s="2"/>
      <c r="D325" s="2"/>
      <c r="E325" s="2"/>
      <c r="F325" s="2"/>
      <c r="G325" s="222"/>
      <c r="H325" s="222"/>
      <c r="I325" s="222"/>
      <c r="J325" s="222"/>
      <c r="K325" s="5"/>
    </row>
    <row r="326" ht="15.75" customHeight="1">
      <c r="A326" s="2"/>
      <c r="B326" s="2"/>
      <c r="C326" s="2"/>
      <c r="D326" s="2"/>
      <c r="E326" s="2"/>
      <c r="F326" s="2"/>
      <c r="G326" s="222"/>
      <c r="H326" s="222"/>
      <c r="I326" s="222"/>
      <c r="J326" s="222"/>
      <c r="K326" s="5"/>
    </row>
    <row r="327" ht="15.75" customHeight="1">
      <c r="A327" s="2"/>
      <c r="B327" s="2"/>
      <c r="C327" s="2"/>
      <c r="D327" s="2"/>
      <c r="E327" s="2"/>
      <c r="F327" s="2"/>
      <c r="G327" s="222"/>
      <c r="H327" s="222"/>
      <c r="I327" s="222"/>
      <c r="J327" s="222"/>
      <c r="K327" s="5"/>
    </row>
    <row r="328" ht="15.75" customHeight="1">
      <c r="A328" s="2"/>
      <c r="B328" s="2"/>
      <c r="C328" s="2"/>
      <c r="D328" s="2"/>
      <c r="E328" s="2"/>
      <c r="F328" s="2"/>
      <c r="G328" s="222"/>
      <c r="H328" s="222"/>
      <c r="I328" s="222"/>
      <c r="J328" s="222"/>
      <c r="K328" s="5"/>
    </row>
    <row r="329" ht="15.75" customHeight="1">
      <c r="A329" s="2"/>
      <c r="B329" s="2"/>
      <c r="C329" s="2"/>
      <c r="D329" s="2"/>
      <c r="E329" s="2"/>
      <c r="F329" s="2"/>
      <c r="G329" s="222"/>
      <c r="H329" s="222"/>
      <c r="I329" s="222"/>
      <c r="J329" s="222"/>
      <c r="K329" s="5"/>
    </row>
    <row r="330" ht="15.75" customHeight="1">
      <c r="A330" s="2"/>
      <c r="B330" s="2"/>
      <c r="C330" s="2"/>
      <c r="D330" s="2"/>
      <c r="E330" s="2"/>
      <c r="F330" s="2"/>
      <c r="G330" s="222"/>
      <c r="H330" s="222"/>
      <c r="I330" s="222"/>
      <c r="J330" s="222"/>
      <c r="K330" s="5"/>
    </row>
    <row r="331" ht="15.75" customHeight="1">
      <c r="A331" s="2"/>
      <c r="B331" s="2"/>
      <c r="C331" s="2"/>
      <c r="D331" s="2"/>
      <c r="E331" s="2"/>
      <c r="F331" s="2"/>
      <c r="G331" s="222"/>
      <c r="H331" s="222"/>
      <c r="I331" s="222"/>
      <c r="J331" s="222"/>
      <c r="K331" s="5"/>
    </row>
    <row r="332" ht="15.75" customHeight="1">
      <c r="A332" s="2"/>
      <c r="B332" s="2"/>
      <c r="C332" s="2"/>
      <c r="D332" s="2"/>
      <c r="E332" s="2"/>
      <c r="F332" s="2"/>
      <c r="G332" s="222"/>
      <c r="H332" s="222"/>
      <c r="I332" s="222"/>
      <c r="J332" s="222"/>
      <c r="K332" s="5"/>
    </row>
    <row r="333" ht="15.75" customHeight="1">
      <c r="A333" s="2"/>
      <c r="B333" s="2"/>
      <c r="C333" s="2"/>
      <c r="D333" s="2"/>
      <c r="E333" s="2"/>
      <c r="F333" s="2"/>
      <c r="G333" s="222"/>
      <c r="H333" s="222"/>
      <c r="I333" s="222"/>
      <c r="J333" s="222"/>
      <c r="K333" s="5"/>
    </row>
    <row r="334" ht="15.75" customHeight="1">
      <c r="A334" s="2"/>
      <c r="B334" s="2"/>
      <c r="C334" s="2"/>
      <c r="D334" s="2"/>
      <c r="E334" s="2"/>
      <c r="F334" s="2"/>
      <c r="G334" s="222"/>
      <c r="H334" s="222"/>
      <c r="I334" s="222"/>
      <c r="J334" s="222"/>
      <c r="K334" s="5"/>
    </row>
    <row r="335" ht="15.75" customHeight="1">
      <c r="A335" s="2"/>
      <c r="B335" s="2"/>
      <c r="C335" s="2"/>
      <c r="D335" s="2"/>
      <c r="E335" s="2"/>
      <c r="F335" s="2"/>
      <c r="G335" s="222"/>
      <c r="H335" s="222"/>
      <c r="I335" s="222"/>
      <c r="J335" s="222"/>
      <c r="K335" s="5"/>
    </row>
    <row r="336" ht="15.75" customHeight="1">
      <c r="A336" s="2"/>
      <c r="B336" s="2"/>
      <c r="C336" s="2"/>
      <c r="D336" s="2"/>
      <c r="E336" s="2"/>
      <c r="F336" s="2"/>
      <c r="G336" s="222"/>
      <c r="H336" s="222"/>
      <c r="I336" s="222"/>
      <c r="J336" s="222"/>
      <c r="K336" s="5"/>
    </row>
    <row r="337" ht="15.75" customHeight="1">
      <c r="A337" s="2"/>
      <c r="B337" s="2"/>
      <c r="C337" s="2"/>
      <c r="D337" s="2"/>
      <c r="E337" s="2"/>
      <c r="F337" s="2"/>
      <c r="G337" s="222"/>
      <c r="H337" s="222"/>
      <c r="I337" s="222"/>
      <c r="J337" s="222"/>
      <c r="K337" s="5"/>
    </row>
    <row r="338" ht="15.75" customHeight="1">
      <c r="A338" s="2"/>
      <c r="B338" s="2"/>
      <c r="C338" s="2"/>
      <c r="D338" s="2"/>
      <c r="E338" s="2"/>
      <c r="F338" s="2"/>
      <c r="G338" s="222"/>
      <c r="H338" s="222"/>
      <c r="I338" s="222"/>
      <c r="J338" s="222"/>
      <c r="K338" s="5"/>
    </row>
    <row r="339" ht="15.75" customHeight="1">
      <c r="A339" s="2"/>
      <c r="B339" s="2"/>
      <c r="C339" s="2"/>
      <c r="D339" s="2"/>
      <c r="E339" s="2"/>
      <c r="F339" s="2"/>
      <c r="G339" s="222"/>
      <c r="H339" s="222"/>
      <c r="I339" s="222"/>
      <c r="J339" s="222"/>
      <c r="K339" s="5"/>
    </row>
    <row r="340" ht="15.75" customHeight="1">
      <c r="A340" s="2"/>
      <c r="B340" s="2"/>
      <c r="C340" s="2"/>
      <c r="D340" s="2"/>
      <c r="E340" s="2"/>
      <c r="F340" s="2"/>
      <c r="G340" s="222"/>
      <c r="H340" s="222"/>
      <c r="I340" s="222"/>
      <c r="J340" s="222"/>
      <c r="K340" s="5"/>
    </row>
    <row r="341" ht="15.75" customHeight="1">
      <c r="A341" s="2"/>
      <c r="B341" s="2"/>
      <c r="C341" s="2"/>
      <c r="D341" s="2"/>
      <c r="E341" s="2"/>
      <c r="F341" s="2"/>
      <c r="G341" s="222"/>
      <c r="H341" s="222"/>
      <c r="I341" s="222"/>
      <c r="J341" s="222"/>
      <c r="K341" s="5"/>
    </row>
    <row r="342" ht="15.75" customHeight="1">
      <c r="A342" s="2"/>
      <c r="B342" s="2"/>
      <c r="C342" s="2"/>
      <c r="D342" s="2"/>
      <c r="E342" s="2"/>
      <c r="F342" s="2"/>
      <c r="G342" s="222"/>
      <c r="H342" s="222"/>
      <c r="I342" s="222"/>
      <c r="J342" s="222"/>
      <c r="K342" s="5"/>
    </row>
    <row r="343" ht="15.75" customHeight="1">
      <c r="A343" s="2"/>
      <c r="B343" s="2"/>
      <c r="C343" s="2"/>
      <c r="D343" s="2"/>
      <c r="E343" s="2"/>
      <c r="F343" s="2"/>
      <c r="G343" s="222"/>
      <c r="H343" s="222"/>
      <c r="I343" s="222"/>
      <c r="J343" s="222"/>
      <c r="K343" s="5"/>
    </row>
    <row r="344" ht="15.75" customHeight="1">
      <c r="A344" s="2"/>
      <c r="B344" s="2"/>
      <c r="C344" s="2"/>
      <c r="D344" s="2"/>
      <c r="E344" s="2"/>
      <c r="F344" s="2"/>
      <c r="G344" s="222"/>
      <c r="H344" s="222"/>
      <c r="I344" s="222"/>
      <c r="J344" s="222"/>
      <c r="K344" s="5"/>
    </row>
    <row r="345" ht="15.75" customHeight="1">
      <c r="A345" s="2"/>
      <c r="B345" s="2"/>
      <c r="C345" s="2"/>
      <c r="D345" s="2"/>
      <c r="E345" s="2"/>
      <c r="F345" s="2"/>
      <c r="G345" s="222"/>
      <c r="H345" s="222"/>
      <c r="I345" s="222"/>
      <c r="J345" s="222"/>
      <c r="K345" s="5"/>
    </row>
    <row r="346" ht="15.75" customHeight="1">
      <c r="A346" s="2"/>
      <c r="B346" s="2"/>
      <c r="C346" s="2"/>
      <c r="D346" s="2"/>
      <c r="E346" s="2"/>
      <c r="F346" s="2"/>
      <c r="G346" s="222"/>
      <c r="H346" s="222"/>
      <c r="I346" s="222"/>
      <c r="J346" s="222"/>
      <c r="K346" s="5"/>
    </row>
    <row r="347" ht="15.75" customHeight="1">
      <c r="A347" s="2"/>
      <c r="B347" s="2"/>
      <c r="C347" s="2"/>
      <c r="D347" s="2"/>
      <c r="E347" s="2"/>
      <c r="F347" s="2"/>
      <c r="G347" s="222"/>
      <c r="H347" s="222"/>
      <c r="I347" s="222"/>
      <c r="J347" s="222"/>
      <c r="K347" s="5"/>
    </row>
    <row r="348" ht="15.75" customHeight="1">
      <c r="A348" s="2"/>
      <c r="B348" s="2"/>
      <c r="C348" s="2"/>
      <c r="D348" s="2"/>
      <c r="E348" s="2"/>
      <c r="F348" s="2"/>
      <c r="G348" s="222"/>
      <c r="H348" s="222"/>
      <c r="I348" s="222"/>
      <c r="J348" s="222"/>
      <c r="K348" s="5"/>
    </row>
    <row r="349" ht="15.75" customHeight="1">
      <c r="A349" s="2"/>
      <c r="B349" s="2"/>
      <c r="C349" s="2"/>
      <c r="D349" s="2"/>
      <c r="E349" s="2"/>
      <c r="F349" s="2"/>
      <c r="G349" s="222"/>
      <c r="H349" s="222"/>
      <c r="I349" s="222"/>
      <c r="J349" s="222"/>
      <c r="K349" s="5"/>
    </row>
    <row r="350" ht="15.75" customHeight="1">
      <c r="A350" s="2"/>
      <c r="B350" s="2"/>
      <c r="C350" s="2"/>
      <c r="D350" s="2"/>
      <c r="E350" s="2"/>
      <c r="F350" s="2"/>
      <c r="G350" s="222"/>
      <c r="H350" s="222"/>
      <c r="I350" s="222"/>
      <c r="J350" s="222"/>
      <c r="K350" s="5"/>
    </row>
    <row r="351" ht="15.75" customHeight="1">
      <c r="A351" s="2"/>
      <c r="B351" s="2"/>
      <c r="C351" s="2"/>
      <c r="D351" s="2"/>
      <c r="E351" s="2"/>
      <c r="F351" s="2"/>
      <c r="G351" s="222"/>
      <c r="H351" s="222"/>
      <c r="I351" s="222"/>
      <c r="J351" s="222"/>
      <c r="K351" s="5"/>
    </row>
    <row r="352" ht="15.75" customHeight="1">
      <c r="A352" s="2"/>
      <c r="B352" s="2"/>
      <c r="C352" s="2"/>
      <c r="D352" s="2"/>
      <c r="E352" s="2"/>
      <c r="F352" s="2"/>
      <c r="G352" s="222"/>
      <c r="H352" s="222"/>
      <c r="I352" s="222"/>
      <c r="J352" s="222"/>
      <c r="K352" s="5"/>
    </row>
    <row r="353" ht="15.75" customHeight="1">
      <c r="A353" s="2"/>
      <c r="B353" s="2"/>
      <c r="C353" s="2"/>
      <c r="D353" s="2"/>
      <c r="E353" s="2"/>
      <c r="F353" s="2"/>
      <c r="G353" s="222"/>
      <c r="H353" s="222"/>
      <c r="I353" s="222"/>
      <c r="J353" s="222"/>
      <c r="K353" s="5"/>
    </row>
    <row r="354" ht="15.75" customHeight="1">
      <c r="A354" s="2"/>
      <c r="B354" s="2"/>
      <c r="C354" s="2"/>
      <c r="D354" s="2"/>
      <c r="E354" s="2"/>
      <c r="F354" s="2"/>
      <c r="G354" s="222"/>
      <c r="H354" s="222"/>
      <c r="I354" s="222"/>
      <c r="J354" s="222"/>
      <c r="K354" s="5"/>
    </row>
    <row r="355" ht="15.75" customHeight="1">
      <c r="A355" s="2"/>
      <c r="B355" s="2"/>
      <c r="C355" s="2"/>
      <c r="D355" s="2"/>
      <c r="E355" s="2"/>
      <c r="F355" s="2"/>
      <c r="G355" s="222"/>
      <c r="H355" s="222"/>
      <c r="I355" s="222"/>
      <c r="J355" s="222"/>
      <c r="K355" s="5"/>
    </row>
    <row r="356" ht="15.75" customHeight="1">
      <c r="A356" s="2"/>
      <c r="B356" s="2"/>
      <c r="C356" s="2"/>
      <c r="D356" s="2"/>
      <c r="E356" s="2"/>
      <c r="F356" s="2"/>
      <c r="G356" s="222"/>
      <c r="H356" s="222"/>
      <c r="I356" s="222"/>
      <c r="J356" s="222"/>
      <c r="K356" s="5"/>
    </row>
    <row r="357" ht="15.75" customHeight="1">
      <c r="A357" s="2"/>
      <c r="B357" s="2"/>
      <c r="C357" s="2"/>
      <c r="D357" s="2"/>
      <c r="E357" s="2"/>
      <c r="F357" s="2"/>
      <c r="G357" s="222"/>
      <c r="H357" s="222"/>
      <c r="I357" s="222"/>
      <c r="J357" s="222"/>
      <c r="K357" s="5"/>
    </row>
    <row r="358" ht="15.75" customHeight="1">
      <c r="A358" s="2"/>
      <c r="B358" s="2"/>
      <c r="C358" s="2"/>
      <c r="D358" s="2"/>
      <c r="E358" s="2"/>
      <c r="F358" s="2"/>
      <c r="G358" s="222"/>
      <c r="H358" s="222"/>
      <c r="I358" s="222"/>
      <c r="J358" s="222"/>
      <c r="K358" s="5"/>
    </row>
    <row r="359" ht="15.75" customHeight="1">
      <c r="A359" s="2"/>
      <c r="B359" s="2"/>
      <c r="C359" s="2"/>
      <c r="D359" s="2"/>
      <c r="E359" s="2"/>
      <c r="F359" s="2"/>
      <c r="G359" s="222"/>
      <c r="H359" s="222"/>
      <c r="I359" s="222"/>
      <c r="J359" s="222"/>
      <c r="K359" s="5"/>
    </row>
    <row r="360" ht="15.75" customHeight="1">
      <c r="A360" s="2"/>
      <c r="B360" s="2"/>
      <c r="C360" s="2"/>
      <c r="D360" s="2"/>
      <c r="E360" s="2"/>
      <c r="F360" s="2"/>
      <c r="G360" s="222"/>
      <c r="H360" s="222"/>
      <c r="I360" s="222"/>
      <c r="J360" s="222"/>
      <c r="K360" s="5"/>
    </row>
    <row r="361" ht="15.75" customHeight="1">
      <c r="A361" s="2"/>
      <c r="B361" s="2"/>
      <c r="C361" s="2"/>
      <c r="D361" s="2"/>
      <c r="E361" s="2"/>
      <c r="F361" s="2"/>
      <c r="G361" s="222"/>
      <c r="H361" s="222"/>
      <c r="I361" s="222"/>
      <c r="J361" s="222"/>
      <c r="K361" s="5"/>
    </row>
    <row r="362" ht="15.75" customHeight="1">
      <c r="A362" s="2"/>
      <c r="B362" s="2"/>
      <c r="C362" s="2"/>
      <c r="D362" s="2"/>
      <c r="E362" s="2"/>
      <c r="F362" s="2"/>
      <c r="G362" s="222"/>
      <c r="H362" s="222"/>
      <c r="I362" s="222"/>
      <c r="J362" s="222"/>
      <c r="K362" s="5"/>
    </row>
    <row r="363" ht="15.75" customHeight="1">
      <c r="A363" s="2"/>
      <c r="B363" s="2"/>
      <c r="C363" s="2"/>
      <c r="D363" s="2"/>
      <c r="E363" s="2"/>
      <c r="F363" s="2"/>
      <c r="G363" s="222"/>
      <c r="H363" s="222"/>
      <c r="I363" s="222"/>
      <c r="J363" s="222"/>
      <c r="K363" s="5"/>
    </row>
    <row r="364" ht="15.75" customHeight="1">
      <c r="A364" s="2"/>
      <c r="B364" s="2"/>
      <c r="C364" s="2"/>
      <c r="D364" s="2"/>
      <c r="E364" s="2"/>
      <c r="F364" s="2"/>
      <c r="G364" s="222"/>
      <c r="H364" s="222"/>
      <c r="I364" s="222"/>
      <c r="J364" s="222"/>
      <c r="K364" s="5"/>
    </row>
    <row r="365" ht="15.75" customHeight="1">
      <c r="A365" s="2"/>
      <c r="B365" s="2"/>
      <c r="C365" s="2"/>
      <c r="D365" s="2"/>
      <c r="E365" s="2"/>
      <c r="F365" s="2"/>
      <c r="G365" s="222"/>
      <c r="H365" s="222"/>
      <c r="I365" s="222"/>
      <c r="J365" s="222"/>
      <c r="K365" s="5"/>
    </row>
    <row r="366" ht="15.75" customHeight="1">
      <c r="A366" s="2"/>
      <c r="B366" s="2"/>
      <c r="C366" s="2"/>
      <c r="D366" s="2"/>
      <c r="E366" s="2"/>
      <c r="F366" s="2"/>
      <c r="G366" s="222"/>
      <c r="H366" s="222"/>
      <c r="I366" s="222"/>
      <c r="J366" s="222"/>
      <c r="K366" s="5"/>
    </row>
    <row r="367" ht="15.75" customHeight="1">
      <c r="A367" s="2"/>
      <c r="B367" s="2"/>
      <c r="C367" s="2"/>
      <c r="D367" s="2"/>
      <c r="E367" s="2"/>
      <c r="F367" s="2"/>
      <c r="G367" s="222"/>
      <c r="H367" s="222"/>
      <c r="I367" s="222"/>
      <c r="J367" s="222"/>
      <c r="K367" s="5"/>
    </row>
    <row r="368" ht="15.75" customHeight="1">
      <c r="A368" s="2"/>
      <c r="B368" s="2"/>
      <c r="C368" s="2"/>
      <c r="D368" s="2"/>
      <c r="E368" s="2"/>
      <c r="F368" s="2"/>
      <c r="G368" s="222"/>
      <c r="H368" s="222"/>
      <c r="I368" s="222"/>
      <c r="J368" s="222"/>
      <c r="K368" s="5"/>
    </row>
    <row r="369" ht="15.75" customHeight="1">
      <c r="A369" s="2"/>
      <c r="B369" s="2"/>
      <c r="C369" s="2"/>
      <c r="D369" s="2"/>
      <c r="E369" s="2"/>
      <c r="F369" s="2"/>
      <c r="G369" s="222"/>
      <c r="H369" s="222"/>
      <c r="I369" s="222"/>
      <c r="J369" s="222"/>
      <c r="K369" s="5"/>
    </row>
    <row r="370" ht="15.75" customHeight="1">
      <c r="A370" s="2"/>
      <c r="B370" s="2"/>
      <c r="C370" s="2"/>
      <c r="D370" s="2"/>
      <c r="E370" s="2"/>
      <c r="F370" s="2"/>
      <c r="G370" s="222"/>
      <c r="H370" s="222"/>
      <c r="I370" s="222"/>
      <c r="J370" s="222"/>
      <c r="K370" s="5"/>
    </row>
    <row r="371" ht="15.75" customHeight="1">
      <c r="A371" s="2"/>
      <c r="B371" s="2"/>
      <c r="C371" s="2"/>
      <c r="D371" s="2"/>
      <c r="E371" s="2"/>
      <c r="F371" s="2"/>
      <c r="G371" s="222"/>
      <c r="H371" s="222"/>
      <c r="I371" s="222"/>
      <c r="J371" s="222"/>
      <c r="K371" s="5"/>
    </row>
    <row r="372" ht="15.75" customHeight="1">
      <c r="A372" s="2"/>
      <c r="B372" s="2"/>
      <c r="C372" s="2"/>
      <c r="D372" s="2"/>
      <c r="E372" s="2"/>
      <c r="F372" s="2"/>
      <c r="G372" s="222"/>
      <c r="H372" s="222"/>
      <c r="I372" s="222"/>
      <c r="J372" s="222"/>
      <c r="K372" s="5"/>
    </row>
    <row r="373" ht="15.75" customHeight="1">
      <c r="A373" s="2"/>
      <c r="B373" s="2"/>
      <c r="C373" s="2"/>
      <c r="D373" s="2"/>
      <c r="E373" s="2"/>
      <c r="F373" s="2"/>
      <c r="G373" s="222"/>
      <c r="H373" s="222"/>
      <c r="I373" s="222"/>
      <c r="J373" s="222"/>
      <c r="K373" s="5"/>
    </row>
    <row r="374" ht="15.75" customHeight="1">
      <c r="A374" s="2"/>
      <c r="B374" s="2"/>
      <c r="C374" s="2"/>
      <c r="D374" s="2"/>
      <c r="E374" s="2"/>
      <c r="F374" s="2"/>
      <c r="G374" s="222"/>
      <c r="H374" s="222"/>
      <c r="I374" s="222"/>
      <c r="J374" s="222"/>
      <c r="K374" s="5"/>
    </row>
    <row r="375" ht="15.75" customHeight="1">
      <c r="A375" s="2"/>
      <c r="B375" s="2"/>
      <c r="C375" s="2"/>
      <c r="D375" s="2"/>
      <c r="E375" s="2"/>
      <c r="F375" s="2"/>
      <c r="G375" s="222"/>
      <c r="H375" s="222"/>
      <c r="I375" s="222"/>
      <c r="J375" s="222"/>
      <c r="K375" s="5"/>
    </row>
    <row r="376" ht="15.75" customHeight="1">
      <c r="A376" s="2"/>
      <c r="B376" s="2"/>
      <c r="C376" s="2"/>
      <c r="D376" s="2"/>
      <c r="E376" s="2"/>
      <c r="F376" s="2"/>
      <c r="G376" s="222"/>
      <c r="H376" s="222"/>
      <c r="I376" s="222"/>
      <c r="J376" s="222"/>
      <c r="K376" s="5"/>
    </row>
    <row r="377" ht="15.75" customHeight="1">
      <c r="A377" s="2"/>
      <c r="B377" s="2"/>
      <c r="C377" s="2"/>
      <c r="D377" s="2"/>
      <c r="E377" s="2"/>
      <c r="F377" s="2"/>
      <c r="G377" s="222"/>
      <c r="H377" s="222"/>
      <c r="I377" s="222"/>
      <c r="J377" s="222"/>
      <c r="K377" s="5"/>
    </row>
    <row r="378" ht="15.75" customHeight="1">
      <c r="A378" s="2"/>
      <c r="B378" s="2"/>
      <c r="C378" s="2"/>
      <c r="D378" s="2"/>
      <c r="E378" s="2"/>
      <c r="F378" s="2"/>
      <c r="G378" s="222"/>
      <c r="H378" s="222"/>
      <c r="I378" s="222"/>
      <c r="J378" s="222"/>
      <c r="K378" s="5"/>
    </row>
    <row r="379" ht="15.75" customHeight="1">
      <c r="A379" s="2"/>
      <c r="B379" s="2"/>
      <c r="C379" s="2"/>
      <c r="D379" s="2"/>
      <c r="E379" s="2"/>
      <c r="F379" s="2"/>
      <c r="G379" s="222"/>
      <c r="H379" s="222"/>
      <c r="I379" s="222"/>
      <c r="J379" s="222"/>
      <c r="K379" s="5"/>
    </row>
    <row r="380" ht="15.75" customHeight="1">
      <c r="A380" s="2"/>
      <c r="B380" s="2"/>
      <c r="C380" s="2"/>
      <c r="D380" s="2"/>
      <c r="E380" s="2"/>
      <c r="F380" s="2"/>
      <c r="G380" s="222"/>
      <c r="H380" s="222"/>
      <c r="I380" s="222"/>
      <c r="J380" s="222"/>
      <c r="K380" s="5"/>
    </row>
    <row r="381" ht="15.75" customHeight="1">
      <c r="A381" s="2"/>
      <c r="B381" s="2"/>
      <c r="C381" s="2"/>
      <c r="D381" s="2"/>
      <c r="E381" s="2"/>
      <c r="F381" s="2"/>
      <c r="G381" s="222"/>
      <c r="H381" s="222"/>
      <c r="I381" s="222"/>
      <c r="J381" s="222"/>
      <c r="K381" s="5"/>
    </row>
    <row r="382" ht="15.75" customHeight="1">
      <c r="A382" s="2"/>
      <c r="B382" s="2"/>
      <c r="C382" s="2"/>
      <c r="D382" s="2"/>
      <c r="E382" s="2"/>
      <c r="F382" s="2"/>
      <c r="G382" s="222"/>
      <c r="H382" s="222"/>
      <c r="I382" s="222"/>
      <c r="J382" s="222"/>
      <c r="K382" s="5"/>
    </row>
    <row r="383" ht="15.75" customHeight="1">
      <c r="A383" s="2"/>
      <c r="B383" s="2"/>
      <c r="C383" s="2"/>
      <c r="D383" s="2"/>
      <c r="E383" s="2"/>
      <c r="F383" s="2"/>
      <c r="G383" s="222"/>
      <c r="H383" s="222"/>
      <c r="I383" s="222"/>
      <c r="J383" s="222"/>
      <c r="K383" s="5"/>
    </row>
    <row r="384" ht="15.75" customHeight="1">
      <c r="A384" s="2"/>
      <c r="B384" s="2"/>
      <c r="C384" s="2"/>
      <c r="D384" s="2"/>
      <c r="E384" s="2"/>
      <c r="F384" s="2"/>
      <c r="G384" s="222"/>
      <c r="H384" s="222"/>
      <c r="I384" s="222"/>
      <c r="J384" s="222"/>
      <c r="K384" s="5"/>
    </row>
    <row r="385" ht="15.75" customHeight="1">
      <c r="A385" s="2"/>
      <c r="B385" s="2"/>
      <c r="C385" s="2"/>
      <c r="D385" s="2"/>
      <c r="E385" s="2"/>
      <c r="F385" s="2"/>
      <c r="G385" s="222"/>
      <c r="H385" s="222"/>
      <c r="I385" s="222"/>
      <c r="J385" s="222"/>
      <c r="K385" s="5"/>
    </row>
    <row r="386" ht="15.75" customHeight="1">
      <c r="A386" s="2"/>
      <c r="B386" s="2"/>
      <c r="C386" s="2"/>
      <c r="D386" s="2"/>
      <c r="E386" s="2"/>
      <c r="F386" s="2"/>
      <c r="G386" s="222"/>
      <c r="H386" s="222"/>
      <c r="I386" s="222"/>
      <c r="J386" s="222"/>
      <c r="K386" s="5"/>
    </row>
    <row r="387" ht="15.75" customHeight="1">
      <c r="A387" s="2"/>
      <c r="B387" s="2"/>
      <c r="C387" s="2"/>
      <c r="D387" s="2"/>
      <c r="E387" s="2"/>
      <c r="F387" s="2"/>
      <c r="G387" s="222"/>
      <c r="H387" s="222"/>
      <c r="I387" s="222"/>
      <c r="J387" s="222"/>
      <c r="K387" s="5"/>
    </row>
    <row r="388" ht="15.75" customHeight="1">
      <c r="A388" s="2"/>
      <c r="B388" s="2"/>
      <c r="C388" s="2"/>
      <c r="D388" s="2"/>
      <c r="E388" s="2"/>
      <c r="F388" s="2"/>
      <c r="G388" s="222"/>
      <c r="H388" s="222"/>
      <c r="I388" s="222"/>
      <c r="J388" s="222"/>
      <c r="K388" s="5"/>
    </row>
    <row r="389" ht="15.75" customHeight="1">
      <c r="A389" s="2"/>
      <c r="B389" s="2"/>
      <c r="C389" s="2"/>
      <c r="D389" s="2"/>
      <c r="E389" s="2"/>
      <c r="F389" s="2"/>
      <c r="G389" s="222"/>
      <c r="H389" s="222"/>
      <c r="I389" s="222"/>
      <c r="J389" s="222"/>
      <c r="K389" s="5"/>
    </row>
    <row r="390" ht="15.75" customHeight="1">
      <c r="A390" s="2"/>
      <c r="B390" s="2"/>
      <c r="C390" s="2"/>
      <c r="D390" s="2"/>
      <c r="E390" s="2"/>
      <c r="F390" s="2"/>
      <c r="G390" s="222"/>
      <c r="H390" s="222"/>
      <c r="I390" s="222"/>
      <c r="J390" s="222"/>
      <c r="K390" s="5"/>
    </row>
    <row r="391" ht="15.75" customHeight="1">
      <c r="A391" s="2"/>
      <c r="B391" s="2"/>
      <c r="C391" s="2"/>
      <c r="D391" s="2"/>
      <c r="E391" s="2"/>
      <c r="F391" s="2"/>
      <c r="G391" s="222"/>
      <c r="H391" s="222"/>
      <c r="I391" s="222"/>
      <c r="J391" s="222"/>
      <c r="K391" s="5"/>
    </row>
    <row r="392" ht="15.75" customHeight="1">
      <c r="A392" s="2"/>
      <c r="B392" s="2"/>
      <c r="C392" s="2"/>
      <c r="D392" s="2"/>
      <c r="E392" s="2"/>
      <c r="F392" s="2"/>
      <c r="G392" s="222"/>
      <c r="H392" s="222"/>
      <c r="I392" s="222"/>
      <c r="J392" s="222"/>
      <c r="K392" s="5"/>
    </row>
    <row r="393" ht="15.75" customHeight="1">
      <c r="A393" s="2"/>
      <c r="B393" s="2"/>
      <c r="C393" s="2"/>
      <c r="D393" s="2"/>
      <c r="E393" s="2"/>
      <c r="F393" s="2"/>
      <c r="G393" s="222"/>
      <c r="H393" s="222"/>
      <c r="I393" s="222"/>
      <c r="J393" s="222"/>
      <c r="K393" s="5"/>
    </row>
    <row r="394" ht="15.75" customHeight="1">
      <c r="A394" s="2"/>
      <c r="B394" s="2"/>
      <c r="C394" s="2"/>
      <c r="D394" s="2"/>
      <c r="E394" s="2"/>
      <c r="F394" s="2"/>
      <c r="G394" s="222"/>
      <c r="H394" s="222"/>
      <c r="I394" s="222"/>
      <c r="J394" s="222"/>
      <c r="K394" s="5"/>
    </row>
    <row r="395" ht="15.75" customHeight="1">
      <c r="A395" s="2"/>
      <c r="B395" s="2"/>
      <c r="C395" s="2"/>
      <c r="D395" s="2"/>
      <c r="E395" s="2"/>
      <c r="F395" s="2"/>
      <c r="G395" s="222"/>
      <c r="H395" s="222"/>
      <c r="I395" s="222"/>
      <c r="J395" s="222"/>
      <c r="K395" s="5"/>
    </row>
    <row r="396" ht="15.75" customHeight="1">
      <c r="A396" s="2"/>
      <c r="B396" s="2"/>
      <c r="C396" s="2"/>
      <c r="D396" s="2"/>
      <c r="E396" s="2"/>
      <c r="F396" s="2"/>
      <c r="G396" s="222"/>
      <c r="H396" s="222"/>
      <c r="I396" s="222"/>
      <c r="J396" s="222"/>
      <c r="K396" s="5"/>
    </row>
    <row r="397" ht="15.75" customHeight="1">
      <c r="A397" s="2"/>
      <c r="B397" s="2"/>
      <c r="C397" s="2"/>
      <c r="D397" s="2"/>
      <c r="E397" s="2"/>
      <c r="F397" s="2"/>
      <c r="G397" s="222"/>
      <c r="H397" s="222"/>
      <c r="I397" s="222"/>
      <c r="J397" s="222"/>
      <c r="K397" s="5"/>
    </row>
    <row r="398" ht="15.75" customHeight="1">
      <c r="A398" s="2"/>
      <c r="B398" s="2"/>
      <c r="C398" s="2"/>
      <c r="D398" s="2"/>
      <c r="E398" s="2"/>
      <c r="F398" s="2"/>
      <c r="G398" s="222"/>
      <c r="H398" s="222"/>
      <c r="I398" s="222"/>
      <c r="J398" s="222"/>
      <c r="K398" s="5"/>
    </row>
    <row r="399" ht="15.75" customHeight="1">
      <c r="A399" s="2"/>
      <c r="B399" s="2"/>
      <c r="C399" s="2"/>
      <c r="D399" s="2"/>
      <c r="E399" s="2"/>
      <c r="F399" s="2"/>
      <c r="G399" s="222"/>
      <c r="H399" s="222"/>
      <c r="I399" s="222"/>
      <c r="J399" s="222"/>
      <c r="K399" s="5"/>
    </row>
    <row r="400" ht="15.75" customHeight="1">
      <c r="A400" s="2"/>
      <c r="B400" s="2"/>
      <c r="C400" s="2"/>
      <c r="D400" s="2"/>
      <c r="E400" s="2"/>
      <c r="F400" s="2"/>
      <c r="G400" s="222"/>
      <c r="H400" s="222"/>
      <c r="I400" s="222"/>
      <c r="J400" s="222"/>
      <c r="K400" s="5"/>
    </row>
    <row r="401" ht="15.75" customHeight="1">
      <c r="A401" s="2"/>
      <c r="B401" s="2"/>
      <c r="C401" s="2"/>
      <c r="D401" s="2"/>
      <c r="E401" s="2"/>
      <c r="F401" s="2"/>
      <c r="G401" s="222"/>
      <c r="H401" s="222"/>
      <c r="I401" s="222"/>
      <c r="J401" s="222"/>
      <c r="K401" s="5"/>
    </row>
    <row r="402" ht="15.75" customHeight="1">
      <c r="A402" s="2"/>
      <c r="B402" s="2"/>
      <c r="C402" s="2"/>
      <c r="D402" s="2"/>
      <c r="E402" s="2"/>
      <c r="F402" s="2"/>
      <c r="G402" s="222"/>
      <c r="H402" s="222"/>
      <c r="I402" s="222"/>
      <c r="J402" s="222"/>
      <c r="K402" s="5"/>
    </row>
    <row r="403" ht="15.75" customHeight="1">
      <c r="A403" s="2"/>
      <c r="B403" s="2"/>
      <c r="C403" s="2"/>
      <c r="D403" s="2"/>
      <c r="E403" s="2"/>
      <c r="F403" s="2"/>
      <c r="G403" s="222"/>
      <c r="H403" s="222"/>
      <c r="I403" s="222"/>
      <c r="J403" s="222"/>
      <c r="K403" s="5"/>
    </row>
    <row r="404" ht="15.75" customHeight="1">
      <c r="A404" s="2"/>
      <c r="B404" s="2"/>
      <c r="C404" s="2"/>
      <c r="D404" s="2"/>
      <c r="E404" s="2"/>
      <c r="F404" s="2"/>
      <c r="G404" s="222"/>
      <c r="H404" s="222"/>
      <c r="I404" s="222"/>
      <c r="J404" s="222"/>
      <c r="K404" s="5"/>
    </row>
    <row r="405" ht="15.75" customHeight="1">
      <c r="A405" s="2"/>
      <c r="B405" s="2"/>
      <c r="C405" s="2"/>
      <c r="D405" s="2"/>
      <c r="E405" s="2"/>
      <c r="F405" s="2"/>
      <c r="G405" s="222"/>
      <c r="H405" s="222"/>
      <c r="I405" s="222"/>
      <c r="J405" s="222"/>
      <c r="K405" s="5"/>
    </row>
    <row r="406" ht="15.75" customHeight="1">
      <c r="A406" s="2"/>
      <c r="B406" s="2"/>
      <c r="C406" s="2"/>
      <c r="D406" s="2"/>
      <c r="E406" s="2"/>
      <c r="F406" s="2"/>
      <c r="G406" s="222"/>
      <c r="H406" s="222"/>
      <c r="I406" s="222"/>
      <c r="J406" s="222"/>
      <c r="K406" s="5"/>
    </row>
    <row r="407" ht="15.75" customHeight="1">
      <c r="A407" s="2"/>
      <c r="B407" s="2"/>
      <c r="C407" s="2"/>
      <c r="D407" s="2"/>
      <c r="E407" s="2"/>
      <c r="F407" s="2"/>
      <c r="G407" s="222"/>
      <c r="H407" s="222"/>
      <c r="I407" s="222"/>
      <c r="J407" s="222"/>
      <c r="K407" s="5"/>
    </row>
    <row r="408" ht="15.75" customHeight="1">
      <c r="A408" s="2"/>
      <c r="B408" s="2"/>
      <c r="C408" s="2"/>
      <c r="D408" s="2"/>
      <c r="E408" s="2"/>
      <c r="F408" s="2"/>
      <c r="G408" s="222"/>
      <c r="H408" s="222"/>
      <c r="I408" s="222"/>
      <c r="J408" s="222"/>
      <c r="K408" s="5"/>
    </row>
    <row r="409" ht="15.75" customHeight="1">
      <c r="A409" s="2"/>
      <c r="B409" s="2"/>
      <c r="C409" s="2"/>
      <c r="D409" s="2"/>
      <c r="E409" s="2"/>
      <c r="F409" s="2"/>
      <c r="G409" s="222"/>
      <c r="H409" s="222"/>
      <c r="I409" s="222"/>
      <c r="J409" s="222"/>
      <c r="K409" s="5"/>
    </row>
    <row r="410" ht="15.75" customHeight="1">
      <c r="A410" s="2"/>
      <c r="B410" s="2"/>
      <c r="C410" s="2"/>
      <c r="D410" s="2"/>
      <c r="E410" s="2"/>
      <c r="F410" s="2"/>
      <c r="G410" s="222"/>
      <c r="H410" s="222"/>
      <c r="I410" s="222"/>
      <c r="J410" s="222"/>
      <c r="K410" s="5"/>
    </row>
    <row r="411" ht="15.75" customHeight="1">
      <c r="A411" s="2"/>
      <c r="B411" s="2"/>
      <c r="C411" s="2"/>
      <c r="D411" s="2"/>
      <c r="E411" s="2"/>
      <c r="F411" s="2"/>
      <c r="G411" s="222"/>
      <c r="H411" s="222"/>
      <c r="I411" s="222"/>
      <c r="J411" s="222"/>
      <c r="K411" s="5"/>
    </row>
    <row r="412" ht="15.75" customHeight="1">
      <c r="A412" s="2"/>
      <c r="B412" s="2"/>
      <c r="C412" s="2"/>
      <c r="D412" s="2"/>
      <c r="E412" s="2"/>
      <c r="F412" s="2"/>
      <c r="G412" s="222"/>
      <c r="H412" s="222"/>
      <c r="I412" s="222"/>
      <c r="J412" s="222"/>
      <c r="K412" s="5"/>
    </row>
    <row r="413" ht="15.75" customHeight="1">
      <c r="A413" s="2"/>
      <c r="B413" s="2"/>
      <c r="C413" s="2"/>
      <c r="D413" s="2"/>
      <c r="E413" s="2"/>
      <c r="F413" s="2"/>
      <c r="G413" s="222"/>
      <c r="H413" s="222"/>
      <c r="I413" s="222"/>
      <c r="J413" s="222"/>
      <c r="K413" s="5"/>
    </row>
    <row r="414" ht="15.75" customHeight="1">
      <c r="A414" s="2"/>
      <c r="B414" s="2"/>
      <c r="C414" s="2"/>
      <c r="D414" s="2"/>
      <c r="E414" s="2"/>
      <c r="F414" s="2"/>
      <c r="G414" s="222"/>
      <c r="H414" s="222"/>
      <c r="I414" s="222"/>
      <c r="J414" s="222"/>
      <c r="K414" s="5"/>
    </row>
    <row r="415" ht="15.75" customHeight="1">
      <c r="A415" s="2"/>
      <c r="B415" s="2"/>
      <c r="C415" s="2"/>
      <c r="D415" s="2"/>
      <c r="E415" s="2"/>
      <c r="F415" s="2"/>
      <c r="G415" s="222"/>
      <c r="H415" s="222"/>
      <c r="I415" s="222"/>
      <c r="J415" s="222"/>
      <c r="K415" s="5"/>
    </row>
    <row r="416" ht="15.75" customHeight="1">
      <c r="A416" s="2"/>
      <c r="B416" s="2"/>
      <c r="C416" s="2"/>
      <c r="D416" s="2"/>
      <c r="E416" s="2"/>
      <c r="F416" s="2"/>
      <c r="G416" s="222"/>
      <c r="H416" s="222"/>
      <c r="I416" s="222"/>
      <c r="J416" s="222"/>
      <c r="K416" s="5"/>
    </row>
    <row r="417" ht="15.75" customHeight="1">
      <c r="A417" s="2"/>
      <c r="B417" s="2"/>
      <c r="C417" s="2"/>
      <c r="D417" s="2"/>
      <c r="E417" s="2"/>
      <c r="F417" s="2"/>
      <c r="G417" s="222"/>
      <c r="H417" s="222"/>
      <c r="I417" s="222"/>
      <c r="J417" s="222"/>
      <c r="K417" s="5"/>
    </row>
    <row r="418" ht="15.75" customHeight="1">
      <c r="A418" s="2"/>
      <c r="B418" s="2"/>
      <c r="C418" s="2"/>
      <c r="D418" s="2"/>
      <c r="E418" s="2"/>
      <c r="F418" s="2"/>
      <c r="G418" s="222"/>
      <c r="H418" s="222"/>
      <c r="I418" s="222"/>
      <c r="J418" s="222"/>
      <c r="K418" s="5"/>
    </row>
    <row r="419" ht="15.75" customHeight="1">
      <c r="A419" s="2"/>
      <c r="B419" s="2"/>
      <c r="C419" s="2"/>
      <c r="D419" s="2"/>
      <c r="E419" s="2"/>
      <c r="F419" s="2"/>
      <c r="G419" s="222"/>
      <c r="H419" s="222"/>
      <c r="I419" s="222"/>
      <c r="J419" s="222"/>
      <c r="K419" s="5"/>
    </row>
    <row r="420" ht="15.75" customHeight="1">
      <c r="A420" s="2"/>
      <c r="B420" s="2"/>
      <c r="C420" s="2"/>
      <c r="D420" s="2"/>
      <c r="E420" s="2"/>
      <c r="F420" s="2"/>
      <c r="G420" s="222"/>
      <c r="H420" s="222"/>
      <c r="I420" s="222"/>
      <c r="J420" s="222"/>
      <c r="K420" s="5"/>
    </row>
    <row r="421" ht="15.75" customHeight="1">
      <c r="A421" s="2"/>
      <c r="B421" s="2"/>
      <c r="C421" s="2"/>
      <c r="D421" s="2"/>
      <c r="E421" s="2"/>
      <c r="F421" s="2"/>
      <c r="G421" s="222"/>
      <c r="H421" s="222"/>
      <c r="I421" s="222"/>
      <c r="J421" s="222"/>
      <c r="K421" s="5"/>
    </row>
    <row r="422" ht="15.75" customHeight="1">
      <c r="A422" s="2"/>
      <c r="B422" s="2"/>
      <c r="C422" s="2"/>
      <c r="D422" s="2"/>
      <c r="E422" s="2"/>
      <c r="F422" s="2"/>
      <c r="G422" s="222"/>
      <c r="H422" s="222"/>
      <c r="I422" s="222"/>
      <c r="J422" s="222"/>
      <c r="K422" s="5"/>
    </row>
    <row r="423" ht="15.75" customHeight="1">
      <c r="A423" s="2"/>
      <c r="B423" s="2"/>
      <c r="C423" s="2"/>
      <c r="D423" s="2"/>
      <c r="E423" s="2"/>
      <c r="F423" s="2"/>
      <c r="G423" s="222"/>
      <c r="H423" s="222"/>
      <c r="I423" s="222"/>
      <c r="J423" s="222"/>
      <c r="K423" s="5"/>
    </row>
    <row r="424" ht="15.75" customHeight="1">
      <c r="A424" s="2"/>
      <c r="B424" s="2"/>
      <c r="C424" s="2"/>
      <c r="D424" s="2"/>
      <c r="E424" s="2"/>
      <c r="F424" s="2"/>
      <c r="G424" s="222"/>
      <c r="H424" s="222"/>
      <c r="I424" s="222"/>
      <c r="J424" s="222"/>
      <c r="K424" s="5"/>
    </row>
    <row r="425" ht="15.75" customHeight="1">
      <c r="A425" s="2"/>
      <c r="B425" s="2"/>
      <c r="C425" s="2"/>
      <c r="D425" s="2"/>
      <c r="E425" s="2"/>
      <c r="F425" s="2"/>
      <c r="G425" s="222"/>
      <c r="H425" s="222"/>
      <c r="I425" s="222"/>
      <c r="J425" s="222"/>
      <c r="K425" s="5"/>
    </row>
    <row r="426" ht="15.75" customHeight="1">
      <c r="A426" s="2"/>
      <c r="B426" s="2"/>
      <c r="C426" s="2"/>
      <c r="D426" s="2"/>
      <c r="E426" s="2"/>
      <c r="F426" s="2"/>
      <c r="G426" s="222"/>
      <c r="H426" s="222"/>
      <c r="I426" s="222"/>
      <c r="J426" s="222"/>
      <c r="K426" s="5"/>
    </row>
    <row r="427" ht="15.75" customHeight="1">
      <c r="A427" s="2"/>
      <c r="B427" s="2"/>
      <c r="C427" s="2"/>
      <c r="D427" s="2"/>
      <c r="E427" s="2"/>
      <c r="F427" s="2"/>
      <c r="G427" s="222"/>
      <c r="H427" s="222"/>
      <c r="I427" s="222"/>
      <c r="J427" s="222"/>
      <c r="K427" s="5"/>
    </row>
    <row r="428" ht="15.75" customHeight="1">
      <c r="A428" s="2"/>
      <c r="B428" s="2"/>
      <c r="C428" s="2"/>
      <c r="D428" s="2"/>
      <c r="E428" s="2"/>
      <c r="F428" s="2"/>
      <c r="G428" s="222"/>
      <c r="H428" s="222"/>
      <c r="I428" s="222"/>
      <c r="J428" s="222"/>
      <c r="K428" s="5"/>
    </row>
    <row r="429" ht="15.75" customHeight="1">
      <c r="A429" s="2"/>
      <c r="B429" s="2"/>
      <c r="C429" s="2"/>
      <c r="D429" s="2"/>
      <c r="E429" s="2"/>
      <c r="F429" s="2"/>
      <c r="G429" s="222"/>
      <c r="H429" s="222"/>
      <c r="I429" s="222"/>
      <c r="J429" s="222"/>
      <c r="K429" s="5"/>
    </row>
    <row r="430" ht="15.75" customHeight="1">
      <c r="A430" s="2"/>
      <c r="B430" s="2"/>
      <c r="C430" s="2"/>
      <c r="D430" s="2"/>
      <c r="E430" s="2"/>
      <c r="F430" s="2"/>
      <c r="G430" s="222"/>
      <c r="H430" s="222"/>
      <c r="I430" s="222"/>
      <c r="J430" s="222"/>
      <c r="K430" s="5"/>
    </row>
    <row r="431" ht="15.75" customHeight="1">
      <c r="A431" s="2"/>
      <c r="B431" s="2"/>
      <c r="C431" s="2"/>
      <c r="D431" s="2"/>
      <c r="E431" s="2"/>
      <c r="F431" s="2"/>
      <c r="G431" s="222"/>
      <c r="H431" s="222"/>
      <c r="I431" s="222"/>
      <c r="J431" s="222"/>
      <c r="K431" s="5"/>
    </row>
    <row r="432" ht="15.75" customHeight="1">
      <c r="A432" s="2"/>
      <c r="B432" s="2"/>
      <c r="C432" s="2"/>
      <c r="D432" s="2"/>
      <c r="E432" s="2"/>
      <c r="F432" s="2"/>
      <c r="G432" s="222"/>
      <c r="H432" s="222"/>
      <c r="I432" s="222"/>
      <c r="J432" s="222"/>
      <c r="K432" s="5"/>
    </row>
    <row r="433" ht="15.75" customHeight="1">
      <c r="A433" s="2"/>
      <c r="B433" s="2"/>
      <c r="C433" s="2"/>
      <c r="D433" s="2"/>
      <c r="E433" s="2"/>
      <c r="F433" s="2"/>
      <c r="G433" s="222"/>
      <c r="H433" s="222"/>
      <c r="I433" s="222"/>
      <c r="J433" s="222"/>
      <c r="K433" s="5"/>
    </row>
    <row r="434" ht="15.75" customHeight="1">
      <c r="A434" s="2"/>
      <c r="B434" s="2"/>
      <c r="C434" s="2"/>
      <c r="D434" s="2"/>
      <c r="E434" s="2"/>
      <c r="F434" s="2"/>
      <c r="G434" s="222"/>
      <c r="H434" s="222"/>
      <c r="I434" s="222"/>
      <c r="J434" s="222"/>
      <c r="K434" s="5"/>
    </row>
    <row r="435" ht="15.75" customHeight="1">
      <c r="A435" s="2"/>
      <c r="B435" s="2"/>
      <c r="C435" s="2"/>
      <c r="D435" s="2"/>
      <c r="E435" s="2"/>
      <c r="F435" s="2"/>
      <c r="G435" s="222"/>
      <c r="H435" s="222"/>
      <c r="I435" s="222"/>
      <c r="J435" s="222"/>
      <c r="K435" s="5"/>
    </row>
    <row r="436" ht="15.75" customHeight="1">
      <c r="A436" s="2"/>
      <c r="B436" s="2"/>
      <c r="C436" s="2"/>
      <c r="D436" s="2"/>
      <c r="E436" s="2"/>
      <c r="F436" s="2"/>
      <c r="G436" s="222"/>
      <c r="H436" s="222"/>
      <c r="I436" s="222"/>
      <c r="J436" s="222"/>
      <c r="K436" s="5"/>
    </row>
    <row r="437" ht="15.75" customHeight="1">
      <c r="A437" s="2"/>
      <c r="B437" s="2"/>
      <c r="C437" s="2"/>
      <c r="D437" s="2"/>
      <c r="E437" s="2"/>
      <c r="F437" s="2"/>
      <c r="G437" s="222"/>
      <c r="H437" s="222"/>
      <c r="I437" s="222"/>
      <c r="J437" s="222"/>
      <c r="K437" s="5"/>
    </row>
    <row r="438" ht="15.75" customHeight="1">
      <c r="A438" s="2"/>
      <c r="B438" s="2"/>
      <c r="C438" s="2"/>
      <c r="D438" s="2"/>
      <c r="E438" s="2"/>
      <c r="F438" s="2"/>
      <c r="G438" s="222"/>
      <c r="H438" s="222"/>
      <c r="I438" s="222"/>
      <c r="J438" s="222"/>
      <c r="K438" s="5"/>
    </row>
    <row r="439" ht="15.75" customHeight="1">
      <c r="A439" s="2"/>
      <c r="B439" s="2"/>
      <c r="C439" s="2"/>
      <c r="D439" s="2"/>
      <c r="E439" s="2"/>
      <c r="F439" s="2"/>
      <c r="G439" s="222"/>
      <c r="H439" s="222"/>
      <c r="I439" s="222"/>
      <c r="J439" s="222"/>
      <c r="K439" s="5"/>
    </row>
    <row r="440" ht="15.75" customHeight="1">
      <c r="A440" s="2"/>
      <c r="B440" s="2"/>
      <c r="C440" s="2"/>
      <c r="D440" s="2"/>
      <c r="E440" s="2"/>
      <c r="F440" s="2"/>
      <c r="G440" s="222"/>
      <c r="H440" s="222"/>
      <c r="I440" s="222"/>
      <c r="J440" s="222"/>
      <c r="K440" s="5"/>
    </row>
    <row r="441" ht="15.75" customHeight="1">
      <c r="A441" s="2"/>
      <c r="B441" s="2"/>
      <c r="C441" s="2"/>
      <c r="D441" s="2"/>
      <c r="E441" s="2"/>
      <c r="F441" s="2"/>
      <c r="G441" s="222"/>
      <c r="H441" s="222"/>
      <c r="I441" s="222"/>
      <c r="J441" s="222"/>
      <c r="K441" s="5"/>
    </row>
    <row r="442" ht="15.75" customHeight="1">
      <c r="A442" s="2"/>
      <c r="B442" s="2"/>
      <c r="C442" s="2"/>
      <c r="D442" s="2"/>
      <c r="E442" s="2"/>
      <c r="F442" s="2"/>
      <c r="G442" s="222"/>
      <c r="H442" s="222"/>
      <c r="I442" s="222"/>
      <c r="J442" s="222"/>
      <c r="K442" s="5"/>
    </row>
    <row r="443" ht="15.75" customHeight="1">
      <c r="A443" s="2"/>
      <c r="B443" s="2"/>
      <c r="C443" s="2"/>
      <c r="D443" s="2"/>
      <c r="E443" s="2"/>
      <c r="F443" s="2"/>
      <c r="G443" s="222"/>
      <c r="H443" s="222"/>
      <c r="I443" s="222"/>
      <c r="J443" s="222"/>
      <c r="K443" s="5"/>
    </row>
    <row r="444" ht="15.75" customHeight="1">
      <c r="A444" s="2"/>
      <c r="B444" s="2"/>
      <c r="C444" s="2"/>
      <c r="D444" s="2"/>
      <c r="E444" s="2"/>
      <c r="F444" s="2"/>
      <c r="G444" s="222"/>
      <c r="H444" s="222"/>
      <c r="I444" s="222"/>
      <c r="J444" s="222"/>
      <c r="K444" s="5"/>
    </row>
    <row r="445" ht="15.75" customHeight="1">
      <c r="A445" s="2"/>
      <c r="B445" s="2"/>
      <c r="C445" s="2"/>
      <c r="D445" s="2"/>
      <c r="E445" s="2"/>
      <c r="F445" s="2"/>
      <c r="G445" s="222"/>
      <c r="H445" s="222"/>
      <c r="I445" s="222"/>
      <c r="J445" s="222"/>
      <c r="K445" s="5"/>
    </row>
    <row r="446" ht="15.75" customHeight="1">
      <c r="A446" s="2"/>
      <c r="B446" s="2"/>
      <c r="C446" s="2"/>
      <c r="D446" s="2"/>
      <c r="E446" s="2"/>
      <c r="F446" s="2"/>
      <c r="G446" s="222"/>
      <c r="H446" s="222"/>
      <c r="I446" s="222"/>
      <c r="J446" s="222"/>
      <c r="K446" s="5"/>
    </row>
    <row r="447" ht="15.75" customHeight="1">
      <c r="A447" s="2"/>
      <c r="B447" s="2"/>
      <c r="C447" s="2"/>
      <c r="D447" s="2"/>
      <c r="E447" s="2"/>
      <c r="F447" s="2"/>
      <c r="G447" s="222"/>
      <c r="H447" s="222"/>
      <c r="I447" s="222"/>
      <c r="J447" s="222"/>
      <c r="K447" s="5"/>
    </row>
    <row r="448" ht="15.75" customHeight="1">
      <c r="A448" s="2"/>
      <c r="B448" s="2"/>
      <c r="C448" s="2"/>
      <c r="D448" s="2"/>
      <c r="E448" s="2"/>
      <c r="F448" s="2"/>
      <c r="G448" s="222"/>
      <c r="H448" s="222"/>
      <c r="I448" s="222"/>
      <c r="J448" s="222"/>
      <c r="K448" s="5"/>
    </row>
    <row r="449" ht="15.75" customHeight="1">
      <c r="A449" s="2"/>
      <c r="B449" s="2"/>
      <c r="C449" s="2"/>
      <c r="D449" s="2"/>
      <c r="E449" s="2"/>
      <c r="F449" s="2"/>
      <c r="G449" s="222"/>
      <c r="H449" s="222"/>
      <c r="I449" s="222"/>
      <c r="J449" s="222"/>
      <c r="K449" s="5"/>
    </row>
    <row r="450" ht="15.75" customHeight="1">
      <c r="A450" s="2"/>
      <c r="B450" s="2"/>
      <c r="C450" s="2"/>
      <c r="D450" s="2"/>
      <c r="E450" s="2"/>
      <c r="F450" s="2"/>
      <c r="G450" s="222"/>
      <c r="H450" s="222"/>
      <c r="I450" s="222"/>
      <c r="J450" s="222"/>
      <c r="K450" s="5"/>
    </row>
    <row r="451" ht="15.75" customHeight="1">
      <c r="A451" s="2"/>
      <c r="B451" s="2"/>
      <c r="C451" s="2"/>
      <c r="D451" s="2"/>
      <c r="E451" s="2"/>
      <c r="F451" s="2"/>
      <c r="G451" s="222"/>
      <c r="H451" s="222"/>
      <c r="I451" s="222"/>
      <c r="J451" s="222"/>
      <c r="K451" s="5"/>
    </row>
    <row r="452" ht="15.75" customHeight="1">
      <c r="A452" s="2"/>
      <c r="B452" s="2"/>
      <c r="C452" s="2"/>
      <c r="D452" s="2"/>
      <c r="E452" s="2"/>
      <c r="F452" s="2"/>
      <c r="G452" s="222"/>
      <c r="H452" s="222"/>
      <c r="I452" s="222"/>
      <c r="J452" s="222"/>
      <c r="K452" s="5"/>
    </row>
    <row r="453" ht="15.75" customHeight="1">
      <c r="A453" s="2"/>
      <c r="B453" s="2"/>
      <c r="C453" s="2"/>
      <c r="D453" s="2"/>
      <c r="E453" s="2"/>
      <c r="F453" s="2"/>
      <c r="G453" s="222"/>
      <c r="H453" s="222"/>
      <c r="I453" s="222"/>
      <c r="J453" s="222"/>
      <c r="K453" s="5"/>
    </row>
    <row r="454" ht="15.75" customHeight="1">
      <c r="A454" s="2"/>
      <c r="B454" s="2"/>
      <c r="C454" s="2"/>
      <c r="D454" s="2"/>
      <c r="E454" s="2"/>
      <c r="F454" s="2"/>
      <c r="G454" s="222"/>
      <c r="H454" s="222"/>
      <c r="I454" s="222"/>
      <c r="J454" s="222"/>
      <c r="K454" s="5"/>
    </row>
    <row r="455" ht="15.75" customHeight="1">
      <c r="A455" s="2"/>
      <c r="B455" s="2"/>
      <c r="C455" s="2"/>
      <c r="D455" s="2"/>
      <c r="E455" s="2"/>
      <c r="F455" s="2"/>
      <c r="G455" s="222"/>
      <c r="H455" s="222"/>
      <c r="I455" s="222"/>
      <c r="J455" s="222"/>
      <c r="K455" s="5"/>
    </row>
    <row r="456" ht="15.75" customHeight="1">
      <c r="A456" s="2"/>
      <c r="B456" s="2"/>
      <c r="C456" s="2"/>
      <c r="D456" s="2"/>
      <c r="E456" s="2"/>
      <c r="F456" s="2"/>
      <c r="G456" s="222"/>
      <c r="H456" s="222"/>
      <c r="I456" s="222"/>
      <c r="J456" s="222"/>
      <c r="K456" s="5"/>
    </row>
    <row r="457" ht="15.75" customHeight="1">
      <c r="A457" s="2"/>
      <c r="B457" s="2"/>
      <c r="C457" s="2"/>
      <c r="D457" s="2"/>
      <c r="E457" s="2"/>
      <c r="F457" s="2"/>
      <c r="G457" s="222"/>
      <c r="H457" s="222"/>
      <c r="I457" s="222"/>
      <c r="J457" s="222"/>
      <c r="K457" s="5"/>
    </row>
    <row r="458" ht="15.75" customHeight="1">
      <c r="A458" s="2"/>
      <c r="B458" s="2"/>
      <c r="C458" s="2"/>
      <c r="D458" s="2"/>
      <c r="E458" s="2"/>
      <c r="F458" s="2"/>
      <c r="G458" s="222"/>
      <c r="H458" s="222"/>
      <c r="I458" s="222"/>
      <c r="J458" s="222"/>
      <c r="K458" s="5"/>
    </row>
    <row r="459" ht="15.75" customHeight="1">
      <c r="A459" s="2"/>
      <c r="B459" s="2"/>
      <c r="C459" s="2"/>
      <c r="D459" s="2"/>
      <c r="E459" s="2"/>
      <c r="F459" s="2"/>
      <c r="G459" s="222"/>
      <c r="H459" s="222"/>
      <c r="I459" s="222"/>
      <c r="J459" s="222"/>
      <c r="K459" s="5"/>
    </row>
    <row r="460" ht="15.75" customHeight="1">
      <c r="A460" s="2"/>
      <c r="B460" s="2"/>
      <c r="C460" s="2"/>
      <c r="D460" s="2"/>
      <c r="E460" s="2"/>
      <c r="F460" s="2"/>
      <c r="G460" s="222"/>
      <c r="H460" s="222"/>
      <c r="I460" s="222"/>
      <c r="J460" s="222"/>
      <c r="K460" s="5"/>
    </row>
    <row r="461" ht="15.75" customHeight="1">
      <c r="A461" s="2"/>
      <c r="B461" s="2"/>
      <c r="C461" s="2"/>
      <c r="D461" s="2"/>
      <c r="E461" s="2"/>
      <c r="F461" s="2"/>
      <c r="G461" s="222"/>
      <c r="H461" s="222"/>
      <c r="I461" s="222"/>
      <c r="J461" s="222"/>
      <c r="K461" s="5"/>
    </row>
    <row r="462" ht="15.75" customHeight="1">
      <c r="A462" s="2"/>
      <c r="B462" s="2"/>
      <c r="C462" s="2"/>
      <c r="D462" s="2"/>
      <c r="E462" s="2"/>
      <c r="F462" s="2"/>
      <c r="G462" s="222"/>
      <c r="H462" s="222"/>
      <c r="I462" s="222"/>
      <c r="J462" s="222"/>
      <c r="K462" s="5"/>
    </row>
    <row r="463" ht="15.75" customHeight="1">
      <c r="A463" s="2"/>
      <c r="B463" s="2"/>
      <c r="C463" s="2"/>
      <c r="D463" s="2"/>
      <c r="E463" s="2"/>
      <c r="F463" s="2"/>
      <c r="G463" s="222"/>
      <c r="H463" s="222"/>
      <c r="I463" s="222"/>
      <c r="J463" s="222"/>
      <c r="K463" s="5"/>
    </row>
    <row r="464" ht="15.75" customHeight="1">
      <c r="A464" s="2"/>
      <c r="B464" s="2"/>
      <c r="C464" s="2"/>
      <c r="D464" s="2"/>
      <c r="E464" s="2"/>
      <c r="F464" s="2"/>
      <c r="G464" s="222"/>
      <c r="H464" s="222"/>
      <c r="I464" s="222"/>
      <c r="J464" s="222"/>
      <c r="K464" s="5"/>
    </row>
    <row r="465" ht="15.75" customHeight="1">
      <c r="A465" s="2"/>
      <c r="B465" s="2"/>
      <c r="C465" s="2"/>
      <c r="D465" s="2"/>
      <c r="E465" s="2"/>
      <c r="F465" s="2"/>
      <c r="G465" s="222"/>
      <c r="H465" s="222"/>
      <c r="I465" s="222"/>
      <c r="J465" s="222"/>
      <c r="K465" s="5"/>
    </row>
    <row r="466" ht="15.75" customHeight="1">
      <c r="A466" s="2"/>
      <c r="B466" s="2"/>
      <c r="C466" s="2"/>
      <c r="D466" s="2"/>
      <c r="E466" s="2"/>
      <c r="F466" s="2"/>
      <c r="G466" s="222"/>
      <c r="H466" s="222"/>
      <c r="I466" s="222"/>
      <c r="J466" s="222"/>
      <c r="K466" s="5"/>
    </row>
    <row r="467" ht="15.75" customHeight="1">
      <c r="A467" s="2"/>
      <c r="B467" s="2"/>
      <c r="C467" s="2"/>
      <c r="D467" s="2"/>
      <c r="E467" s="2"/>
      <c r="F467" s="2"/>
      <c r="G467" s="222"/>
      <c r="H467" s="222"/>
      <c r="I467" s="222"/>
      <c r="J467" s="222"/>
      <c r="K467" s="5"/>
    </row>
    <row r="468" ht="15.75" customHeight="1">
      <c r="A468" s="2"/>
      <c r="B468" s="2"/>
      <c r="C468" s="2"/>
      <c r="D468" s="2"/>
      <c r="E468" s="2"/>
      <c r="F468" s="2"/>
      <c r="G468" s="222"/>
      <c r="H468" s="222"/>
      <c r="I468" s="222"/>
      <c r="J468" s="222"/>
      <c r="K468" s="5"/>
    </row>
    <row r="469" ht="15.75" customHeight="1">
      <c r="A469" s="2"/>
      <c r="B469" s="2"/>
      <c r="C469" s="2"/>
      <c r="D469" s="2"/>
      <c r="E469" s="2"/>
      <c r="F469" s="2"/>
      <c r="G469" s="222"/>
      <c r="H469" s="222"/>
      <c r="I469" s="222"/>
      <c r="J469" s="222"/>
      <c r="K469" s="5"/>
    </row>
    <row r="470" ht="15.75" customHeight="1">
      <c r="A470" s="2"/>
      <c r="B470" s="2"/>
      <c r="C470" s="2"/>
      <c r="D470" s="2"/>
      <c r="E470" s="2"/>
      <c r="F470" s="2"/>
      <c r="G470" s="222"/>
      <c r="H470" s="222"/>
      <c r="I470" s="222"/>
      <c r="J470" s="222"/>
      <c r="K470" s="5"/>
    </row>
    <row r="471" ht="15.75" customHeight="1">
      <c r="A471" s="2"/>
      <c r="B471" s="2"/>
      <c r="C471" s="2"/>
      <c r="D471" s="2"/>
      <c r="E471" s="2"/>
      <c r="F471" s="2"/>
      <c r="G471" s="222"/>
      <c r="H471" s="222"/>
      <c r="I471" s="222"/>
      <c r="J471" s="222"/>
      <c r="K471" s="5"/>
    </row>
    <row r="472" ht="15.75" customHeight="1">
      <c r="A472" s="2"/>
      <c r="B472" s="2"/>
      <c r="C472" s="2"/>
      <c r="D472" s="2"/>
      <c r="E472" s="2"/>
      <c r="F472" s="2"/>
      <c r="G472" s="222"/>
      <c r="H472" s="222"/>
      <c r="I472" s="222"/>
      <c r="J472" s="222"/>
      <c r="K472" s="5"/>
    </row>
    <row r="473" ht="15.75" customHeight="1">
      <c r="A473" s="2"/>
      <c r="B473" s="2"/>
      <c r="C473" s="2"/>
      <c r="D473" s="2"/>
      <c r="E473" s="2"/>
      <c r="F473" s="2"/>
      <c r="G473" s="222"/>
      <c r="H473" s="222"/>
      <c r="I473" s="222"/>
      <c r="J473" s="222"/>
      <c r="K473" s="5"/>
    </row>
    <row r="474" ht="15.75" customHeight="1">
      <c r="A474" s="2"/>
      <c r="B474" s="2"/>
      <c r="C474" s="2"/>
      <c r="D474" s="2"/>
      <c r="E474" s="2"/>
      <c r="F474" s="2"/>
      <c r="G474" s="222"/>
      <c r="H474" s="222"/>
      <c r="I474" s="222"/>
      <c r="J474" s="222"/>
      <c r="K474" s="5"/>
    </row>
    <row r="475" ht="15.75" customHeight="1">
      <c r="A475" s="2"/>
      <c r="B475" s="2"/>
      <c r="C475" s="2"/>
      <c r="D475" s="2"/>
      <c r="E475" s="2"/>
      <c r="F475" s="2"/>
      <c r="G475" s="222"/>
      <c r="H475" s="222"/>
      <c r="I475" s="222"/>
      <c r="J475" s="222"/>
      <c r="K475" s="5"/>
    </row>
    <row r="476" ht="15.75" customHeight="1">
      <c r="A476" s="2"/>
      <c r="B476" s="2"/>
      <c r="C476" s="2"/>
      <c r="D476" s="2"/>
      <c r="E476" s="2"/>
      <c r="F476" s="2"/>
      <c r="G476" s="222"/>
      <c r="H476" s="222"/>
      <c r="I476" s="222"/>
      <c r="J476" s="222"/>
      <c r="K476" s="5"/>
    </row>
    <row r="477" ht="15.75" customHeight="1">
      <c r="A477" s="2"/>
      <c r="B477" s="2"/>
      <c r="C477" s="2"/>
      <c r="D477" s="2"/>
      <c r="E477" s="2"/>
      <c r="F477" s="2"/>
      <c r="G477" s="222"/>
      <c r="H477" s="222"/>
      <c r="I477" s="222"/>
      <c r="J477" s="222"/>
      <c r="K477" s="5"/>
    </row>
    <row r="478" ht="15.75" customHeight="1">
      <c r="A478" s="2"/>
      <c r="B478" s="2"/>
      <c r="C478" s="2"/>
      <c r="D478" s="2"/>
      <c r="E478" s="2"/>
      <c r="F478" s="2"/>
      <c r="G478" s="222"/>
      <c r="H478" s="222"/>
      <c r="I478" s="222"/>
      <c r="J478" s="222"/>
      <c r="K478" s="5"/>
    </row>
    <row r="479" ht="15.75" customHeight="1">
      <c r="A479" s="2"/>
      <c r="B479" s="2"/>
      <c r="C479" s="2"/>
      <c r="D479" s="2"/>
      <c r="E479" s="2"/>
      <c r="F479" s="2"/>
      <c r="G479" s="222"/>
      <c r="H479" s="222"/>
      <c r="I479" s="222"/>
      <c r="J479" s="222"/>
      <c r="K479" s="5"/>
    </row>
    <row r="480" ht="15.75" customHeight="1">
      <c r="A480" s="2"/>
      <c r="B480" s="2"/>
      <c r="C480" s="2"/>
      <c r="D480" s="2"/>
      <c r="E480" s="2"/>
      <c r="F480" s="2"/>
      <c r="G480" s="222"/>
      <c r="H480" s="222"/>
      <c r="I480" s="222"/>
      <c r="J480" s="222"/>
      <c r="K480" s="5"/>
    </row>
    <row r="481" ht="15.75" customHeight="1">
      <c r="A481" s="2"/>
      <c r="B481" s="2"/>
      <c r="C481" s="2"/>
      <c r="D481" s="2"/>
      <c r="E481" s="2"/>
      <c r="F481" s="2"/>
      <c r="G481" s="222"/>
      <c r="H481" s="222"/>
      <c r="I481" s="222"/>
      <c r="J481" s="222"/>
      <c r="K481" s="5"/>
    </row>
    <row r="482" ht="15.75" customHeight="1">
      <c r="A482" s="2"/>
      <c r="B482" s="2"/>
      <c r="C482" s="2"/>
      <c r="D482" s="2"/>
      <c r="E482" s="2"/>
      <c r="F482" s="2"/>
      <c r="G482" s="222"/>
      <c r="H482" s="222"/>
      <c r="I482" s="222"/>
      <c r="J482" s="222"/>
      <c r="K482" s="5"/>
    </row>
    <row r="483" ht="15.75" customHeight="1">
      <c r="A483" s="2"/>
      <c r="B483" s="2"/>
      <c r="C483" s="2"/>
      <c r="D483" s="2"/>
      <c r="E483" s="2"/>
      <c r="F483" s="2"/>
      <c r="G483" s="222"/>
      <c r="H483" s="222"/>
      <c r="I483" s="222"/>
      <c r="J483" s="222"/>
      <c r="K483" s="5"/>
    </row>
    <row r="484" ht="15.75" customHeight="1">
      <c r="A484" s="2"/>
      <c r="B484" s="2"/>
      <c r="C484" s="2"/>
      <c r="D484" s="2"/>
      <c r="E484" s="2"/>
      <c r="F484" s="2"/>
      <c r="G484" s="222"/>
      <c r="H484" s="222"/>
      <c r="I484" s="222"/>
      <c r="J484" s="222"/>
      <c r="K484" s="5"/>
    </row>
    <row r="485" ht="15.75" customHeight="1">
      <c r="A485" s="2"/>
      <c r="B485" s="2"/>
      <c r="C485" s="2"/>
      <c r="D485" s="2"/>
      <c r="E485" s="2"/>
      <c r="F485" s="2"/>
      <c r="G485" s="222"/>
      <c r="H485" s="222"/>
      <c r="I485" s="222"/>
      <c r="J485" s="222"/>
      <c r="K485" s="5"/>
    </row>
    <row r="486" ht="15.75" customHeight="1">
      <c r="A486" s="2"/>
      <c r="B486" s="2"/>
      <c r="C486" s="2"/>
      <c r="D486" s="2"/>
      <c r="E486" s="2"/>
      <c r="F486" s="2"/>
      <c r="G486" s="222"/>
      <c r="H486" s="222"/>
      <c r="I486" s="222"/>
      <c r="J486" s="222"/>
      <c r="K486" s="5"/>
    </row>
    <row r="487" ht="15.75" customHeight="1">
      <c r="A487" s="2"/>
      <c r="B487" s="2"/>
      <c r="C487" s="2"/>
      <c r="D487" s="2"/>
      <c r="E487" s="2"/>
      <c r="F487" s="2"/>
      <c r="G487" s="222"/>
      <c r="H487" s="222"/>
      <c r="I487" s="222"/>
      <c r="J487" s="222"/>
      <c r="K487" s="5"/>
    </row>
    <row r="488" ht="15.75" customHeight="1">
      <c r="A488" s="2"/>
      <c r="B488" s="2"/>
      <c r="C488" s="2"/>
      <c r="D488" s="2"/>
      <c r="E488" s="2"/>
      <c r="F488" s="2"/>
      <c r="G488" s="222"/>
      <c r="H488" s="222"/>
      <c r="I488" s="222"/>
      <c r="J488" s="222"/>
      <c r="K488" s="5"/>
    </row>
    <row r="489" ht="15.75" customHeight="1">
      <c r="A489" s="2"/>
      <c r="B489" s="2"/>
      <c r="C489" s="2"/>
      <c r="D489" s="2"/>
      <c r="E489" s="2"/>
      <c r="F489" s="2"/>
      <c r="G489" s="222"/>
      <c r="H489" s="222"/>
      <c r="I489" s="222"/>
      <c r="J489" s="222"/>
      <c r="K489" s="5"/>
    </row>
    <row r="490" ht="15.75" customHeight="1">
      <c r="A490" s="2"/>
      <c r="B490" s="2"/>
      <c r="C490" s="2"/>
      <c r="D490" s="2"/>
      <c r="E490" s="2"/>
      <c r="F490" s="2"/>
      <c r="G490" s="222"/>
      <c r="H490" s="222"/>
      <c r="I490" s="222"/>
      <c r="J490" s="222"/>
      <c r="K490" s="5"/>
    </row>
    <row r="491" ht="15.75" customHeight="1">
      <c r="A491" s="2"/>
      <c r="B491" s="2"/>
      <c r="C491" s="2"/>
      <c r="D491" s="2"/>
      <c r="E491" s="2"/>
      <c r="F491" s="2"/>
      <c r="G491" s="222"/>
      <c r="H491" s="222"/>
      <c r="I491" s="222"/>
      <c r="J491" s="222"/>
      <c r="K491" s="5"/>
    </row>
    <row r="492" ht="15.75" customHeight="1">
      <c r="A492" s="2"/>
      <c r="B492" s="2"/>
      <c r="C492" s="2"/>
      <c r="D492" s="2"/>
      <c r="E492" s="2"/>
      <c r="F492" s="2"/>
      <c r="G492" s="222"/>
      <c r="H492" s="222"/>
      <c r="I492" s="222"/>
      <c r="J492" s="222"/>
      <c r="K492" s="5"/>
    </row>
    <row r="493" ht="15.75" customHeight="1">
      <c r="A493" s="2"/>
      <c r="B493" s="2"/>
      <c r="C493" s="2"/>
      <c r="D493" s="2"/>
      <c r="E493" s="2"/>
      <c r="F493" s="2"/>
      <c r="G493" s="222"/>
      <c r="H493" s="222"/>
      <c r="I493" s="222"/>
      <c r="J493" s="222"/>
      <c r="K493" s="5"/>
    </row>
    <row r="494" ht="15.75" customHeight="1">
      <c r="A494" s="2"/>
      <c r="B494" s="2"/>
      <c r="C494" s="2"/>
      <c r="D494" s="2"/>
      <c r="E494" s="2"/>
      <c r="F494" s="2"/>
      <c r="G494" s="222"/>
      <c r="H494" s="222"/>
      <c r="I494" s="222"/>
      <c r="J494" s="222"/>
      <c r="K494" s="5"/>
    </row>
    <row r="495" ht="15.75" customHeight="1">
      <c r="A495" s="2"/>
      <c r="B495" s="2"/>
      <c r="C495" s="2"/>
      <c r="D495" s="2"/>
      <c r="E495" s="2"/>
      <c r="F495" s="2"/>
      <c r="G495" s="222"/>
      <c r="H495" s="222"/>
      <c r="I495" s="222"/>
      <c r="J495" s="222"/>
      <c r="K495" s="5"/>
    </row>
    <row r="496" ht="15.75" customHeight="1">
      <c r="A496" s="2"/>
      <c r="B496" s="2"/>
      <c r="C496" s="2"/>
      <c r="D496" s="2"/>
      <c r="E496" s="2"/>
      <c r="F496" s="2"/>
      <c r="G496" s="222"/>
      <c r="H496" s="222"/>
      <c r="I496" s="222"/>
      <c r="J496" s="222"/>
      <c r="K496" s="5"/>
    </row>
    <row r="497" ht="15.75" customHeight="1">
      <c r="A497" s="2"/>
      <c r="B497" s="2"/>
      <c r="C497" s="2"/>
      <c r="D497" s="2"/>
      <c r="E497" s="2"/>
      <c r="F497" s="2"/>
      <c r="G497" s="222"/>
      <c r="H497" s="222"/>
      <c r="I497" s="222"/>
      <c r="J497" s="222"/>
      <c r="K497" s="5"/>
    </row>
    <row r="498" ht="15.75" customHeight="1">
      <c r="A498" s="2"/>
      <c r="B498" s="2"/>
      <c r="C498" s="2"/>
      <c r="D498" s="2"/>
      <c r="E498" s="2"/>
      <c r="F498" s="2"/>
      <c r="G498" s="222"/>
      <c r="H498" s="222"/>
      <c r="I498" s="222"/>
      <c r="J498" s="222"/>
      <c r="K498" s="5"/>
    </row>
    <row r="499" ht="15.75" customHeight="1">
      <c r="A499" s="2"/>
      <c r="B499" s="2"/>
      <c r="C499" s="2"/>
      <c r="D499" s="2"/>
      <c r="E499" s="2"/>
      <c r="F499" s="2"/>
      <c r="G499" s="222"/>
      <c r="H499" s="222"/>
      <c r="I499" s="222"/>
      <c r="J499" s="222"/>
      <c r="K499" s="5"/>
    </row>
    <row r="500" ht="15.75" customHeight="1">
      <c r="A500" s="2"/>
      <c r="B500" s="2"/>
      <c r="C500" s="2"/>
      <c r="D500" s="2"/>
      <c r="E500" s="2"/>
      <c r="F500" s="2"/>
      <c r="G500" s="222"/>
      <c r="H500" s="222"/>
      <c r="I500" s="222"/>
      <c r="J500" s="222"/>
      <c r="K500" s="5"/>
    </row>
    <row r="501" ht="15.75" customHeight="1">
      <c r="A501" s="2"/>
      <c r="B501" s="2"/>
      <c r="C501" s="2"/>
      <c r="D501" s="2"/>
      <c r="E501" s="2"/>
      <c r="F501" s="2"/>
      <c r="G501" s="222"/>
      <c r="H501" s="222"/>
      <c r="I501" s="222"/>
      <c r="J501" s="222"/>
      <c r="K501" s="5"/>
    </row>
    <row r="502" ht="15.75" customHeight="1">
      <c r="A502" s="2"/>
      <c r="B502" s="2"/>
      <c r="C502" s="2"/>
      <c r="D502" s="2"/>
      <c r="E502" s="2"/>
      <c r="F502" s="2"/>
      <c r="G502" s="222"/>
      <c r="H502" s="222"/>
      <c r="I502" s="222"/>
      <c r="J502" s="222"/>
      <c r="K502" s="5"/>
    </row>
    <row r="503" ht="15.75" customHeight="1">
      <c r="A503" s="2"/>
      <c r="B503" s="2"/>
      <c r="C503" s="2"/>
      <c r="D503" s="2"/>
      <c r="E503" s="2"/>
      <c r="F503" s="2"/>
      <c r="G503" s="222"/>
      <c r="H503" s="222"/>
      <c r="I503" s="222"/>
      <c r="J503" s="222"/>
      <c r="K503" s="5"/>
    </row>
    <row r="504" ht="15.75" customHeight="1">
      <c r="A504" s="2"/>
      <c r="B504" s="2"/>
      <c r="C504" s="2"/>
      <c r="D504" s="2"/>
      <c r="E504" s="2"/>
      <c r="F504" s="2"/>
      <c r="G504" s="222"/>
      <c r="H504" s="222"/>
      <c r="I504" s="222"/>
      <c r="J504" s="222"/>
      <c r="K504" s="5"/>
    </row>
    <row r="505" ht="15.75" customHeight="1">
      <c r="A505" s="2"/>
      <c r="B505" s="2"/>
      <c r="C505" s="2"/>
      <c r="D505" s="2"/>
      <c r="E505" s="2"/>
      <c r="F505" s="2"/>
      <c r="G505" s="222"/>
      <c r="H505" s="222"/>
      <c r="I505" s="222"/>
      <c r="J505" s="222"/>
      <c r="K505" s="5"/>
    </row>
    <row r="506" ht="15.75" customHeight="1">
      <c r="A506" s="2"/>
      <c r="B506" s="2"/>
      <c r="C506" s="2"/>
      <c r="D506" s="2"/>
      <c r="E506" s="2"/>
      <c r="F506" s="2"/>
      <c r="G506" s="222"/>
      <c r="H506" s="222"/>
      <c r="I506" s="222"/>
      <c r="J506" s="222"/>
      <c r="K506" s="5"/>
    </row>
    <row r="507" ht="15.75" customHeight="1">
      <c r="A507" s="2"/>
      <c r="B507" s="2"/>
      <c r="C507" s="2"/>
      <c r="D507" s="2"/>
      <c r="E507" s="2"/>
      <c r="F507" s="2"/>
      <c r="G507" s="222"/>
      <c r="H507" s="222"/>
      <c r="I507" s="222"/>
      <c r="J507" s="222"/>
      <c r="K507" s="5"/>
    </row>
    <row r="508" ht="15.75" customHeight="1">
      <c r="A508" s="2"/>
      <c r="B508" s="2"/>
      <c r="C508" s="2"/>
      <c r="D508" s="2"/>
      <c r="E508" s="2"/>
      <c r="F508" s="2"/>
      <c r="G508" s="222"/>
      <c r="H508" s="222"/>
      <c r="I508" s="222"/>
      <c r="J508" s="222"/>
      <c r="K508" s="5"/>
    </row>
    <row r="509" ht="15.75" customHeight="1">
      <c r="A509" s="2"/>
      <c r="B509" s="2"/>
      <c r="C509" s="2"/>
      <c r="D509" s="2"/>
      <c r="E509" s="2"/>
      <c r="F509" s="2"/>
      <c r="G509" s="222"/>
      <c r="H509" s="222"/>
      <c r="I509" s="222"/>
      <c r="J509" s="222"/>
      <c r="K509" s="5"/>
    </row>
    <row r="510" ht="15.75" customHeight="1">
      <c r="A510" s="2"/>
      <c r="B510" s="2"/>
      <c r="C510" s="2"/>
      <c r="D510" s="2"/>
      <c r="E510" s="2"/>
      <c r="F510" s="2"/>
      <c r="G510" s="222"/>
      <c r="H510" s="222"/>
      <c r="I510" s="222"/>
      <c r="J510" s="222"/>
      <c r="K510" s="5"/>
    </row>
    <row r="511" ht="15.75" customHeight="1">
      <c r="A511" s="2"/>
      <c r="B511" s="2"/>
      <c r="C511" s="2"/>
      <c r="D511" s="2"/>
      <c r="E511" s="2"/>
      <c r="F511" s="2"/>
      <c r="G511" s="222"/>
      <c r="H511" s="222"/>
      <c r="I511" s="222"/>
      <c r="J511" s="222"/>
      <c r="K511" s="5"/>
    </row>
    <row r="512" ht="15.75" customHeight="1">
      <c r="A512" s="2"/>
      <c r="B512" s="2"/>
      <c r="C512" s="2"/>
      <c r="D512" s="2"/>
      <c r="E512" s="2"/>
      <c r="F512" s="2"/>
      <c r="G512" s="222"/>
      <c r="H512" s="222"/>
      <c r="I512" s="222"/>
      <c r="J512" s="222"/>
      <c r="K512" s="5"/>
    </row>
    <row r="513" ht="15.75" customHeight="1">
      <c r="A513" s="2"/>
      <c r="B513" s="2"/>
      <c r="C513" s="2"/>
      <c r="D513" s="2"/>
      <c r="E513" s="2"/>
      <c r="F513" s="2"/>
      <c r="G513" s="222"/>
      <c r="H513" s="222"/>
      <c r="I513" s="222"/>
      <c r="J513" s="222"/>
      <c r="K513" s="5"/>
    </row>
    <row r="514" ht="15.75" customHeight="1">
      <c r="A514" s="2"/>
      <c r="B514" s="2"/>
      <c r="C514" s="2"/>
      <c r="D514" s="2"/>
      <c r="E514" s="2"/>
      <c r="F514" s="2"/>
      <c r="G514" s="222"/>
      <c r="H514" s="222"/>
      <c r="I514" s="222"/>
      <c r="J514" s="222"/>
      <c r="K514" s="5"/>
    </row>
    <row r="515" ht="15.75" customHeight="1">
      <c r="A515" s="2"/>
      <c r="B515" s="2"/>
      <c r="C515" s="2"/>
      <c r="D515" s="2"/>
      <c r="E515" s="2"/>
      <c r="F515" s="2"/>
      <c r="G515" s="222"/>
      <c r="H515" s="222"/>
      <c r="I515" s="222"/>
      <c r="J515" s="222"/>
      <c r="K515" s="5"/>
    </row>
    <row r="516" ht="15.75" customHeight="1">
      <c r="A516" s="2"/>
      <c r="B516" s="2"/>
      <c r="C516" s="2"/>
      <c r="D516" s="2"/>
      <c r="E516" s="2"/>
      <c r="F516" s="2"/>
      <c r="G516" s="222"/>
      <c r="H516" s="222"/>
      <c r="I516" s="222"/>
      <c r="J516" s="222"/>
      <c r="K516" s="5"/>
    </row>
    <row r="517" ht="15.75" customHeight="1">
      <c r="A517" s="2"/>
      <c r="B517" s="2"/>
      <c r="C517" s="2"/>
      <c r="D517" s="2"/>
      <c r="E517" s="2"/>
      <c r="F517" s="2"/>
      <c r="G517" s="222"/>
      <c r="H517" s="222"/>
      <c r="I517" s="222"/>
      <c r="J517" s="222"/>
      <c r="K517" s="5"/>
    </row>
    <row r="518" ht="15.75" customHeight="1">
      <c r="A518" s="2"/>
      <c r="B518" s="2"/>
      <c r="C518" s="2"/>
      <c r="D518" s="2"/>
      <c r="E518" s="2"/>
      <c r="F518" s="2"/>
      <c r="G518" s="222"/>
      <c r="H518" s="222"/>
      <c r="I518" s="222"/>
      <c r="J518" s="222"/>
      <c r="K518" s="5"/>
    </row>
    <row r="519" ht="15.75" customHeight="1">
      <c r="A519" s="2"/>
      <c r="B519" s="2"/>
      <c r="C519" s="2"/>
      <c r="D519" s="2"/>
      <c r="E519" s="2"/>
      <c r="F519" s="2"/>
      <c r="G519" s="222"/>
      <c r="H519" s="222"/>
      <c r="I519" s="222"/>
      <c r="J519" s="222"/>
      <c r="K519" s="5"/>
    </row>
    <row r="520" ht="15.75" customHeight="1">
      <c r="A520" s="2"/>
      <c r="B520" s="2"/>
      <c r="C520" s="2"/>
      <c r="D520" s="2"/>
      <c r="E520" s="2"/>
      <c r="F520" s="2"/>
      <c r="G520" s="222"/>
      <c r="H520" s="222"/>
      <c r="I520" s="222"/>
      <c r="J520" s="222"/>
      <c r="K520" s="5"/>
    </row>
    <row r="521" ht="15.75" customHeight="1">
      <c r="A521" s="2"/>
      <c r="B521" s="2"/>
      <c r="C521" s="2"/>
      <c r="D521" s="2"/>
      <c r="E521" s="2"/>
      <c r="F521" s="2"/>
      <c r="G521" s="222"/>
      <c r="H521" s="222"/>
      <c r="I521" s="222"/>
      <c r="J521" s="222"/>
      <c r="K521" s="5"/>
    </row>
    <row r="522" ht="15.75" customHeight="1">
      <c r="A522" s="2"/>
      <c r="B522" s="2"/>
      <c r="C522" s="2"/>
      <c r="D522" s="2"/>
      <c r="E522" s="2"/>
      <c r="F522" s="2"/>
      <c r="G522" s="222"/>
      <c r="H522" s="222"/>
      <c r="I522" s="222"/>
      <c r="J522" s="222"/>
      <c r="K522" s="5"/>
    </row>
    <row r="523" ht="15.75" customHeight="1">
      <c r="A523" s="2"/>
      <c r="B523" s="2"/>
      <c r="C523" s="2"/>
      <c r="D523" s="2"/>
      <c r="E523" s="2"/>
      <c r="F523" s="2"/>
      <c r="G523" s="222"/>
      <c r="H523" s="222"/>
      <c r="I523" s="222"/>
      <c r="J523" s="222"/>
      <c r="K523" s="5"/>
    </row>
    <row r="524" ht="15.75" customHeight="1">
      <c r="A524" s="2"/>
      <c r="B524" s="2"/>
      <c r="C524" s="2"/>
      <c r="D524" s="2"/>
      <c r="E524" s="2"/>
      <c r="F524" s="2"/>
      <c r="G524" s="222"/>
      <c r="H524" s="222"/>
      <c r="I524" s="222"/>
      <c r="J524" s="222"/>
      <c r="K524" s="5"/>
    </row>
    <row r="525" ht="15.75" customHeight="1">
      <c r="A525" s="2"/>
      <c r="B525" s="2"/>
      <c r="C525" s="2"/>
      <c r="D525" s="2"/>
      <c r="E525" s="2"/>
      <c r="F525" s="2"/>
      <c r="G525" s="222"/>
      <c r="H525" s="222"/>
      <c r="I525" s="222"/>
      <c r="J525" s="222"/>
      <c r="K525" s="5"/>
    </row>
    <row r="526" ht="15.75" customHeight="1">
      <c r="A526" s="2"/>
      <c r="B526" s="2"/>
      <c r="C526" s="2"/>
      <c r="D526" s="2"/>
      <c r="E526" s="2"/>
      <c r="F526" s="2"/>
      <c r="G526" s="222"/>
      <c r="H526" s="222"/>
      <c r="I526" s="222"/>
      <c r="J526" s="222"/>
      <c r="K526" s="5"/>
    </row>
    <row r="527" ht="15.75" customHeight="1">
      <c r="A527" s="2"/>
      <c r="B527" s="2"/>
      <c r="C527" s="2"/>
      <c r="D527" s="2"/>
      <c r="E527" s="2"/>
      <c r="F527" s="2"/>
      <c r="G527" s="222"/>
      <c r="H527" s="222"/>
      <c r="I527" s="222"/>
      <c r="J527" s="222"/>
      <c r="K527" s="5"/>
    </row>
    <row r="528" ht="15.75" customHeight="1">
      <c r="A528" s="2"/>
      <c r="B528" s="2"/>
      <c r="C528" s="2"/>
      <c r="D528" s="2"/>
      <c r="E528" s="2"/>
      <c r="F528" s="2"/>
      <c r="G528" s="222"/>
      <c r="H528" s="222"/>
      <c r="I528" s="222"/>
      <c r="J528" s="222"/>
      <c r="K528" s="5"/>
    </row>
    <row r="529" ht="15.75" customHeight="1">
      <c r="A529" s="2"/>
      <c r="B529" s="2"/>
      <c r="C529" s="2"/>
      <c r="D529" s="2"/>
      <c r="E529" s="2"/>
      <c r="F529" s="2"/>
      <c r="G529" s="222"/>
      <c r="H529" s="222"/>
      <c r="I529" s="222"/>
      <c r="J529" s="222"/>
      <c r="K529" s="5"/>
    </row>
    <row r="530" ht="15.75" customHeight="1">
      <c r="A530" s="2"/>
      <c r="B530" s="2"/>
      <c r="C530" s="2"/>
      <c r="D530" s="2"/>
      <c r="E530" s="2"/>
      <c r="F530" s="2"/>
      <c r="G530" s="222"/>
      <c r="H530" s="222"/>
      <c r="I530" s="222"/>
      <c r="J530" s="222"/>
      <c r="K530" s="5"/>
    </row>
    <row r="531" ht="15.75" customHeight="1">
      <c r="A531" s="2"/>
      <c r="B531" s="2"/>
      <c r="C531" s="2"/>
      <c r="D531" s="2"/>
      <c r="E531" s="2"/>
      <c r="F531" s="2"/>
      <c r="G531" s="222"/>
      <c r="H531" s="222"/>
      <c r="I531" s="222"/>
      <c r="J531" s="222"/>
      <c r="K531" s="5"/>
    </row>
    <row r="532" ht="15.75" customHeight="1">
      <c r="A532" s="2"/>
      <c r="B532" s="2"/>
      <c r="C532" s="2"/>
      <c r="D532" s="2"/>
      <c r="E532" s="2"/>
      <c r="F532" s="2"/>
      <c r="G532" s="222"/>
      <c r="H532" s="222"/>
      <c r="I532" s="222"/>
      <c r="J532" s="222"/>
      <c r="K532" s="5"/>
    </row>
    <row r="533" ht="15.75" customHeight="1">
      <c r="A533" s="2"/>
      <c r="B533" s="2"/>
      <c r="C533" s="2"/>
      <c r="D533" s="2"/>
      <c r="E533" s="2"/>
      <c r="F533" s="2"/>
      <c r="G533" s="222"/>
      <c r="H533" s="222"/>
      <c r="I533" s="222"/>
      <c r="J533" s="222"/>
      <c r="K533" s="5"/>
    </row>
    <row r="534" ht="15.75" customHeight="1">
      <c r="A534" s="2"/>
      <c r="B534" s="2"/>
      <c r="C534" s="2"/>
      <c r="D534" s="2"/>
      <c r="E534" s="2"/>
      <c r="F534" s="2"/>
      <c r="G534" s="222"/>
      <c r="H534" s="222"/>
      <c r="I534" s="222"/>
      <c r="J534" s="222"/>
      <c r="K534" s="5"/>
    </row>
    <row r="535" ht="15.75" customHeight="1">
      <c r="A535" s="2"/>
      <c r="B535" s="2"/>
      <c r="C535" s="2"/>
      <c r="D535" s="2"/>
      <c r="E535" s="2"/>
      <c r="F535" s="2"/>
      <c r="G535" s="222"/>
      <c r="H535" s="222"/>
      <c r="I535" s="222"/>
      <c r="J535" s="222"/>
      <c r="K535" s="5"/>
    </row>
    <row r="536" ht="15.75" customHeight="1">
      <c r="A536" s="2"/>
      <c r="B536" s="2"/>
      <c r="C536" s="2"/>
      <c r="D536" s="2"/>
      <c r="E536" s="2"/>
      <c r="F536" s="2"/>
      <c r="G536" s="222"/>
      <c r="H536" s="222"/>
      <c r="I536" s="222"/>
      <c r="J536" s="222"/>
      <c r="K536" s="5"/>
    </row>
    <row r="537" ht="15.75" customHeight="1">
      <c r="A537" s="2"/>
      <c r="B537" s="2"/>
      <c r="C537" s="2"/>
      <c r="D537" s="2"/>
      <c r="E537" s="2"/>
      <c r="F537" s="2"/>
      <c r="G537" s="222"/>
      <c r="H537" s="222"/>
      <c r="I537" s="222"/>
      <c r="J537" s="222"/>
      <c r="K537" s="5"/>
    </row>
    <row r="538" ht="15.75" customHeight="1">
      <c r="A538" s="2"/>
      <c r="B538" s="2"/>
      <c r="C538" s="2"/>
      <c r="D538" s="2"/>
      <c r="E538" s="2"/>
      <c r="F538" s="2"/>
      <c r="G538" s="222"/>
      <c r="H538" s="222"/>
      <c r="I538" s="222"/>
      <c r="J538" s="222"/>
      <c r="K538" s="5"/>
    </row>
    <row r="539" ht="15.75" customHeight="1">
      <c r="A539" s="2"/>
      <c r="B539" s="2"/>
      <c r="C539" s="2"/>
      <c r="D539" s="2"/>
      <c r="E539" s="2"/>
      <c r="F539" s="2"/>
      <c r="G539" s="222"/>
      <c r="H539" s="222"/>
      <c r="I539" s="222"/>
      <c r="J539" s="222"/>
      <c r="K539" s="5"/>
    </row>
    <row r="540" ht="15.75" customHeight="1">
      <c r="A540" s="2"/>
      <c r="B540" s="2"/>
      <c r="C540" s="2"/>
      <c r="D540" s="2"/>
      <c r="E540" s="2"/>
      <c r="F540" s="2"/>
      <c r="G540" s="222"/>
      <c r="H540" s="222"/>
      <c r="I540" s="222"/>
      <c r="J540" s="222"/>
      <c r="K540" s="5"/>
    </row>
    <row r="541" ht="15.75" customHeight="1">
      <c r="A541" s="2"/>
      <c r="B541" s="2"/>
      <c r="C541" s="2"/>
      <c r="D541" s="2"/>
      <c r="E541" s="2"/>
      <c r="F541" s="2"/>
      <c r="G541" s="222"/>
      <c r="H541" s="222"/>
      <c r="I541" s="222"/>
      <c r="J541" s="222"/>
      <c r="K541" s="5"/>
    </row>
    <row r="542" ht="15.75" customHeight="1">
      <c r="A542" s="2"/>
      <c r="B542" s="2"/>
      <c r="C542" s="2"/>
      <c r="D542" s="2"/>
      <c r="E542" s="2"/>
      <c r="F542" s="2"/>
      <c r="G542" s="222"/>
      <c r="H542" s="222"/>
      <c r="I542" s="222"/>
      <c r="J542" s="222"/>
      <c r="K542" s="5"/>
    </row>
    <row r="543" ht="15.75" customHeight="1">
      <c r="A543" s="2"/>
      <c r="B543" s="2"/>
      <c r="C543" s="2"/>
      <c r="D543" s="2"/>
      <c r="E543" s="2"/>
      <c r="F543" s="2"/>
      <c r="G543" s="222"/>
      <c r="H543" s="222"/>
      <c r="I543" s="222"/>
      <c r="J543" s="222"/>
      <c r="K543" s="5"/>
    </row>
    <row r="544" ht="15.75" customHeight="1">
      <c r="A544" s="2"/>
      <c r="B544" s="2"/>
      <c r="C544" s="2"/>
      <c r="D544" s="2"/>
      <c r="E544" s="2"/>
      <c r="F544" s="2"/>
      <c r="G544" s="222"/>
      <c r="H544" s="222"/>
      <c r="I544" s="222"/>
      <c r="J544" s="222"/>
      <c r="K544" s="5"/>
    </row>
    <row r="545" ht="15.75" customHeight="1">
      <c r="A545" s="2"/>
      <c r="B545" s="2"/>
      <c r="C545" s="2"/>
      <c r="D545" s="2"/>
      <c r="E545" s="2"/>
      <c r="F545" s="2"/>
      <c r="G545" s="222"/>
      <c r="H545" s="222"/>
      <c r="I545" s="222"/>
      <c r="J545" s="222"/>
      <c r="K545" s="5"/>
    </row>
    <row r="546" ht="15.75" customHeight="1">
      <c r="A546" s="2"/>
      <c r="B546" s="2"/>
      <c r="C546" s="2"/>
      <c r="D546" s="2"/>
      <c r="E546" s="2"/>
      <c r="F546" s="2"/>
      <c r="G546" s="222"/>
      <c r="H546" s="222"/>
      <c r="I546" s="222"/>
      <c r="J546" s="222"/>
      <c r="K546" s="5"/>
    </row>
    <row r="547" ht="15.75" customHeight="1">
      <c r="A547" s="2"/>
      <c r="B547" s="2"/>
      <c r="C547" s="2"/>
      <c r="D547" s="2"/>
      <c r="E547" s="2"/>
      <c r="F547" s="2"/>
      <c r="G547" s="222"/>
      <c r="H547" s="222"/>
      <c r="I547" s="222"/>
      <c r="J547" s="222"/>
      <c r="K547" s="5"/>
    </row>
    <row r="548" ht="15.75" customHeight="1">
      <c r="A548" s="2"/>
      <c r="B548" s="2"/>
      <c r="C548" s="2"/>
      <c r="D548" s="2"/>
      <c r="E548" s="2"/>
      <c r="F548" s="2"/>
      <c r="G548" s="222"/>
      <c r="H548" s="222"/>
      <c r="I548" s="222"/>
      <c r="J548" s="222"/>
      <c r="K548" s="5"/>
    </row>
    <row r="549" ht="15.75" customHeight="1">
      <c r="A549" s="2"/>
      <c r="B549" s="2"/>
      <c r="C549" s="2"/>
      <c r="D549" s="2"/>
      <c r="E549" s="2"/>
      <c r="F549" s="2"/>
      <c r="G549" s="222"/>
      <c r="H549" s="222"/>
      <c r="I549" s="222"/>
      <c r="J549" s="222"/>
      <c r="K549" s="5"/>
    </row>
    <row r="550" ht="15.75" customHeight="1">
      <c r="A550" s="2"/>
      <c r="B550" s="2"/>
      <c r="C550" s="2"/>
      <c r="D550" s="2"/>
      <c r="E550" s="2"/>
      <c r="F550" s="2"/>
      <c r="G550" s="222"/>
      <c r="H550" s="222"/>
      <c r="I550" s="222"/>
      <c r="J550" s="222"/>
      <c r="K550" s="5"/>
    </row>
    <row r="551" ht="15.75" customHeight="1">
      <c r="A551" s="2"/>
      <c r="B551" s="2"/>
      <c r="C551" s="2"/>
      <c r="D551" s="2"/>
      <c r="E551" s="2"/>
      <c r="F551" s="2"/>
      <c r="G551" s="222"/>
      <c r="H551" s="222"/>
      <c r="I551" s="222"/>
      <c r="J551" s="222"/>
      <c r="K551" s="5"/>
    </row>
    <row r="552" ht="15.75" customHeight="1">
      <c r="A552" s="2"/>
      <c r="B552" s="2"/>
      <c r="C552" s="2"/>
      <c r="D552" s="2"/>
      <c r="E552" s="2"/>
      <c r="F552" s="2"/>
      <c r="G552" s="222"/>
      <c r="H552" s="222"/>
      <c r="I552" s="222"/>
      <c r="J552" s="222"/>
      <c r="K552" s="5"/>
    </row>
    <row r="553" ht="15.75" customHeight="1">
      <c r="A553" s="2"/>
      <c r="B553" s="2"/>
      <c r="C553" s="2"/>
      <c r="D553" s="2"/>
      <c r="E553" s="2"/>
      <c r="F553" s="2"/>
      <c r="G553" s="222"/>
      <c r="H553" s="222"/>
      <c r="I553" s="222"/>
      <c r="J553" s="222"/>
      <c r="K553" s="5"/>
    </row>
    <row r="554" ht="15.75" customHeight="1">
      <c r="A554" s="2"/>
      <c r="B554" s="2"/>
      <c r="C554" s="2"/>
      <c r="D554" s="2"/>
      <c r="E554" s="2"/>
      <c r="F554" s="2"/>
      <c r="G554" s="222"/>
      <c r="H554" s="222"/>
      <c r="I554" s="222"/>
      <c r="J554" s="222"/>
      <c r="K554" s="5"/>
    </row>
    <row r="555" ht="15.75" customHeight="1">
      <c r="A555" s="2"/>
      <c r="B555" s="2"/>
      <c r="C555" s="2"/>
      <c r="D555" s="2"/>
      <c r="E555" s="2"/>
      <c r="F555" s="2"/>
      <c r="G555" s="222"/>
      <c r="H555" s="222"/>
      <c r="I555" s="222"/>
      <c r="J555" s="222"/>
      <c r="K555" s="5"/>
    </row>
    <row r="556" ht="15.75" customHeight="1">
      <c r="A556" s="2"/>
      <c r="B556" s="2"/>
      <c r="C556" s="2"/>
      <c r="D556" s="2"/>
      <c r="E556" s="2"/>
      <c r="F556" s="2"/>
      <c r="G556" s="222"/>
      <c r="H556" s="222"/>
      <c r="I556" s="222"/>
      <c r="J556" s="222"/>
      <c r="K556" s="5"/>
    </row>
    <row r="557" ht="15.75" customHeight="1">
      <c r="A557" s="2"/>
      <c r="B557" s="2"/>
      <c r="C557" s="2"/>
      <c r="D557" s="2"/>
      <c r="E557" s="2"/>
      <c r="F557" s="2"/>
      <c r="G557" s="222"/>
      <c r="H557" s="222"/>
      <c r="I557" s="222"/>
      <c r="J557" s="222"/>
      <c r="K557" s="5"/>
    </row>
    <row r="558" ht="15.75" customHeight="1">
      <c r="A558" s="2"/>
      <c r="B558" s="2"/>
      <c r="C558" s="2"/>
      <c r="D558" s="2"/>
      <c r="E558" s="2"/>
      <c r="F558" s="2"/>
      <c r="G558" s="222"/>
      <c r="H558" s="222"/>
      <c r="I558" s="222"/>
      <c r="J558" s="222"/>
      <c r="K558" s="5"/>
    </row>
    <row r="559" ht="15.75" customHeight="1">
      <c r="A559" s="2"/>
      <c r="B559" s="2"/>
      <c r="C559" s="2"/>
      <c r="D559" s="2"/>
      <c r="E559" s="2"/>
      <c r="F559" s="2"/>
      <c r="G559" s="222"/>
      <c r="H559" s="222"/>
      <c r="I559" s="222"/>
      <c r="J559" s="222"/>
      <c r="K559" s="5"/>
    </row>
    <row r="560" ht="15.75" customHeight="1">
      <c r="A560" s="2"/>
      <c r="B560" s="2"/>
      <c r="C560" s="2"/>
      <c r="D560" s="2"/>
      <c r="E560" s="2"/>
      <c r="F560" s="2"/>
      <c r="G560" s="222"/>
      <c r="H560" s="222"/>
      <c r="I560" s="222"/>
      <c r="J560" s="222"/>
      <c r="K560" s="5"/>
    </row>
    <row r="561" ht="15.75" customHeight="1">
      <c r="A561" s="2"/>
      <c r="B561" s="2"/>
      <c r="C561" s="2"/>
      <c r="D561" s="2"/>
      <c r="E561" s="2"/>
      <c r="F561" s="2"/>
      <c r="G561" s="222"/>
      <c r="H561" s="222"/>
      <c r="I561" s="222"/>
      <c r="J561" s="222"/>
      <c r="K561" s="5"/>
    </row>
    <row r="562" ht="15.75" customHeight="1">
      <c r="A562" s="2"/>
      <c r="B562" s="2"/>
      <c r="C562" s="2"/>
      <c r="D562" s="2"/>
      <c r="E562" s="2"/>
      <c r="F562" s="2"/>
      <c r="G562" s="222"/>
      <c r="H562" s="222"/>
      <c r="I562" s="222"/>
      <c r="J562" s="222"/>
      <c r="K562" s="5"/>
    </row>
    <row r="563" ht="15.75" customHeight="1">
      <c r="A563" s="2"/>
      <c r="B563" s="2"/>
      <c r="C563" s="2"/>
      <c r="D563" s="2"/>
      <c r="E563" s="2"/>
      <c r="F563" s="2"/>
      <c r="G563" s="222"/>
      <c r="H563" s="222"/>
      <c r="I563" s="222"/>
      <c r="J563" s="222"/>
      <c r="K563" s="5"/>
    </row>
    <row r="564" ht="15.75" customHeight="1">
      <c r="A564" s="2"/>
      <c r="B564" s="2"/>
      <c r="C564" s="2"/>
      <c r="D564" s="2"/>
      <c r="E564" s="2"/>
      <c r="F564" s="2"/>
      <c r="G564" s="222"/>
      <c r="H564" s="222"/>
      <c r="I564" s="222"/>
      <c r="J564" s="222"/>
      <c r="K564" s="5"/>
    </row>
    <row r="565" ht="15.75" customHeight="1">
      <c r="A565" s="2"/>
      <c r="B565" s="2"/>
      <c r="C565" s="2"/>
      <c r="D565" s="2"/>
      <c r="E565" s="2"/>
      <c r="F565" s="2"/>
      <c r="G565" s="222"/>
      <c r="H565" s="222"/>
      <c r="I565" s="222"/>
      <c r="J565" s="222"/>
      <c r="K565" s="5"/>
    </row>
    <row r="566" ht="15.75" customHeight="1">
      <c r="A566" s="2"/>
      <c r="B566" s="2"/>
      <c r="C566" s="2"/>
      <c r="D566" s="2"/>
      <c r="E566" s="2"/>
      <c r="F566" s="2"/>
      <c r="G566" s="222"/>
      <c r="H566" s="222"/>
      <c r="I566" s="222"/>
      <c r="J566" s="222"/>
      <c r="K566" s="5"/>
    </row>
    <row r="567" ht="15.75" customHeight="1">
      <c r="A567" s="2"/>
      <c r="B567" s="2"/>
      <c r="C567" s="2"/>
      <c r="D567" s="2"/>
      <c r="E567" s="2"/>
      <c r="F567" s="2"/>
      <c r="G567" s="222"/>
      <c r="H567" s="222"/>
      <c r="I567" s="222"/>
      <c r="J567" s="222"/>
      <c r="K567" s="5"/>
    </row>
    <row r="568" ht="15.75" customHeight="1">
      <c r="A568" s="2"/>
      <c r="B568" s="2"/>
      <c r="C568" s="2"/>
      <c r="D568" s="2"/>
      <c r="E568" s="2"/>
      <c r="F568" s="2"/>
      <c r="G568" s="222"/>
      <c r="H568" s="222"/>
      <c r="I568" s="222"/>
      <c r="J568" s="222"/>
      <c r="K568" s="5"/>
    </row>
    <row r="569" ht="15.75" customHeight="1">
      <c r="A569" s="2"/>
      <c r="B569" s="2"/>
      <c r="C569" s="2"/>
      <c r="D569" s="2"/>
      <c r="E569" s="2"/>
      <c r="F569" s="2"/>
      <c r="G569" s="222"/>
      <c r="H569" s="222"/>
      <c r="I569" s="222"/>
      <c r="J569" s="222"/>
      <c r="K569" s="5"/>
    </row>
    <row r="570" ht="15.75" customHeight="1">
      <c r="A570" s="2"/>
      <c r="B570" s="2"/>
      <c r="C570" s="2"/>
      <c r="D570" s="2"/>
      <c r="E570" s="2"/>
      <c r="F570" s="2"/>
      <c r="G570" s="222"/>
      <c r="H570" s="222"/>
      <c r="I570" s="222"/>
      <c r="J570" s="222"/>
      <c r="K570" s="5"/>
    </row>
    <row r="571" ht="15.75" customHeight="1">
      <c r="A571" s="2"/>
      <c r="B571" s="2"/>
      <c r="C571" s="2"/>
      <c r="D571" s="2"/>
      <c r="E571" s="2"/>
      <c r="F571" s="2"/>
      <c r="G571" s="222"/>
      <c r="H571" s="222"/>
      <c r="I571" s="222"/>
      <c r="J571" s="222"/>
      <c r="K571" s="5"/>
    </row>
    <row r="572" ht="15.75" customHeight="1">
      <c r="A572" s="2"/>
      <c r="B572" s="2"/>
      <c r="C572" s="2"/>
      <c r="D572" s="2"/>
      <c r="E572" s="2"/>
      <c r="F572" s="2"/>
      <c r="G572" s="222"/>
      <c r="H572" s="222"/>
      <c r="I572" s="222"/>
      <c r="J572" s="222"/>
      <c r="K572" s="5"/>
    </row>
    <row r="573" ht="15.75" customHeight="1">
      <c r="A573" s="2"/>
      <c r="B573" s="2"/>
      <c r="C573" s="2"/>
      <c r="D573" s="2"/>
      <c r="E573" s="2"/>
      <c r="F573" s="2"/>
      <c r="G573" s="222"/>
      <c r="H573" s="222"/>
      <c r="I573" s="222"/>
      <c r="J573" s="222"/>
      <c r="K573" s="5"/>
    </row>
    <row r="574" ht="15.75" customHeight="1">
      <c r="A574" s="2"/>
      <c r="B574" s="2"/>
      <c r="C574" s="2"/>
      <c r="D574" s="2"/>
      <c r="E574" s="2"/>
      <c r="F574" s="2"/>
      <c r="G574" s="222"/>
      <c r="H574" s="222"/>
      <c r="I574" s="222"/>
      <c r="J574" s="222"/>
      <c r="K574" s="5"/>
    </row>
    <row r="575" ht="15.75" customHeight="1">
      <c r="A575" s="2"/>
      <c r="B575" s="2"/>
      <c r="C575" s="2"/>
      <c r="D575" s="2"/>
      <c r="E575" s="2"/>
      <c r="F575" s="2"/>
      <c r="G575" s="222"/>
      <c r="H575" s="222"/>
      <c r="I575" s="222"/>
      <c r="J575" s="222"/>
      <c r="K575" s="5"/>
    </row>
    <row r="576" ht="15.75" customHeight="1">
      <c r="A576" s="2"/>
      <c r="B576" s="2"/>
      <c r="C576" s="2"/>
      <c r="D576" s="2"/>
      <c r="E576" s="2"/>
      <c r="F576" s="2"/>
      <c r="G576" s="222"/>
      <c r="H576" s="222"/>
      <c r="I576" s="222"/>
      <c r="J576" s="222"/>
      <c r="K576" s="5"/>
    </row>
    <row r="577" ht="15.75" customHeight="1">
      <c r="A577" s="2"/>
      <c r="B577" s="2"/>
      <c r="C577" s="2"/>
      <c r="D577" s="2"/>
      <c r="E577" s="2"/>
      <c r="F577" s="2"/>
      <c r="G577" s="222"/>
      <c r="H577" s="222"/>
      <c r="I577" s="222"/>
      <c r="J577" s="222"/>
      <c r="K577" s="5"/>
    </row>
    <row r="578" ht="15.75" customHeight="1">
      <c r="A578" s="2"/>
      <c r="B578" s="2"/>
      <c r="C578" s="2"/>
      <c r="D578" s="2"/>
      <c r="E578" s="2"/>
      <c r="F578" s="2"/>
      <c r="G578" s="222"/>
      <c r="H578" s="222"/>
      <c r="I578" s="222"/>
      <c r="J578" s="222"/>
      <c r="K578" s="5"/>
    </row>
    <row r="579" ht="15.75" customHeight="1">
      <c r="A579" s="2"/>
      <c r="B579" s="2"/>
      <c r="C579" s="2"/>
      <c r="D579" s="2"/>
      <c r="E579" s="2"/>
      <c r="F579" s="2"/>
      <c r="G579" s="222"/>
      <c r="H579" s="222"/>
      <c r="I579" s="222"/>
      <c r="J579" s="222"/>
      <c r="K579" s="5"/>
    </row>
    <row r="580" ht="15.75" customHeight="1">
      <c r="A580" s="2"/>
      <c r="B580" s="2"/>
      <c r="C580" s="2"/>
      <c r="D580" s="2"/>
      <c r="E580" s="2"/>
      <c r="F580" s="2"/>
      <c r="G580" s="222"/>
      <c r="H580" s="222"/>
      <c r="I580" s="222"/>
      <c r="J580" s="222"/>
      <c r="K580" s="5"/>
    </row>
    <row r="581" ht="15.75" customHeight="1">
      <c r="A581" s="2"/>
      <c r="B581" s="2"/>
      <c r="C581" s="2"/>
      <c r="D581" s="2"/>
      <c r="E581" s="2"/>
      <c r="F581" s="2"/>
      <c r="G581" s="222"/>
      <c r="H581" s="222"/>
      <c r="I581" s="222"/>
      <c r="J581" s="222"/>
      <c r="K581" s="5"/>
    </row>
    <row r="582" ht="15.75" customHeight="1">
      <c r="A582" s="2"/>
      <c r="B582" s="2"/>
      <c r="C582" s="2"/>
      <c r="D582" s="2"/>
      <c r="E582" s="2"/>
      <c r="F582" s="2"/>
      <c r="G582" s="222"/>
      <c r="H582" s="222"/>
      <c r="I582" s="222"/>
      <c r="J582" s="222"/>
      <c r="K582" s="5"/>
    </row>
    <row r="583" ht="15.75" customHeight="1">
      <c r="A583" s="2"/>
      <c r="B583" s="2"/>
      <c r="C583" s="2"/>
      <c r="D583" s="2"/>
      <c r="E583" s="2"/>
      <c r="F583" s="2"/>
      <c r="G583" s="222"/>
      <c r="H583" s="222"/>
      <c r="I583" s="222"/>
      <c r="J583" s="222"/>
      <c r="K583" s="5"/>
    </row>
    <row r="584" ht="15.75" customHeight="1">
      <c r="A584" s="2"/>
      <c r="B584" s="2"/>
      <c r="C584" s="2"/>
      <c r="D584" s="2"/>
      <c r="E584" s="2"/>
      <c r="F584" s="2"/>
      <c r="G584" s="222"/>
      <c r="H584" s="222"/>
      <c r="I584" s="222"/>
      <c r="J584" s="222"/>
      <c r="K584" s="5"/>
    </row>
    <row r="585" ht="15.75" customHeight="1">
      <c r="A585" s="2"/>
      <c r="B585" s="2"/>
      <c r="C585" s="2"/>
      <c r="D585" s="2"/>
      <c r="E585" s="2"/>
      <c r="F585" s="2"/>
      <c r="G585" s="222"/>
      <c r="H585" s="222"/>
      <c r="I585" s="222"/>
      <c r="J585" s="222"/>
      <c r="K585" s="5"/>
    </row>
    <row r="586" ht="15.75" customHeight="1">
      <c r="A586" s="2"/>
      <c r="B586" s="2"/>
      <c r="C586" s="2"/>
      <c r="D586" s="2"/>
      <c r="E586" s="2"/>
      <c r="F586" s="2"/>
      <c r="G586" s="222"/>
      <c r="H586" s="222"/>
      <c r="I586" s="222"/>
      <c r="J586" s="222"/>
      <c r="K586" s="5"/>
    </row>
    <row r="587" ht="15.75" customHeight="1">
      <c r="A587" s="2"/>
      <c r="B587" s="2"/>
      <c r="C587" s="2"/>
      <c r="D587" s="2"/>
      <c r="E587" s="2"/>
      <c r="F587" s="2"/>
      <c r="G587" s="222"/>
      <c r="H587" s="222"/>
      <c r="I587" s="222"/>
      <c r="J587" s="222"/>
      <c r="K587" s="5"/>
    </row>
    <row r="588" ht="15.75" customHeight="1">
      <c r="A588" s="2"/>
      <c r="B588" s="2"/>
      <c r="C588" s="2"/>
      <c r="D588" s="2"/>
      <c r="E588" s="2"/>
      <c r="F588" s="2"/>
      <c r="G588" s="222"/>
      <c r="H588" s="222"/>
      <c r="I588" s="222"/>
      <c r="J588" s="222"/>
      <c r="K588" s="5"/>
    </row>
    <row r="589" ht="15.75" customHeight="1">
      <c r="A589" s="2"/>
      <c r="B589" s="2"/>
      <c r="C589" s="2"/>
      <c r="D589" s="2"/>
      <c r="E589" s="2"/>
      <c r="F589" s="2"/>
      <c r="G589" s="222"/>
      <c r="H589" s="222"/>
      <c r="I589" s="222"/>
      <c r="J589" s="222"/>
      <c r="K589" s="5"/>
    </row>
    <row r="590" ht="15.75" customHeight="1">
      <c r="A590" s="2"/>
      <c r="B590" s="2"/>
      <c r="C590" s="2"/>
      <c r="D590" s="2"/>
      <c r="E590" s="2"/>
      <c r="F590" s="2"/>
      <c r="G590" s="222"/>
      <c r="H590" s="222"/>
      <c r="I590" s="222"/>
      <c r="J590" s="222"/>
      <c r="K590" s="5"/>
    </row>
    <row r="591" ht="15.75" customHeight="1">
      <c r="A591" s="2"/>
      <c r="B591" s="2"/>
      <c r="C591" s="2"/>
      <c r="D591" s="2"/>
      <c r="E591" s="2"/>
      <c r="F591" s="2"/>
      <c r="G591" s="222"/>
      <c r="H591" s="222"/>
      <c r="I591" s="222"/>
      <c r="J591" s="222"/>
      <c r="K591" s="5"/>
    </row>
    <row r="592" ht="15.75" customHeight="1">
      <c r="A592" s="2"/>
      <c r="B592" s="2"/>
      <c r="C592" s="2"/>
      <c r="D592" s="2"/>
      <c r="E592" s="2"/>
      <c r="F592" s="2"/>
      <c r="G592" s="222"/>
      <c r="H592" s="222"/>
      <c r="I592" s="222"/>
      <c r="J592" s="222"/>
      <c r="K592" s="5"/>
    </row>
    <row r="593" ht="15.75" customHeight="1">
      <c r="A593" s="2"/>
      <c r="B593" s="2"/>
      <c r="C593" s="2"/>
      <c r="D593" s="2"/>
      <c r="E593" s="2"/>
      <c r="F593" s="2"/>
      <c r="G593" s="222"/>
      <c r="H593" s="222"/>
      <c r="I593" s="222"/>
      <c r="J593" s="222"/>
      <c r="K593" s="5"/>
    </row>
    <row r="594" ht="15.75" customHeight="1">
      <c r="A594" s="2"/>
      <c r="B594" s="2"/>
      <c r="C594" s="2"/>
      <c r="D594" s="2"/>
      <c r="E594" s="2"/>
      <c r="F594" s="2"/>
      <c r="G594" s="222"/>
      <c r="H594" s="222"/>
      <c r="I594" s="222"/>
      <c r="J594" s="222"/>
      <c r="K594" s="5"/>
    </row>
    <row r="595" ht="15.75" customHeight="1">
      <c r="A595" s="2"/>
      <c r="B595" s="2"/>
      <c r="C595" s="2"/>
      <c r="D595" s="2"/>
      <c r="E595" s="2"/>
      <c r="F595" s="2"/>
      <c r="G595" s="222"/>
      <c r="H595" s="222"/>
      <c r="I595" s="222"/>
      <c r="J595" s="222"/>
      <c r="K595" s="5"/>
    </row>
    <row r="596" ht="15.75" customHeight="1">
      <c r="A596" s="2"/>
      <c r="B596" s="2"/>
      <c r="C596" s="2"/>
      <c r="D596" s="2"/>
      <c r="E596" s="2"/>
      <c r="F596" s="2"/>
      <c r="G596" s="222"/>
      <c r="H596" s="222"/>
      <c r="I596" s="222"/>
      <c r="J596" s="222"/>
      <c r="K596" s="5"/>
    </row>
    <row r="597" ht="15.75" customHeight="1">
      <c r="A597" s="2"/>
      <c r="B597" s="2"/>
      <c r="C597" s="2"/>
      <c r="D597" s="2"/>
      <c r="E597" s="2"/>
      <c r="F597" s="2"/>
      <c r="G597" s="222"/>
      <c r="H597" s="222"/>
      <c r="I597" s="222"/>
      <c r="J597" s="222"/>
      <c r="K597" s="5"/>
    </row>
    <row r="598" ht="15.75" customHeight="1">
      <c r="A598" s="2"/>
      <c r="B598" s="2"/>
      <c r="C598" s="2"/>
      <c r="D598" s="2"/>
      <c r="E598" s="2"/>
      <c r="F598" s="2"/>
      <c r="G598" s="222"/>
      <c r="H598" s="222"/>
      <c r="I598" s="222"/>
      <c r="J598" s="222"/>
      <c r="K598" s="5"/>
    </row>
    <row r="599" ht="15.75" customHeight="1">
      <c r="A599" s="2"/>
      <c r="B599" s="2"/>
      <c r="C599" s="2"/>
      <c r="D599" s="2"/>
      <c r="E599" s="2"/>
      <c r="F599" s="2"/>
      <c r="G599" s="222"/>
      <c r="H599" s="222"/>
      <c r="I599" s="222"/>
      <c r="J599" s="222"/>
      <c r="K599" s="5"/>
    </row>
    <row r="600" ht="15.75" customHeight="1">
      <c r="A600" s="2"/>
      <c r="B600" s="2"/>
      <c r="C600" s="2"/>
      <c r="D600" s="2"/>
      <c r="E600" s="2"/>
      <c r="F600" s="2"/>
      <c r="G600" s="222"/>
      <c r="H600" s="222"/>
      <c r="I600" s="222"/>
      <c r="J600" s="222"/>
      <c r="K600" s="5"/>
    </row>
    <row r="601" ht="15.75" customHeight="1">
      <c r="A601" s="2"/>
      <c r="B601" s="2"/>
      <c r="C601" s="2"/>
      <c r="D601" s="2"/>
      <c r="E601" s="2"/>
      <c r="F601" s="2"/>
      <c r="G601" s="222"/>
      <c r="H601" s="222"/>
      <c r="I601" s="222"/>
      <c r="J601" s="222"/>
      <c r="K601" s="5"/>
    </row>
    <row r="602" ht="15.75" customHeight="1">
      <c r="A602" s="2"/>
      <c r="B602" s="2"/>
      <c r="C602" s="2"/>
      <c r="D602" s="2"/>
      <c r="E602" s="2"/>
      <c r="F602" s="2"/>
      <c r="G602" s="222"/>
      <c r="H602" s="222"/>
      <c r="I602" s="222"/>
      <c r="J602" s="222"/>
      <c r="K602" s="5"/>
    </row>
    <row r="603" ht="15.75" customHeight="1">
      <c r="A603" s="2"/>
      <c r="B603" s="2"/>
      <c r="C603" s="2"/>
      <c r="D603" s="2"/>
      <c r="E603" s="2"/>
      <c r="F603" s="2"/>
      <c r="G603" s="222"/>
      <c r="H603" s="222"/>
      <c r="I603" s="222"/>
      <c r="J603" s="222"/>
      <c r="K603" s="5"/>
    </row>
    <row r="604" ht="15.75" customHeight="1">
      <c r="A604" s="2"/>
      <c r="B604" s="2"/>
      <c r="C604" s="2"/>
      <c r="D604" s="2"/>
      <c r="E604" s="2"/>
      <c r="F604" s="2"/>
      <c r="G604" s="222"/>
      <c r="H604" s="222"/>
      <c r="I604" s="222"/>
      <c r="J604" s="222"/>
      <c r="K604" s="5"/>
    </row>
    <row r="605" ht="15.75" customHeight="1">
      <c r="A605" s="2"/>
      <c r="B605" s="2"/>
      <c r="C605" s="2"/>
      <c r="D605" s="2"/>
      <c r="E605" s="2"/>
      <c r="F605" s="2"/>
      <c r="G605" s="222"/>
      <c r="H605" s="222"/>
      <c r="I605" s="222"/>
      <c r="J605" s="222"/>
      <c r="K605" s="5"/>
    </row>
    <row r="606" ht="15.75" customHeight="1">
      <c r="A606" s="2"/>
      <c r="B606" s="2"/>
      <c r="C606" s="2"/>
      <c r="D606" s="2"/>
      <c r="E606" s="2"/>
      <c r="F606" s="2"/>
      <c r="G606" s="222"/>
      <c r="H606" s="222"/>
      <c r="I606" s="222"/>
      <c r="J606" s="222"/>
      <c r="K606" s="5"/>
    </row>
    <row r="607" ht="15.75" customHeight="1">
      <c r="A607" s="2"/>
      <c r="B607" s="2"/>
      <c r="C607" s="2"/>
      <c r="D607" s="2"/>
      <c r="E607" s="2"/>
      <c r="F607" s="2"/>
      <c r="G607" s="222"/>
      <c r="H607" s="222"/>
      <c r="I607" s="222"/>
      <c r="J607" s="222"/>
      <c r="K607" s="5"/>
    </row>
    <row r="608" ht="15.75" customHeight="1">
      <c r="A608" s="2"/>
      <c r="B608" s="2"/>
      <c r="C608" s="2"/>
      <c r="D608" s="2"/>
      <c r="E608" s="2"/>
      <c r="F608" s="2"/>
      <c r="G608" s="222"/>
      <c r="H608" s="222"/>
      <c r="I608" s="222"/>
      <c r="J608" s="222"/>
      <c r="K608" s="5"/>
    </row>
    <row r="609" ht="15.75" customHeight="1">
      <c r="A609" s="2"/>
      <c r="B609" s="2"/>
      <c r="C609" s="2"/>
      <c r="D609" s="2"/>
      <c r="E609" s="2"/>
      <c r="F609" s="2"/>
      <c r="G609" s="222"/>
      <c r="H609" s="222"/>
      <c r="I609" s="222"/>
      <c r="J609" s="222"/>
      <c r="K609" s="5"/>
    </row>
    <row r="610" ht="15.75" customHeight="1">
      <c r="A610" s="2"/>
      <c r="B610" s="2"/>
      <c r="C610" s="2"/>
      <c r="D610" s="2"/>
      <c r="E610" s="2"/>
      <c r="F610" s="2"/>
      <c r="G610" s="222"/>
      <c r="H610" s="222"/>
      <c r="I610" s="222"/>
      <c r="J610" s="222"/>
      <c r="K610" s="5"/>
    </row>
    <row r="611" ht="15.75" customHeight="1">
      <c r="A611" s="2"/>
      <c r="B611" s="2"/>
      <c r="C611" s="2"/>
      <c r="D611" s="2"/>
      <c r="E611" s="2"/>
      <c r="F611" s="2"/>
      <c r="G611" s="222"/>
      <c r="H611" s="222"/>
      <c r="I611" s="222"/>
      <c r="J611" s="222"/>
      <c r="K611" s="5"/>
    </row>
    <row r="612" ht="15.75" customHeight="1">
      <c r="A612" s="2"/>
      <c r="B612" s="2"/>
      <c r="C612" s="2"/>
      <c r="D612" s="2"/>
      <c r="E612" s="2"/>
      <c r="F612" s="2"/>
      <c r="G612" s="222"/>
      <c r="H612" s="222"/>
      <c r="I612" s="222"/>
      <c r="J612" s="222"/>
      <c r="K612" s="5"/>
    </row>
    <row r="613" ht="15.75" customHeight="1">
      <c r="A613" s="2"/>
      <c r="B613" s="2"/>
      <c r="C613" s="2"/>
      <c r="D613" s="2"/>
      <c r="E613" s="2"/>
      <c r="F613" s="2"/>
      <c r="G613" s="222"/>
      <c r="H613" s="222"/>
      <c r="I613" s="222"/>
      <c r="J613" s="222"/>
      <c r="K613" s="5"/>
    </row>
    <row r="614" ht="15.75" customHeight="1">
      <c r="A614" s="2"/>
      <c r="B614" s="2"/>
      <c r="C614" s="2"/>
      <c r="D614" s="2"/>
      <c r="E614" s="2"/>
      <c r="F614" s="2"/>
      <c r="G614" s="222"/>
      <c r="H614" s="222"/>
      <c r="I614" s="222"/>
      <c r="J614" s="222"/>
      <c r="K614" s="5"/>
    </row>
    <row r="615" ht="15.75" customHeight="1">
      <c r="A615" s="2"/>
      <c r="B615" s="2"/>
      <c r="C615" s="2"/>
      <c r="D615" s="2"/>
      <c r="E615" s="2"/>
      <c r="F615" s="2"/>
      <c r="G615" s="222"/>
      <c r="H615" s="222"/>
      <c r="I615" s="222"/>
      <c r="J615" s="222"/>
      <c r="K615" s="5"/>
    </row>
    <row r="616" ht="15.75" customHeight="1">
      <c r="A616" s="2"/>
      <c r="B616" s="2"/>
      <c r="C616" s="2"/>
      <c r="D616" s="2"/>
      <c r="E616" s="2"/>
      <c r="F616" s="2"/>
      <c r="G616" s="222"/>
      <c r="H616" s="222"/>
      <c r="I616" s="222"/>
      <c r="J616" s="222"/>
      <c r="K616" s="5"/>
    </row>
    <row r="617" ht="15.75" customHeight="1">
      <c r="A617" s="2"/>
      <c r="B617" s="2"/>
      <c r="C617" s="2"/>
      <c r="D617" s="2"/>
      <c r="E617" s="2"/>
      <c r="F617" s="2"/>
      <c r="G617" s="222"/>
      <c r="H617" s="222"/>
      <c r="I617" s="222"/>
      <c r="J617" s="222"/>
      <c r="K617" s="5"/>
    </row>
    <row r="618" ht="15.75" customHeight="1">
      <c r="A618" s="2"/>
      <c r="B618" s="2"/>
      <c r="C618" s="2"/>
      <c r="D618" s="2"/>
      <c r="E618" s="2"/>
      <c r="F618" s="2"/>
      <c r="G618" s="222"/>
      <c r="H618" s="222"/>
      <c r="I618" s="222"/>
      <c r="J618" s="222"/>
      <c r="K618" s="5"/>
    </row>
    <row r="619" ht="15.75" customHeight="1">
      <c r="A619" s="2"/>
      <c r="B619" s="2"/>
      <c r="C619" s="2"/>
      <c r="D619" s="2"/>
      <c r="E619" s="2"/>
      <c r="F619" s="2"/>
      <c r="G619" s="222"/>
      <c r="H619" s="222"/>
      <c r="I619" s="222"/>
      <c r="J619" s="222"/>
      <c r="K619" s="5"/>
    </row>
    <row r="620" ht="15.75" customHeight="1">
      <c r="A620" s="2"/>
      <c r="B620" s="2"/>
      <c r="C620" s="2"/>
      <c r="D620" s="2"/>
      <c r="E620" s="2"/>
      <c r="F620" s="2"/>
      <c r="G620" s="222"/>
      <c r="H620" s="222"/>
      <c r="I620" s="222"/>
      <c r="J620" s="222"/>
      <c r="K620" s="5"/>
    </row>
    <row r="621" ht="15.75" customHeight="1">
      <c r="A621" s="2"/>
      <c r="B621" s="2"/>
      <c r="C621" s="2"/>
      <c r="D621" s="2"/>
      <c r="E621" s="2"/>
      <c r="F621" s="2"/>
      <c r="G621" s="222"/>
      <c r="H621" s="222"/>
      <c r="I621" s="222"/>
      <c r="J621" s="222"/>
      <c r="K621" s="5"/>
    </row>
    <row r="622" ht="15.75" customHeight="1">
      <c r="A622" s="2"/>
      <c r="B622" s="2"/>
      <c r="C622" s="2"/>
      <c r="D622" s="2"/>
      <c r="E622" s="2"/>
      <c r="F622" s="2"/>
      <c r="G622" s="222"/>
      <c r="H622" s="222"/>
      <c r="I622" s="222"/>
      <c r="J622" s="222"/>
      <c r="K622" s="5"/>
    </row>
    <row r="623" ht="15.75" customHeight="1">
      <c r="A623" s="2"/>
      <c r="B623" s="2"/>
      <c r="C623" s="2"/>
      <c r="D623" s="2"/>
      <c r="E623" s="2"/>
      <c r="F623" s="2"/>
      <c r="G623" s="222"/>
      <c r="H623" s="222"/>
      <c r="I623" s="222"/>
      <c r="J623" s="222"/>
      <c r="K623" s="5"/>
    </row>
    <row r="624" ht="15.75" customHeight="1">
      <c r="A624" s="2"/>
      <c r="B624" s="2"/>
      <c r="C624" s="2"/>
      <c r="D624" s="2"/>
      <c r="E624" s="2"/>
      <c r="F624" s="2"/>
      <c r="G624" s="222"/>
      <c r="H624" s="222"/>
      <c r="I624" s="222"/>
      <c r="J624" s="222"/>
      <c r="K624" s="5"/>
    </row>
    <row r="625" ht="15.75" customHeight="1">
      <c r="A625" s="2"/>
      <c r="B625" s="2"/>
      <c r="C625" s="2"/>
      <c r="D625" s="2"/>
      <c r="E625" s="2"/>
      <c r="F625" s="2"/>
      <c r="G625" s="222"/>
      <c r="H625" s="222"/>
      <c r="I625" s="222"/>
      <c r="J625" s="222"/>
      <c r="K625" s="5"/>
    </row>
    <row r="626" ht="15.75" customHeight="1">
      <c r="A626" s="2"/>
      <c r="B626" s="2"/>
      <c r="C626" s="2"/>
      <c r="D626" s="2"/>
      <c r="E626" s="2"/>
      <c r="F626" s="2"/>
      <c r="G626" s="222"/>
      <c r="H626" s="222"/>
      <c r="I626" s="222"/>
      <c r="J626" s="222"/>
      <c r="K626" s="5"/>
    </row>
    <row r="627" ht="15.75" customHeight="1">
      <c r="A627" s="2"/>
      <c r="B627" s="2"/>
      <c r="C627" s="2"/>
      <c r="D627" s="2"/>
      <c r="E627" s="2"/>
      <c r="F627" s="2"/>
      <c r="G627" s="222"/>
      <c r="H627" s="222"/>
      <c r="I627" s="222"/>
      <c r="J627" s="222"/>
      <c r="K627" s="5"/>
    </row>
    <row r="628" ht="15.75" customHeight="1">
      <c r="A628" s="2"/>
      <c r="B628" s="2"/>
      <c r="C628" s="2"/>
      <c r="D628" s="2"/>
      <c r="E628" s="2"/>
      <c r="F628" s="2"/>
      <c r="G628" s="222"/>
      <c r="H628" s="222"/>
      <c r="I628" s="222"/>
      <c r="J628" s="222"/>
      <c r="K628" s="5"/>
    </row>
    <row r="629" ht="15.75" customHeight="1">
      <c r="A629" s="2"/>
      <c r="B629" s="2"/>
      <c r="C629" s="2"/>
      <c r="D629" s="2"/>
      <c r="E629" s="2"/>
      <c r="F629" s="2"/>
      <c r="G629" s="222"/>
      <c r="H629" s="222"/>
      <c r="I629" s="222"/>
      <c r="J629" s="222"/>
      <c r="K629" s="5"/>
    </row>
    <row r="630" ht="15.75" customHeight="1">
      <c r="A630" s="2"/>
      <c r="B630" s="2"/>
      <c r="C630" s="2"/>
      <c r="D630" s="2"/>
      <c r="E630" s="2"/>
      <c r="F630" s="2"/>
      <c r="G630" s="222"/>
      <c r="H630" s="222"/>
      <c r="I630" s="222"/>
      <c r="J630" s="222"/>
      <c r="K630" s="5"/>
    </row>
    <row r="631" ht="15.75" customHeight="1">
      <c r="A631" s="2"/>
      <c r="B631" s="2"/>
      <c r="C631" s="2"/>
      <c r="D631" s="2"/>
      <c r="E631" s="2"/>
      <c r="F631" s="2"/>
      <c r="G631" s="222"/>
      <c r="H631" s="222"/>
      <c r="I631" s="222"/>
      <c r="J631" s="222"/>
      <c r="K631" s="5"/>
    </row>
    <row r="632" ht="15.75" customHeight="1">
      <c r="A632" s="2"/>
      <c r="B632" s="2"/>
      <c r="C632" s="2"/>
      <c r="D632" s="2"/>
      <c r="E632" s="2"/>
      <c r="F632" s="2"/>
      <c r="G632" s="222"/>
      <c r="H632" s="222"/>
      <c r="I632" s="222"/>
      <c r="J632" s="222"/>
      <c r="K632" s="5"/>
    </row>
    <row r="633" ht="15.75" customHeight="1">
      <c r="A633" s="2"/>
      <c r="B633" s="2"/>
      <c r="C633" s="2"/>
      <c r="D633" s="2"/>
      <c r="E633" s="2"/>
      <c r="F633" s="2"/>
      <c r="G633" s="222"/>
      <c r="H633" s="222"/>
      <c r="I633" s="222"/>
      <c r="J633" s="222"/>
      <c r="K633" s="5"/>
    </row>
    <row r="634" ht="15.75" customHeight="1">
      <c r="A634" s="2"/>
      <c r="B634" s="2"/>
      <c r="C634" s="2"/>
      <c r="D634" s="2"/>
      <c r="E634" s="2"/>
      <c r="F634" s="2"/>
      <c r="G634" s="222"/>
      <c r="H634" s="222"/>
      <c r="I634" s="222"/>
      <c r="J634" s="222"/>
      <c r="K634" s="5"/>
    </row>
    <row r="635" ht="15.75" customHeight="1">
      <c r="A635" s="2"/>
      <c r="B635" s="2"/>
      <c r="C635" s="2"/>
      <c r="D635" s="2"/>
      <c r="E635" s="2"/>
      <c r="F635" s="2"/>
      <c r="G635" s="222"/>
      <c r="H635" s="222"/>
      <c r="I635" s="222"/>
      <c r="J635" s="222"/>
      <c r="K635" s="5"/>
    </row>
    <row r="636" ht="15.75" customHeight="1">
      <c r="A636" s="2"/>
      <c r="B636" s="2"/>
      <c r="C636" s="2"/>
      <c r="D636" s="2"/>
      <c r="E636" s="2"/>
      <c r="F636" s="2"/>
      <c r="G636" s="222"/>
      <c r="H636" s="222"/>
      <c r="I636" s="222"/>
      <c r="J636" s="222"/>
      <c r="K636" s="5"/>
    </row>
    <row r="637" ht="15.75" customHeight="1">
      <c r="A637" s="2"/>
      <c r="B637" s="2"/>
      <c r="C637" s="2"/>
      <c r="D637" s="2"/>
      <c r="E637" s="2"/>
      <c r="F637" s="2"/>
      <c r="G637" s="222"/>
      <c r="H637" s="222"/>
      <c r="I637" s="222"/>
      <c r="J637" s="222"/>
      <c r="K637" s="5"/>
    </row>
    <row r="638" ht="15.75" customHeight="1">
      <c r="A638" s="2"/>
      <c r="B638" s="2"/>
      <c r="C638" s="2"/>
      <c r="D638" s="2"/>
      <c r="E638" s="2"/>
      <c r="F638" s="2"/>
      <c r="G638" s="222"/>
      <c r="H638" s="222"/>
      <c r="I638" s="222"/>
      <c r="J638" s="222"/>
      <c r="K638" s="5"/>
    </row>
    <row r="639" ht="15.75" customHeight="1">
      <c r="A639" s="2"/>
      <c r="B639" s="2"/>
      <c r="C639" s="2"/>
      <c r="D639" s="2"/>
      <c r="E639" s="2"/>
      <c r="F639" s="2"/>
      <c r="G639" s="222"/>
      <c r="H639" s="222"/>
      <c r="I639" s="222"/>
      <c r="J639" s="222"/>
      <c r="K639" s="5"/>
    </row>
    <row r="640" ht="15.75" customHeight="1">
      <c r="A640" s="2"/>
      <c r="B640" s="2"/>
      <c r="C640" s="2"/>
      <c r="D640" s="2"/>
      <c r="E640" s="2"/>
      <c r="F640" s="2"/>
      <c r="G640" s="222"/>
      <c r="H640" s="222"/>
      <c r="I640" s="222"/>
      <c r="J640" s="222"/>
      <c r="K640" s="5"/>
    </row>
    <row r="641" ht="15.75" customHeight="1">
      <c r="A641" s="2"/>
      <c r="B641" s="2"/>
      <c r="C641" s="2"/>
      <c r="D641" s="2"/>
      <c r="E641" s="2"/>
      <c r="F641" s="2"/>
      <c r="G641" s="222"/>
      <c r="H641" s="222"/>
      <c r="I641" s="222"/>
      <c r="J641" s="222"/>
      <c r="K641" s="5"/>
    </row>
    <row r="642" ht="15.75" customHeight="1">
      <c r="A642" s="2"/>
      <c r="B642" s="2"/>
      <c r="C642" s="2"/>
      <c r="D642" s="2"/>
      <c r="E642" s="2"/>
      <c r="F642" s="2"/>
      <c r="G642" s="222"/>
      <c r="H642" s="222"/>
      <c r="I642" s="222"/>
      <c r="J642" s="222"/>
      <c r="K642" s="5"/>
    </row>
    <row r="643" ht="15.75" customHeight="1">
      <c r="A643" s="2"/>
      <c r="B643" s="2"/>
      <c r="C643" s="2"/>
      <c r="D643" s="2"/>
      <c r="E643" s="2"/>
      <c r="F643" s="2"/>
      <c r="G643" s="222"/>
      <c r="H643" s="222"/>
      <c r="I643" s="222"/>
      <c r="J643" s="222"/>
      <c r="K643" s="5"/>
    </row>
    <row r="644" ht="15.75" customHeight="1">
      <c r="A644" s="2"/>
      <c r="B644" s="2"/>
      <c r="C644" s="2"/>
      <c r="D644" s="2"/>
      <c r="E644" s="2"/>
      <c r="F644" s="2"/>
      <c r="G644" s="222"/>
      <c r="H644" s="222"/>
      <c r="I644" s="222"/>
      <c r="J644" s="222"/>
      <c r="K644" s="5"/>
    </row>
    <row r="645" ht="15.75" customHeight="1">
      <c r="A645" s="2"/>
      <c r="B645" s="2"/>
      <c r="C645" s="2"/>
      <c r="D645" s="2"/>
      <c r="E645" s="2"/>
      <c r="F645" s="2"/>
      <c r="G645" s="222"/>
      <c r="H645" s="222"/>
      <c r="I645" s="222"/>
      <c r="J645" s="222"/>
      <c r="K645" s="5"/>
    </row>
    <row r="646" ht="15.75" customHeight="1">
      <c r="A646" s="2"/>
      <c r="B646" s="2"/>
      <c r="C646" s="2"/>
      <c r="D646" s="2"/>
      <c r="E646" s="2"/>
      <c r="F646" s="2"/>
      <c r="G646" s="222"/>
      <c r="H646" s="222"/>
      <c r="I646" s="222"/>
      <c r="J646" s="222"/>
      <c r="K646" s="5"/>
    </row>
    <row r="647" ht="15.75" customHeight="1">
      <c r="A647" s="2"/>
      <c r="B647" s="2"/>
      <c r="C647" s="2"/>
      <c r="D647" s="2"/>
      <c r="E647" s="2"/>
      <c r="F647" s="2"/>
      <c r="G647" s="222"/>
      <c r="H647" s="222"/>
      <c r="I647" s="222"/>
      <c r="J647" s="222"/>
      <c r="K647" s="5"/>
    </row>
    <row r="648" ht="15.75" customHeight="1">
      <c r="A648" s="2"/>
      <c r="B648" s="2"/>
      <c r="C648" s="2"/>
      <c r="D648" s="2"/>
      <c r="E648" s="2"/>
      <c r="F648" s="2"/>
      <c r="G648" s="222"/>
      <c r="H648" s="222"/>
      <c r="I648" s="222"/>
      <c r="J648" s="222"/>
      <c r="K648" s="5"/>
    </row>
    <row r="649" ht="15.75" customHeight="1">
      <c r="A649" s="2"/>
      <c r="B649" s="2"/>
      <c r="C649" s="2"/>
      <c r="D649" s="2"/>
      <c r="E649" s="2"/>
      <c r="F649" s="2"/>
      <c r="G649" s="222"/>
      <c r="H649" s="222"/>
      <c r="I649" s="222"/>
      <c r="J649" s="222"/>
      <c r="K649" s="5"/>
    </row>
    <row r="650" ht="15.75" customHeight="1">
      <c r="A650" s="2"/>
      <c r="B650" s="2"/>
      <c r="C650" s="2"/>
      <c r="D650" s="2"/>
      <c r="E650" s="2"/>
      <c r="F650" s="2"/>
      <c r="G650" s="222"/>
      <c r="H650" s="222"/>
      <c r="I650" s="222"/>
      <c r="J650" s="222"/>
      <c r="K650" s="5"/>
    </row>
    <row r="651" ht="15.75" customHeight="1">
      <c r="A651" s="2"/>
      <c r="B651" s="2"/>
      <c r="C651" s="2"/>
      <c r="D651" s="2"/>
      <c r="E651" s="2"/>
      <c r="F651" s="2"/>
      <c r="G651" s="222"/>
      <c r="H651" s="222"/>
      <c r="I651" s="222"/>
      <c r="J651" s="222"/>
      <c r="K651" s="5"/>
    </row>
    <row r="652" ht="15.75" customHeight="1">
      <c r="A652" s="2"/>
      <c r="B652" s="2"/>
      <c r="C652" s="2"/>
      <c r="D652" s="2"/>
      <c r="E652" s="2"/>
      <c r="F652" s="2"/>
      <c r="G652" s="222"/>
      <c r="H652" s="222"/>
      <c r="I652" s="222"/>
      <c r="J652" s="222"/>
      <c r="K652" s="5"/>
    </row>
    <row r="653" ht="15.75" customHeight="1">
      <c r="A653" s="2"/>
      <c r="B653" s="2"/>
      <c r="C653" s="2"/>
      <c r="D653" s="2"/>
      <c r="E653" s="2"/>
      <c r="F653" s="2"/>
      <c r="G653" s="222"/>
      <c r="H653" s="222"/>
      <c r="I653" s="222"/>
      <c r="J653" s="222"/>
      <c r="K653" s="5"/>
    </row>
    <row r="654" ht="15.75" customHeight="1">
      <c r="A654" s="2"/>
      <c r="B654" s="2"/>
      <c r="C654" s="2"/>
      <c r="D654" s="2"/>
      <c r="E654" s="2"/>
      <c r="F654" s="2"/>
      <c r="G654" s="222"/>
      <c r="H654" s="222"/>
      <c r="I654" s="222"/>
      <c r="J654" s="222"/>
      <c r="K654" s="5"/>
    </row>
    <row r="655" ht="15.75" customHeight="1">
      <c r="A655" s="2"/>
      <c r="B655" s="2"/>
      <c r="C655" s="2"/>
      <c r="D655" s="2"/>
      <c r="E655" s="2"/>
      <c r="F655" s="2"/>
      <c r="G655" s="222"/>
      <c r="H655" s="222"/>
      <c r="I655" s="222"/>
      <c r="J655" s="222"/>
      <c r="K655" s="5"/>
    </row>
    <row r="656" ht="15.75" customHeight="1">
      <c r="A656" s="2"/>
      <c r="B656" s="2"/>
      <c r="C656" s="2"/>
      <c r="D656" s="2"/>
      <c r="E656" s="2"/>
      <c r="F656" s="2"/>
      <c r="G656" s="222"/>
      <c r="H656" s="222"/>
      <c r="I656" s="222"/>
      <c r="J656" s="222"/>
      <c r="K656" s="5"/>
    </row>
    <row r="657" ht="15.75" customHeight="1">
      <c r="A657" s="2"/>
      <c r="B657" s="2"/>
      <c r="C657" s="2"/>
      <c r="D657" s="2"/>
      <c r="E657" s="2"/>
      <c r="F657" s="2"/>
      <c r="G657" s="222"/>
      <c r="H657" s="222"/>
      <c r="I657" s="222"/>
      <c r="J657" s="222"/>
      <c r="K657" s="5"/>
    </row>
    <row r="658" ht="15.75" customHeight="1">
      <c r="A658" s="2"/>
      <c r="B658" s="2"/>
      <c r="C658" s="2"/>
      <c r="D658" s="2"/>
      <c r="E658" s="2"/>
      <c r="F658" s="2"/>
      <c r="G658" s="222"/>
      <c r="H658" s="222"/>
      <c r="I658" s="222"/>
      <c r="J658" s="222"/>
      <c r="K658" s="5"/>
    </row>
    <row r="659" ht="15.75" customHeight="1">
      <c r="A659" s="2"/>
      <c r="B659" s="2"/>
      <c r="C659" s="2"/>
      <c r="D659" s="2"/>
      <c r="E659" s="2"/>
      <c r="F659" s="2"/>
      <c r="G659" s="222"/>
      <c r="H659" s="222"/>
      <c r="I659" s="222"/>
      <c r="J659" s="222"/>
      <c r="K659" s="5"/>
    </row>
    <row r="660" ht="15.75" customHeight="1">
      <c r="A660" s="2"/>
      <c r="B660" s="2"/>
      <c r="C660" s="2"/>
      <c r="D660" s="2"/>
      <c r="E660" s="2"/>
      <c r="F660" s="2"/>
      <c r="G660" s="222"/>
      <c r="H660" s="222"/>
      <c r="I660" s="222"/>
      <c r="J660" s="222"/>
      <c r="K660" s="5"/>
    </row>
    <row r="661" ht="15.75" customHeight="1">
      <c r="A661" s="2"/>
      <c r="B661" s="2"/>
      <c r="C661" s="2"/>
      <c r="D661" s="2"/>
      <c r="E661" s="2"/>
      <c r="F661" s="2"/>
      <c r="G661" s="222"/>
      <c r="H661" s="222"/>
      <c r="I661" s="222"/>
      <c r="J661" s="222"/>
      <c r="K661" s="5"/>
    </row>
    <row r="662" ht="15.75" customHeight="1">
      <c r="A662" s="2"/>
      <c r="B662" s="2"/>
      <c r="C662" s="2"/>
      <c r="D662" s="2"/>
      <c r="E662" s="2"/>
      <c r="F662" s="2"/>
      <c r="G662" s="222"/>
      <c r="H662" s="222"/>
      <c r="I662" s="222"/>
      <c r="J662" s="222"/>
      <c r="K662" s="5"/>
    </row>
    <row r="663" ht="15.75" customHeight="1">
      <c r="A663" s="2"/>
      <c r="B663" s="2"/>
      <c r="C663" s="2"/>
      <c r="D663" s="2"/>
      <c r="E663" s="2"/>
      <c r="F663" s="2"/>
      <c r="G663" s="222"/>
      <c r="H663" s="222"/>
      <c r="I663" s="222"/>
      <c r="J663" s="222"/>
      <c r="K663" s="5"/>
    </row>
    <row r="664" ht="15.75" customHeight="1">
      <c r="A664" s="2"/>
      <c r="B664" s="2"/>
      <c r="C664" s="2"/>
      <c r="D664" s="2"/>
      <c r="E664" s="2"/>
      <c r="F664" s="2"/>
      <c r="G664" s="222"/>
      <c r="H664" s="222"/>
      <c r="I664" s="222"/>
      <c r="J664" s="222"/>
      <c r="K664" s="5"/>
    </row>
    <row r="665" ht="15.75" customHeight="1">
      <c r="A665" s="2"/>
      <c r="B665" s="2"/>
      <c r="C665" s="2"/>
      <c r="D665" s="2"/>
      <c r="E665" s="2"/>
      <c r="F665" s="2"/>
      <c r="G665" s="222"/>
      <c r="H665" s="222"/>
      <c r="I665" s="222"/>
      <c r="J665" s="222"/>
      <c r="K665" s="5"/>
    </row>
    <row r="666" ht="15.75" customHeight="1">
      <c r="A666" s="2"/>
      <c r="B666" s="2"/>
      <c r="C666" s="2"/>
      <c r="D666" s="2"/>
      <c r="E666" s="2"/>
      <c r="F666" s="2"/>
      <c r="G666" s="222"/>
      <c r="H666" s="222"/>
      <c r="I666" s="222"/>
      <c r="J666" s="222"/>
      <c r="K666" s="5"/>
    </row>
    <row r="667" ht="15.75" customHeight="1">
      <c r="A667" s="2"/>
      <c r="B667" s="2"/>
      <c r="C667" s="2"/>
      <c r="D667" s="2"/>
      <c r="E667" s="2"/>
      <c r="F667" s="2"/>
      <c r="G667" s="222"/>
      <c r="H667" s="222"/>
      <c r="I667" s="222"/>
      <c r="J667" s="222"/>
      <c r="K667" s="5"/>
    </row>
    <row r="668" ht="15.75" customHeight="1">
      <c r="A668" s="2"/>
      <c r="B668" s="2"/>
      <c r="C668" s="2"/>
      <c r="D668" s="2"/>
      <c r="E668" s="2"/>
      <c r="F668" s="2"/>
      <c r="G668" s="222"/>
      <c r="H668" s="222"/>
      <c r="I668" s="222"/>
      <c r="J668" s="222"/>
      <c r="K668" s="5"/>
    </row>
    <row r="669" ht="15.75" customHeight="1">
      <c r="A669" s="2"/>
      <c r="B669" s="2"/>
      <c r="C669" s="2"/>
      <c r="D669" s="2"/>
      <c r="E669" s="2"/>
      <c r="F669" s="2"/>
      <c r="G669" s="222"/>
      <c r="H669" s="222"/>
      <c r="I669" s="222"/>
      <c r="J669" s="222"/>
      <c r="K669" s="5"/>
    </row>
    <row r="670" ht="15.75" customHeight="1">
      <c r="A670" s="2"/>
      <c r="B670" s="2"/>
      <c r="C670" s="2"/>
      <c r="D670" s="2"/>
      <c r="E670" s="2"/>
      <c r="F670" s="2"/>
      <c r="G670" s="222"/>
      <c r="H670" s="222"/>
      <c r="I670" s="222"/>
      <c r="J670" s="222"/>
      <c r="K670" s="5"/>
    </row>
    <row r="671" ht="15.75" customHeight="1">
      <c r="A671" s="2"/>
      <c r="B671" s="2"/>
      <c r="C671" s="2"/>
      <c r="D671" s="2"/>
      <c r="E671" s="2"/>
      <c r="F671" s="2"/>
      <c r="G671" s="222"/>
      <c r="H671" s="222"/>
      <c r="I671" s="222"/>
      <c r="J671" s="222"/>
      <c r="K671" s="5"/>
    </row>
    <row r="672" ht="15.75" customHeight="1">
      <c r="A672" s="2"/>
      <c r="B672" s="2"/>
      <c r="C672" s="2"/>
      <c r="D672" s="2"/>
      <c r="E672" s="2"/>
      <c r="F672" s="2"/>
      <c r="G672" s="222"/>
      <c r="H672" s="222"/>
      <c r="I672" s="222"/>
      <c r="J672" s="222"/>
      <c r="K672" s="5"/>
    </row>
    <row r="673" ht="15.75" customHeight="1">
      <c r="A673" s="2"/>
      <c r="B673" s="2"/>
      <c r="C673" s="2"/>
      <c r="D673" s="2"/>
      <c r="E673" s="2"/>
      <c r="F673" s="2"/>
      <c r="G673" s="222"/>
      <c r="H673" s="222"/>
      <c r="I673" s="222"/>
      <c r="J673" s="222"/>
      <c r="K673" s="5"/>
    </row>
    <row r="674" ht="15.75" customHeight="1">
      <c r="A674" s="2"/>
      <c r="B674" s="2"/>
      <c r="C674" s="2"/>
      <c r="D674" s="2"/>
      <c r="E674" s="2"/>
      <c r="F674" s="2"/>
      <c r="G674" s="222"/>
      <c r="H674" s="222"/>
      <c r="I674" s="222"/>
      <c r="J674" s="222"/>
      <c r="K674" s="5"/>
    </row>
    <row r="675" ht="15.75" customHeight="1">
      <c r="A675" s="2"/>
      <c r="B675" s="2"/>
      <c r="C675" s="2"/>
      <c r="D675" s="2"/>
      <c r="E675" s="2"/>
      <c r="F675" s="2"/>
      <c r="G675" s="222"/>
      <c r="H675" s="222"/>
      <c r="I675" s="222"/>
      <c r="J675" s="222"/>
      <c r="K675" s="5"/>
    </row>
    <row r="676" ht="15.75" customHeight="1">
      <c r="A676" s="2"/>
      <c r="B676" s="2"/>
      <c r="C676" s="2"/>
      <c r="D676" s="2"/>
      <c r="E676" s="2"/>
      <c r="F676" s="2"/>
      <c r="G676" s="222"/>
      <c r="H676" s="222"/>
      <c r="I676" s="222"/>
      <c r="J676" s="222"/>
      <c r="K676" s="5"/>
    </row>
    <row r="677" ht="15.75" customHeight="1">
      <c r="A677" s="2"/>
      <c r="B677" s="2"/>
      <c r="C677" s="2"/>
      <c r="D677" s="2"/>
      <c r="E677" s="2"/>
      <c r="F677" s="2"/>
      <c r="G677" s="222"/>
      <c r="H677" s="222"/>
      <c r="I677" s="222"/>
      <c r="J677" s="222"/>
      <c r="K677" s="5"/>
    </row>
    <row r="678" ht="15.75" customHeight="1">
      <c r="A678" s="2"/>
      <c r="B678" s="2"/>
      <c r="C678" s="2"/>
      <c r="D678" s="2"/>
      <c r="E678" s="2"/>
      <c r="F678" s="2"/>
      <c r="G678" s="222"/>
      <c r="H678" s="222"/>
      <c r="I678" s="222"/>
      <c r="J678" s="222"/>
      <c r="K678" s="5"/>
    </row>
    <row r="679" ht="15.75" customHeight="1">
      <c r="A679" s="2"/>
      <c r="B679" s="2"/>
      <c r="C679" s="2"/>
      <c r="D679" s="2"/>
      <c r="E679" s="2"/>
      <c r="F679" s="2"/>
      <c r="G679" s="222"/>
      <c r="H679" s="222"/>
      <c r="I679" s="222"/>
      <c r="J679" s="222"/>
      <c r="K679" s="5"/>
    </row>
    <row r="680" ht="15.75" customHeight="1">
      <c r="A680" s="2"/>
      <c r="B680" s="2"/>
      <c r="C680" s="2"/>
      <c r="D680" s="2"/>
      <c r="E680" s="2"/>
      <c r="F680" s="2"/>
      <c r="G680" s="222"/>
      <c r="H680" s="222"/>
      <c r="I680" s="222"/>
      <c r="J680" s="222"/>
      <c r="K680" s="5"/>
    </row>
    <row r="681" ht="15.75" customHeight="1">
      <c r="A681" s="2"/>
      <c r="B681" s="2"/>
      <c r="C681" s="2"/>
      <c r="D681" s="2"/>
      <c r="E681" s="2"/>
      <c r="F681" s="2"/>
      <c r="G681" s="222"/>
      <c r="H681" s="222"/>
      <c r="I681" s="222"/>
      <c r="J681" s="222"/>
      <c r="K681" s="5"/>
    </row>
    <row r="682" ht="15.75" customHeight="1">
      <c r="A682" s="2"/>
      <c r="B682" s="2"/>
      <c r="C682" s="2"/>
      <c r="D682" s="2"/>
      <c r="E682" s="2"/>
      <c r="F682" s="2"/>
      <c r="G682" s="222"/>
      <c r="H682" s="222"/>
      <c r="I682" s="222"/>
      <c r="J682" s="222"/>
      <c r="K682" s="5"/>
    </row>
    <row r="683" ht="15.75" customHeight="1">
      <c r="A683" s="2"/>
      <c r="B683" s="2"/>
      <c r="C683" s="2"/>
      <c r="D683" s="2"/>
      <c r="E683" s="2"/>
      <c r="F683" s="2"/>
      <c r="G683" s="222"/>
      <c r="H683" s="222"/>
      <c r="I683" s="222"/>
      <c r="J683" s="222"/>
      <c r="K683" s="5"/>
    </row>
    <row r="684" ht="15.75" customHeight="1">
      <c r="A684" s="2"/>
      <c r="B684" s="2"/>
      <c r="C684" s="2"/>
      <c r="D684" s="2"/>
      <c r="E684" s="2"/>
      <c r="F684" s="2"/>
      <c r="G684" s="222"/>
      <c r="H684" s="222"/>
      <c r="I684" s="222"/>
      <c r="J684" s="222"/>
      <c r="K684" s="5"/>
    </row>
    <row r="685" ht="15.75" customHeight="1">
      <c r="A685" s="2"/>
      <c r="B685" s="2"/>
      <c r="C685" s="2"/>
      <c r="D685" s="2"/>
      <c r="E685" s="2"/>
      <c r="F685" s="2"/>
      <c r="G685" s="222"/>
      <c r="H685" s="222"/>
      <c r="I685" s="222"/>
      <c r="J685" s="222"/>
      <c r="K685" s="5"/>
    </row>
    <row r="686" ht="15.75" customHeight="1">
      <c r="A686" s="2"/>
      <c r="B686" s="2"/>
      <c r="C686" s="2"/>
      <c r="D686" s="2"/>
      <c r="E686" s="2"/>
      <c r="F686" s="2"/>
      <c r="G686" s="222"/>
      <c r="H686" s="222"/>
      <c r="I686" s="222"/>
      <c r="J686" s="222"/>
      <c r="K686" s="5"/>
    </row>
    <row r="687" ht="15.75" customHeight="1">
      <c r="A687" s="2"/>
      <c r="B687" s="2"/>
      <c r="C687" s="2"/>
      <c r="D687" s="2"/>
      <c r="E687" s="2"/>
      <c r="F687" s="2"/>
      <c r="G687" s="222"/>
      <c r="H687" s="222"/>
      <c r="I687" s="222"/>
      <c r="J687" s="222"/>
      <c r="K687" s="5"/>
    </row>
    <row r="688" ht="15.75" customHeight="1">
      <c r="A688" s="2"/>
      <c r="B688" s="2"/>
      <c r="C688" s="2"/>
      <c r="D688" s="2"/>
      <c r="E688" s="2"/>
      <c r="F688" s="2"/>
      <c r="G688" s="222"/>
      <c r="H688" s="222"/>
      <c r="I688" s="222"/>
      <c r="J688" s="222"/>
      <c r="K688" s="5"/>
    </row>
    <row r="689" ht="15.75" customHeight="1">
      <c r="A689" s="2"/>
      <c r="B689" s="2"/>
      <c r="C689" s="2"/>
      <c r="D689" s="2"/>
      <c r="E689" s="2"/>
      <c r="F689" s="2"/>
      <c r="G689" s="222"/>
      <c r="H689" s="222"/>
      <c r="I689" s="222"/>
      <c r="J689" s="222"/>
      <c r="K689" s="5"/>
    </row>
    <row r="690" ht="15.75" customHeight="1">
      <c r="A690" s="2"/>
      <c r="B690" s="2"/>
      <c r="C690" s="2"/>
      <c r="D690" s="2"/>
      <c r="E690" s="2"/>
      <c r="F690" s="2"/>
      <c r="G690" s="222"/>
      <c r="H690" s="222"/>
      <c r="I690" s="222"/>
      <c r="J690" s="222"/>
      <c r="K690" s="5"/>
    </row>
    <row r="691" ht="15.75" customHeight="1">
      <c r="A691" s="2"/>
      <c r="B691" s="2"/>
      <c r="C691" s="2"/>
      <c r="D691" s="2"/>
      <c r="E691" s="2"/>
      <c r="F691" s="2"/>
      <c r="G691" s="222"/>
      <c r="H691" s="222"/>
      <c r="I691" s="222"/>
      <c r="J691" s="222"/>
      <c r="K691" s="5"/>
    </row>
    <row r="692" ht="15.75" customHeight="1">
      <c r="A692" s="2"/>
      <c r="B692" s="2"/>
      <c r="C692" s="2"/>
      <c r="D692" s="2"/>
      <c r="E692" s="2"/>
      <c r="F692" s="2"/>
      <c r="G692" s="222"/>
      <c r="H692" s="222"/>
      <c r="I692" s="222"/>
      <c r="J692" s="222"/>
      <c r="K692" s="5"/>
    </row>
    <row r="693" ht="15.75" customHeight="1">
      <c r="A693" s="2"/>
      <c r="B693" s="2"/>
      <c r="C693" s="2"/>
      <c r="D693" s="2"/>
      <c r="E693" s="2"/>
      <c r="F693" s="2"/>
      <c r="G693" s="222"/>
      <c r="H693" s="222"/>
      <c r="I693" s="222"/>
      <c r="J693" s="222"/>
      <c r="K693" s="5"/>
    </row>
    <row r="694" ht="15.75" customHeight="1">
      <c r="A694" s="2"/>
      <c r="B694" s="2"/>
      <c r="C694" s="2"/>
      <c r="D694" s="2"/>
      <c r="E694" s="2"/>
      <c r="F694" s="2"/>
      <c r="G694" s="222"/>
      <c r="H694" s="222"/>
      <c r="I694" s="222"/>
      <c r="J694" s="222"/>
      <c r="K694" s="5"/>
    </row>
    <row r="695" ht="15.75" customHeight="1">
      <c r="A695" s="2"/>
      <c r="B695" s="2"/>
      <c r="C695" s="2"/>
      <c r="D695" s="2"/>
      <c r="E695" s="2"/>
      <c r="F695" s="2"/>
      <c r="G695" s="222"/>
      <c r="H695" s="222"/>
      <c r="I695" s="222"/>
      <c r="J695" s="222"/>
      <c r="K695" s="5"/>
    </row>
    <row r="696" ht="15.75" customHeight="1">
      <c r="A696" s="2"/>
      <c r="B696" s="2"/>
      <c r="C696" s="2"/>
      <c r="D696" s="2"/>
      <c r="E696" s="2"/>
      <c r="F696" s="2"/>
      <c r="G696" s="222"/>
      <c r="H696" s="222"/>
      <c r="I696" s="222"/>
      <c r="J696" s="222"/>
      <c r="K696" s="5"/>
    </row>
    <row r="697" ht="15.75" customHeight="1">
      <c r="A697" s="2"/>
      <c r="B697" s="2"/>
      <c r="C697" s="2"/>
      <c r="D697" s="2"/>
      <c r="E697" s="2"/>
      <c r="F697" s="2"/>
      <c r="G697" s="222"/>
      <c r="H697" s="222"/>
      <c r="I697" s="222"/>
      <c r="J697" s="222"/>
      <c r="K697" s="5"/>
    </row>
    <row r="698" ht="15.75" customHeight="1">
      <c r="A698" s="2"/>
      <c r="B698" s="2"/>
      <c r="C698" s="2"/>
      <c r="D698" s="2"/>
      <c r="E698" s="2"/>
      <c r="F698" s="2"/>
      <c r="G698" s="222"/>
      <c r="H698" s="222"/>
      <c r="I698" s="222"/>
      <c r="J698" s="222"/>
      <c r="K698" s="5"/>
    </row>
    <row r="699" ht="15.75" customHeight="1">
      <c r="A699" s="2"/>
      <c r="B699" s="2"/>
      <c r="C699" s="2"/>
      <c r="D699" s="2"/>
      <c r="E699" s="2"/>
      <c r="F699" s="2"/>
      <c r="G699" s="222"/>
      <c r="H699" s="222"/>
      <c r="I699" s="222"/>
      <c r="J699" s="222"/>
      <c r="K699" s="5"/>
    </row>
    <row r="700" ht="15.75" customHeight="1">
      <c r="A700" s="2"/>
      <c r="B700" s="2"/>
      <c r="C700" s="2"/>
      <c r="D700" s="2"/>
      <c r="E700" s="2"/>
      <c r="F700" s="2"/>
      <c r="G700" s="222"/>
      <c r="H700" s="222"/>
      <c r="I700" s="222"/>
      <c r="J700" s="222"/>
      <c r="K700" s="5"/>
    </row>
    <row r="701" ht="15.75" customHeight="1">
      <c r="A701" s="2"/>
      <c r="B701" s="2"/>
      <c r="C701" s="2"/>
      <c r="D701" s="2"/>
      <c r="E701" s="2"/>
      <c r="F701" s="2"/>
      <c r="G701" s="222"/>
      <c r="H701" s="222"/>
      <c r="I701" s="222"/>
      <c r="J701" s="222"/>
      <c r="K701" s="5"/>
    </row>
    <row r="702" ht="15.75" customHeight="1">
      <c r="A702" s="2"/>
      <c r="B702" s="2"/>
      <c r="C702" s="2"/>
      <c r="D702" s="2"/>
      <c r="E702" s="2"/>
      <c r="F702" s="2"/>
      <c r="G702" s="222"/>
      <c r="H702" s="222"/>
      <c r="I702" s="222"/>
      <c r="J702" s="222"/>
      <c r="K702" s="5"/>
    </row>
    <row r="703" ht="15.75" customHeight="1">
      <c r="A703" s="2"/>
      <c r="B703" s="2"/>
      <c r="C703" s="2"/>
      <c r="D703" s="2"/>
      <c r="E703" s="2"/>
      <c r="F703" s="2"/>
      <c r="G703" s="222"/>
      <c r="H703" s="222"/>
      <c r="I703" s="222"/>
      <c r="J703" s="222"/>
      <c r="K703" s="5"/>
    </row>
    <row r="704" ht="15.75" customHeight="1">
      <c r="A704" s="2"/>
      <c r="B704" s="2"/>
      <c r="C704" s="2"/>
      <c r="D704" s="2"/>
      <c r="E704" s="2"/>
      <c r="F704" s="2"/>
      <c r="G704" s="222"/>
      <c r="H704" s="222"/>
      <c r="I704" s="222"/>
      <c r="J704" s="222"/>
      <c r="K704" s="5"/>
    </row>
    <row r="705" ht="15.75" customHeight="1">
      <c r="A705" s="2"/>
      <c r="B705" s="2"/>
      <c r="C705" s="2"/>
      <c r="D705" s="2"/>
      <c r="E705" s="2"/>
      <c r="F705" s="2"/>
      <c r="G705" s="222"/>
      <c r="H705" s="222"/>
      <c r="I705" s="222"/>
      <c r="J705" s="222"/>
      <c r="K705" s="5"/>
    </row>
    <row r="706" ht="15.75" customHeight="1">
      <c r="A706" s="2"/>
      <c r="B706" s="2"/>
      <c r="C706" s="2"/>
      <c r="D706" s="2"/>
      <c r="E706" s="2"/>
      <c r="F706" s="2"/>
      <c r="G706" s="222"/>
      <c r="H706" s="222"/>
      <c r="I706" s="222"/>
      <c r="J706" s="222"/>
      <c r="K706" s="5"/>
    </row>
    <row r="707" ht="15.75" customHeight="1">
      <c r="A707" s="2"/>
      <c r="B707" s="2"/>
      <c r="C707" s="2"/>
      <c r="D707" s="2"/>
      <c r="E707" s="2"/>
      <c r="F707" s="2"/>
      <c r="G707" s="222"/>
      <c r="H707" s="222"/>
      <c r="I707" s="222"/>
      <c r="J707" s="222"/>
      <c r="K707" s="5"/>
    </row>
    <row r="708" ht="15.75" customHeight="1">
      <c r="A708" s="2"/>
      <c r="B708" s="2"/>
      <c r="C708" s="2"/>
      <c r="D708" s="2"/>
      <c r="E708" s="2"/>
      <c r="F708" s="2"/>
      <c r="G708" s="222"/>
      <c r="H708" s="222"/>
      <c r="I708" s="222"/>
      <c r="J708" s="222"/>
      <c r="K708" s="5"/>
    </row>
    <row r="709" ht="15.75" customHeight="1">
      <c r="A709" s="2"/>
      <c r="B709" s="2"/>
      <c r="C709" s="2"/>
      <c r="D709" s="2"/>
      <c r="E709" s="2"/>
      <c r="F709" s="2"/>
      <c r="G709" s="222"/>
      <c r="H709" s="222"/>
      <c r="I709" s="222"/>
      <c r="J709" s="222"/>
      <c r="K709" s="5"/>
    </row>
    <row r="710" ht="15.75" customHeight="1">
      <c r="A710" s="2"/>
      <c r="B710" s="2"/>
      <c r="C710" s="2"/>
      <c r="D710" s="2"/>
      <c r="E710" s="2"/>
      <c r="F710" s="2"/>
      <c r="G710" s="222"/>
      <c r="H710" s="222"/>
      <c r="I710" s="222"/>
      <c r="J710" s="222"/>
      <c r="K710" s="5"/>
    </row>
    <row r="711" ht="15.75" customHeight="1">
      <c r="A711" s="2"/>
      <c r="B711" s="2"/>
      <c r="C711" s="2"/>
      <c r="D711" s="2"/>
      <c r="E711" s="2"/>
      <c r="F711" s="2"/>
      <c r="G711" s="222"/>
      <c r="H711" s="222"/>
      <c r="I711" s="222"/>
      <c r="J711" s="222"/>
      <c r="K711" s="5"/>
    </row>
    <row r="712" ht="15.75" customHeight="1">
      <c r="A712" s="2"/>
      <c r="B712" s="2"/>
      <c r="C712" s="2"/>
      <c r="D712" s="2"/>
      <c r="E712" s="2"/>
      <c r="F712" s="2"/>
      <c r="G712" s="222"/>
      <c r="H712" s="222"/>
      <c r="I712" s="222"/>
      <c r="J712" s="222"/>
      <c r="K712" s="5"/>
    </row>
    <row r="713" ht="15.75" customHeight="1">
      <c r="A713" s="2"/>
      <c r="B713" s="2"/>
      <c r="C713" s="2"/>
      <c r="D713" s="2"/>
      <c r="E713" s="2"/>
      <c r="F713" s="2"/>
      <c r="G713" s="222"/>
      <c r="H713" s="222"/>
      <c r="I713" s="222"/>
      <c r="J713" s="222"/>
      <c r="K713" s="5"/>
    </row>
    <row r="714" ht="15.75" customHeight="1">
      <c r="A714" s="2"/>
      <c r="B714" s="2"/>
      <c r="C714" s="2"/>
      <c r="D714" s="2"/>
      <c r="E714" s="2"/>
      <c r="F714" s="2"/>
      <c r="G714" s="222"/>
      <c r="H714" s="222"/>
      <c r="I714" s="222"/>
      <c r="J714" s="222"/>
      <c r="K714" s="5"/>
    </row>
    <row r="715" ht="15.75" customHeight="1">
      <c r="A715" s="2"/>
      <c r="B715" s="2"/>
      <c r="C715" s="2"/>
      <c r="D715" s="2"/>
      <c r="E715" s="2"/>
      <c r="F715" s="2"/>
      <c r="G715" s="222"/>
      <c r="H715" s="222"/>
      <c r="I715" s="222"/>
      <c r="J715" s="222"/>
      <c r="K715" s="5"/>
    </row>
    <row r="716" ht="15.75" customHeight="1">
      <c r="A716" s="2"/>
      <c r="B716" s="2"/>
      <c r="C716" s="2"/>
      <c r="D716" s="2"/>
      <c r="E716" s="2"/>
      <c r="F716" s="2"/>
      <c r="G716" s="222"/>
      <c r="H716" s="222"/>
      <c r="I716" s="222"/>
      <c r="J716" s="222"/>
      <c r="K716" s="5"/>
    </row>
    <row r="717" ht="15.75" customHeight="1">
      <c r="A717" s="2"/>
      <c r="B717" s="2"/>
      <c r="C717" s="2"/>
      <c r="D717" s="2"/>
      <c r="E717" s="2"/>
      <c r="F717" s="2"/>
      <c r="G717" s="222"/>
      <c r="H717" s="222"/>
      <c r="I717" s="222"/>
      <c r="J717" s="222"/>
      <c r="K717" s="5"/>
    </row>
    <row r="718" ht="15.75" customHeight="1">
      <c r="A718" s="2"/>
      <c r="B718" s="2"/>
      <c r="C718" s="2"/>
      <c r="D718" s="2"/>
      <c r="E718" s="2"/>
      <c r="F718" s="2"/>
      <c r="G718" s="222"/>
      <c r="H718" s="222"/>
      <c r="I718" s="222"/>
      <c r="J718" s="222"/>
      <c r="K718" s="5"/>
    </row>
    <row r="719" ht="15.75" customHeight="1">
      <c r="A719" s="2"/>
      <c r="B719" s="2"/>
      <c r="C719" s="2"/>
      <c r="D719" s="2"/>
      <c r="E719" s="2"/>
      <c r="F719" s="2"/>
      <c r="G719" s="222"/>
      <c r="H719" s="222"/>
      <c r="I719" s="222"/>
      <c r="J719" s="222"/>
      <c r="K719" s="5"/>
    </row>
    <row r="720" ht="15.75" customHeight="1">
      <c r="A720" s="2"/>
      <c r="B720" s="2"/>
      <c r="C720" s="2"/>
      <c r="D720" s="2"/>
      <c r="E720" s="2"/>
      <c r="F720" s="2"/>
      <c r="G720" s="222"/>
      <c r="H720" s="222"/>
      <c r="I720" s="222"/>
      <c r="J720" s="222"/>
      <c r="K720" s="5"/>
    </row>
    <row r="721" ht="15.75" customHeight="1">
      <c r="A721" s="2"/>
      <c r="B721" s="2"/>
      <c r="C721" s="2"/>
      <c r="D721" s="2"/>
      <c r="E721" s="2"/>
      <c r="F721" s="2"/>
      <c r="G721" s="222"/>
      <c r="H721" s="222"/>
      <c r="I721" s="222"/>
      <c r="J721" s="222"/>
      <c r="K721" s="5"/>
    </row>
    <row r="722" ht="15.75" customHeight="1">
      <c r="A722" s="2"/>
      <c r="B722" s="2"/>
      <c r="C722" s="2"/>
      <c r="D722" s="2"/>
      <c r="E722" s="2"/>
      <c r="F722" s="2"/>
      <c r="G722" s="222"/>
      <c r="H722" s="222"/>
      <c r="I722" s="222"/>
      <c r="J722" s="222"/>
      <c r="K722" s="5"/>
    </row>
    <row r="723" ht="15.75" customHeight="1">
      <c r="A723" s="2"/>
      <c r="B723" s="2"/>
      <c r="C723" s="2"/>
      <c r="D723" s="2"/>
      <c r="E723" s="2"/>
      <c r="F723" s="2"/>
      <c r="G723" s="222"/>
      <c r="H723" s="222"/>
      <c r="I723" s="222"/>
      <c r="J723" s="222"/>
      <c r="K723" s="5"/>
    </row>
    <row r="724" ht="15.75" customHeight="1">
      <c r="A724" s="2"/>
      <c r="B724" s="2"/>
      <c r="C724" s="2"/>
      <c r="D724" s="2"/>
      <c r="E724" s="2"/>
      <c r="F724" s="2"/>
      <c r="G724" s="222"/>
      <c r="H724" s="222"/>
      <c r="I724" s="222"/>
      <c r="J724" s="222"/>
      <c r="K724" s="5"/>
    </row>
    <row r="725" ht="15.75" customHeight="1">
      <c r="A725" s="2"/>
      <c r="B725" s="2"/>
      <c r="C725" s="2"/>
      <c r="D725" s="2"/>
      <c r="E725" s="2"/>
      <c r="F725" s="2"/>
      <c r="G725" s="222"/>
      <c r="H725" s="222"/>
      <c r="I725" s="222"/>
      <c r="J725" s="222"/>
      <c r="K725" s="5"/>
    </row>
    <row r="726" ht="15.75" customHeight="1">
      <c r="A726" s="2"/>
      <c r="B726" s="2"/>
      <c r="C726" s="2"/>
      <c r="D726" s="2"/>
      <c r="E726" s="2"/>
      <c r="F726" s="2"/>
      <c r="G726" s="222"/>
      <c r="H726" s="222"/>
      <c r="I726" s="222"/>
      <c r="J726" s="222"/>
      <c r="K726" s="5"/>
    </row>
    <row r="727" ht="15.75" customHeight="1">
      <c r="A727" s="2"/>
      <c r="B727" s="2"/>
      <c r="C727" s="2"/>
      <c r="D727" s="2"/>
      <c r="E727" s="2"/>
      <c r="F727" s="2"/>
      <c r="G727" s="222"/>
      <c r="H727" s="222"/>
      <c r="I727" s="222"/>
      <c r="J727" s="222"/>
      <c r="K727" s="5"/>
    </row>
    <row r="728" ht="15.75" customHeight="1">
      <c r="A728" s="2"/>
      <c r="B728" s="2"/>
      <c r="C728" s="2"/>
      <c r="D728" s="2"/>
      <c r="E728" s="2"/>
      <c r="F728" s="2"/>
      <c r="G728" s="222"/>
      <c r="H728" s="222"/>
      <c r="I728" s="222"/>
      <c r="J728" s="222"/>
      <c r="K728" s="5"/>
    </row>
    <row r="729" ht="15.75" customHeight="1">
      <c r="A729" s="2"/>
      <c r="B729" s="2"/>
      <c r="C729" s="2"/>
      <c r="D729" s="2"/>
      <c r="E729" s="2"/>
      <c r="F729" s="2"/>
      <c r="G729" s="222"/>
      <c r="H729" s="222"/>
      <c r="I729" s="222"/>
      <c r="J729" s="222"/>
      <c r="K729" s="5"/>
    </row>
    <row r="730" ht="15.75" customHeight="1">
      <c r="A730" s="2"/>
      <c r="B730" s="2"/>
      <c r="C730" s="2"/>
      <c r="D730" s="2"/>
      <c r="E730" s="2"/>
      <c r="F730" s="2"/>
      <c r="G730" s="222"/>
      <c r="H730" s="222"/>
      <c r="I730" s="222"/>
      <c r="J730" s="222"/>
      <c r="K730" s="5"/>
    </row>
    <row r="731" ht="15.75" customHeight="1">
      <c r="A731" s="2"/>
      <c r="B731" s="2"/>
      <c r="C731" s="2"/>
      <c r="D731" s="2"/>
      <c r="E731" s="2"/>
      <c r="F731" s="2"/>
      <c r="G731" s="222"/>
      <c r="H731" s="222"/>
      <c r="I731" s="222"/>
      <c r="J731" s="222"/>
      <c r="K731" s="5"/>
    </row>
    <row r="732" ht="15.75" customHeight="1">
      <c r="A732" s="2"/>
      <c r="B732" s="2"/>
      <c r="C732" s="2"/>
      <c r="D732" s="2"/>
      <c r="E732" s="2"/>
      <c r="F732" s="2"/>
      <c r="G732" s="222"/>
      <c r="H732" s="222"/>
      <c r="I732" s="222"/>
      <c r="J732" s="222"/>
      <c r="K732" s="5"/>
    </row>
    <row r="733" ht="15.75" customHeight="1">
      <c r="A733" s="2"/>
      <c r="B733" s="2"/>
      <c r="C733" s="2"/>
      <c r="D733" s="2"/>
      <c r="E733" s="2"/>
      <c r="F733" s="2"/>
      <c r="G733" s="222"/>
      <c r="H733" s="222"/>
      <c r="I733" s="222"/>
      <c r="J733" s="222"/>
      <c r="K733" s="5"/>
    </row>
    <row r="734" ht="15.75" customHeight="1">
      <c r="A734" s="2"/>
      <c r="B734" s="2"/>
      <c r="C734" s="2"/>
      <c r="D734" s="2"/>
      <c r="E734" s="2"/>
      <c r="F734" s="2"/>
      <c r="G734" s="222"/>
      <c r="H734" s="222"/>
      <c r="I734" s="222"/>
      <c r="J734" s="222"/>
      <c r="K734" s="5"/>
    </row>
    <row r="735" ht="15.75" customHeight="1">
      <c r="A735" s="2"/>
      <c r="B735" s="2"/>
      <c r="C735" s="2"/>
      <c r="D735" s="2"/>
      <c r="E735" s="2"/>
      <c r="F735" s="2"/>
      <c r="G735" s="222"/>
      <c r="H735" s="222"/>
      <c r="I735" s="222"/>
      <c r="J735" s="222"/>
      <c r="K735" s="5"/>
    </row>
    <row r="736" ht="15.75" customHeight="1">
      <c r="A736" s="2"/>
      <c r="B736" s="2"/>
      <c r="C736" s="2"/>
      <c r="D736" s="2"/>
      <c r="E736" s="2"/>
      <c r="F736" s="2"/>
      <c r="G736" s="222"/>
      <c r="H736" s="222"/>
      <c r="I736" s="222"/>
      <c r="J736" s="222"/>
      <c r="K736" s="5"/>
    </row>
    <row r="737" ht="15.75" customHeight="1">
      <c r="A737" s="2"/>
      <c r="B737" s="2"/>
      <c r="C737" s="2"/>
      <c r="D737" s="2"/>
      <c r="E737" s="2"/>
      <c r="F737" s="2"/>
      <c r="G737" s="222"/>
      <c r="H737" s="222"/>
      <c r="I737" s="222"/>
      <c r="J737" s="222"/>
      <c r="K737" s="5"/>
    </row>
    <row r="738" ht="15.75" customHeight="1">
      <c r="A738" s="2"/>
      <c r="B738" s="2"/>
      <c r="C738" s="2"/>
      <c r="D738" s="2"/>
      <c r="E738" s="2"/>
      <c r="F738" s="2"/>
      <c r="G738" s="222"/>
      <c r="H738" s="222"/>
      <c r="I738" s="222"/>
      <c r="J738" s="222"/>
      <c r="K738" s="5"/>
    </row>
    <row r="739" ht="15.75" customHeight="1">
      <c r="A739" s="2"/>
      <c r="B739" s="2"/>
      <c r="C739" s="2"/>
      <c r="D739" s="2"/>
      <c r="E739" s="2"/>
      <c r="F739" s="2"/>
      <c r="G739" s="222"/>
      <c r="H739" s="222"/>
      <c r="I739" s="222"/>
      <c r="J739" s="222"/>
      <c r="K739" s="5"/>
    </row>
    <row r="740" ht="15.75" customHeight="1">
      <c r="A740" s="2"/>
      <c r="B740" s="2"/>
      <c r="C740" s="2"/>
      <c r="D740" s="2"/>
      <c r="E740" s="2"/>
      <c r="F740" s="2"/>
      <c r="G740" s="222"/>
      <c r="H740" s="222"/>
      <c r="I740" s="222"/>
      <c r="J740" s="222"/>
      <c r="K740" s="5"/>
    </row>
    <row r="741" ht="15.75" customHeight="1">
      <c r="A741" s="2"/>
      <c r="B741" s="2"/>
      <c r="C741" s="2"/>
      <c r="D741" s="2"/>
      <c r="E741" s="2"/>
      <c r="F741" s="2"/>
      <c r="G741" s="222"/>
      <c r="H741" s="222"/>
      <c r="I741" s="222"/>
      <c r="J741" s="222"/>
      <c r="K741" s="5"/>
    </row>
    <row r="742" ht="15.75" customHeight="1">
      <c r="A742" s="2"/>
      <c r="B742" s="2"/>
      <c r="C742" s="2"/>
      <c r="D742" s="2"/>
      <c r="E742" s="2"/>
      <c r="F742" s="2"/>
      <c r="G742" s="222"/>
      <c r="H742" s="222"/>
      <c r="I742" s="222"/>
      <c r="J742" s="222"/>
      <c r="K742" s="5"/>
    </row>
    <row r="743" ht="15.75" customHeight="1">
      <c r="A743" s="2"/>
      <c r="B743" s="2"/>
      <c r="C743" s="2"/>
      <c r="D743" s="2"/>
      <c r="E743" s="2"/>
      <c r="F743" s="2"/>
      <c r="G743" s="222"/>
      <c r="H743" s="222"/>
      <c r="I743" s="222"/>
      <c r="J743" s="222"/>
      <c r="K743" s="5"/>
    </row>
    <row r="744" ht="15.75" customHeight="1">
      <c r="A744" s="2"/>
      <c r="B744" s="2"/>
      <c r="C744" s="2"/>
      <c r="D744" s="2"/>
      <c r="E744" s="2"/>
      <c r="F744" s="2"/>
      <c r="G744" s="222"/>
      <c r="H744" s="222"/>
      <c r="I744" s="222"/>
      <c r="J744" s="222"/>
      <c r="K744" s="5"/>
    </row>
    <row r="745" ht="15.75" customHeight="1">
      <c r="A745" s="2"/>
      <c r="B745" s="2"/>
      <c r="C745" s="2"/>
      <c r="D745" s="2"/>
      <c r="E745" s="2"/>
      <c r="F745" s="2"/>
      <c r="G745" s="222"/>
      <c r="H745" s="222"/>
      <c r="I745" s="222"/>
      <c r="J745" s="222"/>
      <c r="K745" s="5"/>
    </row>
    <row r="746" ht="15.75" customHeight="1">
      <c r="A746" s="2"/>
      <c r="B746" s="2"/>
      <c r="C746" s="2"/>
      <c r="D746" s="2"/>
      <c r="E746" s="2"/>
      <c r="F746" s="2"/>
      <c r="G746" s="222"/>
      <c r="H746" s="222"/>
      <c r="I746" s="222"/>
      <c r="J746" s="222"/>
      <c r="K746" s="5"/>
    </row>
    <row r="747" ht="15.75" customHeight="1">
      <c r="A747" s="2"/>
      <c r="B747" s="2"/>
      <c r="C747" s="2"/>
      <c r="D747" s="2"/>
      <c r="E747" s="2"/>
      <c r="F747" s="2"/>
      <c r="G747" s="222"/>
      <c r="H747" s="222"/>
      <c r="I747" s="222"/>
      <c r="J747" s="222"/>
      <c r="K747" s="5"/>
    </row>
    <row r="748" ht="15.75" customHeight="1">
      <c r="A748" s="2"/>
      <c r="B748" s="2"/>
      <c r="C748" s="2"/>
      <c r="D748" s="2"/>
      <c r="E748" s="2"/>
      <c r="F748" s="2"/>
      <c r="G748" s="222"/>
      <c r="H748" s="222"/>
      <c r="I748" s="222"/>
      <c r="J748" s="222"/>
      <c r="K748" s="5"/>
    </row>
    <row r="749" ht="15.75" customHeight="1">
      <c r="A749" s="2"/>
      <c r="B749" s="2"/>
      <c r="C749" s="2"/>
      <c r="D749" s="2"/>
      <c r="E749" s="2"/>
      <c r="F749" s="2"/>
      <c r="G749" s="222"/>
      <c r="H749" s="222"/>
      <c r="I749" s="222"/>
      <c r="J749" s="222"/>
      <c r="K749" s="5"/>
    </row>
    <row r="750" ht="15.75" customHeight="1">
      <c r="A750" s="2"/>
      <c r="B750" s="2"/>
      <c r="C750" s="2"/>
      <c r="D750" s="2"/>
      <c r="E750" s="2"/>
      <c r="F750" s="2"/>
      <c r="G750" s="222"/>
      <c r="H750" s="222"/>
      <c r="I750" s="222"/>
      <c r="J750" s="222"/>
      <c r="K750" s="5"/>
    </row>
    <row r="751" ht="15.75" customHeight="1">
      <c r="A751" s="2"/>
      <c r="B751" s="2"/>
      <c r="C751" s="2"/>
      <c r="D751" s="2"/>
      <c r="E751" s="2"/>
      <c r="F751" s="2"/>
      <c r="G751" s="222"/>
      <c r="H751" s="222"/>
      <c r="I751" s="222"/>
      <c r="J751" s="222"/>
      <c r="K751" s="5"/>
    </row>
    <row r="752" ht="15.75" customHeight="1">
      <c r="A752" s="2"/>
      <c r="B752" s="2"/>
      <c r="C752" s="2"/>
      <c r="D752" s="2"/>
      <c r="E752" s="2"/>
      <c r="F752" s="2"/>
      <c r="G752" s="222"/>
      <c r="H752" s="222"/>
      <c r="I752" s="222"/>
      <c r="J752" s="222"/>
      <c r="K752" s="5"/>
    </row>
    <row r="753" ht="15.75" customHeight="1">
      <c r="A753" s="2"/>
      <c r="B753" s="2"/>
      <c r="C753" s="2"/>
      <c r="D753" s="2"/>
      <c r="E753" s="2"/>
      <c r="F753" s="2"/>
      <c r="G753" s="222"/>
      <c r="H753" s="222"/>
      <c r="I753" s="222"/>
      <c r="J753" s="222"/>
      <c r="K753" s="5"/>
    </row>
    <row r="754" ht="15.75" customHeight="1">
      <c r="A754" s="2"/>
      <c r="B754" s="2"/>
      <c r="C754" s="2"/>
      <c r="D754" s="2"/>
      <c r="E754" s="2"/>
      <c r="F754" s="2"/>
      <c r="G754" s="222"/>
      <c r="H754" s="222"/>
      <c r="I754" s="222"/>
      <c r="J754" s="222"/>
      <c r="K754" s="5"/>
    </row>
    <row r="755" ht="15.75" customHeight="1">
      <c r="A755" s="2"/>
      <c r="B755" s="2"/>
      <c r="C755" s="2"/>
      <c r="D755" s="2"/>
      <c r="E755" s="2"/>
      <c r="F755" s="2"/>
      <c r="G755" s="222"/>
      <c r="H755" s="222"/>
      <c r="I755" s="222"/>
      <c r="J755" s="222"/>
      <c r="K755" s="5"/>
    </row>
    <row r="756" ht="15.75" customHeight="1">
      <c r="A756" s="2"/>
      <c r="B756" s="2"/>
      <c r="C756" s="2"/>
      <c r="D756" s="2"/>
      <c r="E756" s="2"/>
      <c r="F756" s="2"/>
      <c r="G756" s="222"/>
      <c r="H756" s="222"/>
      <c r="I756" s="222"/>
      <c r="J756" s="222"/>
      <c r="K756" s="5"/>
    </row>
    <row r="757" ht="15.75" customHeight="1">
      <c r="A757" s="2"/>
      <c r="B757" s="2"/>
      <c r="C757" s="2"/>
      <c r="D757" s="2"/>
      <c r="E757" s="2"/>
      <c r="F757" s="2"/>
      <c r="G757" s="222"/>
      <c r="H757" s="222"/>
      <c r="I757" s="222"/>
      <c r="J757" s="222"/>
      <c r="K757" s="5"/>
    </row>
    <row r="758" ht="15.75" customHeight="1">
      <c r="A758" s="2"/>
      <c r="B758" s="2"/>
      <c r="C758" s="2"/>
      <c r="D758" s="2"/>
      <c r="E758" s="2"/>
      <c r="F758" s="2"/>
      <c r="G758" s="222"/>
      <c r="H758" s="222"/>
      <c r="I758" s="222"/>
      <c r="J758" s="222"/>
      <c r="K758" s="5"/>
    </row>
    <row r="759" ht="15.75" customHeight="1">
      <c r="A759" s="2"/>
      <c r="B759" s="2"/>
      <c r="C759" s="2"/>
      <c r="D759" s="2"/>
      <c r="E759" s="2"/>
      <c r="F759" s="2"/>
      <c r="G759" s="222"/>
      <c r="H759" s="222"/>
      <c r="I759" s="222"/>
      <c r="J759" s="222"/>
      <c r="K759" s="5"/>
    </row>
    <row r="760" ht="15.75" customHeight="1">
      <c r="A760" s="2"/>
      <c r="B760" s="2"/>
      <c r="C760" s="2"/>
      <c r="D760" s="2"/>
      <c r="E760" s="2"/>
      <c r="F760" s="2"/>
      <c r="G760" s="222"/>
      <c r="H760" s="222"/>
      <c r="I760" s="222"/>
      <c r="J760" s="222"/>
      <c r="K760" s="5"/>
    </row>
    <row r="761" ht="15.75" customHeight="1">
      <c r="A761" s="2"/>
      <c r="B761" s="2"/>
      <c r="C761" s="2"/>
      <c r="D761" s="2"/>
      <c r="E761" s="2"/>
      <c r="F761" s="2"/>
      <c r="G761" s="222"/>
      <c r="H761" s="222"/>
      <c r="I761" s="222"/>
      <c r="J761" s="222"/>
      <c r="K761" s="5"/>
    </row>
    <row r="762" ht="15.75" customHeight="1">
      <c r="A762" s="2"/>
      <c r="B762" s="2"/>
      <c r="C762" s="2"/>
      <c r="D762" s="2"/>
      <c r="E762" s="2"/>
      <c r="F762" s="2"/>
      <c r="G762" s="222"/>
      <c r="H762" s="222"/>
      <c r="I762" s="222"/>
      <c r="J762" s="222"/>
      <c r="K762" s="5"/>
    </row>
    <row r="763" ht="15.75" customHeight="1">
      <c r="A763" s="2"/>
      <c r="B763" s="2"/>
      <c r="C763" s="2"/>
      <c r="D763" s="2"/>
      <c r="E763" s="2"/>
      <c r="F763" s="2"/>
      <c r="G763" s="222"/>
      <c r="H763" s="222"/>
      <c r="I763" s="222"/>
      <c r="J763" s="222"/>
      <c r="K763" s="5"/>
    </row>
    <row r="764" ht="15.75" customHeight="1">
      <c r="A764" s="2"/>
      <c r="B764" s="2"/>
      <c r="C764" s="2"/>
      <c r="D764" s="2"/>
      <c r="E764" s="2"/>
      <c r="F764" s="2"/>
      <c r="G764" s="222"/>
      <c r="H764" s="222"/>
      <c r="I764" s="222"/>
      <c r="J764" s="222"/>
      <c r="K764" s="5"/>
    </row>
    <row r="765" ht="15.75" customHeight="1">
      <c r="A765" s="2"/>
      <c r="B765" s="2"/>
      <c r="C765" s="2"/>
      <c r="D765" s="2"/>
      <c r="E765" s="2"/>
      <c r="F765" s="2"/>
      <c r="G765" s="222"/>
      <c r="H765" s="222"/>
      <c r="I765" s="222"/>
      <c r="J765" s="222"/>
      <c r="K765" s="5"/>
    </row>
    <row r="766" ht="15.75" customHeight="1">
      <c r="A766" s="2"/>
      <c r="B766" s="2"/>
      <c r="C766" s="2"/>
      <c r="D766" s="2"/>
      <c r="E766" s="2"/>
      <c r="F766" s="2"/>
      <c r="G766" s="222"/>
      <c r="H766" s="222"/>
      <c r="I766" s="222"/>
      <c r="J766" s="222"/>
      <c r="K766" s="5"/>
    </row>
    <row r="767" ht="15.75" customHeight="1">
      <c r="A767" s="2"/>
      <c r="B767" s="2"/>
      <c r="C767" s="2"/>
      <c r="D767" s="2"/>
      <c r="E767" s="2"/>
      <c r="F767" s="2"/>
      <c r="G767" s="222"/>
      <c r="H767" s="222"/>
      <c r="I767" s="222"/>
      <c r="J767" s="222"/>
      <c r="K767" s="5"/>
    </row>
    <row r="768" ht="15.75" customHeight="1">
      <c r="A768" s="2"/>
      <c r="B768" s="2"/>
      <c r="C768" s="2"/>
      <c r="D768" s="2"/>
      <c r="E768" s="2"/>
      <c r="F768" s="2"/>
      <c r="G768" s="222"/>
      <c r="H768" s="222"/>
      <c r="I768" s="222"/>
      <c r="J768" s="222"/>
      <c r="K768" s="5"/>
    </row>
    <row r="769" ht="15.75" customHeight="1">
      <c r="A769" s="2"/>
      <c r="B769" s="2"/>
      <c r="C769" s="2"/>
      <c r="D769" s="2"/>
      <c r="E769" s="2"/>
      <c r="F769" s="2"/>
      <c r="G769" s="222"/>
      <c r="H769" s="222"/>
      <c r="I769" s="222"/>
      <c r="J769" s="222"/>
      <c r="K769" s="5"/>
    </row>
    <row r="770" ht="15.75" customHeight="1">
      <c r="A770" s="2"/>
      <c r="B770" s="2"/>
      <c r="C770" s="2"/>
      <c r="D770" s="2"/>
      <c r="E770" s="2"/>
      <c r="F770" s="2"/>
      <c r="G770" s="222"/>
      <c r="H770" s="222"/>
      <c r="I770" s="222"/>
      <c r="J770" s="222"/>
      <c r="K770" s="5"/>
    </row>
    <row r="771" ht="15.75" customHeight="1">
      <c r="A771" s="2"/>
      <c r="B771" s="2"/>
      <c r="C771" s="2"/>
      <c r="D771" s="2"/>
      <c r="E771" s="2"/>
      <c r="F771" s="2"/>
      <c r="G771" s="222"/>
      <c r="H771" s="222"/>
      <c r="I771" s="222"/>
      <c r="J771" s="222"/>
      <c r="K771" s="5"/>
    </row>
    <row r="772" ht="15.75" customHeight="1">
      <c r="A772" s="2"/>
      <c r="B772" s="2"/>
      <c r="C772" s="2"/>
      <c r="D772" s="2"/>
      <c r="E772" s="2"/>
      <c r="F772" s="2"/>
      <c r="G772" s="222"/>
      <c r="H772" s="222"/>
      <c r="I772" s="222"/>
      <c r="J772" s="222"/>
      <c r="K772" s="5"/>
    </row>
    <row r="773" ht="15.75" customHeight="1">
      <c r="A773" s="2"/>
      <c r="B773" s="2"/>
      <c r="C773" s="2"/>
      <c r="D773" s="2"/>
      <c r="E773" s="2"/>
      <c r="F773" s="2"/>
      <c r="G773" s="222"/>
      <c r="H773" s="222"/>
      <c r="I773" s="222"/>
      <c r="J773" s="222"/>
      <c r="K773" s="5"/>
    </row>
    <row r="774" ht="15.75" customHeight="1">
      <c r="A774" s="2"/>
      <c r="B774" s="2"/>
      <c r="C774" s="2"/>
      <c r="D774" s="2"/>
      <c r="E774" s="2"/>
      <c r="F774" s="2"/>
      <c r="G774" s="222"/>
      <c r="H774" s="222"/>
      <c r="I774" s="222"/>
      <c r="J774" s="222"/>
      <c r="K774" s="5"/>
    </row>
    <row r="775" ht="15.75" customHeight="1">
      <c r="A775" s="2"/>
      <c r="B775" s="2"/>
      <c r="C775" s="2"/>
      <c r="D775" s="2"/>
      <c r="E775" s="2"/>
      <c r="F775" s="2"/>
      <c r="G775" s="222"/>
      <c r="H775" s="222"/>
      <c r="I775" s="222"/>
      <c r="J775" s="222"/>
      <c r="K775" s="5"/>
    </row>
    <row r="776" ht="15.75" customHeight="1">
      <c r="A776" s="2"/>
      <c r="B776" s="2"/>
      <c r="C776" s="2"/>
      <c r="D776" s="2"/>
      <c r="E776" s="2"/>
      <c r="F776" s="2"/>
      <c r="G776" s="222"/>
      <c r="H776" s="222"/>
      <c r="I776" s="222"/>
      <c r="J776" s="222"/>
      <c r="K776" s="5"/>
    </row>
    <row r="777" ht="15.75" customHeight="1">
      <c r="A777" s="2"/>
      <c r="B777" s="2"/>
      <c r="C777" s="2"/>
      <c r="D777" s="2"/>
      <c r="E777" s="2"/>
      <c r="F777" s="2"/>
      <c r="G777" s="222"/>
      <c r="H777" s="222"/>
      <c r="I777" s="222"/>
      <c r="J777" s="222"/>
      <c r="K777" s="5"/>
    </row>
    <row r="778" ht="15.75" customHeight="1">
      <c r="A778" s="2"/>
      <c r="B778" s="2"/>
      <c r="C778" s="2"/>
      <c r="D778" s="2"/>
      <c r="E778" s="2"/>
      <c r="F778" s="2"/>
      <c r="G778" s="222"/>
      <c r="H778" s="222"/>
      <c r="I778" s="222"/>
      <c r="J778" s="222"/>
      <c r="K778" s="5"/>
    </row>
    <row r="779" ht="15.75" customHeight="1">
      <c r="A779" s="2"/>
      <c r="B779" s="2"/>
      <c r="C779" s="2"/>
      <c r="D779" s="2"/>
      <c r="E779" s="2"/>
      <c r="F779" s="2"/>
      <c r="G779" s="222"/>
      <c r="H779" s="222"/>
      <c r="I779" s="222"/>
      <c r="J779" s="222"/>
      <c r="K779" s="5"/>
    </row>
    <row r="780" ht="15.75" customHeight="1">
      <c r="A780" s="2"/>
      <c r="B780" s="2"/>
      <c r="C780" s="2"/>
      <c r="D780" s="2"/>
      <c r="E780" s="2"/>
      <c r="F780" s="2"/>
      <c r="G780" s="222"/>
      <c r="H780" s="222"/>
      <c r="I780" s="222"/>
      <c r="J780" s="222"/>
      <c r="K780" s="5"/>
    </row>
    <row r="781" ht="15.75" customHeight="1">
      <c r="A781" s="2"/>
      <c r="B781" s="2"/>
      <c r="C781" s="2"/>
      <c r="D781" s="2"/>
      <c r="E781" s="2"/>
      <c r="F781" s="2"/>
      <c r="G781" s="222"/>
      <c r="H781" s="222"/>
      <c r="I781" s="222"/>
      <c r="J781" s="222"/>
      <c r="K781" s="5"/>
    </row>
    <row r="782" ht="15.75" customHeight="1">
      <c r="A782" s="2"/>
      <c r="B782" s="2"/>
      <c r="C782" s="2"/>
      <c r="D782" s="2"/>
      <c r="E782" s="2"/>
      <c r="F782" s="2"/>
      <c r="G782" s="222"/>
      <c r="H782" s="222"/>
      <c r="I782" s="222"/>
      <c r="J782" s="222"/>
      <c r="K782" s="5"/>
    </row>
    <row r="783" ht="15.75" customHeight="1">
      <c r="A783" s="2"/>
      <c r="B783" s="2"/>
      <c r="C783" s="2"/>
      <c r="D783" s="2"/>
      <c r="E783" s="2"/>
      <c r="F783" s="2"/>
      <c r="G783" s="222"/>
      <c r="H783" s="222"/>
      <c r="I783" s="222"/>
      <c r="J783" s="222"/>
      <c r="K783" s="5"/>
    </row>
    <row r="784" ht="15.75" customHeight="1">
      <c r="A784" s="2"/>
      <c r="B784" s="2"/>
      <c r="C784" s="2"/>
      <c r="D784" s="2"/>
      <c r="E784" s="2"/>
      <c r="F784" s="2"/>
      <c r="G784" s="222"/>
      <c r="H784" s="222"/>
      <c r="I784" s="222"/>
      <c r="J784" s="222"/>
      <c r="K784" s="5"/>
    </row>
    <row r="785" ht="15.75" customHeight="1">
      <c r="A785" s="2"/>
      <c r="B785" s="2"/>
      <c r="C785" s="2"/>
      <c r="D785" s="2"/>
      <c r="E785" s="2"/>
      <c r="F785" s="2"/>
      <c r="G785" s="222"/>
      <c r="H785" s="222"/>
      <c r="I785" s="222"/>
      <c r="J785" s="222"/>
      <c r="K785" s="5"/>
    </row>
    <row r="786" ht="15.75" customHeight="1">
      <c r="A786" s="2"/>
      <c r="B786" s="2"/>
      <c r="C786" s="2"/>
      <c r="D786" s="2"/>
      <c r="E786" s="2"/>
      <c r="F786" s="2"/>
      <c r="G786" s="222"/>
      <c r="H786" s="222"/>
      <c r="I786" s="222"/>
      <c r="J786" s="222"/>
      <c r="K786" s="5"/>
    </row>
    <row r="787" ht="15.75" customHeight="1">
      <c r="A787" s="2"/>
      <c r="B787" s="2"/>
      <c r="C787" s="2"/>
      <c r="D787" s="2"/>
      <c r="E787" s="2"/>
      <c r="F787" s="2"/>
      <c r="G787" s="222"/>
      <c r="H787" s="222"/>
      <c r="I787" s="222"/>
      <c r="J787" s="222"/>
      <c r="K787" s="5"/>
    </row>
    <row r="788" ht="15.75" customHeight="1">
      <c r="A788" s="2"/>
      <c r="B788" s="2"/>
      <c r="C788" s="2"/>
      <c r="D788" s="2"/>
      <c r="E788" s="2"/>
      <c r="F788" s="2"/>
      <c r="G788" s="222"/>
      <c r="H788" s="222"/>
      <c r="I788" s="222"/>
      <c r="J788" s="222"/>
      <c r="K788" s="5"/>
    </row>
    <row r="789" ht="15.75" customHeight="1">
      <c r="A789" s="2"/>
      <c r="B789" s="2"/>
      <c r="C789" s="2"/>
      <c r="D789" s="2"/>
      <c r="E789" s="2"/>
      <c r="F789" s="2"/>
      <c r="G789" s="222"/>
      <c r="H789" s="222"/>
      <c r="I789" s="222"/>
      <c r="J789" s="222"/>
      <c r="K789" s="5"/>
    </row>
    <row r="790" ht="15.75" customHeight="1">
      <c r="A790" s="2"/>
      <c r="B790" s="2"/>
      <c r="C790" s="2"/>
      <c r="D790" s="2"/>
      <c r="E790" s="2"/>
      <c r="F790" s="2"/>
      <c r="G790" s="222"/>
      <c r="H790" s="222"/>
      <c r="I790" s="222"/>
      <c r="J790" s="222"/>
      <c r="K790" s="5"/>
    </row>
    <row r="791" ht="15.75" customHeight="1">
      <c r="A791" s="2"/>
      <c r="B791" s="2"/>
      <c r="C791" s="2"/>
      <c r="D791" s="2"/>
      <c r="E791" s="2"/>
      <c r="F791" s="2"/>
      <c r="G791" s="222"/>
      <c r="H791" s="222"/>
      <c r="I791" s="222"/>
      <c r="J791" s="222"/>
      <c r="K791" s="5"/>
    </row>
    <row r="792" ht="15.75" customHeight="1">
      <c r="A792" s="2"/>
      <c r="B792" s="2"/>
      <c r="C792" s="2"/>
      <c r="D792" s="2"/>
      <c r="E792" s="2"/>
      <c r="F792" s="2"/>
      <c r="G792" s="222"/>
      <c r="H792" s="222"/>
      <c r="I792" s="222"/>
      <c r="J792" s="222"/>
      <c r="K792" s="5"/>
    </row>
    <row r="793" ht="15.75" customHeight="1">
      <c r="A793" s="2"/>
      <c r="B793" s="2"/>
      <c r="C793" s="2"/>
      <c r="D793" s="2"/>
      <c r="E793" s="2"/>
      <c r="F793" s="2"/>
      <c r="G793" s="222"/>
      <c r="H793" s="222"/>
      <c r="I793" s="222"/>
      <c r="J793" s="222"/>
      <c r="K793" s="5"/>
    </row>
    <row r="794" ht="15.75" customHeight="1">
      <c r="A794" s="2"/>
      <c r="B794" s="2"/>
      <c r="C794" s="2"/>
      <c r="D794" s="2"/>
      <c r="E794" s="2"/>
      <c r="F794" s="2"/>
      <c r="G794" s="222"/>
      <c r="H794" s="222"/>
      <c r="I794" s="222"/>
      <c r="J794" s="222"/>
      <c r="K794" s="5"/>
    </row>
    <row r="795" ht="15.75" customHeight="1">
      <c r="A795" s="2"/>
      <c r="B795" s="2"/>
      <c r="C795" s="2"/>
      <c r="D795" s="2"/>
      <c r="E795" s="2"/>
      <c r="F795" s="2"/>
      <c r="G795" s="222"/>
      <c r="H795" s="222"/>
      <c r="I795" s="222"/>
      <c r="J795" s="222"/>
      <c r="K795" s="5"/>
    </row>
    <row r="796" ht="15.75" customHeight="1">
      <c r="A796" s="2"/>
      <c r="B796" s="2"/>
      <c r="C796" s="2"/>
      <c r="D796" s="2"/>
      <c r="E796" s="2"/>
      <c r="F796" s="2"/>
      <c r="G796" s="222"/>
      <c r="H796" s="222"/>
      <c r="I796" s="222"/>
      <c r="J796" s="222"/>
      <c r="K796" s="5"/>
    </row>
    <row r="797" ht="15.75" customHeight="1">
      <c r="A797" s="2"/>
      <c r="B797" s="2"/>
      <c r="C797" s="2"/>
      <c r="D797" s="2"/>
      <c r="E797" s="2"/>
      <c r="F797" s="2"/>
      <c r="G797" s="222"/>
      <c r="H797" s="222"/>
      <c r="I797" s="222"/>
      <c r="J797" s="222"/>
      <c r="K797" s="5"/>
    </row>
    <row r="798" ht="15.75" customHeight="1">
      <c r="A798" s="2"/>
      <c r="B798" s="2"/>
      <c r="C798" s="2"/>
      <c r="D798" s="2"/>
      <c r="E798" s="2"/>
      <c r="F798" s="2"/>
      <c r="G798" s="222"/>
      <c r="H798" s="222"/>
      <c r="I798" s="222"/>
      <c r="J798" s="222"/>
      <c r="K798" s="5"/>
    </row>
    <row r="799" ht="15.75" customHeight="1">
      <c r="A799" s="2"/>
      <c r="B799" s="2"/>
      <c r="C799" s="2"/>
      <c r="D799" s="2"/>
      <c r="E799" s="2"/>
      <c r="F799" s="2"/>
      <c r="G799" s="222"/>
      <c r="H799" s="222"/>
      <c r="I799" s="222"/>
      <c r="J799" s="222"/>
      <c r="K799" s="5"/>
    </row>
    <row r="800" ht="15.75" customHeight="1">
      <c r="A800" s="2"/>
      <c r="B800" s="2"/>
      <c r="C800" s="2"/>
      <c r="D800" s="2"/>
      <c r="E800" s="2"/>
      <c r="F800" s="2"/>
      <c r="G800" s="222"/>
      <c r="H800" s="222"/>
      <c r="I800" s="222"/>
      <c r="J800" s="222"/>
      <c r="K800" s="5"/>
    </row>
    <row r="801" ht="15.75" customHeight="1">
      <c r="A801" s="2"/>
      <c r="B801" s="2"/>
      <c r="C801" s="2"/>
      <c r="D801" s="2"/>
      <c r="E801" s="2"/>
      <c r="F801" s="2"/>
      <c r="G801" s="222"/>
      <c r="H801" s="222"/>
      <c r="I801" s="222"/>
      <c r="J801" s="222"/>
      <c r="K801" s="5"/>
    </row>
    <row r="802" ht="15.75" customHeight="1">
      <c r="A802" s="2"/>
      <c r="B802" s="2"/>
      <c r="C802" s="2"/>
      <c r="D802" s="2"/>
      <c r="E802" s="2"/>
      <c r="F802" s="2"/>
      <c r="G802" s="222"/>
      <c r="H802" s="222"/>
      <c r="I802" s="222"/>
      <c r="J802" s="222"/>
      <c r="K802" s="5"/>
    </row>
    <row r="803" ht="15.75" customHeight="1">
      <c r="A803" s="2"/>
      <c r="B803" s="2"/>
      <c r="C803" s="2"/>
      <c r="D803" s="2"/>
      <c r="E803" s="2"/>
      <c r="F803" s="2"/>
      <c r="G803" s="222"/>
      <c r="H803" s="222"/>
      <c r="I803" s="222"/>
      <c r="J803" s="222"/>
      <c r="K803" s="5"/>
    </row>
    <row r="804" ht="15.75" customHeight="1">
      <c r="A804" s="2"/>
      <c r="B804" s="2"/>
      <c r="C804" s="2"/>
      <c r="D804" s="2"/>
      <c r="E804" s="2"/>
      <c r="F804" s="2"/>
      <c r="G804" s="222"/>
      <c r="H804" s="222"/>
      <c r="I804" s="222"/>
      <c r="J804" s="222"/>
      <c r="K804" s="5"/>
    </row>
    <row r="805" ht="15.75" customHeight="1">
      <c r="A805" s="2"/>
      <c r="B805" s="2"/>
      <c r="C805" s="2"/>
      <c r="D805" s="2"/>
      <c r="E805" s="2"/>
      <c r="F805" s="2"/>
      <c r="G805" s="222"/>
      <c r="H805" s="222"/>
      <c r="I805" s="222"/>
      <c r="J805" s="222"/>
      <c r="K805" s="5"/>
    </row>
    <row r="806" ht="15.75" customHeight="1">
      <c r="A806" s="2"/>
      <c r="B806" s="2"/>
      <c r="C806" s="2"/>
      <c r="D806" s="2"/>
      <c r="E806" s="2"/>
      <c r="F806" s="2"/>
      <c r="G806" s="222"/>
      <c r="H806" s="222"/>
      <c r="I806" s="222"/>
      <c r="J806" s="222"/>
      <c r="K806" s="5"/>
    </row>
    <row r="807" ht="15.75" customHeight="1">
      <c r="A807" s="2"/>
      <c r="B807" s="2"/>
      <c r="C807" s="2"/>
      <c r="D807" s="2"/>
      <c r="E807" s="2"/>
      <c r="F807" s="2"/>
      <c r="G807" s="222"/>
      <c r="H807" s="222"/>
      <c r="I807" s="222"/>
      <c r="J807" s="222"/>
      <c r="K807" s="5"/>
    </row>
    <row r="808" ht="15.75" customHeight="1">
      <c r="A808" s="2"/>
      <c r="B808" s="2"/>
      <c r="C808" s="2"/>
      <c r="D808" s="2"/>
      <c r="E808" s="2"/>
      <c r="F808" s="2"/>
      <c r="G808" s="222"/>
      <c r="H808" s="222"/>
      <c r="I808" s="222"/>
      <c r="J808" s="222"/>
      <c r="K808" s="5"/>
    </row>
    <row r="809" ht="15.75" customHeight="1">
      <c r="A809" s="2"/>
      <c r="B809" s="2"/>
      <c r="C809" s="2"/>
      <c r="D809" s="2"/>
      <c r="E809" s="2"/>
      <c r="F809" s="2"/>
      <c r="G809" s="222"/>
      <c r="H809" s="222"/>
      <c r="I809" s="222"/>
      <c r="J809" s="222"/>
      <c r="K809" s="5"/>
    </row>
    <row r="810" ht="15.75" customHeight="1">
      <c r="A810" s="2"/>
      <c r="B810" s="2"/>
      <c r="C810" s="2"/>
      <c r="D810" s="2"/>
      <c r="E810" s="2"/>
      <c r="F810" s="2"/>
      <c r="G810" s="222"/>
      <c r="H810" s="222"/>
      <c r="I810" s="222"/>
      <c r="J810" s="222"/>
      <c r="K810" s="5"/>
    </row>
    <row r="811" ht="15.75" customHeight="1">
      <c r="A811" s="2"/>
      <c r="B811" s="2"/>
      <c r="C811" s="2"/>
      <c r="D811" s="2"/>
      <c r="E811" s="2"/>
      <c r="F811" s="2"/>
      <c r="G811" s="222"/>
      <c r="H811" s="222"/>
      <c r="I811" s="222"/>
      <c r="J811" s="222"/>
      <c r="K811" s="5"/>
    </row>
    <row r="812" ht="15.75" customHeight="1">
      <c r="A812" s="2"/>
      <c r="B812" s="2"/>
      <c r="C812" s="2"/>
      <c r="D812" s="2"/>
      <c r="E812" s="2"/>
      <c r="F812" s="2"/>
      <c r="G812" s="222"/>
      <c r="H812" s="222"/>
      <c r="I812" s="222"/>
      <c r="J812" s="222"/>
      <c r="K812" s="5"/>
    </row>
    <row r="813" ht="15.75" customHeight="1">
      <c r="A813" s="2"/>
      <c r="B813" s="2"/>
      <c r="C813" s="2"/>
      <c r="D813" s="2"/>
      <c r="E813" s="2"/>
      <c r="F813" s="2"/>
      <c r="G813" s="222"/>
      <c r="H813" s="222"/>
      <c r="I813" s="222"/>
      <c r="J813" s="222"/>
      <c r="K813" s="5"/>
    </row>
    <row r="814" ht="15.75" customHeight="1">
      <c r="A814" s="2"/>
      <c r="B814" s="2"/>
      <c r="C814" s="2"/>
      <c r="D814" s="2"/>
      <c r="E814" s="2"/>
      <c r="F814" s="2"/>
      <c r="G814" s="222"/>
      <c r="H814" s="222"/>
      <c r="I814" s="222"/>
      <c r="J814" s="222"/>
      <c r="K814" s="5"/>
    </row>
    <row r="815" ht="15.75" customHeight="1">
      <c r="A815" s="2"/>
      <c r="B815" s="2"/>
      <c r="C815" s="2"/>
      <c r="D815" s="2"/>
      <c r="E815" s="2"/>
      <c r="F815" s="2"/>
      <c r="G815" s="222"/>
      <c r="H815" s="222"/>
      <c r="I815" s="222"/>
      <c r="J815" s="222"/>
      <c r="K815" s="5"/>
    </row>
    <row r="816" ht="15.75" customHeight="1">
      <c r="A816" s="2"/>
      <c r="B816" s="2"/>
      <c r="C816" s="2"/>
      <c r="D816" s="2"/>
      <c r="E816" s="2"/>
      <c r="F816" s="2"/>
      <c r="G816" s="222"/>
      <c r="H816" s="222"/>
      <c r="I816" s="222"/>
      <c r="J816" s="222"/>
      <c r="K816" s="5"/>
    </row>
    <row r="817" ht="15.75" customHeight="1">
      <c r="A817" s="2"/>
      <c r="B817" s="2"/>
      <c r="C817" s="2"/>
      <c r="D817" s="2"/>
      <c r="E817" s="2"/>
      <c r="F817" s="2"/>
      <c r="G817" s="222"/>
      <c r="H817" s="222"/>
      <c r="I817" s="222"/>
      <c r="J817" s="222"/>
      <c r="K817" s="5"/>
    </row>
    <row r="818" ht="15.75" customHeight="1">
      <c r="A818" s="2"/>
      <c r="B818" s="2"/>
      <c r="C818" s="2"/>
      <c r="D818" s="2"/>
      <c r="E818" s="2"/>
      <c r="F818" s="2"/>
      <c r="G818" s="222"/>
      <c r="H818" s="222"/>
      <c r="I818" s="222"/>
      <c r="J818" s="222"/>
      <c r="K818" s="5"/>
    </row>
    <row r="819" ht="15.75" customHeight="1">
      <c r="A819" s="2"/>
      <c r="B819" s="2"/>
      <c r="C819" s="2"/>
      <c r="D819" s="2"/>
      <c r="E819" s="2"/>
      <c r="F819" s="2"/>
      <c r="G819" s="222"/>
      <c r="H819" s="222"/>
      <c r="I819" s="222"/>
      <c r="J819" s="222"/>
      <c r="K819" s="5"/>
    </row>
    <row r="820" ht="15.75" customHeight="1">
      <c r="A820" s="2"/>
      <c r="B820" s="2"/>
      <c r="C820" s="2"/>
      <c r="D820" s="2"/>
      <c r="E820" s="2"/>
      <c r="F820" s="2"/>
      <c r="G820" s="222"/>
      <c r="H820" s="222"/>
      <c r="I820" s="222"/>
      <c r="J820" s="222"/>
      <c r="K820" s="5"/>
    </row>
    <row r="821" ht="15.75" customHeight="1">
      <c r="A821" s="2"/>
      <c r="B821" s="2"/>
      <c r="C821" s="2"/>
      <c r="D821" s="2"/>
      <c r="E821" s="2"/>
      <c r="F821" s="2"/>
      <c r="G821" s="222"/>
      <c r="H821" s="222"/>
      <c r="I821" s="222"/>
      <c r="J821" s="222"/>
      <c r="K821" s="5"/>
    </row>
    <row r="822" ht="15.75" customHeight="1">
      <c r="A822" s="2"/>
      <c r="B822" s="2"/>
      <c r="C822" s="2"/>
      <c r="D822" s="2"/>
      <c r="E822" s="2"/>
      <c r="F822" s="2"/>
      <c r="G822" s="222"/>
      <c r="H822" s="222"/>
      <c r="I822" s="222"/>
      <c r="J822" s="222"/>
      <c r="K822" s="5"/>
    </row>
    <row r="823" ht="15.75" customHeight="1">
      <c r="A823" s="2"/>
      <c r="B823" s="2"/>
      <c r="C823" s="2"/>
      <c r="D823" s="2"/>
      <c r="E823" s="2"/>
      <c r="F823" s="2"/>
      <c r="G823" s="222"/>
      <c r="H823" s="222"/>
      <c r="I823" s="222"/>
      <c r="J823" s="222"/>
      <c r="K823" s="5"/>
    </row>
    <row r="824" ht="15.75" customHeight="1">
      <c r="A824" s="2"/>
      <c r="B824" s="2"/>
      <c r="C824" s="2"/>
      <c r="D824" s="2"/>
      <c r="E824" s="2"/>
      <c r="F824" s="2"/>
      <c r="G824" s="222"/>
      <c r="H824" s="222"/>
      <c r="I824" s="222"/>
      <c r="J824" s="222"/>
      <c r="K824" s="5"/>
    </row>
    <row r="825" ht="15.75" customHeight="1">
      <c r="A825" s="2"/>
      <c r="B825" s="2"/>
      <c r="C825" s="2"/>
      <c r="D825" s="2"/>
      <c r="E825" s="2"/>
      <c r="F825" s="2"/>
      <c r="G825" s="222"/>
      <c r="H825" s="222"/>
      <c r="I825" s="222"/>
      <c r="J825" s="222"/>
      <c r="K825" s="5"/>
    </row>
    <row r="826" ht="15.75" customHeight="1">
      <c r="A826" s="2"/>
      <c r="B826" s="2"/>
      <c r="C826" s="2"/>
      <c r="D826" s="2"/>
      <c r="E826" s="2"/>
      <c r="F826" s="2"/>
      <c r="G826" s="222"/>
      <c r="H826" s="222"/>
      <c r="I826" s="222"/>
      <c r="J826" s="222"/>
      <c r="K826" s="5"/>
    </row>
    <row r="827" ht="15.75" customHeight="1">
      <c r="A827" s="2"/>
      <c r="B827" s="2"/>
      <c r="C827" s="2"/>
      <c r="D827" s="2"/>
      <c r="E827" s="2"/>
      <c r="F827" s="2"/>
      <c r="G827" s="222"/>
      <c r="H827" s="222"/>
      <c r="I827" s="222"/>
      <c r="J827" s="222"/>
      <c r="K827" s="5"/>
    </row>
    <row r="828" ht="15.75" customHeight="1">
      <c r="A828" s="2"/>
      <c r="B828" s="2"/>
      <c r="C828" s="2"/>
      <c r="D828" s="2"/>
      <c r="E828" s="2"/>
      <c r="F828" s="2"/>
      <c r="G828" s="222"/>
      <c r="H828" s="222"/>
      <c r="I828" s="222"/>
      <c r="J828" s="222"/>
      <c r="K828" s="5"/>
    </row>
    <row r="829" ht="15.75" customHeight="1">
      <c r="A829" s="2"/>
      <c r="B829" s="2"/>
      <c r="C829" s="2"/>
      <c r="D829" s="2"/>
      <c r="E829" s="2"/>
      <c r="F829" s="2"/>
      <c r="G829" s="222"/>
      <c r="H829" s="222"/>
      <c r="I829" s="222"/>
      <c r="J829" s="222"/>
      <c r="K829" s="5"/>
    </row>
    <row r="830" ht="15.75" customHeight="1">
      <c r="A830" s="2"/>
      <c r="B830" s="2"/>
      <c r="C830" s="2"/>
      <c r="D830" s="2"/>
      <c r="E830" s="2"/>
      <c r="F830" s="2"/>
      <c r="G830" s="222"/>
      <c r="H830" s="222"/>
      <c r="I830" s="222"/>
      <c r="J830" s="222"/>
      <c r="K830" s="5"/>
    </row>
    <row r="831" ht="15.75" customHeight="1">
      <c r="A831" s="2"/>
      <c r="B831" s="2"/>
      <c r="C831" s="2"/>
      <c r="D831" s="2"/>
      <c r="E831" s="2"/>
      <c r="F831" s="2"/>
      <c r="G831" s="222"/>
      <c r="H831" s="222"/>
      <c r="I831" s="222"/>
      <c r="J831" s="222"/>
      <c r="K831" s="5"/>
    </row>
    <row r="832" ht="15.75" customHeight="1">
      <c r="A832" s="2"/>
      <c r="B832" s="2"/>
      <c r="C832" s="2"/>
      <c r="D832" s="2"/>
      <c r="E832" s="2"/>
      <c r="F832" s="2"/>
      <c r="G832" s="222"/>
      <c r="H832" s="222"/>
      <c r="I832" s="222"/>
      <c r="J832" s="222"/>
      <c r="K832" s="5"/>
    </row>
    <row r="833" ht="15.75" customHeight="1">
      <c r="A833" s="2"/>
      <c r="B833" s="2"/>
      <c r="C833" s="2"/>
      <c r="D833" s="2"/>
      <c r="E833" s="2"/>
      <c r="F833" s="2"/>
      <c r="G833" s="222"/>
      <c r="H833" s="222"/>
      <c r="I833" s="222"/>
      <c r="J833" s="222"/>
      <c r="K833" s="5"/>
    </row>
    <row r="834" ht="15.75" customHeight="1">
      <c r="A834" s="2"/>
      <c r="B834" s="2"/>
      <c r="C834" s="2"/>
      <c r="D834" s="2"/>
      <c r="E834" s="2"/>
      <c r="F834" s="2"/>
      <c r="G834" s="222"/>
      <c r="H834" s="222"/>
      <c r="I834" s="222"/>
      <c r="J834" s="222"/>
      <c r="K834" s="5"/>
    </row>
    <row r="835" ht="15.75" customHeight="1">
      <c r="A835" s="2"/>
      <c r="B835" s="2"/>
      <c r="C835" s="2"/>
      <c r="D835" s="2"/>
      <c r="E835" s="2"/>
      <c r="F835" s="2"/>
      <c r="G835" s="222"/>
      <c r="H835" s="222"/>
      <c r="I835" s="222"/>
      <c r="J835" s="222"/>
      <c r="K835" s="5"/>
    </row>
    <row r="836" ht="15.75" customHeight="1">
      <c r="A836" s="2"/>
      <c r="B836" s="2"/>
      <c r="C836" s="2"/>
      <c r="D836" s="2"/>
      <c r="E836" s="2"/>
      <c r="F836" s="2"/>
      <c r="G836" s="222"/>
      <c r="H836" s="222"/>
      <c r="I836" s="222"/>
      <c r="J836" s="222"/>
      <c r="K836" s="5"/>
    </row>
    <row r="837" ht="15.75" customHeight="1">
      <c r="A837" s="2"/>
      <c r="B837" s="2"/>
      <c r="C837" s="2"/>
      <c r="D837" s="2"/>
      <c r="E837" s="2"/>
      <c r="F837" s="2"/>
      <c r="G837" s="222"/>
      <c r="H837" s="222"/>
      <c r="I837" s="222"/>
      <c r="J837" s="222"/>
      <c r="K837" s="5"/>
    </row>
    <row r="838" ht="15.75" customHeight="1">
      <c r="A838" s="2"/>
      <c r="B838" s="2"/>
      <c r="C838" s="2"/>
      <c r="D838" s="2"/>
      <c r="E838" s="2"/>
      <c r="F838" s="2"/>
      <c r="G838" s="222"/>
      <c r="H838" s="222"/>
      <c r="I838" s="222"/>
      <c r="J838" s="222"/>
      <c r="K838" s="5"/>
    </row>
    <row r="839" ht="15.75" customHeight="1">
      <c r="A839" s="2"/>
      <c r="B839" s="2"/>
      <c r="C839" s="2"/>
      <c r="D839" s="2"/>
      <c r="E839" s="2"/>
      <c r="F839" s="2"/>
      <c r="G839" s="222"/>
      <c r="H839" s="222"/>
      <c r="I839" s="222"/>
      <c r="J839" s="222"/>
      <c r="K839" s="5"/>
    </row>
    <row r="840" ht="15.75" customHeight="1">
      <c r="A840" s="2"/>
      <c r="B840" s="2"/>
      <c r="C840" s="2"/>
      <c r="D840" s="2"/>
      <c r="E840" s="2"/>
      <c r="F840" s="2"/>
      <c r="G840" s="222"/>
      <c r="H840" s="222"/>
      <c r="I840" s="222"/>
      <c r="J840" s="222"/>
      <c r="K840" s="5"/>
    </row>
    <row r="841" ht="15.75" customHeight="1">
      <c r="A841" s="2"/>
      <c r="B841" s="2"/>
      <c r="C841" s="2"/>
      <c r="D841" s="2"/>
      <c r="E841" s="2"/>
      <c r="F841" s="2"/>
      <c r="G841" s="222"/>
      <c r="H841" s="222"/>
      <c r="I841" s="222"/>
      <c r="J841" s="222"/>
      <c r="K841" s="5"/>
    </row>
    <row r="842" ht="15.75" customHeight="1">
      <c r="A842" s="2"/>
      <c r="B842" s="2"/>
      <c r="C842" s="2"/>
      <c r="D842" s="2"/>
      <c r="E842" s="2"/>
      <c r="F842" s="2"/>
      <c r="G842" s="222"/>
      <c r="H842" s="222"/>
      <c r="I842" s="222"/>
      <c r="J842" s="222"/>
      <c r="K842" s="5"/>
    </row>
    <row r="843" ht="15.75" customHeight="1">
      <c r="A843" s="2"/>
      <c r="B843" s="2"/>
      <c r="C843" s="2"/>
      <c r="D843" s="2"/>
      <c r="E843" s="2"/>
      <c r="F843" s="2"/>
      <c r="G843" s="222"/>
      <c r="H843" s="222"/>
      <c r="I843" s="222"/>
      <c r="J843" s="222"/>
      <c r="K843" s="5"/>
    </row>
    <row r="844" ht="15.75" customHeight="1">
      <c r="A844" s="2"/>
      <c r="B844" s="2"/>
      <c r="C844" s="2"/>
      <c r="D844" s="2"/>
      <c r="E844" s="2"/>
      <c r="F844" s="2"/>
      <c r="G844" s="222"/>
      <c r="H844" s="222"/>
      <c r="I844" s="222"/>
      <c r="J844" s="222"/>
      <c r="K844" s="5"/>
    </row>
    <row r="845" ht="15.75" customHeight="1">
      <c r="A845" s="2"/>
      <c r="B845" s="2"/>
      <c r="C845" s="2"/>
      <c r="D845" s="2"/>
      <c r="E845" s="2"/>
      <c r="F845" s="2"/>
      <c r="G845" s="222"/>
      <c r="H845" s="222"/>
      <c r="I845" s="222"/>
      <c r="J845" s="222"/>
      <c r="K845" s="5"/>
    </row>
    <row r="846" ht="15.75" customHeight="1">
      <c r="A846" s="2"/>
      <c r="B846" s="2"/>
      <c r="C846" s="2"/>
      <c r="D846" s="2"/>
      <c r="E846" s="2"/>
      <c r="F846" s="2"/>
      <c r="G846" s="222"/>
      <c r="H846" s="222"/>
      <c r="I846" s="222"/>
      <c r="J846" s="222"/>
      <c r="K846" s="5"/>
    </row>
    <row r="847" ht="15.75" customHeight="1">
      <c r="A847" s="2"/>
      <c r="B847" s="2"/>
      <c r="C847" s="2"/>
      <c r="D847" s="2"/>
      <c r="E847" s="2"/>
      <c r="F847" s="2"/>
      <c r="G847" s="222"/>
      <c r="H847" s="222"/>
      <c r="I847" s="222"/>
      <c r="J847" s="222"/>
      <c r="K847" s="5"/>
    </row>
    <row r="848" ht="15.75" customHeight="1">
      <c r="A848" s="2"/>
      <c r="B848" s="2"/>
      <c r="C848" s="2"/>
      <c r="D848" s="2"/>
      <c r="E848" s="2"/>
      <c r="F848" s="2"/>
      <c r="G848" s="222"/>
      <c r="H848" s="222"/>
      <c r="I848" s="222"/>
      <c r="J848" s="222"/>
      <c r="K848" s="5"/>
    </row>
    <row r="849" ht="15.75" customHeight="1">
      <c r="A849" s="2"/>
      <c r="B849" s="2"/>
      <c r="C849" s="2"/>
      <c r="D849" s="2"/>
      <c r="E849" s="2"/>
      <c r="F849" s="2"/>
      <c r="G849" s="222"/>
      <c r="H849" s="222"/>
      <c r="I849" s="222"/>
      <c r="J849" s="222"/>
      <c r="K849" s="5"/>
    </row>
    <row r="850" ht="15.75" customHeight="1">
      <c r="A850" s="2"/>
      <c r="B850" s="2"/>
      <c r="C850" s="2"/>
      <c r="D850" s="2"/>
      <c r="E850" s="2"/>
      <c r="F850" s="2"/>
      <c r="G850" s="222"/>
      <c r="H850" s="222"/>
      <c r="I850" s="222"/>
      <c r="J850" s="222"/>
      <c r="K850" s="5"/>
    </row>
    <row r="851" ht="15.75" customHeight="1">
      <c r="A851" s="2"/>
      <c r="B851" s="2"/>
      <c r="C851" s="2"/>
      <c r="D851" s="2"/>
      <c r="E851" s="2"/>
      <c r="F851" s="2"/>
      <c r="G851" s="222"/>
      <c r="H851" s="222"/>
      <c r="I851" s="222"/>
      <c r="J851" s="222"/>
      <c r="K851" s="5"/>
    </row>
    <row r="852" ht="15.75" customHeight="1">
      <c r="A852" s="2"/>
      <c r="B852" s="2"/>
      <c r="C852" s="2"/>
      <c r="D852" s="2"/>
      <c r="E852" s="2"/>
      <c r="F852" s="2"/>
      <c r="G852" s="222"/>
      <c r="H852" s="222"/>
      <c r="I852" s="222"/>
      <c r="J852" s="222"/>
      <c r="K852" s="5"/>
    </row>
    <row r="853" ht="15.75" customHeight="1">
      <c r="A853" s="2"/>
      <c r="B853" s="2"/>
      <c r="C853" s="2"/>
      <c r="D853" s="2"/>
      <c r="E853" s="2"/>
      <c r="F853" s="2"/>
      <c r="G853" s="222"/>
      <c r="H853" s="222"/>
      <c r="I853" s="222"/>
      <c r="J853" s="222"/>
      <c r="K853" s="5"/>
    </row>
    <row r="854" ht="15.75" customHeight="1">
      <c r="A854" s="2"/>
      <c r="B854" s="2"/>
      <c r="C854" s="2"/>
      <c r="D854" s="2"/>
      <c r="E854" s="2"/>
      <c r="F854" s="2"/>
      <c r="G854" s="222"/>
      <c r="H854" s="222"/>
      <c r="I854" s="222"/>
      <c r="J854" s="222"/>
      <c r="K854" s="5"/>
    </row>
    <row r="855" ht="15.75" customHeight="1">
      <c r="A855" s="2"/>
      <c r="B855" s="2"/>
      <c r="C855" s="2"/>
      <c r="D855" s="2"/>
      <c r="E855" s="2"/>
      <c r="F855" s="2"/>
      <c r="G855" s="222"/>
      <c r="H855" s="222"/>
      <c r="I855" s="222"/>
      <c r="J855" s="222"/>
      <c r="K855" s="5"/>
    </row>
    <row r="856" ht="15.75" customHeight="1">
      <c r="A856" s="2"/>
      <c r="B856" s="2"/>
      <c r="C856" s="2"/>
      <c r="D856" s="2"/>
      <c r="E856" s="2"/>
      <c r="F856" s="2"/>
      <c r="G856" s="222"/>
      <c r="H856" s="222"/>
      <c r="I856" s="222"/>
      <c r="J856" s="222"/>
      <c r="K856" s="5"/>
    </row>
    <row r="857" ht="15.75" customHeight="1">
      <c r="A857" s="2"/>
      <c r="B857" s="2"/>
      <c r="C857" s="2"/>
      <c r="D857" s="2"/>
      <c r="E857" s="2"/>
      <c r="F857" s="2"/>
      <c r="G857" s="222"/>
      <c r="H857" s="222"/>
      <c r="I857" s="222"/>
      <c r="J857" s="222"/>
      <c r="K857" s="5"/>
    </row>
    <row r="858" ht="15.75" customHeight="1">
      <c r="A858" s="2"/>
      <c r="B858" s="2"/>
      <c r="C858" s="2"/>
      <c r="D858" s="2"/>
      <c r="E858" s="2"/>
      <c r="F858" s="2"/>
      <c r="G858" s="222"/>
      <c r="H858" s="222"/>
      <c r="I858" s="222"/>
      <c r="J858" s="222"/>
      <c r="K858" s="5"/>
    </row>
    <row r="859" ht="15.75" customHeight="1">
      <c r="A859" s="2"/>
      <c r="B859" s="2"/>
      <c r="C859" s="2"/>
      <c r="D859" s="2"/>
      <c r="E859" s="2"/>
      <c r="F859" s="2"/>
      <c r="G859" s="222"/>
      <c r="H859" s="222"/>
      <c r="I859" s="222"/>
      <c r="J859" s="222"/>
      <c r="K859" s="5"/>
    </row>
    <row r="860" ht="15.75" customHeight="1">
      <c r="A860" s="2"/>
      <c r="B860" s="2"/>
      <c r="C860" s="2"/>
      <c r="D860" s="2"/>
      <c r="E860" s="2"/>
      <c r="F860" s="2"/>
      <c r="G860" s="222"/>
      <c r="H860" s="222"/>
      <c r="I860" s="222"/>
      <c r="J860" s="222"/>
      <c r="K860" s="5"/>
    </row>
    <row r="861" ht="15.75" customHeight="1">
      <c r="A861" s="2"/>
      <c r="B861" s="2"/>
      <c r="C861" s="2"/>
      <c r="D861" s="2"/>
      <c r="E861" s="2"/>
      <c r="F861" s="2"/>
      <c r="G861" s="222"/>
      <c r="H861" s="222"/>
      <c r="I861" s="222"/>
      <c r="J861" s="222"/>
      <c r="K861" s="5"/>
    </row>
    <row r="862" ht="15.75" customHeight="1">
      <c r="A862" s="2"/>
      <c r="B862" s="2"/>
      <c r="C862" s="2"/>
      <c r="D862" s="2"/>
      <c r="E862" s="2"/>
      <c r="F862" s="2"/>
      <c r="G862" s="222"/>
      <c r="H862" s="222"/>
      <c r="I862" s="222"/>
      <c r="J862" s="222"/>
      <c r="K862" s="5"/>
    </row>
    <row r="863" ht="15.75" customHeight="1">
      <c r="A863" s="2"/>
      <c r="B863" s="2"/>
      <c r="C863" s="2"/>
      <c r="D863" s="2"/>
      <c r="E863" s="2"/>
      <c r="F863" s="2"/>
      <c r="G863" s="222"/>
      <c r="H863" s="222"/>
      <c r="I863" s="222"/>
      <c r="J863" s="222"/>
      <c r="K863" s="5"/>
    </row>
    <row r="864" ht="15.75" customHeight="1">
      <c r="A864" s="2"/>
      <c r="B864" s="2"/>
      <c r="C864" s="2"/>
      <c r="D864" s="2"/>
      <c r="E864" s="2"/>
      <c r="F864" s="2"/>
      <c r="G864" s="222"/>
      <c r="H864" s="222"/>
      <c r="I864" s="222"/>
      <c r="J864" s="222"/>
      <c r="K864" s="5"/>
    </row>
    <row r="865" ht="15.75" customHeight="1">
      <c r="A865" s="2"/>
      <c r="B865" s="2"/>
      <c r="C865" s="2"/>
      <c r="D865" s="2"/>
      <c r="E865" s="2"/>
      <c r="F865" s="2"/>
      <c r="G865" s="222"/>
      <c r="H865" s="222"/>
      <c r="I865" s="222"/>
      <c r="J865" s="222"/>
      <c r="K865" s="5"/>
    </row>
    <row r="866" ht="15.75" customHeight="1">
      <c r="A866" s="2"/>
      <c r="B866" s="2"/>
      <c r="C866" s="2"/>
      <c r="D866" s="2"/>
      <c r="E866" s="2"/>
      <c r="F866" s="2"/>
      <c r="G866" s="222"/>
      <c r="H866" s="222"/>
      <c r="I866" s="222"/>
      <c r="J866" s="222"/>
      <c r="K866" s="5"/>
    </row>
    <row r="867" ht="15.75" customHeight="1">
      <c r="A867" s="2"/>
      <c r="B867" s="2"/>
      <c r="C867" s="2"/>
      <c r="D867" s="2"/>
      <c r="E867" s="2"/>
      <c r="F867" s="2"/>
      <c r="G867" s="222"/>
      <c r="H867" s="222"/>
      <c r="I867" s="222"/>
      <c r="J867" s="222"/>
      <c r="K867" s="5"/>
    </row>
    <row r="868" ht="15.75" customHeight="1">
      <c r="A868" s="2"/>
      <c r="B868" s="2"/>
      <c r="C868" s="2"/>
      <c r="D868" s="2"/>
      <c r="E868" s="2"/>
      <c r="F868" s="2"/>
      <c r="G868" s="222"/>
      <c r="H868" s="222"/>
      <c r="I868" s="222"/>
      <c r="J868" s="222"/>
      <c r="K868" s="5"/>
    </row>
    <row r="869" ht="15.75" customHeight="1">
      <c r="A869" s="2"/>
      <c r="B869" s="2"/>
      <c r="C869" s="2"/>
      <c r="D869" s="2"/>
      <c r="E869" s="2"/>
      <c r="F869" s="2"/>
      <c r="G869" s="222"/>
      <c r="H869" s="222"/>
      <c r="I869" s="222"/>
      <c r="J869" s="222"/>
      <c r="K869" s="5"/>
    </row>
    <row r="870" ht="15.75" customHeight="1">
      <c r="A870" s="2"/>
      <c r="B870" s="2"/>
      <c r="C870" s="2"/>
      <c r="D870" s="2"/>
      <c r="E870" s="2"/>
      <c r="F870" s="2"/>
      <c r="G870" s="222"/>
      <c r="H870" s="222"/>
      <c r="I870" s="222"/>
      <c r="J870" s="222"/>
      <c r="K870" s="5"/>
    </row>
    <row r="871" ht="15.75" customHeight="1">
      <c r="A871" s="2"/>
      <c r="B871" s="2"/>
      <c r="C871" s="2"/>
      <c r="D871" s="2"/>
      <c r="E871" s="2"/>
      <c r="F871" s="2"/>
      <c r="G871" s="222"/>
      <c r="H871" s="222"/>
      <c r="I871" s="222"/>
      <c r="J871" s="222"/>
      <c r="K871" s="5"/>
    </row>
    <row r="872" ht="15.75" customHeight="1">
      <c r="A872" s="2"/>
      <c r="B872" s="2"/>
      <c r="C872" s="2"/>
      <c r="D872" s="2"/>
      <c r="E872" s="2"/>
      <c r="F872" s="2"/>
      <c r="G872" s="222"/>
      <c r="H872" s="222"/>
      <c r="I872" s="222"/>
      <c r="J872" s="222"/>
      <c r="K872" s="5"/>
    </row>
    <row r="873" ht="15.75" customHeight="1">
      <c r="A873" s="2"/>
      <c r="B873" s="2"/>
      <c r="C873" s="2"/>
      <c r="D873" s="2"/>
      <c r="E873" s="2"/>
      <c r="F873" s="2"/>
      <c r="G873" s="222"/>
      <c r="H873" s="222"/>
      <c r="I873" s="222"/>
      <c r="J873" s="222"/>
      <c r="K873" s="5"/>
    </row>
    <row r="874" ht="15.75" customHeight="1">
      <c r="A874" s="2"/>
      <c r="B874" s="2"/>
      <c r="C874" s="2"/>
      <c r="D874" s="2"/>
      <c r="E874" s="2"/>
      <c r="F874" s="2"/>
      <c r="G874" s="222"/>
      <c r="H874" s="222"/>
      <c r="I874" s="222"/>
      <c r="J874" s="222"/>
      <c r="K874" s="5"/>
    </row>
    <row r="875" ht="15.75" customHeight="1">
      <c r="A875" s="2"/>
      <c r="B875" s="2"/>
      <c r="C875" s="2"/>
      <c r="D875" s="2"/>
      <c r="E875" s="2"/>
      <c r="F875" s="2"/>
      <c r="G875" s="222"/>
      <c r="H875" s="222"/>
      <c r="I875" s="222"/>
      <c r="J875" s="222"/>
      <c r="K875" s="5"/>
    </row>
    <row r="876" ht="15.75" customHeight="1">
      <c r="A876" s="2"/>
      <c r="B876" s="2"/>
      <c r="C876" s="2"/>
      <c r="D876" s="2"/>
      <c r="E876" s="2"/>
      <c r="F876" s="2"/>
      <c r="G876" s="222"/>
      <c r="H876" s="222"/>
      <c r="I876" s="222"/>
      <c r="J876" s="222"/>
      <c r="K876" s="5"/>
    </row>
    <row r="877" ht="15.75" customHeight="1">
      <c r="A877" s="2"/>
      <c r="B877" s="2"/>
      <c r="C877" s="2"/>
      <c r="D877" s="2"/>
      <c r="E877" s="2"/>
      <c r="F877" s="2"/>
      <c r="G877" s="222"/>
      <c r="H877" s="222"/>
      <c r="I877" s="222"/>
      <c r="J877" s="222"/>
      <c r="K877" s="5"/>
    </row>
    <row r="878" ht="15.75" customHeight="1">
      <c r="A878" s="2"/>
      <c r="B878" s="2"/>
      <c r="C878" s="2"/>
      <c r="D878" s="2"/>
      <c r="E878" s="2"/>
      <c r="F878" s="2"/>
      <c r="G878" s="222"/>
      <c r="H878" s="222"/>
      <c r="I878" s="222"/>
      <c r="J878" s="222"/>
      <c r="K878" s="5"/>
    </row>
    <row r="879" ht="15.75" customHeight="1">
      <c r="A879" s="2"/>
      <c r="B879" s="2"/>
      <c r="C879" s="2"/>
      <c r="D879" s="2"/>
      <c r="E879" s="2"/>
      <c r="F879" s="2"/>
      <c r="G879" s="222"/>
      <c r="H879" s="222"/>
      <c r="I879" s="222"/>
      <c r="J879" s="222"/>
      <c r="K879" s="5"/>
    </row>
    <row r="880" ht="15.75" customHeight="1">
      <c r="A880" s="2"/>
      <c r="B880" s="2"/>
      <c r="C880" s="2"/>
      <c r="D880" s="2"/>
      <c r="E880" s="2"/>
      <c r="F880" s="2"/>
      <c r="G880" s="222"/>
      <c r="H880" s="222"/>
      <c r="I880" s="222"/>
      <c r="J880" s="222"/>
      <c r="K880" s="5"/>
    </row>
    <row r="881" ht="15.75" customHeight="1">
      <c r="A881" s="2"/>
      <c r="B881" s="2"/>
      <c r="C881" s="2"/>
      <c r="D881" s="2"/>
      <c r="E881" s="2"/>
      <c r="F881" s="2"/>
      <c r="G881" s="222"/>
      <c r="H881" s="222"/>
      <c r="I881" s="222"/>
      <c r="J881" s="222"/>
      <c r="K881" s="5"/>
    </row>
    <row r="882" ht="15.75" customHeight="1">
      <c r="A882" s="2"/>
      <c r="B882" s="2"/>
      <c r="C882" s="2"/>
      <c r="D882" s="2"/>
      <c r="E882" s="2"/>
      <c r="F882" s="2"/>
      <c r="G882" s="222"/>
      <c r="H882" s="222"/>
      <c r="I882" s="222"/>
      <c r="J882" s="222"/>
      <c r="K882" s="5"/>
    </row>
    <row r="883" ht="15.75" customHeight="1">
      <c r="A883" s="2"/>
      <c r="B883" s="2"/>
      <c r="C883" s="2"/>
      <c r="D883" s="2"/>
      <c r="E883" s="2"/>
      <c r="F883" s="2"/>
      <c r="G883" s="222"/>
      <c r="H883" s="222"/>
      <c r="I883" s="222"/>
      <c r="J883" s="222"/>
      <c r="K883" s="5"/>
    </row>
    <row r="884" ht="15.75" customHeight="1">
      <c r="A884" s="2"/>
      <c r="B884" s="2"/>
      <c r="C884" s="2"/>
      <c r="D884" s="2"/>
      <c r="E884" s="2"/>
      <c r="F884" s="2"/>
      <c r="G884" s="222"/>
      <c r="H884" s="222"/>
      <c r="I884" s="222"/>
      <c r="J884" s="222"/>
      <c r="K884" s="5"/>
    </row>
    <row r="885" ht="15.75" customHeight="1">
      <c r="A885" s="2"/>
      <c r="B885" s="2"/>
      <c r="C885" s="2"/>
      <c r="D885" s="2"/>
      <c r="E885" s="2"/>
      <c r="F885" s="2"/>
      <c r="G885" s="222"/>
      <c r="H885" s="222"/>
      <c r="I885" s="222"/>
      <c r="J885" s="222"/>
      <c r="K885" s="5"/>
    </row>
    <row r="886" ht="15.75" customHeight="1">
      <c r="A886" s="2"/>
      <c r="B886" s="2"/>
      <c r="C886" s="2"/>
      <c r="D886" s="2"/>
      <c r="E886" s="2"/>
      <c r="F886" s="2"/>
      <c r="G886" s="222"/>
      <c r="H886" s="222"/>
      <c r="I886" s="222"/>
      <c r="J886" s="222"/>
      <c r="K886" s="5"/>
    </row>
    <row r="887" ht="15.75" customHeight="1">
      <c r="A887" s="2"/>
      <c r="B887" s="2"/>
      <c r="C887" s="2"/>
      <c r="D887" s="2"/>
      <c r="E887" s="2"/>
      <c r="F887" s="2"/>
      <c r="G887" s="222"/>
      <c r="H887" s="222"/>
      <c r="I887" s="222"/>
      <c r="J887" s="222"/>
      <c r="K887" s="5"/>
    </row>
    <row r="888" ht="15.75" customHeight="1">
      <c r="A888" s="2"/>
      <c r="B888" s="2"/>
      <c r="C888" s="2"/>
      <c r="D888" s="2"/>
      <c r="E888" s="2"/>
      <c r="F888" s="2"/>
      <c r="G888" s="222"/>
      <c r="H888" s="222"/>
      <c r="I888" s="222"/>
      <c r="J888" s="222"/>
      <c r="K888" s="5"/>
    </row>
    <row r="889" ht="15.75" customHeight="1">
      <c r="A889" s="2"/>
      <c r="B889" s="2"/>
      <c r="C889" s="2"/>
      <c r="D889" s="2"/>
      <c r="E889" s="2"/>
      <c r="F889" s="2"/>
      <c r="G889" s="222"/>
      <c r="H889" s="222"/>
      <c r="I889" s="222"/>
      <c r="J889" s="222"/>
      <c r="K889" s="5"/>
    </row>
    <row r="890" ht="15.75" customHeight="1">
      <c r="A890" s="2"/>
      <c r="B890" s="2"/>
      <c r="C890" s="2"/>
      <c r="D890" s="2"/>
      <c r="E890" s="2"/>
      <c r="F890" s="2"/>
      <c r="G890" s="222"/>
      <c r="H890" s="222"/>
      <c r="I890" s="222"/>
      <c r="J890" s="222"/>
      <c r="K890" s="5"/>
    </row>
    <row r="891" ht="15.75" customHeight="1">
      <c r="A891" s="2"/>
      <c r="B891" s="2"/>
      <c r="C891" s="2"/>
      <c r="D891" s="2"/>
      <c r="E891" s="2"/>
      <c r="F891" s="2"/>
      <c r="G891" s="222"/>
      <c r="H891" s="222"/>
      <c r="I891" s="222"/>
      <c r="J891" s="222"/>
      <c r="K891" s="5"/>
    </row>
    <row r="892" ht="15.75" customHeight="1">
      <c r="A892" s="2"/>
      <c r="B892" s="2"/>
      <c r="C892" s="2"/>
      <c r="D892" s="2"/>
      <c r="E892" s="2"/>
      <c r="F892" s="2"/>
      <c r="G892" s="222"/>
      <c r="H892" s="222"/>
      <c r="I892" s="222"/>
      <c r="J892" s="222"/>
      <c r="K892" s="5"/>
    </row>
    <row r="893" ht="15.75" customHeight="1">
      <c r="A893" s="2"/>
      <c r="B893" s="2"/>
      <c r="C893" s="2"/>
      <c r="D893" s="2"/>
      <c r="E893" s="2"/>
      <c r="F893" s="2"/>
      <c r="G893" s="222"/>
      <c r="H893" s="222"/>
      <c r="I893" s="222"/>
      <c r="J893" s="222"/>
      <c r="K893" s="5"/>
    </row>
    <row r="894" ht="15.75" customHeight="1">
      <c r="A894" s="2"/>
      <c r="B894" s="2"/>
      <c r="C894" s="2"/>
      <c r="D894" s="2"/>
      <c r="E894" s="2"/>
      <c r="F894" s="2"/>
      <c r="G894" s="222"/>
      <c r="H894" s="222"/>
      <c r="I894" s="222"/>
      <c r="J894" s="222"/>
      <c r="K894" s="5"/>
    </row>
    <row r="895" ht="15.75" customHeight="1">
      <c r="A895" s="2"/>
      <c r="B895" s="2"/>
      <c r="C895" s="2"/>
      <c r="D895" s="2"/>
      <c r="E895" s="2"/>
      <c r="F895" s="2"/>
      <c r="G895" s="222"/>
      <c r="H895" s="222"/>
      <c r="I895" s="222"/>
      <c r="J895" s="222"/>
      <c r="K895" s="5"/>
    </row>
    <row r="896" ht="15.75" customHeight="1">
      <c r="A896" s="2"/>
      <c r="B896" s="2"/>
      <c r="C896" s="2"/>
      <c r="D896" s="2"/>
      <c r="E896" s="2"/>
      <c r="F896" s="2"/>
      <c r="G896" s="222"/>
      <c r="H896" s="222"/>
      <c r="I896" s="222"/>
      <c r="J896" s="222"/>
      <c r="K896" s="5"/>
    </row>
    <row r="897" ht="15.75" customHeight="1">
      <c r="A897" s="2"/>
      <c r="B897" s="2"/>
      <c r="C897" s="2"/>
      <c r="D897" s="2"/>
      <c r="E897" s="2"/>
      <c r="F897" s="2"/>
      <c r="G897" s="222"/>
      <c r="H897" s="222"/>
      <c r="I897" s="222"/>
      <c r="J897" s="222"/>
      <c r="K897" s="5"/>
    </row>
    <row r="898" ht="15.75" customHeight="1">
      <c r="A898" s="2"/>
      <c r="B898" s="2"/>
      <c r="C898" s="2"/>
      <c r="D898" s="2"/>
      <c r="E898" s="2"/>
      <c r="F898" s="2"/>
      <c r="G898" s="222"/>
      <c r="H898" s="222"/>
      <c r="I898" s="222"/>
      <c r="J898" s="222"/>
      <c r="K898" s="5"/>
    </row>
    <row r="899" ht="15.75" customHeight="1">
      <c r="A899" s="2"/>
      <c r="B899" s="2"/>
      <c r="C899" s="2"/>
      <c r="D899" s="2"/>
      <c r="E899" s="2"/>
      <c r="F899" s="2"/>
      <c r="G899" s="222"/>
      <c r="H899" s="222"/>
      <c r="I899" s="222"/>
      <c r="J899" s="222"/>
      <c r="K899" s="5"/>
    </row>
    <row r="900" ht="15.75" customHeight="1">
      <c r="A900" s="2"/>
      <c r="B900" s="2"/>
      <c r="C900" s="2"/>
      <c r="D900" s="2"/>
      <c r="E900" s="2"/>
      <c r="F900" s="2"/>
      <c r="G900" s="222"/>
      <c r="H900" s="222"/>
      <c r="I900" s="222"/>
      <c r="J900" s="222"/>
      <c r="K900" s="5"/>
    </row>
    <row r="901" ht="15.75" customHeight="1">
      <c r="A901" s="2"/>
      <c r="B901" s="2"/>
      <c r="C901" s="2"/>
      <c r="D901" s="2"/>
      <c r="E901" s="2"/>
      <c r="F901" s="2"/>
      <c r="G901" s="222"/>
      <c r="H901" s="222"/>
      <c r="I901" s="222"/>
      <c r="J901" s="222"/>
      <c r="K901" s="5"/>
    </row>
    <row r="902" ht="15.75" customHeight="1">
      <c r="A902" s="2"/>
      <c r="B902" s="2"/>
      <c r="C902" s="2"/>
      <c r="D902" s="2"/>
      <c r="E902" s="2"/>
      <c r="F902" s="2"/>
      <c r="G902" s="222"/>
      <c r="H902" s="222"/>
      <c r="I902" s="222"/>
      <c r="J902" s="222"/>
      <c r="K902" s="5"/>
    </row>
    <row r="903" ht="15.75" customHeight="1">
      <c r="A903" s="2"/>
      <c r="B903" s="2"/>
      <c r="C903" s="2"/>
      <c r="D903" s="2"/>
      <c r="E903" s="2"/>
      <c r="F903" s="2"/>
      <c r="G903" s="222"/>
      <c r="H903" s="222"/>
      <c r="I903" s="222"/>
      <c r="J903" s="222"/>
      <c r="K903" s="5"/>
    </row>
    <row r="904" ht="15.75" customHeight="1">
      <c r="A904" s="2"/>
      <c r="B904" s="2"/>
      <c r="C904" s="2"/>
      <c r="D904" s="2"/>
      <c r="E904" s="2"/>
      <c r="F904" s="2"/>
      <c r="G904" s="222"/>
      <c r="H904" s="222"/>
      <c r="I904" s="222"/>
      <c r="J904" s="222"/>
      <c r="K904" s="5"/>
    </row>
    <row r="905" ht="15.75" customHeight="1">
      <c r="A905" s="2"/>
      <c r="B905" s="2"/>
      <c r="C905" s="2"/>
      <c r="D905" s="2"/>
      <c r="E905" s="2"/>
      <c r="F905" s="2"/>
      <c r="G905" s="222"/>
      <c r="H905" s="222"/>
      <c r="I905" s="222"/>
      <c r="J905" s="222"/>
      <c r="K905" s="5"/>
    </row>
    <row r="906" ht="15.75" customHeight="1">
      <c r="A906" s="2"/>
      <c r="B906" s="2"/>
      <c r="C906" s="2"/>
      <c r="D906" s="2"/>
      <c r="E906" s="2"/>
      <c r="F906" s="2"/>
      <c r="G906" s="222"/>
      <c r="H906" s="222"/>
      <c r="I906" s="222"/>
      <c r="J906" s="222"/>
      <c r="K906" s="5"/>
    </row>
    <row r="907" ht="15.75" customHeight="1">
      <c r="A907" s="2"/>
      <c r="B907" s="2"/>
      <c r="C907" s="2"/>
      <c r="D907" s="2"/>
      <c r="E907" s="2"/>
      <c r="F907" s="2"/>
      <c r="G907" s="222"/>
      <c r="H907" s="222"/>
      <c r="I907" s="222"/>
      <c r="J907" s="222"/>
      <c r="K907" s="5"/>
    </row>
    <row r="908" ht="15.75" customHeight="1">
      <c r="A908" s="2"/>
      <c r="B908" s="2"/>
      <c r="C908" s="2"/>
      <c r="D908" s="2"/>
      <c r="E908" s="2"/>
      <c r="F908" s="2"/>
      <c r="G908" s="222"/>
      <c r="H908" s="222"/>
      <c r="I908" s="222"/>
      <c r="J908" s="222"/>
      <c r="K908" s="5"/>
    </row>
    <row r="909" ht="15.75" customHeight="1">
      <c r="A909" s="2"/>
      <c r="B909" s="2"/>
      <c r="C909" s="2"/>
      <c r="D909" s="2"/>
      <c r="E909" s="2"/>
      <c r="F909" s="2"/>
      <c r="G909" s="222"/>
      <c r="H909" s="222"/>
      <c r="I909" s="222"/>
      <c r="J909" s="222"/>
      <c r="K909" s="5"/>
    </row>
    <row r="910" ht="15.75" customHeight="1">
      <c r="A910" s="2"/>
      <c r="B910" s="2"/>
      <c r="C910" s="2"/>
      <c r="D910" s="2"/>
      <c r="E910" s="2"/>
      <c r="F910" s="2"/>
      <c r="G910" s="222"/>
      <c r="H910" s="222"/>
      <c r="I910" s="222"/>
      <c r="J910" s="222"/>
      <c r="K910" s="5"/>
    </row>
    <row r="911" ht="15.75" customHeight="1">
      <c r="A911" s="2"/>
      <c r="B911" s="2"/>
      <c r="C911" s="2"/>
      <c r="D911" s="2"/>
      <c r="E911" s="2"/>
      <c r="F911" s="2"/>
      <c r="G911" s="222"/>
      <c r="H911" s="222"/>
      <c r="I911" s="222"/>
      <c r="J911" s="222"/>
      <c r="K911" s="5"/>
    </row>
    <row r="912" ht="15.75" customHeight="1">
      <c r="A912" s="2"/>
      <c r="B912" s="2"/>
      <c r="C912" s="2"/>
      <c r="D912" s="2"/>
      <c r="E912" s="2"/>
      <c r="F912" s="2"/>
      <c r="G912" s="222"/>
      <c r="H912" s="222"/>
      <c r="I912" s="222"/>
      <c r="J912" s="222"/>
      <c r="K912" s="5"/>
    </row>
    <row r="913" ht="15.75" customHeight="1">
      <c r="A913" s="2"/>
      <c r="B913" s="2"/>
      <c r="C913" s="2"/>
      <c r="D913" s="2"/>
      <c r="E913" s="2"/>
      <c r="F913" s="2"/>
      <c r="G913" s="222"/>
      <c r="H913" s="222"/>
      <c r="I913" s="222"/>
      <c r="J913" s="222"/>
      <c r="K913" s="5"/>
    </row>
    <row r="914" ht="15.75" customHeight="1">
      <c r="A914" s="2"/>
      <c r="B914" s="2"/>
      <c r="C914" s="2"/>
      <c r="D914" s="2"/>
      <c r="E914" s="2"/>
      <c r="F914" s="2"/>
      <c r="G914" s="222"/>
      <c r="H914" s="222"/>
      <c r="I914" s="222"/>
      <c r="J914" s="222"/>
      <c r="K914" s="5"/>
    </row>
    <row r="915" ht="15.75" customHeight="1">
      <c r="A915" s="2"/>
      <c r="B915" s="2"/>
      <c r="C915" s="2"/>
      <c r="D915" s="2"/>
      <c r="E915" s="2"/>
      <c r="F915" s="2"/>
      <c r="G915" s="222"/>
      <c r="H915" s="222"/>
      <c r="I915" s="222"/>
      <c r="J915" s="222"/>
      <c r="K915" s="5"/>
    </row>
    <row r="916" ht="15.75" customHeight="1">
      <c r="A916" s="2"/>
      <c r="B916" s="2"/>
      <c r="C916" s="2"/>
      <c r="D916" s="2"/>
      <c r="E916" s="2"/>
      <c r="F916" s="2"/>
      <c r="G916" s="222"/>
      <c r="H916" s="222"/>
      <c r="I916" s="222"/>
      <c r="J916" s="222"/>
      <c r="K916" s="5"/>
    </row>
    <row r="917" ht="15.75" customHeight="1">
      <c r="A917" s="2"/>
      <c r="B917" s="2"/>
      <c r="C917" s="2"/>
      <c r="D917" s="2"/>
      <c r="E917" s="2"/>
      <c r="F917" s="2"/>
      <c r="G917" s="222"/>
      <c r="H917" s="222"/>
      <c r="I917" s="222"/>
      <c r="J917" s="222"/>
      <c r="K917" s="5"/>
    </row>
    <row r="918" ht="15.75" customHeight="1">
      <c r="A918" s="2"/>
      <c r="B918" s="2"/>
      <c r="C918" s="2"/>
      <c r="D918" s="2"/>
      <c r="E918" s="2"/>
      <c r="F918" s="2"/>
      <c r="G918" s="222"/>
      <c r="H918" s="222"/>
      <c r="I918" s="222"/>
      <c r="J918" s="222"/>
      <c r="K918" s="5"/>
    </row>
    <row r="919" ht="15.75" customHeight="1">
      <c r="A919" s="2"/>
      <c r="B919" s="2"/>
      <c r="C919" s="2"/>
      <c r="D919" s="2"/>
      <c r="E919" s="2"/>
      <c r="F919" s="2"/>
      <c r="G919" s="222"/>
      <c r="H919" s="222"/>
      <c r="I919" s="222"/>
      <c r="J919" s="222"/>
      <c r="K919" s="5"/>
    </row>
    <row r="920" ht="15.75" customHeight="1">
      <c r="A920" s="2"/>
      <c r="B920" s="2"/>
      <c r="C920" s="2"/>
      <c r="D920" s="2"/>
      <c r="E920" s="2"/>
      <c r="F920" s="2"/>
      <c r="G920" s="222"/>
      <c r="H920" s="222"/>
      <c r="I920" s="222"/>
      <c r="J920" s="222"/>
      <c r="K920" s="5"/>
    </row>
    <row r="921" ht="15.75" customHeight="1">
      <c r="A921" s="2"/>
      <c r="B921" s="2"/>
      <c r="C921" s="2"/>
      <c r="D921" s="2"/>
      <c r="E921" s="2"/>
      <c r="F921" s="2"/>
      <c r="G921" s="222"/>
      <c r="H921" s="222"/>
      <c r="I921" s="222"/>
      <c r="J921" s="222"/>
      <c r="K921" s="5"/>
    </row>
    <row r="922" ht="15.75" customHeight="1">
      <c r="A922" s="2"/>
      <c r="B922" s="2"/>
      <c r="C922" s="2"/>
      <c r="D922" s="2"/>
      <c r="E922" s="2"/>
      <c r="F922" s="2"/>
      <c r="G922" s="222"/>
      <c r="H922" s="222"/>
      <c r="I922" s="222"/>
      <c r="J922" s="222"/>
      <c r="K922" s="5"/>
    </row>
    <row r="923" ht="15.75" customHeight="1">
      <c r="A923" s="2"/>
      <c r="B923" s="2"/>
      <c r="C923" s="2"/>
      <c r="D923" s="2"/>
      <c r="E923" s="2"/>
      <c r="F923" s="2"/>
      <c r="G923" s="222"/>
      <c r="H923" s="222"/>
      <c r="I923" s="222"/>
      <c r="J923" s="222"/>
      <c r="K923" s="5"/>
    </row>
    <row r="924" ht="15.75" customHeight="1">
      <c r="A924" s="2"/>
      <c r="B924" s="2"/>
      <c r="C924" s="2"/>
      <c r="D924" s="2"/>
      <c r="E924" s="2"/>
      <c r="F924" s="2"/>
      <c r="G924" s="222"/>
      <c r="H924" s="222"/>
      <c r="I924" s="222"/>
      <c r="J924" s="222"/>
      <c r="K924" s="5"/>
    </row>
    <row r="925" ht="15.75" customHeight="1">
      <c r="A925" s="2"/>
      <c r="B925" s="2"/>
      <c r="C925" s="2"/>
      <c r="D925" s="2"/>
      <c r="E925" s="2"/>
      <c r="F925" s="2"/>
      <c r="G925" s="222"/>
      <c r="H925" s="222"/>
      <c r="I925" s="222"/>
      <c r="J925" s="222"/>
      <c r="K925" s="5"/>
    </row>
    <row r="926" ht="15.75" customHeight="1">
      <c r="A926" s="2"/>
      <c r="B926" s="2"/>
      <c r="C926" s="2"/>
      <c r="D926" s="2"/>
      <c r="E926" s="2"/>
      <c r="F926" s="2"/>
      <c r="G926" s="222"/>
      <c r="H926" s="222"/>
      <c r="I926" s="222"/>
      <c r="J926" s="222"/>
      <c r="K926" s="5"/>
    </row>
    <row r="927" ht="15.75" customHeight="1">
      <c r="A927" s="2"/>
      <c r="B927" s="2"/>
      <c r="C927" s="2"/>
      <c r="D927" s="2"/>
      <c r="E927" s="2"/>
      <c r="F927" s="2"/>
      <c r="G927" s="222"/>
      <c r="H927" s="222"/>
      <c r="I927" s="222"/>
      <c r="J927" s="222"/>
      <c r="K927" s="5"/>
    </row>
    <row r="928" ht="15.75" customHeight="1">
      <c r="A928" s="2"/>
      <c r="B928" s="2"/>
      <c r="C928" s="2"/>
      <c r="D928" s="2"/>
      <c r="E928" s="2"/>
      <c r="F928" s="2"/>
      <c r="G928" s="222"/>
      <c r="H928" s="222"/>
      <c r="I928" s="222"/>
      <c r="J928" s="222"/>
      <c r="K928" s="5"/>
    </row>
    <row r="929" ht="15.75" customHeight="1">
      <c r="A929" s="2"/>
      <c r="B929" s="2"/>
      <c r="C929" s="2"/>
      <c r="D929" s="2"/>
      <c r="E929" s="2"/>
      <c r="F929" s="2"/>
      <c r="G929" s="222"/>
      <c r="H929" s="222"/>
      <c r="I929" s="222"/>
      <c r="J929" s="222"/>
      <c r="K929" s="5"/>
    </row>
    <row r="930" ht="15.75" customHeight="1">
      <c r="A930" s="2"/>
      <c r="B930" s="2"/>
      <c r="C930" s="2"/>
      <c r="D930" s="2"/>
      <c r="E930" s="2"/>
      <c r="F930" s="2"/>
      <c r="G930" s="222"/>
      <c r="H930" s="222"/>
      <c r="I930" s="222"/>
      <c r="J930" s="222"/>
      <c r="K930" s="5"/>
    </row>
    <row r="931" ht="15.75" customHeight="1">
      <c r="A931" s="2"/>
      <c r="B931" s="2"/>
      <c r="C931" s="2"/>
      <c r="D931" s="2"/>
      <c r="E931" s="2"/>
      <c r="F931" s="2"/>
      <c r="G931" s="222"/>
      <c r="H931" s="222"/>
      <c r="I931" s="222"/>
      <c r="J931" s="222"/>
      <c r="K931" s="5"/>
    </row>
    <row r="932" ht="15.75" customHeight="1">
      <c r="A932" s="2"/>
      <c r="B932" s="2"/>
      <c r="C932" s="2"/>
      <c r="D932" s="2"/>
      <c r="E932" s="2"/>
      <c r="F932" s="2"/>
      <c r="G932" s="222"/>
      <c r="H932" s="222"/>
      <c r="I932" s="222"/>
      <c r="J932" s="222"/>
      <c r="K932" s="5"/>
    </row>
    <row r="933" ht="15.75" customHeight="1">
      <c r="A933" s="2"/>
      <c r="B933" s="2"/>
      <c r="C933" s="2"/>
      <c r="D933" s="2"/>
      <c r="E933" s="2"/>
      <c r="F933" s="2"/>
      <c r="G933" s="222"/>
      <c r="H933" s="222"/>
      <c r="I933" s="222"/>
      <c r="J933" s="222"/>
      <c r="K933" s="5"/>
    </row>
    <row r="934" ht="15.75" customHeight="1">
      <c r="A934" s="2"/>
      <c r="B934" s="2"/>
      <c r="C934" s="2"/>
      <c r="D934" s="2"/>
      <c r="E934" s="2"/>
      <c r="F934" s="2"/>
      <c r="G934" s="222"/>
      <c r="H934" s="222"/>
      <c r="I934" s="222"/>
      <c r="J934" s="222"/>
      <c r="K934" s="5"/>
    </row>
    <row r="935" ht="15.75" customHeight="1">
      <c r="A935" s="2"/>
      <c r="B935" s="2"/>
      <c r="C935" s="2"/>
      <c r="D935" s="2"/>
      <c r="E935" s="2"/>
      <c r="F935" s="2"/>
      <c r="G935" s="222"/>
      <c r="H935" s="222"/>
      <c r="I935" s="222"/>
      <c r="J935" s="222"/>
      <c r="K935" s="5"/>
    </row>
    <row r="936" ht="15.75" customHeight="1">
      <c r="A936" s="2"/>
      <c r="B936" s="2"/>
      <c r="C936" s="2"/>
      <c r="D936" s="2"/>
      <c r="E936" s="2"/>
      <c r="F936" s="2"/>
      <c r="G936" s="222"/>
      <c r="H936" s="222"/>
      <c r="I936" s="222"/>
      <c r="J936" s="222"/>
      <c r="K936" s="5"/>
    </row>
    <row r="937" ht="15.75" customHeight="1">
      <c r="A937" s="2"/>
      <c r="B937" s="2"/>
      <c r="C937" s="2"/>
      <c r="D937" s="2"/>
      <c r="E937" s="2"/>
      <c r="F937" s="2"/>
      <c r="G937" s="222"/>
      <c r="H937" s="222"/>
      <c r="I937" s="222"/>
      <c r="J937" s="222"/>
      <c r="K937" s="5"/>
    </row>
    <row r="938" ht="15.75" customHeight="1">
      <c r="A938" s="2"/>
      <c r="B938" s="2"/>
      <c r="C938" s="2"/>
      <c r="D938" s="2"/>
      <c r="E938" s="2"/>
      <c r="F938" s="2"/>
      <c r="G938" s="222"/>
      <c r="H938" s="222"/>
      <c r="I938" s="222"/>
      <c r="J938" s="222"/>
      <c r="K938" s="5"/>
    </row>
    <row r="939" ht="15.75" customHeight="1">
      <c r="A939" s="2"/>
      <c r="B939" s="2"/>
      <c r="C939" s="2"/>
      <c r="D939" s="2"/>
      <c r="E939" s="2"/>
      <c r="F939" s="2"/>
      <c r="G939" s="222"/>
      <c r="H939" s="222"/>
      <c r="I939" s="222"/>
      <c r="J939" s="222"/>
      <c r="K939" s="5"/>
    </row>
    <row r="940" ht="15.75" customHeight="1">
      <c r="A940" s="2"/>
      <c r="B940" s="2"/>
      <c r="C940" s="2"/>
      <c r="D940" s="2"/>
      <c r="E940" s="2"/>
      <c r="F940" s="2"/>
      <c r="G940" s="222"/>
      <c r="H940" s="222"/>
      <c r="I940" s="222"/>
      <c r="J940" s="222"/>
      <c r="K940" s="5"/>
    </row>
    <row r="941" ht="15.75" customHeight="1">
      <c r="A941" s="2"/>
      <c r="B941" s="2"/>
      <c r="C941" s="2"/>
      <c r="D941" s="2"/>
      <c r="E941" s="2"/>
      <c r="F941" s="2"/>
      <c r="G941" s="222"/>
      <c r="H941" s="222"/>
      <c r="I941" s="222"/>
      <c r="J941" s="222"/>
      <c r="K941" s="5"/>
    </row>
    <row r="942" ht="15.75" customHeight="1">
      <c r="A942" s="2"/>
      <c r="B942" s="2"/>
      <c r="C942" s="2"/>
      <c r="D942" s="2"/>
      <c r="E942" s="2"/>
      <c r="F942" s="2"/>
      <c r="G942" s="222"/>
      <c r="H942" s="222"/>
      <c r="I942" s="222"/>
      <c r="J942" s="222"/>
      <c r="K942" s="5"/>
    </row>
    <row r="943" ht="15.75" customHeight="1">
      <c r="A943" s="2"/>
      <c r="B943" s="2"/>
      <c r="C943" s="2"/>
      <c r="D943" s="2"/>
      <c r="E943" s="2"/>
      <c r="F943" s="2"/>
      <c r="G943" s="222"/>
      <c r="H943" s="222"/>
      <c r="I943" s="222"/>
      <c r="J943" s="222"/>
      <c r="K943" s="5"/>
    </row>
    <row r="944" ht="15.75" customHeight="1">
      <c r="A944" s="2"/>
      <c r="B944" s="2"/>
      <c r="C944" s="2"/>
      <c r="D944" s="2"/>
      <c r="E944" s="2"/>
      <c r="F944" s="2"/>
      <c r="G944" s="222"/>
      <c r="H944" s="222"/>
      <c r="I944" s="222"/>
      <c r="J944" s="222"/>
      <c r="K944" s="5"/>
    </row>
    <row r="945" ht="15.75" customHeight="1">
      <c r="A945" s="2"/>
      <c r="B945" s="2"/>
      <c r="C945" s="2"/>
      <c r="D945" s="2"/>
      <c r="E945" s="2"/>
      <c r="F945" s="2"/>
      <c r="G945" s="222"/>
      <c r="H945" s="222"/>
      <c r="I945" s="222"/>
      <c r="J945" s="222"/>
      <c r="K945" s="5"/>
    </row>
    <row r="946" ht="15.75" customHeight="1">
      <c r="A946" s="2"/>
      <c r="B946" s="2"/>
      <c r="C946" s="2"/>
      <c r="D946" s="2"/>
      <c r="E946" s="2"/>
      <c r="F946" s="2"/>
      <c r="G946" s="222"/>
      <c r="H946" s="222"/>
      <c r="I946" s="222"/>
      <c r="J946" s="222"/>
      <c r="K946" s="5"/>
    </row>
    <row r="947" ht="15.75" customHeight="1">
      <c r="A947" s="2"/>
      <c r="B947" s="2"/>
      <c r="C947" s="2"/>
      <c r="D947" s="2"/>
      <c r="E947" s="2"/>
      <c r="F947" s="2"/>
      <c r="G947" s="222"/>
      <c r="H947" s="222"/>
      <c r="I947" s="222"/>
      <c r="J947" s="222"/>
      <c r="K947" s="5"/>
    </row>
    <row r="948" ht="15.75" customHeight="1">
      <c r="A948" s="2"/>
      <c r="B948" s="2"/>
      <c r="C948" s="2"/>
      <c r="D948" s="2"/>
      <c r="E948" s="2"/>
      <c r="F948" s="2"/>
      <c r="G948" s="222"/>
      <c r="H948" s="222"/>
      <c r="I948" s="222"/>
      <c r="J948" s="222"/>
      <c r="K948" s="5"/>
    </row>
    <row r="949" ht="15.75" customHeight="1">
      <c r="A949" s="2"/>
      <c r="B949" s="2"/>
      <c r="C949" s="2"/>
      <c r="D949" s="2"/>
      <c r="E949" s="2"/>
      <c r="F949" s="2"/>
      <c r="G949" s="222"/>
      <c r="H949" s="222"/>
      <c r="I949" s="222"/>
      <c r="J949" s="222"/>
      <c r="K949" s="5"/>
    </row>
    <row r="950" ht="15.75" customHeight="1">
      <c r="A950" s="2"/>
      <c r="B950" s="2"/>
      <c r="C950" s="2"/>
      <c r="D950" s="2"/>
      <c r="E950" s="2"/>
      <c r="F950" s="2"/>
      <c r="G950" s="222"/>
      <c r="H950" s="222"/>
      <c r="I950" s="222"/>
      <c r="J950" s="222"/>
      <c r="K950" s="5"/>
    </row>
    <row r="951" ht="15.75" customHeight="1">
      <c r="A951" s="2"/>
      <c r="B951" s="2"/>
      <c r="C951" s="2"/>
      <c r="D951" s="2"/>
      <c r="E951" s="2"/>
      <c r="F951" s="2"/>
      <c r="G951" s="222"/>
      <c r="H951" s="222"/>
      <c r="I951" s="222"/>
      <c r="J951" s="222"/>
      <c r="K951" s="5"/>
    </row>
    <row r="952" ht="15.75" customHeight="1">
      <c r="A952" s="2"/>
      <c r="B952" s="2"/>
      <c r="C952" s="2"/>
      <c r="D952" s="2"/>
      <c r="E952" s="2"/>
      <c r="F952" s="2"/>
      <c r="G952" s="222"/>
      <c r="H952" s="222"/>
      <c r="I952" s="222"/>
      <c r="J952" s="222"/>
      <c r="K952" s="5"/>
    </row>
    <row r="953" ht="15.75" customHeight="1">
      <c r="A953" s="2"/>
      <c r="B953" s="2"/>
      <c r="C953" s="2"/>
      <c r="D953" s="2"/>
      <c r="E953" s="2"/>
      <c r="F953" s="2"/>
      <c r="G953" s="222"/>
      <c r="H953" s="222"/>
      <c r="I953" s="222"/>
      <c r="J953" s="222"/>
      <c r="K953" s="5"/>
    </row>
    <row r="954" ht="15.75" customHeight="1">
      <c r="A954" s="2"/>
      <c r="B954" s="2"/>
      <c r="C954" s="2"/>
      <c r="D954" s="2"/>
      <c r="E954" s="2"/>
      <c r="F954" s="2"/>
      <c r="G954" s="222"/>
      <c r="H954" s="222"/>
      <c r="I954" s="222"/>
      <c r="J954" s="222"/>
      <c r="K954" s="5"/>
    </row>
    <row r="955" ht="15.75" customHeight="1">
      <c r="A955" s="2"/>
      <c r="B955" s="2"/>
      <c r="C955" s="2"/>
      <c r="D955" s="2"/>
      <c r="E955" s="2"/>
      <c r="F955" s="2"/>
      <c r="G955" s="222"/>
      <c r="H955" s="222"/>
      <c r="I955" s="222"/>
      <c r="J955" s="222"/>
      <c r="K955" s="5"/>
    </row>
    <row r="956" ht="15.75" customHeight="1">
      <c r="A956" s="2"/>
      <c r="B956" s="2"/>
      <c r="C956" s="2"/>
      <c r="D956" s="2"/>
      <c r="E956" s="2"/>
      <c r="F956" s="2"/>
      <c r="G956" s="222"/>
      <c r="H956" s="222"/>
      <c r="I956" s="222"/>
      <c r="J956" s="222"/>
      <c r="K956" s="5"/>
    </row>
    <row r="957" ht="15.75" customHeight="1">
      <c r="A957" s="2"/>
      <c r="B957" s="2"/>
      <c r="C957" s="2"/>
      <c r="D957" s="2"/>
      <c r="E957" s="2"/>
      <c r="F957" s="2"/>
      <c r="G957" s="222"/>
      <c r="H957" s="222"/>
      <c r="I957" s="222"/>
      <c r="J957" s="222"/>
      <c r="K957" s="5"/>
    </row>
    <row r="958" ht="15.75" customHeight="1">
      <c r="A958" s="2"/>
      <c r="B958" s="2"/>
      <c r="C958" s="2"/>
      <c r="D958" s="2"/>
      <c r="E958" s="2"/>
      <c r="F958" s="2"/>
      <c r="G958" s="222"/>
      <c r="H958" s="222"/>
      <c r="I958" s="222"/>
      <c r="J958" s="222"/>
      <c r="K958" s="5"/>
    </row>
    <row r="959" ht="15.75" customHeight="1">
      <c r="A959" s="2"/>
      <c r="B959" s="2"/>
      <c r="C959" s="2"/>
      <c r="D959" s="2"/>
      <c r="E959" s="2"/>
      <c r="F959" s="2"/>
      <c r="G959" s="222"/>
      <c r="H959" s="222"/>
      <c r="I959" s="222"/>
      <c r="J959" s="222"/>
      <c r="K959" s="5"/>
    </row>
    <row r="960" ht="15.75" customHeight="1">
      <c r="A960" s="2"/>
      <c r="B960" s="2"/>
      <c r="C960" s="2"/>
      <c r="D960" s="2"/>
      <c r="E960" s="2"/>
      <c r="F960" s="2"/>
      <c r="G960" s="222"/>
      <c r="H960" s="222"/>
      <c r="I960" s="222"/>
      <c r="J960" s="222"/>
      <c r="K960" s="5"/>
    </row>
    <row r="961" ht="15.75" customHeight="1">
      <c r="A961" s="2"/>
      <c r="B961" s="2"/>
      <c r="C961" s="2"/>
      <c r="D961" s="2"/>
      <c r="E961" s="2"/>
      <c r="F961" s="2"/>
      <c r="G961" s="222"/>
      <c r="H961" s="222"/>
      <c r="I961" s="222"/>
      <c r="J961" s="222"/>
      <c r="K961" s="5"/>
    </row>
    <row r="962" ht="15.75" customHeight="1">
      <c r="A962" s="2"/>
      <c r="B962" s="2"/>
      <c r="C962" s="2"/>
      <c r="D962" s="2"/>
      <c r="E962" s="2"/>
      <c r="F962" s="2"/>
      <c r="G962" s="222"/>
      <c r="H962" s="222"/>
      <c r="I962" s="222"/>
      <c r="J962" s="222"/>
      <c r="K962" s="5"/>
    </row>
    <row r="963" ht="15.75" customHeight="1">
      <c r="A963" s="2"/>
      <c r="B963" s="2"/>
      <c r="C963" s="2"/>
      <c r="D963" s="2"/>
      <c r="E963" s="2"/>
      <c r="F963" s="2"/>
      <c r="G963" s="222"/>
      <c r="H963" s="222"/>
      <c r="I963" s="222"/>
      <c r="J963" s="222"/>
      <c r="K963" s="5"/>
    </row>
    <row r="964" ht="15.75" customHeight="1">
      <c r="A964" s="2"/>
      <c r="B964" s="2"/>
      <c r="C964" s="2"/>
      <c r="D964" s="2"/>
      <c r="E964" s="2"/>
      <c r="F964" s="2"/>
      <c r="G964" s="222"/>
      <c r="H964" s="222"/>
      <c r="I964" s="222"/>
      <c r="J964" s="222"/>
      <c r="K964" s="5"/>
    </row>
    <row r="965" ht="15.75" customHeight="1">
      <c r="A965" s="2"/>
      <c r="B965" s="2"/>
      <c r="C965" s="2"/>
      <c r="D965" s="2"/>
      <c r="E965" s="2"/>
      <c r="F965" s="2"/>
      <c r="G965" s="222"/>
      <c r="H965" s="222"/>
      <c r="I965" s="222"/>
      <c r="J965" s="222"/>
      <c r="K965" s="5"/>
    </row>
    <row r="966" ht="15.75" customHeight="1">
      <c r="A966" s="2"/>
      <c r="B966" s="2"/>
      <c r="C966" s="2"/>
      <c r="D966" s="2"/>
      <c r="E966" s="2"/>
      <c r="F966" s="2"/>
      <c r="G966" s="222"/>
      <c r="H966" s="222"/>
      <c r="I966" s="222"/>
      <c r="J966" s="222"/>
      <c r="K966" s="5"/>
    </row>
    <row r="967" ht="15.75" customHeight="1">
      <c r="A967" s="2"/>
      <c r="B967" s="2"/>
      <c r="C967" s="2"/>
      <c r="D967" s="2"/>
      <c r="E967" s="2"/>
      <c r="F967" s="2"/>
      <c r="G967" s="222"/>
      <c r="H967" s="222"/>
      <c r="I967" s="222"/>
      <c r="J967" s="222"/>
      <c r="K967" s="5"/>
    </row>
    <row r="968" ht="15.75" customHeight="1">
      <c r="A968" s="2"/>
      <c r="B968" s="2"/>
      <c r="C968" s="2"/>
      <c r="D968" s="2"/>
      <c r="E968" s="2"/>
      <c r="F968" s="2"/>
      <c r="G968" s="222"/>
      <c r="H968" s="222"/>
      <c r="I968" s="222"/>
      <c r="J968" s="222"/>
      <c r="K968" s="5"/>
    </row>
    <row r="969" ht="15.75" customHeight="1">
      <c r="A969" s="2"/>
      <c r="B969" s="2"/>
      <c r="C969" s="2"/>
      <c r="D969" s="2"/>
      <c r="E969" s="2"/>
      <c r="F969" s="2"/>
      <c r="G969" s="222"/>
      <c r="H969" s="222"/>
      <c r="I969" s="222"/>
      <c r="J969" s="222"/>
      <c r="K969" s="5"/>
    </row>
    <row r="970" ht="15.75" customHeight="1">
      <c r="A970" s="2"/>
      <c r="B970" s="2"/>
      <c r="C970" s="2"/>
      <c r="D970" s="2"/>
      <c r="E970" s="2"/>
      <c r="F970" s="2"/>
      <c r="G970" s="222"/>
      <c r="H970" s="222"/>
      <c r="I970" s="222"/>
      <c r="J970" s="222"/>
      <c r="K970" s="5"/>
    </row>
    <row r="971" ht="15.75" customHeight="1">
      <c r="A971" s="2"/>
      <c r="B971" s="2"/>
      <c r="C971" s="2"/>
      <c r="D971" s="2"/>
      <c r="E971" s="2"/>
      <c r="F971" s="2"/>
      <c r="G971" s="222"/>
      <c r="H971" s="222"/>
      <c r="I971" s="222"/>
      <c r="J971" s="222"/>
      <c r="K971" s="5"/>
    </row>
    <row r="972" ht="15.75" customHeight="1">
      <c r="A972" s="2"/>
      <c r="B972" s="2"/>
      <c r="C972" s="2"/>
      <c r="D972" s="2"/>
      <c r="E972" s="2"/>
      <c r="F972" s="2"/>
      <c r="G972" s="222"/>
      <c r="H972" s="222"/>
      <c r="I972" s="222"/>
      <c r="J972" s="222"/>
      <c r="K972" s="5"/>
    </row>
    <row r="973" ht="15.75" customHeight="1">
      <c r="A973" s="2"/>
      <c r="B973" s="2"/>
      <c r="C973" s="2"/>
      <c r="D973" s="2"/>
      <c r="E973" s="2"/>
      <c r="F973" s="2"/>
      <c r="G973" s="222"/>
      <c r="H973" s="222"/>
      <c r="I973" s="222"/>
      <c r="J973" s="222"/>
      <c r="K973" s="5"/>
    </row>
    <row r="974" ht="15.75" customHeight="1">
      <c r="A974" s="2"/>
      <c r="B974" s="2"/>
      <c r="C974" s="2"/>
      <c r="D974" s="2"/>
      <c r="E974" s="2"/>
      <c r="F974" s="2"/>
      <c r="G974" s="222"/>
      <c r="H974" s="222"/>
      <c r="I974" s="222"/>
      <c r="J974" s="222"/>
      <c r="K974" s="5"/>
    </row>
    <row r="975" ht="15.75" customHeight="1">
      <c r="A975" s="2"/>
      <c r="B975" s="2"/>
      <c r="C975" s="2"/>
      <c r="D975" s="2"/>
      <c r="E975" s="2"/>
      <c r="F975" s="2"/>
      <c r="G975" s="222"/>
      <c r="H975" s="222"/>
      <c r="I975" s="222"/>
      <c r="J975" s="222"/>
      <c r="K975" s="5"/>
    </row>
    <row r="976" ht="15.75" customHeight="1">
      <c r="A976" s="2"/>
      <c r="B976" s="2"/>
      <c r="C976" s="2"/>
      <c r="D976" s="2"/>
      <c r="E976" s="2"/>
      <c r="F976" s="2"/>
      <c r="G976" s="222"/>
      <c r="H976" s="222"/>
      <c r="I976" s="222"/>
      <c r="J976" s="222"/>
      <c r="K976" s="5"/>
    </row>
    <row r="977" ht="15.75" customHeight="1">
      <c r="A977" s="2"/>
      <c r="B977" s="2"/>
      <c r="C977" s="2"/>
      <c r="D977" s="2"/>
      <c r="E977" s="2"/>
      <c r="F977" s="2"/>
      <c r="G977" s="222"/>
      <c r="H977" s="222"/>
      <c r="I977" s="222"/>
      <c r="J977" s="222"/>
      <c r="K977" s="5"/>
    </row>
    <row r="978" ht="15.75" customHeight="1">
      <c r="A978" s="2"/>
      <c r="B978" s="2"/>
      <c r="C978" s="2"/>
      <c r="D978" s="2"/>
      <c r="E978" s="2"/>
      <c r="F978" s="2"/>
      <c r="G978" s="222"/>
      <c r="H978" s="222"/>
      <c r="I978" s="222"/>
      <c r="J978" s="222"/>
      <c r="K978" s="5"/>
    </row>
    <row r="979" ht="15.75" customHeight="1">
      <c r="A979" s="2"/>
      <c r="B979" s="2"/>
      <c r="C979" s="2"/>
      <c r="D979" s="2"/>
      <c r="E979" s="2"/>
      <c r="F979" s="2"/>
      <c r="G979" s="222"/>
      <c r="H979" s="222"/>
      <c r="I979" s="222"/>
      <c r="J979" s="222"/>
      <c r="K979" s="5"/>
    </row>
    <row r="980" ht="15.75" customHeight="1">
      <c r="A980" s="2"/>
      <c r="B980" s="2"/>
      <c r="C980" s="2"/>
      <c r="D980" s="2"/>
      <c r="E980" s="2"/>
      <c r="F980" s="2"/>
      <c r="G980" s="222"/>
      <c r="H980" s="222"/>
      <c r="I980" s="222"/>
      <c r="J980" s="222"/>
      <c r="K980" s="5"/>
    </row>
    <row r="981" ht="15.75" customHeight="1">
      <c r="A981" s="2"/>
      <c r="B981" s="2"/>
      <c r="C981" s="2"/>
      <c r="D981" s="2"/>
      <c r="E981" s="2"/>
      <c r="F981" s="2"/>
      <c r="G981" s="222"/>
      <c r="H981" s="222"/>
      <c r="I981" s="222"/>
      <c r="J981" s="222"/>
      <c r="K981" s="5"/>
    </row>
    <row r="982" ht="15.75" customHeight="1">
      <c r="A982" s="2"/>
      <c r="B982" s="2"/>
      <c r="C982" s="2"/>
      <c r="D982" s="2"/>
      <c r="E982" s="2"/>
      <c r="F982" s="2"/>
      <c r="G982" s="222"/>
      <c r="H982" s="222"/>
      <c r="I982" s="222"/>
      <c r="J982" s="222"/>
      <c r="K982" s="5"/>
    </row>
    <row r="983" ht="15.75" customHeight="1">
      <c r="A983" s="2"/>
      <c r="B983" s="2"/>
      <c r="C983" s="2"/>
      <c r="D983" s="2"/>
      <c r="E983" s="2"/>
      <c r="F983" s="2"/>
      <c r="G983" s="222"/>
      <c r="H983" s="222"/>
      <c r="I983" s="222"/>
      <c r="J983" s="222"/>
      <c r="K983" s="5"/>
    </row>
    <row r="984" ht="15.75" customHeight="1">
      <c r="A984" s="2"/>
      <c r="B984" s="2"/>
      <c r="C984" s="2"/>
      <c r="D984" s="2"/>
      <c r="E984" s="2"/>
      <c r="F984" s="2"/>
      <c r="G984" s="222"/>
      <c r="H984" s="222"/>
      <c r="I984" s="222"/>
      <c r="J984" s="222"/>
      <c r="K984" s="5"/>
    </row>
    <row r="985" ht="15.75" customHeight="1">
      <c r="A985" s="2"/>
      <c r="B985" s="2"/>
      <c r="C985" s="2"/>
      <c r="D985" s="2"/>
      <c r="E985" s="2"/>
      <c r="F985" s="2"/>
      <c r="G985" s="222"/>
      <c r="H985" s="222"/>
      <c r="I985" s="222"/>
      <c r="J985" s="222"/>
      <c r="K985" s="5"/>
    </row>
    <row r="986" ht="15.75" customHeight="1">
      <c r="A986" s="2"/>
      <c r="B986" s="2"/>
      <c r="C986" s="2"/>
      <c r="D986" s="2"/>
      <c r="E986" s="2"/>
      <c r="F986" s="2"/>
      <c r="G986" s="222"/>
      <c r="H986" s="222"/>
      <c r="I986" s="222"/>
      <c r="J986" s="222"/>
      <c r="K986" s="5"/>
    </row>
    <row r="987" ht="15.75" customHeight="1">
      <c r="A987" s="2"/>
      <c r="B987" s="2"/>
      <c r="C987" s="2"/>
      <c r="D987" s="2"/>
      <c r="E987" s="2"/>
      <c r="F987" s="2"/>
      <c r="G987" s="222"/>
      <c r="H987" s="222"/>
      <c r="I987" s="222"/>
      <c r="J987" s="222"/>
      <c r="K987" s="5"/>
    </row>
    <row r="988" ht="15.75" customHeight="1">
      <c r="A988" s="2"/>
      <c r="B988" s="2"/>
      <c r="C988" s="2"/>
      <c r="D988" s="2"/>
      <c r="E988" s="2"/>
      <c r="F988" s="2"/>
      <c r="G988" s="222"/>
      <c r="H988" s="222"/>
      <c r="I988" s="222"/>
      <c r="J988" s="222"/>
      <c r="K988" s="5"/>
    </row>
    <row r="989" ht="15.75" customHeight="1">
      <c r="A989" s="2"/>
      <c r="B989" s="2"/>
      <c r="C989" s="2"/>
      <c r="D989" s="2"/>
      <c r="E989" s="2"/>
      <c r="F989" s="2"/>
      <c r="G989" s="222"/>
      <c r="H989" s="222"/>
      <c r="I989" s="222"/>
      <c r="J989" s="222"/>
      <c r="K989" s="5"/>
    </row>
    <row r="990" ht="15.75" customHeight="1">
      <c r="A990" s="2"/>
      <c r="B990" s="2"/>
      <c r="C990" s="2"/>
      <c r="D990" s="2"/>
      <c r="E990" s="2"/>
      <c r="F990" s="2"/>
      <c r="G990" s="222"/>
      <c r="H990" s="222"/>
      <c r="I990" s="222"/>
      <c r="J990" s="222"/>
      <c r="K990" s="5"/>
    </row>
    <row r="991" ht="15.75" customHeight="1">
      <c r="A991" s="2"/>
      <c r="B991" s="2"/>
      <c r="C991" s="2"/>
      <c r="D991" s="2"/>
      <c r="E991" s="2"/>
      <c r="F991" s="2"/>
      <c r="G991" s="222"/>
      <c r="H991" s="222"/>
      <c r="I991" s="222"/>
      <c r="J991" s="222"/>
      <c r="K991" s="5"/>
    </row>
    <row r="992" ht="15.75" customHeight="1">
      <c r="A992" s="2"/>
      <c r="B992" s="2"/>
      <c r="C992" s="2"/>
      <c r="D992" s="2"/>
      <c r="E992" s="2"/>
      <c r="F992" s="2"/>
      <c r="G992" s="222"/>
      <c r="H992" s="222"/>
      <c r="I992" s="222"/>
      <c r="J992" s="222"/>
      <c r="K992" s="5"/>
    </row>
    <row r="993" ht="15.75" customHeight="1">
      <c r="A993" s="2"/>
      <c r="B993" s="2"/>
      <c r="C993" s="2"/>
      <c r="D993" s="2"/>
      <c r="E993" s="2"/>
      <c r="F993" s="2"/>
      <c r="G993" s="222"/>
      <c r="H993" s="222"/>
      <c r="I993" s="222"/>
      <c r="J993" s="222"/>
      <c r="K993" s="5"/>
    </row>
    <row r="994" ht="15.75" customHeight="1">
      <c r="A994" s="2"/>
      <c r="B994" s="2"/>
      <c r="C994" s="2"/>
      <c r="D994" s="2"/>
      <c r="E994" s="2"/>
      <c r="F994" s="2"/>
      <c r="G994" s="222"/>
      <c r="H994" s="222"/>
      <c r="I994" s="222"/>
      <c r="J994" s="222"/>
      <c r="K994" s="5"/>
    </row>
    <row r="995" ht="15.75" customHeight="1">
      <c r="A995" s="2"/>
      <c r="B995" s="2"/>
      <c r="C995" s="2"/>
      <c r="D995" s="2"/>
      <c r="E995" s="2"/>
      <c r="F995" s="2"/>
      <c r="G995" s="222"/>
      <c r="H995" s="222"/>
      <c r="I995" s="222"/>
      <c r="J995" s="222"/>
      <c r="K995" s="5"/>
    </row>
    <row r="996" ht="15.75" customHeight="1">
      <c r="A996" s="2"/>
      <c r="B996" s="2"/>
      <c r="C996" s="2"/>
      <c r="D996" s="2"/>
      <c r="E996" s="2"/>
      <c r="F996" s="2"/>
      <c r="G996" s="222"/>
      <c r="H996" s="222"/>
      <c r="I996" s="222"/>
      <c r="J996" s="222"/>
      <c r="K996" s="5"/>
    </row>
    <row r="997" ht="15.75" customHeight="1">
      <c r="A997" s="2"/>
      <c r="B997" s="2"/>
      <c r="C997" s="2"/>
      <c r="D997" s="2"/>
      <c r="E997" s="2"/>
      <c r="F997" s="2"/>
      <c r="G997" s="222"/>
      <c r="H997" s="222"/>
      <c r="I997" s="222"/>
      <c r="J997" s="222"/>
      <c r="K997" s="5"/>
    </row>
    <row r="998" ht="15.75" customHeight="1">
      <c r="A998" s="2"/>
      <c r="B998" s="2"/>
      <c r="C998" s="2"/>
      <c r="D998" s="2"/>
      <c r="E998" s="2"/>
      <c r="F998" s="2"/>
      <c r="G998" s="222"/>
      <c r="H998" s="222"/>
      <c r="I998" s="222"/>
      <c r="J998" s="222"/>
      <c r="K998" s="5"/>
    </row>
    <row r="999" ht="15.75" customHeight="1">
      <c r="A999" s="2"/>
      <c r="B999" s="2"/>
      <c r="C999" s="2"/>
      <c r="D999" s="2"/>
      <c r="E999" s="2"/>
      <c r="F999" s="2"/>
      <c r="G999" s="222"/>
      <c r="H999" s="222"/>
      <c r="I999" s="222"/>
      <c r="J999" s="222"/>
      <c r="K999" s="5"/>
    </row>
    <row r="1000" ht="15.75" customHeight="1">
      <c r="A1000" s="2"/>
      <c r="B1000" s="2"/>
      <c r="C1000" s="2"/>
      <c r="D1000" s="2"/>
      <c r="E1000" s="2"/>
      <c r="F1000" s="2"/>
      <c r="G1000" s="222"/>
      <c r="H1000" s="222"/>
      <c r="I1000" s="222"/>
      <c r="J1000" s="222"/>
      <c r="K1000" s="5"/>
    </row>
    <row r="1001" ht="15.75" customHeight="1">
      <c r="A1001" s="2"/>
      <c r="B1001" s="2"/>
      <c r="C1001" s="2"/>
      <c r="D1001" s="2"/>
      <c r="E1001" s="2"/>
      <c r="F1001" s="2"/>
      <c r="G1001" s="222"/>
      <c r="H1001" s="222"/>
      <c r="I1001" s="222"/>
      <c r="J1001" s="222"/>
      <c r="K1001" s="5"/>
    </row>
    <row r="1002" ht="15.75" customHeight="1">
      <c r="A1002" s="2"/>
      <c r="B1002" s="2"/>
      <c r="C1002" s="2"/>
      <c r="D1002" s="2"/>
      <c r="E1002" s="2"/>
      <c r="F1002" s="2"/>
      <c r="G1002" s="222"/>
      <c r="H1002" s="222"/>
      <c r="I1002" s="222"/>
      <c r="J1002" s="222"/>
      <c r="K1002" s="5"/>
    </row>
    <row r="1003" ht="15.75" customHeight="1">
      <c r="A1003" s="2"/>
      <c r="B1003" s="2"/>
      <c r="C1003" s="2"/>
      <c r="D1003" s="2"/>
      <c r="E1003" s="2"/>
      <c r="F1003" s="2"/>
      <c r="G1003" s="222"/>
      <c r="H1003" s="222"/>
      <c r="I1003" s="222"/>
      <c r="J1003" s="222"/>
      <c r="K1003" s="5"/>
    </row>
    <row r="1004" ht="15.75" customHeight="1">
      <c r="A1004" s="2"/>
      <c r="B1004" s="2"/>
      <c r="C1004" s="2"/>
      <c r="D1004" s="2"/>
      <c r="E1004" s="2"/>
      <c r="F1004" s="2"/>
      <c r="G1004" s="222"/>
      <c r="H1004" s="222"/>
      <c r="I1004" s="222"/>
      <c r="J1004" s="222"/>
      <c r="K1004" s="5"/>
    </row>
    <row r="1005" ht="15.75" customHeight="1">
      <c r="A1005" s="2"/>
      <c r="B1005" s="2"/>
      <c r="C1005" s="2"/>
      <c r="D1005" s="2"/>
      <c r="E1005" s="2"/>
      <c r="F1005" s="2"/>
      <c r="G1005" s="222"/>
      <c r="H1005" s="222"/>
      <c r="I1005" s="222"/>
      <c r="J1005" s="222"/>
      <c r="K1005" s="5"/>
    </row>
    <row r="1006" ht="15.75" customHeight="1">
      <c r="A1006" s="2"/>
      <c r="B1006" s="2"/>
      <c r="C1006" s="2"/>
      <c r="D1006" s="2"/>
      <c r="E1006" s="2"/>
      <c r="F1006" s="2"/>
      <c r="G1006" s="222"/>
      <c r="H1006" s="222"/>
      <c r="I1006" s="222"/>
      <c r="J1006" s="222"/>
      <c r="K1006" s="5"/>
    </row>
    <row r="1007" ht="15.75" customHeight="1">
      <c r="A1007" s="2"/>
      <c r="B1007" s="2"/>
      <c r="C1007" s="2"/>
      <c r="D1007" s="2"/>
      <c r="E1007" s="2"/>
      <c r="F1007" s="2"/>
      <c r="G1007" s="222"/>
      <c r="H1007" s="222"/>
      <c r="I1007" s="222"/>
      <c r="J1007" s="222"/>
      <c r="K1007" s="5"/>
    </row>
    <row r="1008" ht="15.75" customHeight="1">
      <c r="A1008" s="2"/>
      <c r="B1008" s="2"/>
      <c r="C1008" s="2"/>
      <c r="D1008" s="2"/>
      <c r="E1008" s="2"/>
      <c r="F1008" s="2"/>
      <c r="G1008" s="222"/>
      <c r="H1008" s="222"/>
      <c r="I1008" s="222"/>
      <c r="J1008" s="222"/>
      <c r="K1008" s="5"/>
    </row>
    <row r="1009" ht="15.75" customHeight="1">
      <c r="A1009" s="2"/>
      <c r="B1009" s="2"/>
      <c r="C1009" s="2"/>
      <c r="D1009" s="2"/>
      <c r="E1009" s="2"/>
      <c r="F1009" s="2"/>
      <c r="G1009" s="222"/>
      <c r="H1009" s="222"/>
      <c r="I1009" s="222"/>
      <c r="J1009" s="222"/>
      <c r="K1009" s="5"/>
    </row>
    <row r="1010" ht="15.75" customHeight="1">
      <c r="A1010" s="2"/>
      <c r="B1010" s="2"/>
      <c r="C1010" s="2"/>
      <c r="D1010" s="2"/>
      <c r="E1010" s="2"/>
      <c r="F1010" s="2"/>
      <c r="G1010" s="222"/>
      <c r="H1010" s="222"/>
      <c r="I1010" s="222"/>
      <c r="J1010" s="222"/>
      <c r="K1010" s="5"/>
    </row>
    <row r="1011" ht="15.75" customHeight="1">
      <c r="A1011" s="2"/>
      <c r="B1011" s="2"/>
      <c r="C1011" s="2"/>
      <c r="D1011" s="2"/>
      <c r="E1011" s="2"/>
      <c r="F1011" s="2"/>
      <c r="G1011" s="222"/>
      <c r="H1011" s="222"/>
      <c r="I1011" s="222"/>
      <c r="J1011" s="222"/>
      <c r="K1011" s="5"/>
    </row>
    <row r="1012" ht="15.75" customHeight="1">
      <c r="A1012" s="2"/>
      <c r="B1012" s="2"/>
      <c r="C1012" s="2"/>
      <c r="D1012" s="2"/>
      <c r="E1012" s="2"/>
      <c r="F1012" s="2"/>
      <c r="G1012" s="222"/>
      <c r="H1012" s="222"/>
      <c r="I1012" s="222"/>
      <c r="J1012" s="222"/>
      <c r="K1012" s="5"/>
    </row>
    <row r="1013" ht="15.75" customHeight="1">
      <c r="A1013" s="2"/>
      <c r="B1013" s="2"/>
      <c r="C1013" s="2"/>
      <c r="D1013" s="2"/>
      <c r="E1013" s="2"/>
      <c r="F1013" s="2"/>
      <c r="G1013" s="222"/>
      <c r="H1013" s="222"/>
      <c r="I1013" s="222"/>
      <c r="J1013" s="222"/>
      <c r="K1013" s="5"/>
    </row>
    <row r="1014" ht="15.75" customHeight="1">
      <c r="A1014" s="2"/>
      <c r="B1014" s="2"/>
      <c r="C1014" s="2"/>
      <c r="D1014" s="2"/>
      <c r="E1014" s="2"/>
      <c r="F1014" s="2"/>
      <c r="G1014" s="222"/>
      <c r="H1014" s="222"/>
      <c r="I1014" s="222"/>
      <c r="J1014" s="222"/>
      <c r="K1014" s="5"/>
    </row>
    <row r="1015" ht="15.75" customHeight="1">
      <c r="A1015" s="2"/>
      <c r="B1015" s="2"/>
      <c r="C1015" s="2"/>
      <c r="D1015" s="2"/>
      <c r="E1015" s="2"/>
      <c r="F1015" s="2"/>
      <c r="G1015" s="222"/>
      <c r="H1015" s="222"/>
      <c r="I1015" s="222"/>
      <c r="J1015" s="222"/>
      <c r="K1015" s="5"/>
    </row>
    <row r="1016" ht="15.75" customHeight="1">
      <c r="A1016" s="2"/>
      <c r="B1016" s="2"/>
      <c r="C1016" s="2"/>
      <c r="D1016" s="2"/>
      <c r="E1016" s="2"/>
      <c r="F1016" s="2"/>
      <c r="G1016" s="222"/>
      <c r="H1016" s="222"/>
      <c r="I1016" s="222"/>
      <c r="J1016" s="222"/>
      <c r="K1016" s="5"/>
    </row>
    <row r="1017" ht="15.75" customHeight="1">
      <c r="A1017" s="2"/>
      <c r="B1017" s="2"/>
      <c r="C1017" s="2"/>
      <c r="D1017" s="2"/>
      <c r="E1017" s="2"/>
      <c r="F1017" s="2"/>
      <c r="G1017" s="222"/>
      <c r="H1017" s="222"/>
      <c r="I1017" s="222"/>
      <c r="J1017" s="222"/>
      <c r="K1017" s="5"/>
    </row>
    <row r="1018" ht="15.75" customHeight="1">
      <c r="A1018" s="2"/>
      <c r="B1018" s="2"/>
      <c r="C1018" s="2"/>
      <c r="D1018" s="2"/>
      <c r="E1018" s="2"/>
      <c r="F1018" s="2"/>
      <c r="G1018" s="222"/>
      <c r="H1018" s="222"/>
      <c r="I1018" s="222"/>
      <c r="J1018" s="222"/>
      <c r="K1018" s="5"/>
    </row>
    <row r="1019" ht="15.75" customHeight="1">
      <c r="A1019" s="2"/>
      <c r="B1019" s="2"/>
      <c r="C1019" s="2"/>
      <c r="D1019" s="2"/>
      <c r="E1019" s="2"/>
      <c r="F1019" s="2"/>
      <c r="G1019" s="222"/>
      <c r="H1019" s="222"/>
      <c r="I1019" s="222"/>
      <c r="J1019" s="222"/>
      <c r="K1019" s="5"/>
    </row>
    <row r="1020" ht="15.75" customHeight="1">
      <c r="A1020" s="2"/>
      <c r="B1020" s="2"/>
      <c r="C1020" s="2"/>
      <c r="D1020" s="2"/>
      <c r="E1020" s="2"/>
      <c r="F1020" s="2"/>
      <c r="G1020" s="222"/>
      <c r="H1020" s="222"/>
      <c r="I1020" s="222"/>
      <c r="J1020" s="222"/>
      <c r="K1020" s="5"/>
    </row>
    <row r="1021" ht="15.75" customHeight="1">
      <c r="A1021" s="2"/>
      <c r="B1021" s="2"/>
      <c r="C1021" s="2"/>
      <c r="D1021" s="2"/>
      <c r="E1021" s="2"/>
      <c r="F1021" s="2"/>
      <c r="G1021" s="222"/>
      <c r="H1021" s="222"/>
      <c r="I1021" s="222"/>
      <c r="J1021" s="222"/>
      <c r="K1021" s="5"/>
    </row>
    <row r="1022" ht="15.75" customHeight="1">
      <c r="A1022" s="2"/>
      <c r="B1022" s="2"/>
      <c r="C1022" s="2"/>
      <c r="D1022" s="2"/>
      <c r="E1022" s="2"/>
      <c r="F1022" s="2"/>
      <c r="G1022" s="222"/>
      <c r="H1022" s="222"/>
      <c r="I1022" s="222"/>
      <c r="J1022" s="222"/>
      <c r="K1022" s="5"/>
    </row>
    <row r="1023" ht="15.75" customHeight="1">
      <c r="A1023" s="2"/>
      <c r="B1023" s="2"/>
      <c r="C1023" s="2"/>
      <c r="D1023" s="2"/>
      <c r="E1023" s="2"/>
      <c r="F1023" s="2"/>
      <c r="G1023" s="222"/>
      <c r="H1023" s="222"/>
      <c r="I1023" s="222"/>
      <c r="J1023" s="222"/>
      <c r="K1023" s="5"/>
    </row>
    <row r="1024" ht="15.75" customHeight="1">
      <c r="A1024" s="2"/>
      <c r="B1024" s="2"/>
      <c r="C1024" s="2"/>
      <c r="D1024" s="2"/>
      <c r="E1024" s="2"/>
      <c r="F1024" s="2"/>
      <c r="G1024" s="222"/>
      <c r="H1024" s="222"/>
      <c r="I1024" s="222"/>
      <c r="J1024" s="222"/>
      <c r="K1024" s="5"/>
    </row>
    <row r="1025" ht="15.75" customHeight="1">
      <c r="A1025" s="2"/>
      <c r="B1025" s="2"/>
      <c r="C1025" s="2"/>
      <c r="D1025" s="2"/>
      <c r="E1025" s="2"/>
      <c r="F1025" s="2"/>
      <c r="G1025" s="222"/>
      <c r="H1025" s="222"/>
      <c r="I1025" s="222"/>
      <c r="J1025" s="222"/>
      <c r="K1025" s="5"/>
    </row>
    <row r="1026" ht="15.75" customHeight="1">
      <c r="A1026" s="2"/>
      <c r="B1026" s="2"/>
      <c r="C1026" s="2"/>
      <c r="D1026" s="2"/>
      <c r="E1026" s="2"/>
      <c r="F1026" s="2"/>
      <c r="G1026" s="222"/>
      <c r="H1026" s="222"/>
      <c r="I1026" s="222"/>
      <c r="J1026" s="222"/>
      <c r="K1026" s="5"/>
    </row>
    <row r="1027" ht="15.75" customHeight="1">
      <c r="A1027" s="2"/>
      <c r="B1027" s="2"/>
      <c r="C1027" s="2"/>
      <c r="D1027" s="2"/>
      <c r="E1027" s="2"/>
      <c r="F1027" s="2"/>
      <c r="G1027" s="222"/>
      <c r="H1027" s="222"/>
      <c r="I1027" s="222"/>
      <c r="J1027" s="222"/>
      <c r="K1027" s="5"/>
    </row>
    <row r="1028" ht="15.75" customHeight="1">
      <c r="A1028" s="2"/>
      <c r="B1028" s="2"/>
      <c r="C1028" s="2"/>
      <c r="D1028" s="2"/>
      <c r="E1028" s="2"/>
      <c r="F1028" s="2"/>
      <c r="G1028" s="222"/>
      <c r="H1028" s="222"/>
      <c r="I1028" s="222"/>
      <c r="J1028" s="222"/>
      <c r="K1028" s="5"/>
    </row>
    <row r="1029" ht="15.75" customHeight="1">
      <c r="A1029" s="2"/>
      <c r="B1029" s="2"/>
      <c r="C1029" s="2"/>
      <c r="D1029" s="2"/>
      <c r="E1029" s="2"/>
      <c r="F1029" s="2"/>
      <c r="G1029" s="222"/>
      <c r="H1029" s="222"/>
      <c r="I1029" s="222"/>
      <c r="J1029" s="222"/>
      <c r="K1029" s="5"/>
    </row>
    <row r="1030" ht="15.75" customHeight="1">
      <c r="A1030" s="2"/>
      <c r="B1030" s="2"/>
      <c r="C1030" s="2"/>
      <c r="D1030" s="2"/>
      <c r="E1030" s="2"/>
      <c r="F1030" s="2"/>
      <c r="G1030" s="222"/>
      <c r="H1030" s="222"/>
      <c r="I1030" s="222"/>
      <c r="J1030" s="222"/>
      <c r="K1030" s="5"/>
    </row>
    <row r="1031" ht="15.75" customHeight="1">
      <c r="A1031" s="2"/>
      <c r="B1031" s="2"/>
      <c r="C1031" s="2"/>
      <c r="D1031" s="2"/>
      <c r="E1031" s="2"/>
      <c r="F1031" s="2"/>
      <c r="G1031" s="222"/>
      <c r="H1031" s="222"/>
      <c r="I1031" s="222"/>
      <c r="J1031" s="222"/>
      <c r="K1031" s="5"/>
    </row>
    <row r="1032" ht="15.75" customHeight="1">
      <c r="A1032" s="2"/>
      <c r="B1032" s="2"/>
      <c r="C1032" s="2"/>
      <c r="D1032" s="2"/>
      <c r="E1032" s="2"/>
      <c r="F1032" s="2"/>
      <c r="G1032" s="222"/>
      <c r="H1032" s="222"/>
      <c r="I1032" s="222"/>
      <c r="J1032" s="222"/>
      <c r="K1032" s="5"/>
    </row>
    <row r="1033" ht="15.75" customHeight="1">
      <c r="A1033" s="2"/>
      <c r="B1033" s="2"/>
      <c r="C1033" s="2"/>
      <c r="D1033" s="2"/>
      <c r="E1033" s="2"/>
      <c r="F1033" s="2"/>
      <c r="G1033" s="222"/>
      <c r="H1033" s="222"/>
      <c r="I1033" s="222"/>
      <c r="J1033" s="222"/>
      <c r="K1033" s="5"/>
    </row>
    <row r="1034" ht="15.75" customHeight="1">
      <c r="A1034" s="2"/>
      <c r="B1034" s="2"/>
      <c r="C1034" s="2"/>
      <c r="D1034" s="2"/>
      <c r="E1034" s="2"/>
      <c r="F1034" s="2"/>
      <c r="G1034" s="222"/>
      <c r="H1034" s="222"/>
      <c r="I1034" s="222"/>
      <c r="J1034" s="222"/>
      <c r="K1034" s="5"/>
    </row>
    <row r="1035" ht="15.75" customHeight="1">
      <c r="A1035" s="2"/>
      <c r="B1035" s="2"/>
      <c r="C1035" s="2"/>
      <c r="D1035" s="2"/>
      <c r="E1035" s="2"/>
      <c r="F1035" s="2"/>
      <c r="G1035" s="222"/>
      <c r="H1035" s="222"/>
      <c r="I1035" s="222"/>
      <c r="J1035" s="222"/>
      <c r="K1035" s="5"/>
    </row>
    <row r="1036" ht="15.75" customHeight="1">
      <c r="A1036" s="2"/>
      <c r="B1036" s="2"/>
      <c r="C1036" s="2"/>
      <c r="D1036" s="2"/>
      <c r="E1036" s="2"/>
      <c r="F1036" s="2"/>
      <c r="G1036" s="222"/>
      <c r="H1036" s="222"/>
      <c r="I1036" s="222"/>
      <c r="J1036" s="222"/>
      <c r="K1036" s="5"/>
    </row>
    <row r="1037" ht="15.75" customHeight="1">
      <c r="A1037" s="2"/>
      <c r="B1037" s="2"/>
      <c r="C1037" s="2"/>
      <c r="D1037" s="2"/>
      <c r="E1037" s="2"/>
      <c r="F1037" s="2"/>
      <c r="G1037" s="222"/>
      <c r="H1037" s="222"/>
      <c r="I1037" s="222"/>
      <c r="J1037" s="222"/>
      <c r="K1037" s="5"/>
    </row>
    <row r="1038" ht="15.75" customHeight="1">
      <c r="A1038" s="2"/>
      <c r="B1038" s="2"/>
      <c r="C1038" s="2"/>
      <c r="D1038" s="2"/>
      <c r="E1038" s="2"/>
      <c r="F1038" s="2"/>
      <c r="G1038" s="222"/>
      <c r="H1038" s="222"/>
      <c r="I1038" s="222"/>
      <c r="J1038" s="222"/>
      <c r="K1038" s="5"/>
    </row>
    <row r="1039" ht="15.75" customHeight="1">
      <c r="A1039" s="2"/>
      <c r="B1039" s="2"/>
      <c r="C1039" s="2"/>
      <c r="D1039" s="2"/>
      <c r="E1039" s="2"/>
      <c r="F1039" s="2"/>
      <c r="G1039" s="222"/>
      <c r="H1039" s="222"/>
      <c r="I1039" s="222"/>
      <c r="J1039" s="222"/>
      <c r="K1039" s="5"/>
    </row>
  </sheetData>
  <mergeCells count="106"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65:F65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  <mergeCell ref="H122:J122"/>
    <mergeCell ref="H123:J123"/>
    <mergeCell ref="H115:J115"/>
    <mergeCell ref="H116:J116"/>
    <mergeCell ref="H117:J117"/>
    <mergeCell ref="H118:J118"/>
    <mergeCell ref="H119:J119"/>
    <mergeCell ref="H120:J120"/>
    <mergeCell ref="H121:J121"/>
    <mergeCell ref="H61:J61"/>
    <mergeCell ref="H62:J62"/>
    <mergeCell ref="H63:J63"/>
    <mergeCell ref="H64:J64"/>
    <mergeCell ref="H65:J65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E91:J91"/>
    <mergeCell ref="E92:J92"/>
    <mergeCell ref="E93:J93"/>
    <mergeCell ref="E94:J94"/>
    <mergeCell ref="E95:J95"/>
    <mergeCell ref="E96:J96"/>
    <mergeCell ref="E97:J97"/>
    <mergeCell ref="E98:J98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H111:J111"/>
    <mergeCell ref="H112:J112"/>
    <mergeCell ref="H113:J113"/>
    <mergeCell ref="H114:J114"/>
  </mergeCells>
  <dataValidations>
    <dataValidation type="list" allowBlank="1" showErrorMessage="1" sqref="A8:A17 A22:A24">
      <formula1>'품목마스터(제품)'!$C$2:$C1003</formula1>
    </dataValidation>
    <dataValidation type="list" allowBlank="1" showErrorMessage="1" sqref="A25">
      <formula1>'품목마스터(라벨)'!$C$2:$C1006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6">
      <formula1>'품목마스터(라벨)'!$C$2:$C1010</formula1>
    </dataValidation>
    <dataValidation type="list" allowBlank="1" showErrorMessage="1" sqref="A47">
      <formula1>'품목마스터(제품)'!$C$2:$C1047</formula1>
    </dataValidation>
    <dataValidation type="list" allowBlank="1" showErrorMessage="1" sqref="H31:H35">
      <formula1>"BT-2,실험실,BT-1,BT-3,BT-6"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45:A46">
      <formula1>'품목마스터(제품)'!$C$2:$C1046</formula1>
    </dataValidation>
    <dataValidation type="list" allowBlank="1" showErrorMessage="1" sqref="A41:A44">
      <formula1>'품목마스터(제품)'!$C$2:$C1039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46268.0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/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372</v>
      </c>
      <c r="B8" s="42" t="str">
        <f>IFERROR(__xludf.DUMMYFUNCTION("IFERROR(REGEXEXTRACT(A8,""\| (.+)$""),"""")
"),"1L")</f>
        <v>1L</v>
      </c>
      <c r="C8" s="43">
        <v>2088.0</v>
      </c>
      <c r="D8" s="44">
        <v>174.0</v>
      </c>
      <c r="E8" s="45">
        <v>3.0</v>
      </c>
      <c r="F8" s="46">
        <v>5.0</v>
      </c>
      <c r="G8" s="47">
        <f t="shared" ref="G8:G11" si="1">IF(OR(E8="",F8=""),"",E8*F8)</f>
        <v>15</v>
      </c>
      <c r="H8" s="48" t="s">
        <v>24</v>
      </c>
      <c r="I8" s="49">
        <v>260902.0</v>
      </c>
      <c r="J8" s="50" t="s">
        <v>25</v>
      </c>
      <c r="K8" s="51">
        <f t="shared" ref="K8:K11" si="2">IF(OR(E8="",F8=""),"",(E8*F8)/7.5)</f>
        <v>2</v>
      </c>
      <c r="L8" s="52"/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/>
      <c r="Q8" s="57"/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410</v>
      </c>
      <c r="B9" s="42" t="str">
        <f>IFERROR(__xludf.DUMMYFUNCTION("IFERROR(REGEXEXTRACT(A9,""\| (.+)$""),"""")
"),"1L")</f>
        <v>1L</v>
      </c>
      <c r="C9" s="43">
        <v>60.0</v>
      </c>
      <c r="D9" s="44">
        <v>5.0</v>
      </c>
      <c r="E9" s="45">
        <v>0.5</v>
      </c>
      <c r="F9" s="46">
        <v>5.0</v>
      </c>
      <c r="G9" s="47">
        <f t="shared" si="1"/>
        <v>2.5</v>
      </c>
      <c r="H9" s="48" t="s">
        <v>24</v>
      </c>
      <c r="I9" s="49"/>
      <c r="J9" s="50" t="s">
        <v>25</v>
      </c>
      <c r="K9" s="51">
        <f t="shared" si="2"/>
        <v>0.3333333333</v>
      </c>
      <c r="L9" s="52"/>
      <c r="M9" s="59"/>
      <c r="N9" s="59"/>
      <c r="O9" s="55" t="str">
        <f t="shared" si="3"/>
        <v/>
      </c>
      <c r="P9" s="60"/>
      <c r="Q9" s="61"/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195</v>
      </c>
      <c r="B10" s="42" t="str">
        <f>IFERROR(__xludf.DUMMYFUNCTION("IFERROR(REGEXEXTRACT(A10,""\| (.+)$""),"""")
"),"1L")</f>
        <v>1L</v>
      </c>
      <c r="C10" s="43">
        <v>2004.0</v>
      </c>
      <c r="D10" s="44">
        <v>167.0</v>
      </c>
      <c r="E10" s="45">
        <v>4.0</v>
      </c>
      <c r="F10" s="46">
        <v>4.0</v>
      </c>
      <c r="G10" s="47">
        <f t="shared" si="1"/>
        <v>16</v>
      </c>
      <c r="H10" s="48" t="s">
        <v>24</v>
      </c>
      <c r="I10" s="49">
        <v>260903.0</v>
      </c>
      <c r="J10" s="50" t="s">
        <v>25</v>
      </c>
      <c r="K10" s="51">
        <f t="shared" si="2"/>
        <v>2.133333333</v>
      </c>
      <c r="L10" s="160"/>
      <c r="M10" s="59"/>
      <c r="N10" s="59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63"/>
      <c r="M11" s="59"/>
      <c r="N11" s="59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2"/>
      <c r="E12" s="45"/>
      <c r="F12" s="46"/>
      <c r="G12" s="47"/>
      <c r="H12" s="48"/>
      <c r="I12" s="49"/>
      <c r="J12" s="50"/>
      <c r="K12" s="64"/>
      <c r="L12" s="63"/>
      <c r="M12" s="59"/>
      <c r="N12" s="59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2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4" t="str">
        <f t="shared" ref="K13:K17" si="5">IF(OR(E13="",F13=""),"",(E13*F13)/7.5)</f>
        <v/>
      </c>
      <c r="L13" s="63"/>
      <c r="M13" s="59"/>
      <c r="N13" s="59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5"/>
      <c r="B14" s="42" t="str">
        <f>IFERROR(__xludf.DUMMYFUNCTION("IFERROR(REGEXEXTRACT(A14,""\| (.+)$""),"""")
"),"")</f>
        <v/>
      </c>
      <c r="C14" s="66"/>
      <c r="D14" s="67"/>
      <c r="E14" s="68"/>
      <c r="F14" s="69"/>
      <c r="G14" s="47" t="str">
        <f t="shared" si="4"/>
        <v/>
      </c>
      <c r="H14" s="48"/>
      <c r="I14" s="70"/>
      <c r="J14" s="71"/>
      <c r="K14" s="51" t="str">
        <f t="shared" si="5"/>
        <v/>
      </c>
      <c r="L14" s="63"/>
      <c r="M14" s="59"/>
      <c r="N14" s="59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2"/>
      <c r="B15" s="42" t="str">
        <f>IFERROR(__xludf.DUMMYFUNCTION("IFERROR(REGEXEXTRACT(A15,""\| (.+)$""),"""")
"),"")</f>
        <v/>
      </c>
      <c r="C15" s="66"/>
      <c r="D15" s="67"/>
      <c r="E15" s="73"/>
      <c r="F15" s="74"/>
      <c r="G15" s="47" t="str">
        <f t="shared" si="4"/>
        <v/>
      </c>
      <c r="H15" s="48"/>
      <c r="I15" s="70"/>
      <c r="J15" s="71"/>
      <c r="K15" s="51" t="str">
        <f t="shared" si="5"/>
        <v/>
      </c>
      <c r="L15" s="63"/>
      <c r="M15" s="59"/>
      <c r="N15" s="59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5"/>
      <c r="B16" s="42" t="str">
        <f>IFERROR(__xludf.DUMMYFUNCTION("IFERROR(REGEXEXTRACT(A16,""\| (.+)$""),"""")
"),"")</f>
        <v/>
      </c>
      <c r="C16" s="76"/>
      <c r="D16" s="77"/>
      <c r="E16" s="78"/>
      <c r="F16" s="79"/>
      <c r="G16" s="47" t="str">
        <f t="shared" si="4"/>
        <v/>
      </c>
      <c r="H16" s="48"/>
      <c r="I16" s="70"/>
      <c r="J16" s="71"/>
      <c r="K16" s="51" t="str">
        <f t="shared" si="5"/>
        <v/>
      </c>
      <c r="L16" s="63"/>
      <c r="M16" s="80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5"/>
      <c r="B17" s="42" t="str">
        <f>IFERROR(__xludf.DUMMYFUNCTION("IFERROR(REGEXEXTRACT(A17,""\| (.+)$""),"""")
"),"")</f>
        <v/>
      </c>
      <c r="C17" s="76"/>
      <c r="D17" s="77"/>
      <c r="E17" s="78"/>
      <c r="F17" s="79"/>
      <c r="G17" s="47" t="str">
        <f t="shared" si="4"/>
        <v/>
      </c>
      <c r="H17" s="48"/>
      <c r="I17" s="70"/>
      <c r="J17" s="71"/>
      <c r="K17" s="51" t="str">
        <f t="shared" si="5"/>
        <v/>
      </c>
      <c r="L17" s="63"/>
      <c r="M17" s="80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1" t="s">
        <v>37</v>
      </c>
      <c r="B18" s="82"/>
      <c r="C18" s="83">
        <f t="shared" ref="C18:E18" si="6">SUM(C8:C17)</f>
        <v>4152</v>
      </c>
      <c r="D18" s="84">
        <f t="shared" si="6"/>
        <v>346</v>
      </c>
      <c r="E18" s="85">
        <f t="shared" si="6"/>
        <v>7.5</v>
      </c>
      <c r="F18" s="86">
        <f>IFERROR(G18/E18, 0)</f>
        <v>4.466666667</v>
      </c>
      <c r="G18" s="87">
        <f>SUM(G8:G17)</f>
        <v>33.5</v>
      </c>
      <c r="H18" s="88"/>
      <c r="I18" s="88"/>
      <c r="J18" s="89"/>
      <c r="K18" s="90">
        <f>SUM(K8:K14)</f>
        <v>4.466666667</v>
      </c>
      <c r="L18" s="63"/>
      <c r="M18" s="80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1"/>
      <c r="B19" s="91"/>
      <c r="C19" s="91"/>
      <c r="D19" s="91"/>
      <c r="E19" s="92"/>
      <c r="F19" s="92"/>
      <c r="G19" s="92"/>
      <c r="H19" s="92"/>
      <c r="I19" s="92"/>
      <c r="J19" s="63"/>
      <c r="K19" s="63"/>
      <c r="L19" s="63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38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3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3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 t="s">
        <v>411</v>
      </c>
      <c r="B22" s="42" t="str">
        <f>IFERROR(__xludf.DUMMYFUNCTION("IFERROR(REGEXEXTRACT(A22,""\| (.+)$""),"""")
"),"77.5*142")</f>
        <v>77.5*142</v>
      </c>
      <c r="C22" s="43">
        <v>2004.0</v>
      </c>
      <c r="D22" s="44">
        <v>167.0</v>
      </c>
      <c r="E22" s="45">
        <v>4.0</v>
      </c>
      <c r="F22" s="93">
        <v>0.0</v>
      </c>
      <c r="G22" s="94">
        <f t="shared" ref="G22:G26" si="7">IF(OR(E22="",F22=""),"",E22*F22)</f>
        <v>0</v>
      </c>
      <c r="H22" s="95" t="s">
        <v>226</v>
      </c>
      <c r="I22" s="49">
        <v>260903.0</v>
      </c>
      <c r="J22" s="50" t="s">
        <v>25</v>
      </c>
      <c r="K22" s="96">
        <f t="shared" ref="K22:K26" si="8">IF(OR(E22="",F22=""),"",(E22*F22)/7.5)</f>
        <v>0</v>
      </c>
      <c r="L22" s="52"/>
      <c r="M22" s="59"/>
      <c r="N22" s="59"/>
      <c r="O22" s="55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7"/>
      <c r="G23" s="94" t="str">
        <f t="shared" si="7"/>
        <v/>
      </c>
      <c r="H23" s="95"/>
      <c r="I23" s="49"/>
      <c r="J23" s="124"/>
      <c r="K23" s="96" t="str">
        <f t="shared" si="8"/>
        <v/>
      </c>
      <c r="L23" s="52"/>
      <c r="M23" s="59"/>
      <c r="N23" s="59"/>
      <c r="O23" s="55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2"/>
      <c r="E24" s="98"/>
      <c r="F24" s="97"/>
      <c r="G24" s="94" t="str">
        <f t="shared" si="7"/>
        <v/>
      </c>
      <c r="H24" s="95"/>
      <c r="I24" s="99"/>
      <c r="J24" s="124"/>
      <c r="K24" s="96" t="str">
        <f t="shared" si="8"/>
        <v/>
      </c>
      <c r="L24" s="39"/>
      <c r="M24" s="59"/>
      <c r="N24" s="59"/>
      <c r="O24" s="55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0"/>
      <c r="B25" s="42" t="str">
        <f>IFERROR(__xludf.DUMMYFUNCTION("IFERROR(REGEXEXTRACT(A25,""\| (.+)$""),"""")
"),"")</f>
        <v/>
      </c>
      <c r="C25" s="43"/>
      <c r="D25" s="67"/>
      <c r="E25" s="120"/>
      <c r="F25" s="97"/>
      <c r="G25" s="94" t="str">
        <f t="shared" si="7"/>
        <v/>
      </c>
      <c r="H25" s="95"/>
      <c r="I25" s="99"/>
      <c r="J25" s="124"/>
      <c r="K25" s="96" t="str">
        <f t="shared" si="8"/>
        <v/>
      </c>
      <c r="L25" s="58"/>
      <c r="M25" s="59"/>
      <c r="N25" s="59"/>
      <c r="O25" s="55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1"/>
      <c r="B26" s="42" t="str">
        <f>IFERROR(__xludf.DUMMYFUNCTION("IFERROR(REGEXEXTRACT(A26,""\| (.+)$""),"""")
"),"")</f>
        <v/>
      </c>
      <c r="C26" s="66"/>
      <c r="D26" s="67"/>
      <c r="E26" s="102"/>
      <c r="F26" s="103"/>
      <c r="G26" s="94" t="str">
        <f t="shared" si="7"/>
        <v/>
      </c>
      <c r="H26" s="95"/>
      <c r="I26" s="104"/>
      <c r="J26" s="71"/>
      <c r="K26" s="96" t="str">
        <f t="shared" si="8"/>
        <v/>
      </c>
      <c r="L26" s="39"/>
      <c r="M26" s="2"/>
      <c r="N26" s="2"/>
      <c r="O26" s="55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5" t="s">
        <v>37</v>
      </c>
      <c r="B27" s="82"/>
      <c r="C27" s="106">
        <f t="shared" ref="C27:E27" si="10">SUM(C22:C26)</f>
        <v>2004</v>
      </c>
      <c r="D27" s="107">
        <f t="shared" si="10"/>
        <v>167</v>
      </c>
      <c r="E27" s="108">
        <f t="shared" si="10"/>
        <v>4</v>
      </c>
      <c r="F27" s="86">
        <f>IFERROR(G27/E27, 0)</f>
        <v>0</v>
      </c>
      <c r="G27" s="109">
        <f>SUM(G22:G26)</f>
        <v>0</v>
      </c>
      <c r="H27" s="88"/>
      <c r="I27" s="88"/>
      <c r="J27" s="89"/>
      <c r="K27" s="90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1"/>
      <c r="B28" s="91"/>
      <c r="C28" s="91"/>
      <c r="D28" s="91"/>
      <c r="E28" s="92"/>
      <c r="F28" s="92"/>
      <c r="G28" s="92"/>
      <c r="H28" s="92"/>
      <c r="I28" s="92"/>
      <c r="J28" s="63"/>
      <c r="K28" s="63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47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48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41" t="s">
        <v>187</v>
      </c>
      <c r="B31" s="111" t="s">
        <v>50</v>
      </c>
      <c r="C31" s="112">
        <v>600.0</v>
      </c>
      <c r="D31" s="113" t="s">
        <v>188</v>
      </c>
      <c r="E31" s="114">
        <v>2.5</v>
      </c>
      <c r="F31" s="115">
        <v>1.0</v>
      </c>
      <c r="G31" s="116">
        <f t="shared" ref="G31:G35" si="11">IF(OR(E31="",F31=""),"",E31*F31)</f>
        <v>2.5</v>
      </c>
      <c r="H31" s="95" t="s">
        <v>189</v>
      </c>
      <c r="I31" s="117" t="s">
        <v>414</v>
      </c>
      <c r="J31" s="50" t="s">
        <v>41</v>
      </c>
      <c r="K31" s="51">
        <f t="shared" ref="K31:K35" si="12">IF(OR(E31="",F31=""),"",(E31*F31)/7.5)</f>
        <v>0.3333333333</v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0" t="s">
        <v>62</v>
      </c>
      <c r="B32" s="111" t="s">
        <v>50</v>
      </c>
      <c r="C32" s="119">
        <v>2753.0</v>
      </c>
      <c r="D32" s="113" t="s">
        <v>188</v>
      </c>
      <c r="E32" s="120">
        <v>2.5</v>
      </c>
      <c r="F32" s="118">
        <v>1.0</v>
      </c>
      <c r="G32" s="116">
        <f t="shared" si="11"/>
        <v>2.5</v>
      </c>
      <c r="H32" s="95" t="s">
        <v>52</v>
      </c>
      <c r="I32" s="117" t="s">
        <v>379</v>
      </c>
      <c r="J32" s="50" t="s">
        <v>25</v>
      </c>
      <c r="K32" s="51">
        <f t="shared" si="12"/>
        <v>0.3333333333</v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0"/>
      <c r="B33" s="111"/>
      <c r="C33" s="119"/>
      <c r="D33" s="113"/>
      <c r="E33" s="120"/>
      <c r="F33" s="118"/>
      <c r="G33" s="116" t="str">
        <f t="shared" si="11"/>
        <v/>
      </c>
      <c r="H33" s="95"/>
      <c r="I33" s="117"/>
      <c r="J33" s="50"/>
      <c r="K33" s="51" t="str">
        <f t="shared" si="12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0"/>
      <c r="B34" s="111"/>
      <c r="C34" s="119"/>
      <c r="D34" s="113"/>
      <c r="E34" s="120"/>
      <c r="F34" s="118"/>
      <c r="G34" s="116" t="str">
        <f t="shared" si="11"/>
        <v/>
      </c>
      <c r="H34" s="95"/>
      <c r="I34" s="117"/>
      <c r="J34" s="50"/>
      <c r="K34" s="51" t="str">
        <f t="shared" si="12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1"/>
      <c r="B35" s="111"/>
      <c r="C35" s="119"/>
      <c r="D35" s="62"/>
      <c r="E35" s="122"/>
      <c r="F35" s="123"/>
      <c r="G35" s="116" t="str">
        <f t="shared" si="11"/>
        <v/>
      </c>
      <c r="H35" s="48"/>
      <c r="I35" s="117"/>
      <c r="J35" s="124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5" t="s">
        <v>37</v>
      </c>
      <c r="B36" s="125"/>
      <c r="C36" s="126">
        <f>SUM(C31:C35)</f>
        <v>3353</v>
      </c>
      <c r="D36" s="127"/>
      <c r="E36" s="128">
        <f>SUM(E28:E35)</f>
        <v>5</v>
      </c>
      <c r="F36" s="86">
        <f>IFERROR(G36/E36, 0)</f>
        <v>1</v>
      </c>
      <c r="G36" s="87">
        <f>SUM(G26:G35)</f>
        <v>5</v>
      </c>
      <c r="H36" s="88"/>
      <c r="I36" s="88"/>
      <c r="J36" s="89"/>
      <c r="K36" s="90">
        <f>SUM(K31:K35)</f>
        <v>0.6666666667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1"/>
      <c r="B37" s="91"/>
      <c r="C37" s="91"/>
      <c r="D37" s="91"/>
      <c r="E37" s="92"/>
      <c r="F37" s="92"/>
      <c r="G37" s="92"/>
      <c r="H37" s="92"/>
      <c r="I37" s="92"/>
      <c r="J37" s="63"/>
      <c r="K37" s="63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68</v>
      </c>
      <c r="B38" s="23"/>
      <c r="C38" s="23"/>
      <c r="D38" s="23"/>
      <c r="E38" s="23"/>
      <c r="F38" s="23"/>
      <c r="G38" s="24"/>
      <c r="H38" s="24"/>
      <c r="I38" s="25"/>
      <c r="J38" s="26"/>
      <c r="K38" s="63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70</v>
      </c>
      <c r="F39" s="132"/>
      <c r="G39" s="131" t="s">
        <v>71</v>
      </c>
      <c r="H39" s="131" t="s">
        <v>72</v>
      </c>
      <c r="I39" s="131" t="s">
        <v>73</v>
      </c>
      <c r="J39" s="38"/>
      <c r="K39" s="63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/>
      <c r="B40" s="42" t="str">
        <f>IFERROR(__xludf.DUMMYFUNCTION("IFERROR(REGEXEXTRACT(A40,""\| (.+)$""),"""")
"),"")</f>
        <v/>
      </c>
      <c r="C40" s="133"/>
      <c r="D40" s="134"/>
      <c r="E40" s="135"/>
      <c r="F40" s="136"/>
      <c r="G40" s="135"/>
      <c r="H40" s="137"/>
      <c r="I40" s="140"/>
      <c r="J40" s="136"/>
      <c r="K40" s="63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38"/>
      <c r="J41" s="139"/>
      <c r="K41" s="63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0"/>
      <c r="J42" s="136"/>
      <c r="K42" s="63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1"/>
      <c r="D43" s="134"/>
      <c r="E43" s="135"/>
      <c r="F43" s="136"/>
      <c r="G43" s="135"/>
      <c r="H43" s="137"/>
      <c r="I43" s="138"/>
      <c r="J43" s="139"/>
      <c r="K43" s="63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1"/>
      <c r="D44" s="134"/>
      <c r="E44" s="135"/>
      <c r="F44" s="136"/>
      <c r="G44" s="135"/>
      <c r="H44" s="137"/>
      <c r="I44" s="138"/>
      <c r="J44" s="139"/>
      <c r="K44" s="63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2"/>
      <c r="B45" s="42"/>
      <c r="C45" s="141"/>
      <c r="D45" s="134"/>
      <c r="E45" s="133"/>
      <c r="F45" s="143"/>
      <c r="G45" s="135"/>
      <c r="H45" s="137"/>
      <c r="I45" s="138"/>
      <c r="J45" s="139"/>
      <c r="K45" s="63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2"/>
      <c r="B46" s="42"/>
      <c r="C46" s="141"/>
      <c r="D46" s="134"/>
      <c r="E46" s="133"/>
      <c r="F46" s="143"/>
      <c r="G46" s="135"/>
      <c r="H46" s="137"/>
      <c r="I46" s="138"/>
      <c r="J46" s="139"/>
      <c r="K46" s="63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5"/>
      <c r="B47" s="42" t="str">
        <f>IFERROR(__xludf.DUMMYFUNCTION("IFERROR(REGEXEXTRACT(A47,""\| (.+)$""),"""")
"),"")</f>
        <v/>
      </c>
      <c r="C47" s="141"/>
      <c r="D47" s="134"/>
      <c r="E47" s="133"/>
      <c r="F47" s="143"/>
      <c r="G47" s="135"/>
      <c r="H47" s="137"/>
      <c r="I47" s="138"/>
      <c r="J47" s="139"/>
      <c r="K47" s="63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5" t="s">
        <v>37</v>
      </c>
      <c r="B48" s="82"/>
      <c r="C48" s="144">
        <f>SUM(C40:C47)</f>
        <v>0</v>
      </c>
      <c r="D48" s="125"/>
      <c r="E48" s="144"/>
      <c r="F48" s="38"/>
      <c r="G48" s="144"/>
      <c r="H48" s="145"/>
      <c r="I48" s="146"/>
      <c r="J48" s="38"/>
      <c r="K48" s="147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1"/>
      <c r="B49" s="91"/>
      <c r="C49" s="91"/>
      <c r="D49" s="91"/>
      <c r="E49" s="92"/>
      <c r="F49" s="92"/>
      <c r="G49" s="92"/>
      <c r="H49" s="92"/>
      <c r="I49" s="92"/>
      <c r="J49" s="63"/>
      <c r="K49" s="63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81</v>
      </c>
      <c r="B50" s="23"/>
      <c r="C50" s="23"/>
      <c r="D50" s="23"/>
      <c r="E50" s="23"/>
      <c r="F50" s="23"/>
      <c r="G50" s="24"/>
      <c r="H50" s="24"/>
      <c r="I50" s="25"/>
      <c r="J50" s="26"/>
      <c r="K50" s="63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70</v>
      </c>
      <c r="F51" s="132"/>
      <c r="G51" s="131" t="s">
        <v>71</v>
      </c>
      <c r="H51" s="131" t="s">
        <v>73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423</v>
      </c>
      <c r="B52" s="111" t="s">
        <v>50</v>
      </c>
      <c r="C52" s="133">
        <v>8027.0</v>
      </c>
      <c r="D52" s="134"/>
      <c r="E52" s="133" t="s">
        <v>317</v>
      </c>
      <c r="F52" s="143"/>
      <c r="G52" s="134" t="s">
        <v>5</v>
      </c>
      <c r="H52" s="135" t="s">
        <v>426</v>
      </c>
      <c r="I52" s="148"/>
      <c r="J52" s="136"/>
      <c r="K52" s="149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/>
      <c r="B53" s="111"/>
      <c r="C53" s="133"/>
      <c r="D53" s="134"/>
      <c r="E53" s="133"/>
      <c r="F53" s="143"/>
      <c r="G53" s="134"/>
      <c r="H53" s="135"/>
      <c r="I53" s="148"/>
      <c r="J53" s="136"/>
      <c r="K53" s="14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/>
      <c r="B54" s="111"/>
      <c r="C54" s="133"/>
      <c r="D54" s="134"/>
      <c r="E54" s="133"/>
      <c r="F54" s="143"/>
      <c r="G54" s="134"/>
      <c r="H54" s="135"/>
      <c r="I54" s="148"/>
      <c r="J54" s="136"/>
      <c r="K54" s="63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1"/>
      <c r="C55" s="133"/>
      <c r="D55" s="134"/>
      <c r="E55" s="133"/>
      <c r="F55" s="143"/>
      <c r="G55" s="134"/>
      <c r="H55" s="135"/>
      <c r="I55" s="148"/>
      <c r="J55" s="136"/>
      <c r="K55" s="63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1"/>
      <c r="C56" s="133"/>
      <c r="D56" s="134"/>
      <c r="E56" s="133"/>
      <c r="F56" s="143"/>
      <c r="G56" s="134"/>
      <c r="H56" s="135"/>
      <c r="I56" s="148"/>
      <c r="J56" s="136"/>
      <c r="K56" s="63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1"/>
      <c r="C57" s="133"/>
      <c r="D57" s="134"/>
      <c r="E57" s="133"/>
      <c r="F57" s="143"/>
      <c r="G57" s="134"/>
      <c r="H57" s="135"/>
      <c r="I57" s="148"/>
      <c r="J57" s="136"/>
      <c r="K57" s="63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1"/>
      <c r="C58" s="133"/>
      <c r="D58" s="134"/>
      <c r="E58" s="133"/>
      <c r="F58" s="143"/>
      <c r="G58" s="134"/>
      <c r="H58" s="135"/>
      <c r="I58" s="148"/>
      <c r="J58" s="136"/>
      <c r="K58" s="63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1"/>
      <c r="C59" s="141"/>
      <c r="D59" s="134"/>
      <c r="E59" s="133"/>
      <c r="F59" s="143"/>
      <c r="G59" s="134"/>
      <c r="H59" s="150"/>
      <c r="I59" s="151"/>
      <c r="J59" s="139"/>
      <c r="K59" s="63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1"/>
      <c r="C60" s="141"/>
      <c r="D60" s="134"/>
      <c r="E60" s="133"/>
      <c r="F60" s="143"/>
      <c r="G60" s="134"/>
      <c r="H60" s="150"/>
      <c r="I60" s="151"/>
      <c r="J60" s="139"/>
      <c r="K60" s="63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1"/>
      <c r="C61" s="141"/>
      <c r="D61" s="134"/>
      <c r="E61" s="133"/>
      <c r="F61" s="143"/>
      <c r="G61" s="134"/>
      <c r="H61" s="150"/>
      <c r="I61" s="151"/>
      <c r="J61" s="139"/>
      <c r="K61" s="63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1"/>
      <c r="C62" s="141"/>
      <c r="D62" s="134"/>
      <c r="E62" s="133"/>
      <c r="F62" s="143"/>
      <c r="G62" s="134"/>
      <c r="H62" s="150"/>
      <c r="I62" s="151"/>
      <c r="J62" s="139"/>
      <c r="K62" s="63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1"/>
      <c r="C63" s="141"/>
      <c r="D63" s="134"/>
      <c r="E63" s="133"/>
      <c r="F63" s="143"/>
      <c r="G63" s="134"/>
      <c r="H63" s="150"/>
      <c r="I63" s="151"/>
      <c r="J63" s="139"/>
      <c r="K63" s="63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2"/>
      <c r="B64" s="111"/>
      <c r="C64" s="141"/>
      <c r="D64" s="134"/>
      <c r="E64" s="153"/>
      <c r="F64" s="154"/>
      <c r="G64" s="134"/>
      <c r="H64" s="150"/>
      <c r="I64" s="151"/>
      <c r="J64" s="139"/>
      <c r="K64" s="63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5" t="s">
        <v>37</v>
      </c>
      <c r="B65" s="125"/>
      <c r="C65" s="144">
        <f>SUM(C52:C64)</f>
        <v>8027</v>
      </c>
      <c r="D65" s="125"/>
      <c r="E65" s="144"/>
      <c r="F65" s="38"/>
      <c r="G65" s="144"/>
      <c r="H65" s="155"/>
      <c r="I65" s="132"/>
      <c r="J65" s="38"/>
      <c r="K65" s="147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1"/>
      <c r="B66" s="91"/>
      <c r="C66" s="91"/>
      <c r="D66" s="91"/>
      <c r="E66" s="92"/>
      <c r="F66" s="92"/>
      <c r="G66" s="92"/>
      <c r="H66" s="92"/>
      <c r="I66" s="92"/>
      <c r="J66" s="63"/>
      <c r="K66" s="63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111</v>
      </c>
      <c r="B67" s="23"/>
      <c r="C67" s="23"/>
      <c r="D67" s="23"/>
      <c r="E67" s="23"/>
      <c r="F67" s="23"/>
      <c r="G67" s="24"/>
      <c r="H67" s="24"/>
      <c r="I67" s="25"/>
      <c r="J67" s="26"/>
      <c r="K67" s="63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112</v>
      </c>
      <c r="D68" s="130" t="s">
        <v>11</v>
      </c>
      <c r="E68" s="30" t="s">
        <v>12</v>
      </c>
      <c r="F68" s="30" t="s">
        <v>113</v>
      </c>
      <c r="G68" s="156" t="s">
        <v>114</v>
      </c>
      <c r="H68" s="131" t="s">
        <v>73</v>
      </c>
      <c r="I68" s="132"/>
      <c r="J68" s="38"/>
      <c r="K68" s="63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434</v>
      </c>
      <c r="B69" s="111"/>
      <c r="C69" s="158" t="s">
        <v>249</v>
      </c>
      <c r="D69" s="158">
        <v>1.0</v>
      </c>
      <c r="E69" s="134"/>
      <c r="F69" s="140"/>
      <c r="G69" s="140"/>
      <c r="H69" s="159" t="s">
        <v>120</v>
      </c>
      <c r="I69" s="148"/>
      <c r="J69" s="143"/>
      <c r="K69" s="63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435</v>
      </c>
      <c r="B70" s="111"/>
      <c r="C70" s="158" t="s">
        <v>116</v>
      </c>
      <c r="D70" s="158">
        <v>2.0</v>
      </c>
      <c r="E70" s="158"/>
      <c r="F70" s="140"/>
      <c r="G70" s="140"/>
      <c r="H70" s="159" t="s">
        <v>120</v>
      </c>
      <c r="I70" s="148"/>
      <c r="J70" s="143"/>
      <c r="K70" s="14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436</v>
      </c>
      <c r="B71" s="111" t="s">
        <v>94</v>
      </c>
      <c r="C71" s="158" t="s">
        <v>116</v>
      </c>
      <c r="D71" s="158">
        <v>60.0</v>
      </c>
      <c r="E71" s="158">
        <v>5.0</v>
      </c>
      <c r="F71" s="140"/>
      <c r="G71" s="140"/>
      <c r="H71" s="159" t="s">
        <v>120</v>
      </c>
      <c r="I71" s="148"/>
      <c r="J71" s="143"/>
      <c r="K71" s="14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437</v>
      </c>
      <c r="B72" s="111" t="s">
        <v>94</v>
      </c>
      <c r="C72" s="158" t="s">
        <v>116</v>
      </c>
      <c r="D72" s="158">
        <v>360.0</v>
      </c>
      <c r="E72" s="158">
        <v>30.0</v>
      </c>
      <c r="F72" s="140"/>
      <c r="G72" s="140"/>
      <c r="H72" s="159" t="s">
        <v>120</v>
      </c>
      <c r="I72" s="148"/>
      <c r="J72" s="143"/>
      <c r="K72" s="14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438</v>
      </c>
      <c r="B73" s="111" t="s">
        <v>439</v>
      </c>
      <c r="C73" s="158" t="s">
        <v>440</v>
      </c>
      <c r="D73" s="158">
        <v>20.0</v>
      </c>
      <c r="E73" s="134"/>
      <c r="F73" s="140"/>
      <c r="G73" s="140"/>
      <c r="H73" s="159" t="s">
        <v>120</v>
      </c>
      <c r="I73" s="148"/>
      <c r="J73" s="143"/>
      <c r="K73" s="63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441</v>
      </c>
      <c r="B74" s="111"/>
      <c r="C74" s="158" t="s">
        <v>116</v>
      </c>
      <c r="D74" s="158">
        <v>3520.0</v>
      </c>
      <c r="E74" s="158"/>
      <c r="F74" s="140"/>
      <c r="G74" s="140"/>
      <c r="H74" s="159" t="s">
        <v>120</v>
      </c>
      <c r="I74" s="148"/>
      <c r="J74" s="143"/>
      <c r="K74" s="63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442</v>
      </c>
      <c r="B75" s="111"/>
      <c r="C75" s="158" t="s">
        <v>116</v>
      </c>
      <c r="D75" s="134">
        <v>20.0</v>
      </c>
      <c r="E75" s="226"/>
      <c r="F75" s="140"/>
      <c r="G75" s="140"/>
      <c r="H75" s="159" t="s">
        <v>443</v>
      </c>
      <c r="I75" s="148"/>
      <c r="J75" s="143"/>
      <c r="K75" s="160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 t="s">
        <v>444</v>
      </c>
      <c r="B76" s="158"/>
      <c r="C76" s="158" t="s">
        <v>116</v>
      </c>
      <c r="D76" s="158">
        <v>8.0</v>
      </c>
      <c r="E76" s="134"/>
      <c r="F76" s="140"/>
      <c r="G76" s="140"/>
      <c r="H76" s="159" t="s">
        <v>443</v>
      </c>
      <c r="I76" s="148"/>
      <c r="J76" s="143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42" t="s">
        <v>445</v>
      </c>
      <c r="B77" s="134"/>
      <c r="C77" s="158"/>
      <c r="D77" s="158"/>
      <c r="E77" s="134"/>
      <c r="F77" s="140"/>
      <c r="G77" s="140"/>
      <c r="H77" s="159" t="s">
        <v>447</v>
      </c>
      <c r="I77" s="148"/>
      <c r="J77" s="143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1" t="s">
        <v>448</v>
      </c>
      <c r="B78" s="134"/>
      <c r="C78" s="158" t="s">
        <v>116</v>
      </c>
      <c r="D78" s="158">
        <v>400.0</v>
      </c>
      <c r="E78" s="134"/>
      <c r="F78" s="140"/>
      <c r="G78" s="140"/>
      <c r="H78" s="159" t="s">
        <v>443</v>
      </c>
      <c r="I78" s="148"/>
      <c r="J78" s="143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1" t="s">
        <v>449</v>
      </c>
      <c r="B79" s="134"/>
      <c r="C79" s="158" t="s">
        <v>116</v>
      </c>
      <c r="D79" s="158">
        <v>450.0</v>
      </c>
      <c r="E79" s="134"/>
      <c r="F79" s="140"/>
      <c r="G79" s="140"/>
      <c r="H79" s="159" t="s">
        <v>443</v>
      </c>
      <c r="I79" s="148"/>
      <c r="J79" s="143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1" t="s">
        <v>450</v>
      </c>
      <c r="B80" s="162"/>
      <c r="C80" s="158" t="s">
        <v>116</v>
      </c>
      <c r="D80" s="134">
        <v>80.0</v>
      </c>
      <c r="E80" s="163"/>
      <c r="F80" s="140"/>
      <c r="G80" s="140"/>
      <c r="H80" s="159" t="s">
        <v>443</v>
      </c>
      <c r="I80" s="148"/>
      <c r="J80" s="143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1" t="s">
        <v>451</v>
      </c>
      <c r="B81" s="162"/>
      <c r="C81" s="158" t="s">
        <v>116</v>
      </c>
      <c r="D81" s="134">
        <v>2900.0</v>
      </c>
      <c r="E81" s="164"/>
      <c r="F81" s="140"/>
      <c r="G81" s="140"/>
      <c r="H81" s="159" t="s">
        <v>443</v>
      </c>
      <c r="I81" s="148"/>
      <c r="J81" s="143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 t="s">
        <v>452</v>
      </c>
      <c r="B82" s="162"/>
      <c r="C82" s="158" t="s">
        <v>116</v>
      </c>
      <c r="D82" s="134">
        <v>2800.0</v>
      </c>
      <c r="E82" s="164"/>
      <c r="F82" s="140"/>
      <c r="G82" s="140"/>
      <c r="H82" s="159" t="s">
        <v>443</v>
      </c>
      <c r="I82" s="148"/>
      <c r="J82" s="143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1" t="s">
        <v>453</v>
      </c>
      <c r="B83" s="162" t="s">
        <v>134</v>
      </c>
      <c r="C83" s="158" t="s">
        <v>51</v>
      </c>
      <c r="D83" s="134">
        <v>2.0</v>
      </c>
      <c r="E83" s="164"/>
      <c r="F83" s="140"/>
      <c r="G83" s="140"/>
      <c r="H83" s="159" t="s">
        <v>443</v>
      </c>
      <c r="I83" s="148"/>
      <c r="J83" s="143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1" t="s">
        <v>454</v>
      </c>
      <c r="B84" s="162"/>
      <c r="C84" s="158" t="s">
        <v>116</v>
      </c>
      <c r="D84" s="134">
        <v>30.0</v>
      </c>
      <c r="E84" s="164"/>
      <c r="F84" s="140"/>
      <c r="G84" s="140"/>
      <c r="H84" s="159" t="s">
        <v>443</v>
      </c>
      <c r="I84" s="148"/>
      <c r="J84" s="143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65" t="s">
        <v>455</v>
      </c>
      <c r="B85" s="162" t="s">
        <v>94</v>
      </c>
      <c r="C85" s="158" t="s">
        <v>116</v>
      </c>
      <c r="D85" s="158">
        <v>260.0</v>
      </c>
      <c r="E85" s="166"/>
      <c r="F85" s="140"/>
      <c r="G85" s="140"/>
      <c r="H85" s="159" t="s">
        <v>443</v>
      </c>
      <c r="I85" s="148"/>
      <c r="J85" s="143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5" t="s">
        <v>456</v>
      </c>
      <c r="B86" s="162" t="s">
        <v>94</v>
      </c>
      <c r="C86" s="158" t="s">
        <v>116</v>
      </c>
      <c r="D86" s="158">
        <v>230.0</v>
      </c>
      <c r="E86" s="166"/>
      <c r="F86" s="140"/>
      <c r="G86" s="140"/>
      <c r="H86" s="159" t="s">
        <v>443</v>
      </c>
      <c r="I86" s="148"/>
      <c r="J86" s="143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5" t="s">
        <v>457</v>
      </c>
      <c r="B87" s="162" t="s">
        <v>94</v>
      </c>
      <c r="C87" s="158" t="s">
        <v>116</v>
      </c>
      <c r="D87" s="158">
        <v>28.0</v>
      </c>
      <c r="E87" s="166"/>
      <c r="F87" s="140"/>
      <c r="G87" s="140"/>
      <c r="H87" s="159" t="s">
        <v>443</v>
      </c>
      <c r="I87" s="148"/>
      <c r="J87" s="143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5" t="s">
        <v>458</v>
      </c>
      <c r="B88" s="162" t="s">
        <v>94</v>
      </c>
      <c r="C88" s="158" t="s">
        <v>116</v>
      </c>
      <c r="D88" s="158">
        <v>56.0</v>
      </c>
      <c r="E88" s="166"/>
      <c r="F88" s="140"/>
      <c r="G88" s="140"/>
      <c r="H88" s="159" t="s">
        <v>443</v>
      </c>
      <c r="I88" s="148"/>
      <c r="J88" s="143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65" t="s">
        <v>459</v>
      </c>
      <c r="B89" s="162" t="s">
        <v>94</v>
      </c>
      <c r="C89" s="158" t="s">
        <v>116</v>
      </c>
      <c r="D89" s="158">
        <v>50.0</v>
      </c>
      <c r="E89" s="166"/>
      <c r="F89" s="140"/>
      <c r="G89" s="140"/>
      <c r="H89" s="159" t="s">
        <v>443</v>
      </c>
      <c r="I89" s="148"/>
      <c r="J89" s="143"/>
      <c r="K89" s="21"/>
      <c r="L89" s="39"/>
      <c r="M89" s="8"/>
      <c r="N89" s="8"/>
      <c r="O89" s="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65" t="s">
        <v>460</v>
      </c>
      <c r="B90" s="162" t="s">
        <v>94</v>
      </c>
      <c r="C90" s="158" t="s">
        <v>116</v>
      </c>
      <c r="D90" s="158">
        <v>10.0</v>
      </c>
      <c r="E90" s="166"/>
      <c r="F90" s="140"/>
      <c r="G90" s="140"/>
      <c r="H90" s="159" t="s">
        <v>443</v>
      </c>
      <c r="I90" s="148"/>
      <c r="J90" s="143"/>
      <c r="K90" s="21"/>
      <c r="L90" s="39"/>
      <c r="M90" s="8"/>
      <c r="N90" s="8"/>
      <c r="O90" s="8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165" t="s">
        <v>461</v>
      </c>
      <c r="B91" s="162" t="s">
        <v>94</v>
      </c>
      <c r="C91" s="158" t="s">
        <v>116</v>
      </c>
      <c r="D91" s="158">
        <v>20.0</v>
      </c>
      <c r="E91" s="166"/>
      <c r="F91" s="140"/>
      <c r="G91" s="140"/>
      <c r="H91" s="159" t="s">
        <v>443</v>
      </c>
      <c r="I91" s="148"/>
      <c r="J91" s="143"/>
      <c r="K91" s="21"/>
      <c r="L91" s="39"/>
      <c r="M91" s="8"/>
      <c r="N91" s="8"/>
      <c r="O91" s="8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165" t="s">
        <v>462</v>
      </c>
      <c r="B92" s="162" t="s">
        <v>94</v>
      </c>
      <c r="C92" s="158" t="s">
        <v>116</v>
      </c>
      <c r="D92" s="158">
        <v>10.0</v>
      </c>
      <c r="E92" s="166"/>
      <c r="F92" s="140"/>
      <c r="G92" s="140"/>
      <c r="H92" s="159" t="s">
        <v>443</v>
      </c>
      <c r="I92" s="148"/>
      <c r="J92" s="143"/>
      <c r="K92" s="21"/>
      <c r="L92" s="39"/>
      <c r="M92" s="8"/>
      <c r="N92" s="8"/>
      <c r="O92" s="8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165" t="s">
        <v>463</v>
      </c>
      <c r="B93" s="162" t="s">
        <v>94</v>
      </c>
      <c r="C93" s="158" t="s">
        <v>116</v>
      </c>
      <c r="D93" s="158">
        <v>7.0</v>
      </c>
      <c r="E93" s="166"/>
      <c r="F93" s="140"/>
      <c r="G93" s="140"/>
      <c r="H93" s="159" t="s">
        <v>443</v>
      </c>
      <c r="I93" s="148"/>
      <c r="J93" s="143"/>
      <c r="K93" s="21"/>
      <c r="L93" s="39"/>
      <c r="M93" s="8"/>
      <c r="N93" s="8"/>
      <c r="O93" s="8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165" t="s">
        <v>464</v>
      </c>
      <c r="B94" s="162" t="s">
        <v>94</v>
      </c>
      <c r="C94" s="158" t="s">
        <v>116</v>
      </c>
      <c r="D94" s="158">
        <v>5.0</v>
      </c>
      <c r="E94" s="166"/>
      <c r="F94" s="140"/>
      <c r="G94" s="140"/>
      <c r="H94" s="159" t="s">
        <v>443</v>
      </c>
      <c r="I94" s="148"/>
      <c r="J94" s="143"/>
      <c r="K94" s="21"/>
      <c r="L94" s="39"/>
      <c r="M94" s="8"/>
      <c r="N94" s="8"/>
      <c r="O94" s="8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165" t="s">
        <v>465</v>
      </c>
      <c r="B95" s="162" t="s">
        <v>94</v>
      </c>
      <c r="C95" s="158" t="s">
        <v>116</v>
      </c>
      <c r="D95" s="158">
        <v>10.0</v>
      </c>
      <c r="E95" s="166"/>
      <c r="F95" s="140"/>
      <c r="G95" s="140"/>
      <c r="H95" s="159" t="s">
        <v>443</v>
      </c>
      <c r="I95" s="148"/>
      <c r="J95" s="143"/>
      <c r="K95" s="21"/>
      <c r="L95" s="39"/>
      <c r="M95" s="8"/>
      <c r="N95" s="8"/>
      <c r="O95" s="8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165" t="s">
        <v>466</v>
      </c>
      <c r="B96" s="162" t="s">
        <v>94</v>
      </c>
      <c r="C96" s="158" t="s">
        <v>116</v>
      </c>
      <c r="D96" s="158">
        <v>250.0</v>
      </c>
      <c r="E96" s="166"/>
      <c r="F96" s="140"/>
      <c r="G96" s="140"/>
      <c r="H96" s="159" t="s">
        <v>443</v>
      </c>
      <c r="I96" s="148"/>
      <c r="J96" s="143"/>
      <c r="K96" s="21"/>
      <c r="L96" s="39"/>
      <c r="M96" s="8"/>
      <c r="N96" s="8"/>
      <c r="O96" s="8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165" t="s">
        <v>100</v>
      </c>
      <c r="B97" s="162" t="s">
        <v>94</v>
      </c>
      <c r="C97" s="158" t="s">
        <v>116</v>
      </c>
      <c r="D97" s="158">
        <v>3200.0</v>
      </c>
      <c r="E97" s="166"/>
      <c r="F97" s="140"/>
      <c r="G97" s="140"/>
      <c r="H97" s="159" t="s">
        <v>443</v>
      </c>
      <c r="I97" s="148"/>
      <c r="J97" s="143"/>
      <c r="K97" s="21"/>
      <c r="L97" s="39"/>
      <c r="M97" s="8"/>
      <c r="N97" s="8"/>
      <c r="O97" s="8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165" t="s">
        <v>467</v>
      </c>
      <c r="B98" s="162" t="s">
        <v>94</v>
      </c>
      <c r="C98" s="158" t="s">
        <v>116</v>
      </c>
      <c r="D98" s="158">
        <v>10.0</v>
      </c>
      <c r="E98" s="166"/>
      <c r="F98" s="140"/>
      <c r="G98" s="140"/>
      <c r="H98" s="159" t="s">
        <v>443</v>
      </c>
      <c r="I98" s="148"/>
      <c r="J98" s="143"/>
      <c r="K98" s="21"/>
      <c r="L98" s="39"/>
      <c r="M98" s="8"/>
      <c r="N98" s="8"/>
      <c r="O98" s="8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165" t="s">
        <v>468</v>
      </c>
      <c r="B99" s="162" t="s">
        <v>94</v>
      </c>
      <c r="C99" s="158" t="s">
        <v>116</v>
      </c>
      <c r="D99" s="158">
        <v>48.0</v>
      </c>
      <c r="E99" s="166"/>
      <c r="F99" s="140"/>
      <c r="G99" s="140"/>
      <c r="H99" s="159" t="s">
        <v>443</v>
      </c>
      <c r="I99" s="148"/>
      <c r="J99" s="143"/>
      <c r="K99" s="21"/>
      <c r="L99" s="39"/>
      <c r="M99" s="8"/>
      <c r="N99" s="8"/>
      <c r="O99" s="8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165" t="s">
        <v>469</v>
      </c>
      <c r="B100" s="162" t="s">
        <v>94</v>
      </c>
      <c r="C100" s="158" t="s">
        <v>116</v>
      </c>
      <c r="D100" s="158">
        <v>15.0</v>
      </c>
      <c r="E100" s="166"/>
      <c r="F100" s="140"/>
      <c r="G100" s="140"/>
      <c r="H100" s="159" t="s">
        <v>443</v>
      </c>
      <c r="I100" s="148"/>
      <c r="J100" s="143"/>
      <c r="K100" s="21"/>
      <c r="L100" s="39"/>
      <c r="M100" s="8"/>
      <c r="N100" s="8"/>
      <c r="O100" s="8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165" t="s">
        <v>470</v>
      </c>
      <c r="B101" s="162" t="s">
        <v>94</v>
      </c>
      <c r="C101" s="158" t="s">
        <v>116</v>
      </c>
      <c r="D101" s="158">
        <v>2.0</v>
      </c>
      <c r="E101" s="166"/>
      <c r="F101" s="140"/>
      <c r="G101" s="140"/>
      <c r="H101" s="159" t="s">
        <v>443</v>
      </c>
      <c r="I101" s="148"/>
      <c r="J101" s="143"/>
      <c r="K101" s="21"/>
      <c r="L101" s="39"/>
      <c r="M101" s="8"/>
      <c r="N101" s="8"/>
      <c r="O101" s="8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165" t="s">
        <v>471</v>
      </c>
      <c r="B102" s="162"/>
      <c r="C102" s="158" t="s">
        <v>116</v>
      </c>
      <c r="D102" s="158">
        <v>600.0</v>
      </c>
      <c r="E102" s="166"/>
      <c r="F102" s="140"/>
      <c r="G102" s="140"/>
      <c r="H102" s="159" t="s">
        <v>443</v>
      </c>
      <c r="I102" s="148"/>
      <c r="J102" s="143"/>
      <c r="K102" s="21"/>
      <c r="L102" s="39"/>
      <c r="M102" s="8"/>
      <c r="N102" s="8"/>
      <c r="O102" s="8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41" t="s">
        <v>472</v>
      </c>
      <c r="B103" s="162" t="s">
        <v>94</v>
      </c>
      <c r="C103" s="158" t="s">
        <v>116</v>
      </c>
      <c r="D103" s="158">
        <v>20.0</v>
      </c>
      <c r="E103" s="166"/>
      <c r="F103" s="140"/>
      <c r="G103" s="140"/>
      <c r="H103" s="159" t="s">
        <v>443</v>
      </c>
      <c r="I103" s="148"/>
      <c r="J103" s="143"/>
      <c r="K103" s="21"/>
      <c r="L103" s="39"/>
      <c r="M103" s="8"/>
      <c r="N103" s="8"/>
      <c r="O103" s="8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161" t="s">
        <v>457</v>
      </c>
      <c r="B104" s="162" t="s">
        <v>94</v>
      </c>
      <c r="C104" s="158" t="s">
        <v>116</v>
      </c>
      <c r="D104" s="158">
        <v>120.0</v>
      </c>
      <c r="E104" s="166"/>
      <c r="F104" s="140"/>
      <c r="G104" s="140"/>
      <c r="H104" s="159" t="s">
        <v>443</v>
      </c>
      <c r="I104" s="148"/>
      <c r="J104" s="143"/>
      <c r="K104" s="21"/>
      <c r="L104" s="39"/>
      <c r="M104" s="8"/>
      <c r="N104" s="8"/>
      <c r="O104" s="8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161" t="s">
        <v>473</v>
      </c>
      <c r="B105" s="162"/>
      <c r="C105" s="158" t="s">
        <v>116</v>
      </c>
      <c r="D105" s="158">
        <v>300.0</v>
      </c>
      <c r="E105" s="166"/>
      <c r="F105" s="140"/>
      <c r="G105" s="140"/>
      <c r="H105" s="159" t="s">
        <v>443</v>
      </c>
      <c r="I105" s="148"/>
      <c r="J105" s="143"/>
      <c r="K105" s="21"/>
      <c r="L105" s="39"/>
      <c r="M105" s="8"/>
      <c r="N105" s="8"/>
      <c r="O105" s="8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161"/>
      <c r="B106" s="162"/>
      <c r="C106" s="158"/>
      <c r="D106" s="158"/>
      <c r="E106" s="166"/>
      <c r="F106" s="140"/>
      <c r="G106" s="140"/>
      <c r="H106" s="159"/>
      <c r="I106" s="148"/>
      <c r="J106" s="143"/>
      <c r="K106" s="21"/>
      <c r="L106" s="39"/>
      <c r="M106" s="8"/>
      <c r="N106" s="8"/>
      <c r="O106" s="8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161"/>
      <c r="B107" s="162"/>
      <c r="C107" s="164"/>
      <c r="D107" s="158"/>
      <c r="E107" s="166"/>
      <c r="F107" s="140"/>
      <c r="G107" s="140"/>
      <c r="H107" s="159"/>
      <c r="I107" s="148"/>
      <c r="J107" s="143"/>
      <c r="K107" s="21"/>
      <c r="L107" s="39"/>
      <c r="M107" s="8"/>
      <c r="N107" s="8"/>
      <c r="O107" s="8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105" t="s">
        <v>37</v>
      </c>
      <c r="B108" s="125"/>
      <c r="C108" s="106">
        <f t="shared" ref="C108:D108" si="13">SUM(C69:C80)</f>
        <v>0</v>
      </c>
      <c r="D108" s="106">
        <f t="shared" si="13"/>
        <v>4921</v>
      </c>
      <c r="E108" s="167"/>
      <c r="F108" s="168"/>
      <c r="G108" s="145"/>
      <c r="H108" s="155"/>
      <c r="I108" s="132"/>
      <c r="J108" s="38"/>
      <c r="K108" s="21"/>
      <c r="L108" s="39"/>
      <c r="M108" s="8"/>
      <c r="N108" s="8"/>
      <c r="O108" s="8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3.5" customHeight="1">
      <c r="A109" s="91"/>
      <c r="B109" s="91"/>
      <c r="C109" s="91"/>
      <c r="D109" s="91"/>
      <c r="E109" s="92"/>
      <c r="F109" s="92"/>
      <c r="G109" s="92"/>
      <c r="H109" s="92"/>
      <c r="I109" s="92"/>
      <c r="J109" s="63"/>
      <c r="K109" s="21"/>
      <c r="L109" s="39"/>
      <c r="M109" s="8"/>
      <c r="N109" s="8"/>
      <c r="O109" s="8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2" t="s">
        <v>138</v>
      </c>
      <c r="B110" s="23"/>
      <c r="C110" s="169"/>
      <c r="D110" s="169"/>
      <c r="E110" s="22" t="s">
        <v>140</v>
      </c>
      <c r="F110" s="170"/>
      <c r="G110" s="170"/>
      <c r="H110" s="170"/>
      <c r="I110" s="170"/>
      <c r="J110" s="170"/>
      <c r="K110" s="171"/>
      <c r="L110" s="39"/>
      <c r="M110" s="8"/>
      <c r="N110" s="8"/>
      <c r="O110" s="8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8" t="s">
        <v>143</v>
      </c>
      <c r="B111" s="28" t="s">
        <v>144</v>
      </c>
      <c r="C111" s="28" t="s">
        <v>73</v>
      </c>
      <c r="D111" s="130"/>
      <c r="E111" s="172"/>
      <c r="F111" s="151"/>
      <c r="G111" s="151"/>
      <c r="H111" s="151"/>
      <c r="I111" s="151"/>
      <c r="J111" s="151"/>
      <c r="K111" s="21"/>
      <c r="L111" s="39"/>
      <c r="M111" s="8"/>
      <c r="N111" s="8"/>
      <c r="O111" s="8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173" t="s">
        <v>146</v>
      </c>
      <c r="B112" s="174"/>
      <c r="C112" s="134"/>
      <c r="D112" s="175"/>
      <c r="E112" s="176"/>
      <c r="F112" s="151"/>
      <c r="G112" s="151"/>
      <c r="H112" s="151"/>
      <c r="I112" s="151"/>
      <c r="J112" s="151"/>
      <c r="K112" s="21"/>
      <c r="L112" s="39"/>
      <c r="M112" s="8"/>
      <c r="N112" s="8"/>
      <c r="O112" s="8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67" t="s">
        <v>76</v>
      </c>
      <c r="B113" s="177"/>
      <c r="C113" s="62"/>
      <c r="D113" s="178"/>
      <c r="E113" s="172"/>
      <c r="F113" s="151"/>
      <c r="G113" s="151"/>
      <c r="H113" s="151"/>
      <c r="I113" s="151"/>
      <c r="J113" s="151"/>
      <c r="K113" s="21"/>
      <c r="L113" s="39"/>
      <c r="M113" s="8"/>
      <c r="N113" s="8"/>
      <c r="O113" s="8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67" t="s">
        <v>147</v>
      </c>
      <c r="B114" s="177"/>
      <c r="C114" s="67"/>
      <c r="D114" s="178"/>
      <c r="E114" s="172"/>
      <c r="F114" s="151"/>
      <c r="G114" s="151"/>
      <c r="H114" s="151"/>
      <c r="I114" s="151"/>
      <c r="J114" s="151"/>
      <c r="K114" s="21"/>
      <c r="L114" s="39"/>
      <c r="M114" s="8"/>
      <c r="N114" s="8"/>
      <c r="O114" s="8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179"/>
      <c r="B115" s="180"/>
      <c r="C115" s="181"/>
      <c r="D115" s="182"/>
      <c r="E115" s="172"/>
      <c r="F115" s="151"/>
      <c r="G115" s="151"/>
      <c r="H115" s="151"/>
      <c r="I115" s="151"/>
      <c r="J115" s="151"/>
      <c r="K115" s="21"/>
      <c r="L115" s="39"/>
      <c r="M115" s="8"/>
      <c r="N115" s="8"/>
      <c r="O115" s="8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183"/>
      <c r="B116" s="184"/>
      <c r="C116" s="185"/>
      <c r="D116" s="186"/>
      <c r="E116" s="172"/>
      <c r="F116" s="151"/>
      <c r="G116" s="151"/>
      <c r="H116" s="151"/>
      <c r="I116" s="151"/>
      <c r="J116" s="151"/>
      <c r="K116" s="21"/>
      <c r="L116" s="39"/>
      <c r="M116" s="8"/>
      <c r="N116" s="8"/>
      <c r="O116" s="8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105" t="s">
        <v>37</v>
      </c>
      <c r="B117" s="187">
        <f>SUM(B112:B116)</f>
        <v>0</v>
      </c>
      <c r="C117" s="83"/>
      <c r="D117" s="168"/>
      <c r="E117" s="172"/>
      <c r="F117" s="151"/>
      <c r="G117" s="151"/>
      <c r="H117" s="151"/>
      <c r="I117" s="151"/>
      <c r="J117" s="151"/>
      <c r="K117" s="21"/>
      <c r="L117" s="39"/>
      <c r="M117" s="8"/>
      <c r="N117" s="8"/>
      <c r="O117" s="8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188"/>
      <c r="B118" s="188"/>
      <c r="C118" s="188"/>
      <c r="D118" s="2"/>
      <c r="E118" s="189"/>
      <c r="F118" s="189"/>
      <c r="G118" s="189"/>
      <c r="H118" s="189"/>
      <c r="I118" s="189"/>
      <c r="J118" s="21"/>
      <c r="K118" s="21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ht="15.75" customHeight="1">
      <c r="A119" s="129" t="s">
        <v>148</v>
      </c>
      <c r="B119" s="23"/>
      <c r="C119" s="23"/>
      <c r="D119" s="23"/>
      <c r="E119" s="23"/>
      <c r="F119" s="23"/>
      <c r="G119" s="24"/>
      <c r="H119" s="24"/>
      <c r="I119" s="25"/>
      <c r="J119" s="26"/>
      <c r="K119" s="160"/>
      <c r="L119" s="160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30" t="s">
        <v>149</v>
      </c>
      <c r="B120" s="30" t="s">
        <v>10</v>
      </c>
      <c r="C120" s="30" t="s">
        <v>11</v>
      </c>
      <c r="D120" s="30" t="s">
        <v>112</v>
      </c>
      <c r="E120" s="28" t="s">
        <v>13</v>
      </c>
      <c r="F120" s="30" t="s">
        <v>14</v>
      </c>
      <c r="G120" s="31" t="s">
        <v>15</v>
      </c>
      <c r="H120" s="131" t="s">
        <v>73</v>
      </c>
      <c r="I120" s="132"/>
      <c r="J120" s="38"/>
      <c r="K120" s="29" t="s">
        <v>19</v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190" t="s">
        <v>150</v>
      </c>
      <c r="B121" s="191"/>
      <c r="C121" s="192"/>
      <c r="D121" s="192"/>
      <c r="E121" s="235">
        <v>0.4</v>
      </c>
      <c r="F121" s="236">
        <v>1.0</v>
      </c>
      <c r="G121" s="195">
        <f t="shared" ref="G121:G139" si="14">IF(OR(E121="",F121=""),"",E121*F121)</f>
        <v>0.4</v>
      </c>
      <c r="H121" s="196" t="s">
        <v>4</v>
      </c>
      <c r="I121" s="197"/>
      <c r="J121" s="198"/>
      <c r="K121" s="199">
        <f t="shared" ref="K121:K139" si="15">IF(OR(E121="",F121=""),"",(E121*F121)/7.5)</f>
        <v>0.05333333333</v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200" t="s">
        <v>151</v>
      </c>
      <c r="B122" s="201"/>
      <c r="C122" s="202"/>
      <c r="D122" s="202"/>
      <c r="E122" s="232">
        <v>0.4</v>
      </c>
      <c r="F122" s="233">
        <v>1.0</v>
      </c>
      <c r="G122" s="205">
        <f t="shared" si="14"/>
        <v>0.4</v>
      </c>
      <c r="H122" s="196" t="s">
        <v>4</v>
      </c>
      <c r="I122" s="197"/>
      <c r="J122" s="198"/>
      <c r="K122" s="206">
        <f t="shared" si="15"/>
        <v>0.05333333333</v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200" t="s">
        <v>152</v>
      </c>
      <c r="B123" s="201"/>
      <c r="C123" s="202"/>
      <c r="D123" s="202"/>
      <c r="E123" s="232">
        <v>0.5</v>
      </c>
      <c r="F123" s="233">
        <v>1.0</v>
      </c>
      <c r="G123" s="205">
        <f t="shared" si="14"/>
        <v>0.5</v>
      </c>
      <c r="H123" s="196" t="s">
        <v>4</v>
      </c>
      <c r="I123" s="197"/>
      <c r="J123" s="198"/>
      <c r="K123" s="206">
        <f t="shared" si="15"/>
        <v>0.06666666667</v>
      </c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40"/>
      <c r="Z123" s="40"/>
      <c r="AA123" s="40"/>
    </row>
    <row r="124" ht="15.75" customHeight="1">
      <c r="A124" s="200" t="s">
        <v>153</v>
      </c>
      <c r="B124" s="201"/>
      <c r="C124" s="202"/>
      <c r="D124" s="202"/>
      <c r="E124" s="232">
        <v>0.5</v>
      </c>
      <c r="F124" s="233">
        <v>1.0</v>
      </c>
      <c r="G124" s="205">
        <f t="shared" si="14"/>
        <v>0.5</v>
      </c>
      <c r="H124" s="196" t="s">
        <v>4</v>
      </c>
      <c r="I124" s="197"/>
      <c r="J124" s="198"/>
      <c r="K124" s="207">
        <f t="shared" si="15"/>
        <v>0.06666666667</v>
      </c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40"/>
      <c r="Z124" s="40"/>
      <c r="AA124" s="40"/>
    </row>
    <row r="125" ht="15.75" customHeight="1">
      <c r="A125" s="208" t="s">
        <v>474</v>
      </c>
      <c r="B125" s="209"/>
      <c r="C125" s="210"/>
      <c r="D125" s="210"/>
      <c r="E125" s="211">
        <v>0.7</v>
      </c>
      <c r="F125" s="212">
        <v>1.0</v>
      </c>
      <c r="G125" s="205">
        <f t="shared" si="14"/>
        <v>0.7</v>
      </c>
      <c r="H125" s="196" t="s">
        <v>4</v>
      </c>
      <c r="I125" s="197"/>
      <c r="J125" s="198"/>
      <c r="K125" s="207">
        <f t="shared" si="15"/>
        <v>0.09333333333</v>
      </c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40"/>
      <c r="Z125" s="40"/>
      <c r="AA125" s="40"/>
    </row>
    <row r="126" ht="15.75" customHeight="1">
      <c r="A126" s="208" t="s">
        <v>475</v>
      </c>
      <c r="B126" s="209"/>
      <c r="C126" s="210"/>
      <c r="D126" s="210"/>
      <c r="E126" s="211">
        <v>0.5</v>
      </c>
      <c r="F126" s="212">
        <v>1.0</v>
      </c>
      <c r="G126" s="205">
        <f t="shared" si="14"/>
        <v>0.5</v>
      </c>
      <c r="H126" s="196" t="s">
        <v>4</v>
      </c>
      <c r="I126" s="197"/>
      <c r="J126" s="198"/>
      <c r="K126" s="207">
        <f t="shared" si="15"/>
        <v>0.06666666667</v>
      </c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40"/>
      <c r="Z126" s="40"/>
      <c r="AA126" s="40"/>
    </row>
    <row r="127" ht="15.75" customHeight="1">
      <c r="A127" s="208" t="s">
        <v>476</v>
      </c>
      <c r="B127" s="213"/>
      <c r="C127" s="214"/>
      <c r="D127" s="214"/>
      <c r="E127" s="211">
        <v>4.0</v>
      </c>
      <c r="F127" s="212">
        <v>1.0</v>
      </c>
      <c r="G127" s="205">
        <f t="shared" si="14"/>
        <v>4</v>
      </c>
      <c r="H127" s="196" t="s">
        <v>4</v>
      </c>
      <c r="I127" s="197"/>
      <c r="J127" s="198"/>
      <c r="K127" s="207">
        <f t="shared" si="15"/>
        <v>0.5333333333</v>
      </c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40"/>
      <c r="Z127" s="40"/>
      <c r="AA127" s="40"/>
    </row>
    <row r="128" ht="15.75" customHeight="1">
      <c r="A128" s="208" t="s">
        <v>477</v>
      </c>
      <c r="B128" s="213"/>
      <c r="C128" s="214"/>
      <c r="D128" s="214"/>
      <c r="E128" s="211">
        <v>0.5</v>
      </c>
      <c r="F128" s="212">
        <v>1.0</v>
      </c>
      <c r="G128" s="205">
        <f t="shared" si="14"/>
        <v>0.5</v>
      </c>
      <c r="H128" s="196" t="s">
        <v>4</v>
      </c>
      <c r="I128" s="197"/>
      <c r="J128" s="198"/>
      <c r="K128" s="207">
        <f t="shared" si="15"/>
        <v>0.06666666667</v>
      </c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40"/>
      <c r="Z128" s="40"/>
      <c r="AA128" s="40"/>
    </row>
    <row r="129" ht="15.75" customHeight="1">
      <c r="A129" s="208" t="s">
        <v>163</v>
      </c>
      <c r="B129" s="213"/>
      <c r="C129" s="210"/>
      <c r="D129" s="210"/>
      <c r="E129" s="211">
        <v>0.5</v>
      </c>
      <c r="F129" s="212">
        <v>1.0</v>
      </c>
      <c r="G129" s="205">
        <f t="shared" si="14"/>
        <v>0.5</v>
      </c>
      <c r="H129" s="196" t="s">
        <v>4</v>
      </c>
      <c r="I129" s="197"/>
      <c r="J129" s="198"/>
      <c r="K129" s="207">
        <f t="shared" si="15"/>
        <v>0.06666666667</v>
      </c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40"/>
      <c r="Z129" s="40"/>
      <c r="AA129" s="40"/>
    </row>
    <row r="130" ht="15.75" customHeight="1">
      <c r="A130" s="208" t="s">
        <v>164</v>
      </c>
      <c r="B130" s="213"/>
      <c r="C130" s="210"/>
      <c r="D130" s="210"/>
      <c r="E130" s="211">
        <v>0.5</v>
      </c>
      <c r="F130" s="212">
        <v>1.0</v>
      </c>
      <c r="G130" s="205">
        <f t="shared" si="14"/>
        <v>0.5</v>
      </c>
      <c r="H130" s="196" t="s">
        <v>4</v>
      </c>
      <c r="I130" s="197"/>
      <c r="J130" s="198"/>
      <c r="K130" s="207">
        <f t="shared" si="15"/>
        <v>0.06666666667</v>
      </c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40"/>
      <c r="Z130" s="40"/>
      <c r="AA130" s="40"/>
    </row>
    <row r="131" ht="15.75" customHeight="1">
      <c r="A131" s="208" t="s">
        <v>478</v>
      </c>
      <c r="B131" s="213"/>
      <c r="C131" s="214"/>
      <c r="D131" s="214"/>
      <c r="E131" s="211">
        <v>0.5</v>
      </c>
      <c r="F131" s="212">
        <v>1.0</v>
      </c>
      <c r="G131" s="205">
        <f t="shared" si="14"/>
        <v>0.5</v>
      </c>
      <c r="H131" s="196" t="s">
        <v>358</v>
      </c>
      <c r="I131" s="197"/>
      <c r="J131" s="198"/>
      <c r="K131" s="207">
        <f t="shared" si="15"/>
        <v>0.06666666667</v>
      </c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40"/>
      <c r="Z131" s="40"/>
      <c r="AA131" s="40"/>
    </row>
    <row r="132" ht="15.75" customHeight="1">
      <c r="A132" s="208"/>
      <c r="B132" s="213"/>
      <c r="C132" s="214"/>
      <c r="D132" s="214"/>
      <c r="E132" s="211"/>
      <c r="F132" s="212"/>
      <c r="G132" s="205" t="str">
        <f t="shared" si="14"/>
        <v/>
      </c>
      <c r="H132" s="196"/>
      <c r="I132" s="197"/>
      <c r="J132" s="198"/>
      <c r="K132" s="207" t="str">
        <f t="shared" si="15"/>
        <v/>
      </c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40"/>
      <c r="Z132" s="40"/>
      <c r="AA132" s="40"/>
    </row>
    <row r="133" ht="15.75" customHeight="1">
      <c r="A133" s="208"/>
      <c r="B133" s="215"/>
      <c r="C133" s="216"/>
      <c r="D133" s="216"/>
      <c r="E133" s="217"/>
      <c r="F133" s="212"/>
      <c r="G133" s="205" t="str">
        <f t="shared" si="14"/>
        <v/>
      </c>
      <c r="H133" s="196"/>
      <c r="I133" s="197"/>
      <c r="J133" s="198"/>
      <c r="K133" s="207" t="str">
        <f t="shared" si="15"/>
        <v/>
      </c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40"/>
      <c r="Z133" s="40"/>
      <c r="AA133" s="40"/>
    </row>
    <row r="134" ht="15.75" customHeight="1">
      <c r="A134" s="208"/>
      <c r="B134" s="215"/>
      <c r="C134" s="216"/>
      <c r="D134" s="216"/>
      <c r="E134" s="217"/>
      <c r="F134" s="218"/>
      <c r="G134" s="205" t="str">
        <f t="shared" si="14"/>
        <v/>
      </c>
      <c r="H134" s="196"/>
      <c r="I134" s="197"/>
      <c r="J134" s="198"/>
      <c r="K134" s="207" t="str">
        <f t="shared" si="15"/>
        <v/>
      </c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40"/>
      <c r="Z134" s="40"/>
      <c r="AA134" s="40"/>
    </row>
    <row r="135" ht="15.75" customHeight="1">
      <c r="A135" s="208"/>
      <c r="B135" s="215"/>
      <c r="C135" s="216"/>
      <c r="D135" s="216"/>
      <c r="E135" s="217"/>
      <c r="F135" s="218"/>
      <c r="G135" s="205" t="str">
        <f t="shared" si="14"/>
        <v/>
      </c>
      <c r="H135" s="196"/>
      <c r="I135" s="197"/>
      <c r="J135" s="198"/>
      <c r="K135" s="207" t="str">
        <f t="shared" si="15"/>
        <v/>
      </c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40"/>
      <c r="Z135" s="40"/>
      <c r="AA135" s="40"/>
    </row>
    <row r="136" ht="15.75" customHeight="1">
      <c r="A136" s="208"/>
      <c r="B136" s="215"/>
      <c r="C136" s="216"/>
      <c r="D136" s="216"/>
      <c r="E136" s="217"/>
      <c r="F136" s="218"/>
      <c r="G136" s="205" t="str">
        <f t="shared" si="14"/>
        <v/>
      </c>
      <c r="H136" s="196"/>
      <c r="I136" s="197"/>
      <c r="J136" s="198"/>
      <c r="K136" s="207" t="str">
        <f t="shared" si="15"/>
        <v/>
      </c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40"/>
      <c r="Z136" s="40"/>
      <c r="AA136" s="40"/>
    </row>
    <row r="137" ht="15.75" customHeight="1">
      <c r="A137" s="208"/>
      <c r="B137" s="215"/>
      <c r="C137" s="216"/>
      <c r="D137" s="216"/>
      <c r="E137" s="217"/>
      <c r="F137" s="218"/>
      <c r="G137" s="205" t="str">
        <f t="shared" si="14"/>
        <v/>
      </c>
      <c r="H137" s="196"/>
      <c r="I137" s="197"/>
      <c r="J137" s="198"/>
      <c r="K137" s="207" t="str">
        <f t="shared" si="15"/>
        <v/>
      </c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40"/>
      <c r="Z137" s="40"/>
      <c r="AA137" s="40"/>
    </row>
    <row r="138" ht="15.75" customHeight="1">
      <c r="A138" s="208"/>
      <c r="B138" s="219"/>
      <c r="C138" s="216"/>
      <c r="D138" s="216"/>
      <c r="E138" s="217"/>
      <c r="F138" s="218"/>
      <c r="G138" s="205" t="str">
        <f t="shared" si="14"/>
        <v/>
      </c>
      <c r="H138" s="196"/>
      <c r="I138" s="197"/>
      <c r="J138" s="198"/>
      <c r="K138" s="207" t="str">
        <f t="shared" si="15"/>
        <v/>
      </c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40"/>
      <c r="Z138" s="40"/>
      <c r="AA138" s="40"/>
    </row>
    <row r="139" ht="15.75" customHeight="1">
      <c r="A139" s="208"/>
      <c r="B139" s="219"/>
      <c r="C139" s="216"/>
      <c r="D139" s="216"/>
      <c r="E139" s="217"/>
      <c r="F139" s="218"/>
      <c r="G139" s="220" t="str">
        <f t="shared" si="14"/>
        <v/>
      </c>
      <c r="H139" s="196"/>
      <c r="I139" s="197"/>
      <c r="J139" s="198"/>
      <c r="K139" s="221" t="str">
        <f t="shared" si="15"/>
        <v/>
      </c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40"/>
      <c r="Z139" s="40"/>
      <c r="AA139" s="40"/>
    </row>
    <row r="140" ht="15.75" customHeight="1">
      <c r="A140" s="105" t="s">
        <v>37</v>
      </c>
      <c r="B140" s="125"/>
      <c r="C140" s="106">
        <f t="shared" ref="C140:D140" si="16">SUM(C121:C124)</f>
        <v>0</v>
      </c>
      <c r="D140" s="106">
        <f t="shared" si="16"/>
        <v>0</v>
      </c>
      <c r="E140" s="108">
        <f>SUM(E121:E139)</f>
        <v>9</v>
      </c>
      <c r="F140" s="86">
        <f>IFERROR(G140/E140, 0)</f>
        <v>1</v>
      </c>
      <c r="G140" s="87">
        <f>SUM(G121:G139)</f>
        <v>9</v>
      </c>
      <c r="H140" s="155"/>
      <c r="I140" s="132"/>
      <c r="J140" s="38"/>
      <c r="K140" s="90">
        <f>SUM(K121:K139)</f>
        <v>1.2</v>
      </c>
      <c r="L140" s="39"/>
      <c r="M140" s="8"/>
      <c r="N140" s="8"/>
      <c r="O140" s="8"/>
      <c r="P140" s="39"/>
      <c r="Q140" s="39"/>
      <c r="R140" s="39"/>
      <c r="S140" s="39"/>
      <c r="T140" s="39"/>
      <c r="U140" s="39"/>
      <c r="V140" s="39"/>
      <c r="W140" s="39"/>
      <c r="X140" s="39"/>
      <c r="Y140" s="40"/>
      <c r="Z140" s="40"/>
      <c r="AA140" s="40"/>
    </row>
    <row r="141" ht="15.75" customHeight="1">
      <c r="A141" s="188"/>
      <c r="B141" s="188"/>
      <c r="C141" s="188"/>
      <c r="D141" s="2"/>
      <c r="E141" s="189"/>
      <c r="F141" s="189"/>
      <c r="G141" s="189"/>
      <c r="H141" s="189"/>
      <c r="I141" s="189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8"/>
      <c r="B142" s="188"/>
      <c r="C142" s="188"/>
      <c r="D142" s="2"/>
      <c r="E142" s="189"/>
      <c r="F142" s="189"/>
      <c r="G142" s="189"/>
      <c r="H142" s="189"/>
      <c r="I142" s="189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8"/>
      <c r="B143" s="188"/>
      <c r="C143" s="188"/>
      <c r="D143" s="2"/>
      <c r="E143" s="189"/>
      <c r="F143" s="189"/>
      <c r="G143" s="189"/>
      <c r="H143" s="189"/>
      <c r="I143" s="189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8"/>
      <c r="B144" s="188"/>
      <c r="C144" s="188"/>
      <c r="D144" s="2"/>
      <c r="E144" s="189"/>
      <c r="F144" s="189"/>
      <c r="G144" s="189"/>
      <c r="H144" s="189"/>
      <c r="I144" s="189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B145" s="188"/>
      <c r="C145" s="188"/>
      <c r="D145" s="2"/>
      <c r="E145" s="189"/>
      <c r="F145" s="189"/>
      <c r="G145" s="189"/>
      <c r="H145" s="189"/>
      <c r="I145" s="189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8"/>
      <c r="B146" s="188"/>
      <c r="C146" s="188"/>
      <c r="D146" s="2"/>
      <c r="E146" s="189"/>
      <c r="F146" s="189"/>
      <c r="G146" s="189"/>
      <c r="H146" s="189"/>
      <c r="I146" s="189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8"/>
      <c r="B147" s="188"/>
      <c r="C147" s="188"/>
      <c r="D147" s="2"/>
      <c r="E147" s="189"/>
      <c r="F147" s="189"/>
      <c r="G147" s="189"/>
      <c r="H147" s="189"/>
      <c r="I147" s="189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8"/>
      <c r="B148" s="188"/>
      <c r="C148" s="188"/>
      <c r="D148" s="2"/>
      <c r="E148" s="189"/>
      <c r="F148" s="189"/>
      <c r="G148" s="189"/>
      <c r="H148" s="189"/>
      <c r="I148" s="189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8"/>
      <c r="B149" s="188"/>
      <c r="C149" s="188"/>
      <c r="D149" s="2"/>
      <c r="E149" s="189"/>
      <c r="F149" s="189"/>
      <c r="G149" s="189"/>
      <c r="H149" s="189"/>
      <c r="I149" s="189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8"/>
      <c r="B150" s="188"/>
      <c r="C150" s="188"/>
      <c r="D150" s="2"/>
      <c r="E150" s="189"/>
      <c r="F150" s="189"/>
      <c r="G150" s="189"/>
      <c r="H150" s="189"/>
      <c r="I150" s="189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8"/>
      <c r="B151" s="188"/>
      <c r="C151" s="188"/>
      <c r="D151" s="2"/>
      <c r="E151" s="189"/>
      <c r="F151" s="189"/>
      <c r="G151" s="189"/>
      <c r="H151" s="189"/>
      <c r="I151" s="189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8"/>
      <c r="B152" s="188"/>
      <c r="C152" s="188"/>
      <c r="D152" s="2"/>
      <c r="E152" s="189"/>
      <c r="F152" s="189"/>
      <c r="G152" s="189"/>
      <c r="H152" s="189"/>
      <c r="I152" s="189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8"/>
      <c r="B153" s="188"/>
      <c r="C153" s="188"/>
      <c r="D153" s="2"/>
      <c r="E153" s="189"/>
      <c r="F153" s="189"/>
      <c r="G153" s="189"/>
      <c r="H153" s="189"/>
      <c r="I153" s="189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8"/>
      <c r="B154" s="188"/>
      <c r="C154" s="188"/>
      <c r="D154" s="2"/>
      <c r="E154" s="189"/>
      <c r="F154" s="189"/>
      <c r="G154" s="189"/>
      <c r="H154" s="189"/>
      <c r="I154" s="189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8"/>
      <c r="B155" s="188"/>
      <c r="C155" s="188"/>
      <c r="D155" s="2"/>
      <c r="E155" s="189"/>
      <c r="F155" s="189"/>
      <c r="G155" s="189"/>
      <c r="H155" s="189"/>
      <c r="I155" s="189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8"/>
      <c r="B156" s="188"/>
      <c r="C156" s="188"/>
      <c r="D156" s="2"/>
      <c r="E156" s="189"/>
      <c r="F156" s="189"/>
      <c r="G156" s="189"/>
      <c r="H156" s="189"/>
      <c r="I156" s="189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8"/>
      <c r="B157" s="188"/>
      <c r="C157" s="188"/>
      <c r="D157" s="2"/>
      <c r="E157" s="189"/>
      <c r="F157" s="189"/>
      <c r="G157" s="189"/>
      <c r="H157" s="189"/>
      <c r="I157" s="189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8"/>
      <c r="B158" s="188"/>
      <c r="C158" s="188"/>
      <c r="D158" s="2"/>
      <c r="E158" s="189"/>
      <c r="F158" s="189"/>
      <c r="G158" s="189"/>
      <c r="H158" s="189"/>
      <c r="I158" s="189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8"/>
      <c r="B159" s="188"/>
      <c r="C159" s="188"/>
      <c r="D159" s="2"/>
      <c r="E159" s="189"/>
      <c r="F159" s="189"/>
      <c r="G159" s="189"/>
      <c r="H159" s="189"/>
      <c r="I159" s="189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188"/>
      <c r="B160" s="188"/>
      <c r="C160" s="188"/>
      <c r="D160" s="2"/>
      <c r="E160" s="189"/>
      <c r="F160" s="189"/>
      <c r="G160" s="189"/>
      <c r="H160" s="189"/>
      <c r="I160" s="189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5.75" customHeight="1">
      <c r="A161" s="188"/>
      <c r="B161" s="188"/>
      <c r="C161" s="188"/>
      <c r="D161" s="2"/>
      <c r="E161" s="189"/>
      <c r="F161" s="189"/>
      <c r="G161" s="189"/>
      <c r="H161" s="189"/>
      <c r="I161" s="189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5.75" customHeight="1">
      <c r="A162" s="188"/>
      <c r="B162" s="188"/>
      <c r="C162" s="188"/>
      <c r="D162" s="2"/>
      <c r="E162" s="189"/>
      <c r="F162" s="189"/>
      <c r="G162" s="189"/>
      <c r="H162" s="189"/>
      <c r="I162" s="189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5.75" customHeight="1">
      <c r="A163" s="188"/>
      <c r="B163" s="188"/>
      <c r="C163" s="188"/>
      <c r="D163" s="2"/>
      <c r="E163" s="189"/>
      <c r="F163" s="189"/>
      <c r="G163" s="189"/>
      <c r="H163" s="189"/>
      <c r="I163" s="189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5.75" customHeight="1">
      <c r="A164" s="188"/>
      <c r="B164" s="188"/>
      <c r="C164" s="188"/>
      <c r="D164" s="2"/>
      <c r="E164" s="189"/>
      <c r="F164" s="189"/>
      <c r="G164" s="189"/>
      <c r="H164" s="189"/>
      <c r="I164" s="189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5.75" customHeight="1">
      <c r="A165" s="188"/>
      <c r="B165" s="188"/>
      <c r="C165" s="188"/>
      <c r="D165" s="2"/>
      <c r="E165" s="189"/>
      <c r="F165" s="189"/>
      <c r="G165" s="189"/>
      <c r="H165" s="189"/>
      <c r="I165" s="189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5.75" customHeight="1">
      <c r="A166" s="188"/>
      <c r="B166" s="188"/>
      <c r="C166" s="188"/>
      <c r="D166" s="2"/>
      <c r="E166" s="189"/>
      <c r="F166" s="189"/>
      <c r="G166" s="189"/>
      <c r="H166" s="189"/>
      <c r="I166" s="189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5.75" customHeight="1">
      <c r="A167" s="188"/>
      <c r="B167" s="188"/>
      <c r="C167" s="188"/>
      <c r="D167" s="2"/>
      <c r="E167" s="189"/>
      <c r="F167" s="189"/>
      <c r="G167" s="189"/>
      <c r="H167" s="189"/>
      <c r="I167" s="189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5.75" customHeight="1">
      <c r="A168" s="188"/>
      <c r="B168" s="188"/>
      <c r="C168" s="188"/>
      <c r="D168" s="2"/>
      <c r="E168" s="189"/>
      <c r="F168" s="189"/>
      <c r="G168" s="189"/>
      <c r="H168" s="189"/>
      <c r="I168" s="189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5.75" customHeight="1">
      <c r="A169" s="188"/>
      <c r="B169" s="188"/>
      <c r="C169" s="188"/>
      <c r="D169" s="2"/>
      <c r="E169" s="189"/>
      <c r="F169" s="189"/>
      <c r="G169" s="189"/>
      <c r="H169" s="189"/>
      <c r="I169" s="189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5.75" customHeight="1">
      <c r="A170" s="188"/>
      <c r="B170" s="188"/>
      <c r="C170" s="188"/>
      <c r="D170" s="2"/>
      <c r="E170" s="189"/>
      <c r="F170" s="189"/>
      <c r="G170" s="189"/>
      <c r="H170" s="189"/>
      <c r="I170" s="189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5.75" customHeight="1">
      <c r="A171" s="188"/>
      <c r="B171" s="188"/>
      <c r="C171" s="188"/>
      <c r="D171" s="2"/>
      <c r="E171" s="189"/>
      <c r="F171" s="189"/>
      <c r="G171" s="189"/>
      <c r="H171" s="189"/>
      <c r="I171" s="189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5.75" customHeight="1">
      <c r="A172" s="188"/>
      <c r="B172" s="188"/>
      <c r="C172" s="188"/>
      <c r="D172" s="2"/>
      <c r="E172" s="189"/>
      <c r="F172" s="189"/>
      <c r="G172" s="189"/>
      <c r="H172" s="189"/>
      <c r="I172" s="189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5.75" customHeight="1">
      <c r="A173" s="188"/>
      <c r="B173" s="188"/>
      <c r="C173" s="188"/>
      <c r="D173" s="2"/>
      <c r="E173" s="189"/>
      <c r="F173" s="189"/>
      <c r="G173" s="189"/>
      <c r="H173" s="189"/>
      <c r="I173" s="189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5.75" customHeight="1">
      <c r="A174" s="188"/>
      <c r="B174" s="188"/>
      <c r="C174" s="188"/>
      <c r="D174" s="2"/>
      <c r="E174" s="189"/>
      <c r="F174" s="189"/>
      <c r="G174" s="189"/>
      <c r="H174" s="189"/>
      <c r="I174" s="189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5.75" customHeight="1">
      <c r="A175" s="188"/>
      <c r="B175" s="188"/>
      <c r="C175" s="188"/>
      <c r="D175" s="2"/>
      <c r="E175" s="189"/>
      <c r="F175" s="189"/>
      <c r="G175" s="189"/>
      <c r="H175" s="189"/>
      <c r="I175" s="189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5.75" customHeight="1">
      <c r="A176" s="188"/>
      <c r="B176" s="188"/>
      <c r="C176" s="188"/>
      <c r="D176" s="2"/>
      <c r="E176" s="189"/>
      <c r="F176" s="189"/>
      <c r="G176" s="189"/>
      <c r="H176" s="189"/>
      <c r="I176" s="189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5.75" customHeight="1">
      <c r="A177" s="188"/>
      <c r="B177" s="188"/>
      <c r="C177" s="188"/>
      <c r="D177" s="2"/>
      <c r="E177" s="189"/>
      <c r="F177" s="189"/>
      <c r="G177" s="189"/>
      <c r="H177" s="189"/>
      <c r="I177" s="189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8"/>
      <c r="B178" s="188"/>
      <c r="C178" s="188"/>
      <c r="D178" s="2"/>
      <c r="E178" s="189"/>
      <c r="F178" s="189"/>
      <c r="G178" s="189"/>
      <c r="H178" s="189"/>
      <c r="I178" s="189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8"/>
      <c r="B179" s="188"/>
      <c r="C179" s="188"/>
      <c r="D179" s="2"/>
      <c r="E179" s="189"/>
      <c r="F179" s="189"/>
      <c r="G179" s="189"/>
      <c r="H179" s="189"/>
      <c r="I179" s="189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8"/>
      <c r="B180" s="188"/>
      <c r="C180" s="188"/>
      <c r="D180" s="2"/>
      <c r="E180" s="189"/>
      <c r="F180" s="189"/>
      <c r="G180" s="189"/>
      <c r="H180" s="189"/>
      <c r="I180" s="189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8"/>
      <c r="B181" s="188"/>
      <c r="C181" s="188"/>
      <c r="D181" s="2"/>
      <c r="E181" s="189"/>
      <c r="F181" s="189"/>
      <c r="G181" s="189"/>
      <c r="H181" s="189"/>
      <c r="I181" s="189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8"/>
      <c r="B182" s="188"/>
      <c r="C182" s="188"/>
      <c r="D182" s="2"/>
      <c r="E182" s="189"/>
      <c r="F182" s="189"/>
      <c r="G182" s="189"/>
      <c r="H182" s="189"/>
      <c r="I182" s="189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8"/>
      <c r="B183" s="188"/>
      <c r="C183" s="188"/>
      <c r="D183" s="2"/>
      <c r="E183" s="189"/>
      <c r="F183" s="189"/>
      <c r="G183" s="189"/>
      <c r="H183" s="189"/>
      <c r="I183" s="189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8"/>
      <c r="B184" s="188"/>
      <c r="C184" s="188"/>
      <c r="D184" s="2"/>
      <c r="E184" s="189"/>
      <c r="F184" s="189"/>
      <c r="G184" s="189"/>
      <c r="H184" s="189"/>
      <c r="I184" s="189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8"/>
      <c r="B185" s="188"/>
      <c r="C185" s="188"/>
      <c r="D185" s="2"/>
      <c r="E185" s="189"/>
      <c r="F185" s="189"/>
      <c r="G185" s="189"/>
      <c r="H185" s="189"/>
      <c r="I185" s="189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8"/>
      <c r="B186" s="188"/>
      <c r="C186" s="188"/>
      <c r="D186" s="2"/>
      <c r="E186" s="189"/>
      <c r="F186" s="189"/>
      <c r="G186" s="189"/>
      <c r="H186" s="189"/>
      <c r="I186" s="189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8"/>
      <c r="B187" s="188"/>
      <c r="C187" s="188"/>
      <c r="D187" s="2"/>
      <c r="E187" s="189"/>
      <c r="F187" s="189"/>
      <c r="G187" s="189"/>
      <c r="H187" s="189"/>
      <c r="I187" s="189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8"/>
      <c r="B188" s="188"/>
      <c r="C188" s="188"/>
      <c r="D188" s="2"/>
      <c r="E188" s="189"/>
      <c r="F188" s="189"/>
      <c r="G188" s="189"/>
      <c r="H188" s="189"/>
      <c r="I188" s="189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8"/>
      <c r="B189" s="188"/>
      <c r="C189" s="188"/>
      <c r="D189" s="2"/>
      <c r="E189" s="189"/>
      <c r="F189" s="189"/>
      <c r="G189" s="189"/>
      <c r="H189" s="189"/>
      <c r="I189" s="189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8"/>
      <c r="B190" s="188"/>
      <c r="C190" s="188"/>
      <c r="D190" s="2"/>
      <c r="E190" s="189"/>
      <c r="F190" s="189"/>
      <c r="G190" s="189"/>
      <c r="H190" s="189"/>
      <c r="I190" s="189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8"/>
      <c r="B191" s="188"/>
      <c r="C191" s="188"/>
      <c r="D191" s="2"/>
      <c r="E191" s="189"/>
      <c r="F191" s="189"/>
      <c r="G191" s="189"/>
      <c r="H191" s="189"/>
      <c r="I191" s="189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88"/>
      <c r="B192" s="188"/>
      <c r="C192" s="188"/>
      <c r="D192" s="2"/>
      <c r="E192" s="189"/>
      <c r="F192" s="189"/>
      <c r="G192" s="189"/>
      <c r="H192" s="189"/>
      <c r="I192" s="189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88"/>
      <c r="B193" s="188"/>
      <c r="C193" s="188"/>
      <c r="D193" s="2"/>
      <c r="E193" s="189"/>
      <c r="F193" s="189"/>
      <c r="G193" s="189"/>
      <c r="H193" s="189"/>
      <c r="I193" s="189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88"/>
      <c r="B194" s="188"/>
      <c r="C194" s="188"/>
      <c r="D194" s="2"/>
      <c r="E194" s="189"/>
      <c r="F194" s="189"/>
      <c r="G194" s="189"/>
      <c r="H194" s="189"/>
      <c r="I194" s="189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88"/>
      <c r="B195" s="188"/>
      <c r="C195" s="188"/>
      <c r="D195" s="2"/>
      <c r="E195" s="189"/>
      <c r="F195" s="189"/>
      <c r="G195" s="189"/>
      <c r="H195" s="189"/>
      <c r="I195" s="189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88"/>
      <c r="B196" s="188"/>
      <c r="C196" s="188"/>
      <c r="D196" s="2"/>
      <c r="E196" s="189"/>
      <c r="F196" s="189"/>
      <c r="G196" s="189"/>
      <c r="H196" s="189"/>
      <c r="I196" s="189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88"/>
      <c r="B197" s="188"/>
      <c r="C197" s="188"/>
      <c r="D197" s="2"/>
      <c r="E197" s="189"/>
      <c r="F197" s="189"/>
      <c r="G197" s="189"/>
      <c r="H197" s="189"/>
      <c r="I197" s="189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88"/>
      <c r="B198" s="188"/>
      <c r="C198" s="188"/>
      <c r="D198" s="2"/>
      <c r="E198" s="189"/>
      <c r="F198" s="189"/>
      <c r="G198" s="189"/>
      <c r="H198" s="189"/>
      <c r="I198" s="189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88"/>
      <c r="B199" s="188"/>
      <c r="C199" s="188"/>
      <c r="D199" s="2"/>
      <c r="E199" s="189"/>
      <c r="F199" s="189"/>
      <c r="G199" s="189"/>
      <c r="H199" s="189"/>
      <c r="I199" s="189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88"/>
      <c r="B200" s="188"/>
      <c r="C200" s="188"/>
      <c r="D200" s="2"/>
      <c r="E200" s="189"/>
      <c r="F200" s="189"/>
      <c r="G200" s="189"/>
      <c r="H200" s="189"/>
      <c r="I200" s="189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88"/>
      <c r="B201" s="188"/>
      <c r="C201" s="188"/>
      <c r="D201" s="2"/>
      <c r="E201" s="189"/>
      <c r="F201" s="189"/>
      <c r="G201" s="189"/>
      <c r="H201" s="189"/>
      <c r="I201" s="189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88"/>
      <c r="B202" s="188"/>
      <c r="C202" s="188"/>
      <c r="D202" s="2"/>
      <c r="E202" s="189"/>
      <c r="F202" s="189"/>
      <c r="G202" s="189"/>
      <c r="H202" s="189"/>
      <c r="I202" s="189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88"/>
      <c r="B203" s="188"/>
      <c r="C203" s="188"/>
      <c r="D203" s="2"/>
      <c r="E203" s="189"/>
      <c r="F203" s="189"/>
      <c r="G203" s="189"/>
      <c r="H203" s="189"/>
      <c r="I203" s="189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88"/>
      <c r="B204" s="188"/>
      <c r="C204" s="188"/>
      <c r="D204" s="2"/>
      <c r="E204" s="189"/>
      <c r="F204" s="189"/>
      <c r="G204" s="189"/>
      <c r="H204" s="189"/>
      <c r="I204" s="189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88"/>
      <c r="B205" s="188"/>
      <c r="C205" s="188"/>
      <c r="D205" s="2"/>
      <c r="E205" s="189"/>
      <c r="F205" s="189"/>
      <c r="G205" s="189"/>
      <c r="H205" s="189"/>
      <c r="I205" s="189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88"/>
      <c r="B206" s="188"/>
      <c r="C206" s="188"/>
      <c r="D206" s="2"/>
      <c r="E206" s="189"/>
      <c r="F206" s="189"/>
      <c r="G206" s="189"/>
      <c r="H206" s="189"/>
      <c r="I206" s="189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88"/>
      <c r="B207" s="188"/>
      <c r="C207" s="188"/>
      <c r="D207" s="2"/>
      <c r="E207" s="189"/>
      <c r="F207" s="189"/>
      <c r="G207" s="189"/>
      <c r="H207" s="189"/>
      <c r="I207" s="189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88"/>
      <c r="B208" s="188"/>
      <c r="C208" s="188"/>
      <c r="D208" s="2"/>
      <c r="E208" s="189"/>
      <c r="F208" s="189"/>
      <c r="G208" s="189"/>
      <c r="H208" s="189"/>
      <c r="I208" s="189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88"/>
      <c r="B209" s="188"/>
      <c r="C209" s="188"/>
      <c r="D209" s="2"/>
      <c r="E209" s="189"/>
      <c r="F209" s="189"/>
      <c r="G209" s="189"/>
      <c r="H209" s="189"/>
      <c r="I209" s="189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21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21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21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21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21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21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21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21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21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21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21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21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21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21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21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21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21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7.25" customHeight="1">
      <c r="A309" s="1"/>
      <c r="B309" s="1"/>
      <c r="C309" s="1"/>
      <c r="D309" s="2"/>
      <c r="E309" s="3"/>
      <c r="F309" s="3"/>
      <c r="G309" s="3"/>
      <c r="H309" s="3"/>
      <c r="I309" s="3"/>
      <c r="J309" s="21"/>
      <c r="K309" s="21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7.25" customHeight="1">
      <c r="A310" s="1"/>
      <c r="B310" s="1"/>
      <c r="C310" s="1"/>
      <c r="D310" s="2"/>
      <c r="E310" s="3"/>
      <c r="F310" s="3"/>
      <c r="G310" s="3"/>
      <c r="H310" s="3"/>
      <c r="I310" s="3"/>
      <c r="J310" s="21"/>
      <c r="K310" s="5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ht="17.25" customHeight="1">
      <c r="A311" s="1"/>
      <c r="B311" s="1"/>
      <c r="C311" s="1"/>
      <c r="D311" s="2"/>
      <c r="E311" s="3"/>
      <c r="F311" s="3"/>
      <c r="G311" s="3"/>
      <c r="H311" s="3"/>
      <c r="I311" s="3"/>
      <c r="J311" s="21"/>
      <c r="K311" s="5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ht="17.25" customHeight="1">
      <c r="A312" s="1"/>
      <c r="B312" s="1"/>
      <c r="C312" s="1"/>
      <c r="D312" s="2"/>
      <c r="E312" s="3"/>
      <c r="F312" s="3"/>
      <c r="G312" s="3"/>
      <c r="H312" s="3"/>
      <c r="I312" s="3"/>
      <c r="J312" s="21"/>
      <c r="K312" s="5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ht="17.25" customHeight="1">
      <c r="A313" s="1"/>
      <c r="B313" s="1"/>
      <c r="C313" s="1"/>
      <c r="D313" s="2"/>
      <c r="E313" s="3"/>
      <c r="F313" s="3"/>
      <c r="G313" s="3"/>
      <c r="H313" s="3"/>
      <c r="I313" s="3"/>
      <c r="J313" s="21"/>
      <c r="K313" s="5"/>
      <c r="L313" s="8"/>
      <c r="P313" s="8"/>
      <c r="Q313" s="8"/>
      <c r="R313" s="8"/>
      <c r="S313" s="8"/>
      <c r="T313" s="8"/>
      <c r="U313" s="8"/>
      <c r="V313" s="8"/>
      <c r="W313" s="8"/>
      <c r="X313" s="8"/>
    </row>
    <row r="314" ht="17.25" customHeight="1">
      <c r="A314" s="1"/>
      <c r="B314" s="1"/>
      <c r="C314" s="1"/>
      <c r="D314" s="2"/>
      <c r="E314" s="3"/>
      <c r="F314" s="3"/>
      <c r="G314" s="3"/>
      <c r="H314" s="3"/>
      <c r="I314" s="3"/>
      <c r="J314" s="21"/>
      <c r="K314" s="5"/>
      <c r="L314" s="8"/>
      <c r="P314" s="8"/>
      <c r="Q314" s="8"/>
      <c r="R314" s="8"/>
      <c r="S314" s="8"/>
      <c r="T314" s="8"/>
      <c r="U314" s="8"/>
      <c r="V314" s="8"/>
      <c r="W314" s="8"/>
      <c r="X314" s="8"/>
    </row>
    <row r="315" ht="17.25" customHeight="1">
      <c r="A315" s="1"/>
      <c r="B315" s="1"/>
      <c r="C315" s="1"/>
      <c r="D315" s="2"/>
      <c r="E315" s="3"/>
      <c r="F315" s="3"/>
      <c r="G315" s="3"/>
      <c r="H315" s="3"/>
      <c r="I315" s="3"/>
      <c r="J315" s="21"/>
      <c r="K315" s="5"/>
      <c r="L315" s="8"/>
      <c r="P315" s="8"/>
      <c r="Q315" s="8"/>
      <c r="R315" s="8"/>
      <c r="S315" s="8"/>
      <c r="T315" s="8"/>
      <c r="U315" s="8"/>
      <c r="V315" s="8"/>
      <c r="W315" s="8"/>
      <c r="X315" s="8"/>
    </row>
    <row r="316" ht="17.25" customHeight="1">
      <c r="A316" s="1"/>
      <c r="B316" s="1"/>
      <c r="C316" s="1"/>
      <c r="D316" s="2"/>
      <c r="E316" s="3"/>
      <c r="F316" s="3"/>
      <c r="G316" s="3"/>
      <c r="H316" s="3"/>
      <c r="I316" s="3"/>
      <c r="J316" s="21"/>
      <c r="K316" s="5"/>
      <c r="L316" s="8"/>
      <c r="P316" s="8"/>
      <c r="Q316" s="8"/>
      <c r="R316" s="8"/>
      <c r="S316" s="8"/>
      <c r="T316" s="8"/>
      <c r="U316" s="8"/>
      <c r="V316" s="8"/>
      <c r="W316" s="8"/>
      <c r="X316" s="8"/>
    </row>
    <row r="317" ht="17.25" customHeight="1">
      <c r="A317" s="1"/>
      <c r="B317" s="1"/>
      <c r="C317" s="1"/>
      <c r="D317" s="2"/>
      <c r="E317" s="3"/>
      <c r="F317" s="3"/>
      <c r="G317" s="3"/>
      <c r="H317" s="3"/>
      <c r="I317" s="3"/>
      <c r="J317" s="21"/>
      <c r="K317" s="5"/>
      <c r="L317" s="8"/>
      <c r="P317" s="8"/>
      <c r="Q317" s="8"/>
      <c r="R317" s="8"/>
      <c r="S317" s="8"/>
      <c r="T317" s="8"/>
      <c r="U317" s="8"/>
      <c r="V317" s="8"/>
      <c r="W317" s="8"/>
      <c r="X317" s="8"/>
    </row>
    <row r="318" ht="17.25" customHeight="1">
      <c r="A318" s="1"/>
      <c r="B318" s="1"/>
      <c r="C318" s="1"/>
      <c r="D318" s="2"/>
      <c r="E318" s="3"/>
      <c r="F318" s="3"/>
      <c r="G318" s="3"/>
      <c r="H318" s="3"/>
      <c r="I318" s="3"/>
      <c r="J318" s="21"/>
      <c r="K318" s="5"/>
      <c r="L318" s="8"/>
      <c r="P318" s="8"/>
      <c r="Q318" s="8"/>
      <c r="R318" s="8"/>
      <c r="S318" s="8"/>
      <c r="T318" s="8"/>
      <c r="U318" s="8"/>
      <c r="V318" s="8"/>
      <c r="W318" s="8"/>
      <c r="X318" s="8"/>
    </row>
    <row r="319" ht="17.25" customHeight="1">
      <c r="A319" s="1"/>
      <c r="B319" s="1"/>
      <c r="C319" s="1"/>
      <c r="D319" s="2"/>
      <c r="E319" s="3"/>
      <c r="F319" s="3"/>
      <c r="G319" s="3"/>
      <c r="H319" s="3"/>
      <c r="I319" s="3"/>
      <c r="J319" s="21"/>
      <c r="K319" s="5"/>
      <c r="L319" s="8"/>
      <c r="P319" s="8"/>
      <c r="Q319" s="8"/>
      <c r="R319" s="8"/>
      <c r="S319" s="8"/>
      <c r="T319" s="8"/>
      <c r="U319" s="8"/>
      <c r="V319" s="8"/>
      <c r="W319" s="8"/>
      <c r="X319" s="8"/>
    </row>
    <row r="320" ht="17.25" customHeight="1">
      <c r="A320" s="1"/>
      <c r="B320" s="1"/>
      <c r="C320" s="1"/>
      <c r="D320" s="2"/>
      <c r="E320" s="3"/>
      <c r="F320" s="3"/>
      <c r="G320" s="3"/>
      <c r="H320" s="3"/>
      <c r="I320" s="3"/>
      <c r="J320" s="21"/>
      <c r="K320" s="5"/>
      <c r="L320" s="8"/>
      <c r="P320" s="8"/>
      <c r="Q320" s="8"/>
      <c r="R320" s="8"/>
      <c r="S320" s="8"/>
      <c r="T320" s="8"/>
      <c r="U320" s="8"/>
      <c r="V320" s="8"/>
      <c r="W320" s="8"/>
      <c r="X320" s="8"/>
    </row>
    <row r="321" ht="17.25" customHeight="1">
      <c r="A321" s="1"/>
      <c r="B321" s="1"/>
      <c r="C321" s="1"/>
      <c r="D321" s="2"/>
      <c r="E321" s="3"/>
      <c r="F321" s="3"/>
      <c r="G321" s="3"/>
      <c r="H321" s="3"/>
      <c r="I321" s="3"/>
      <c r="J321" s="21"/>
      <c r="K321" s="5"/>
      <c r="L321" s="8"/>
      <c r="P321" s="8"/>
      <c r="Q321" s="8"/>
      <c r="R321" s="8"/>
      <c r="S321" s="8"/>
      <c r="T321" s="8"/>
      <c r="U321" s="8"/>
      <c r="V321" s="8"/>
      <c r="W321" s="8"/>
      <c r="X321" s="8"/>
    </row>
    <row r="322" ht="17.25" customHeight="1">
      <c r="A322" s="1"/>
      <c r="B322" s="1"/>
      <c r="C322" s="1"/>
      <c r="D322" s="2"/>
      <c r="E322" s="3"/>
      <c r="F322" s="3"/>
      <c r="G322" s="3"/>
      <c r="H322" s="3"/>
      <c r="I322" s="3"/>
      <c r="J322" s="21"/>
      <c r="K322" s="5"/>
      <c r="L322" s="8"/>
      <c r="P322" s="8"/>
      <c r="Q322" s="8"/>
      <c r="R322" s="8"/>
      <c r="S322" s="8"/>
      <c r="T322" s="8"/>
      <c r="U322" s="8"/>
      <c r="V322" s="8"/>
      <c r="W322" s="8"/>
      <c r="X322" s="8"/>
    </row>
    <row r="323" ht="17.25" customHeight="1">
      <c r="A323" s="1"/>
      <c r="B323" s="1"/>
      <c r="C323" s="1"/>
      <c r="D323" s="2"/>
      <c r="E323" s="3"/>
      <c r="F323" s="3"/>
      <c r="G323" s="3"/>
      <c r="H323" s="3"/>
      <c r="I323" s="3"/>
      <c r="J323" s="21"/>
      <c r="K323" s="5"/>
      <c r="L323" s="8"/>
      <c r="P323" s="8"/>
      <c r="Q323" s="8"/>
      <c r="R323" s="8"/>
      <c r="S323" s="8"/>
      <c r="T323" s="8"/>
      <c r="U323" s="8"/>
      <c r="V323" s="8"/>
      <c r="W323" s="8"/>
      <c r="X323" s="8"/>
    </row>
    <row r="324" ht="17.25" customHeight="1">
      <c r="A324" s="1"/>
      <c r="B324" s="1"/>
      <c r="C324" s="1"/>
      <c r="D324" s="2"/>
      <c r="E324" s="3"/>
      <c r="F324" s="3"/>
      <c r="G324" s="3"/>
      <c r="H324" s="3"/>
      <c r="I324" s="3"/>
      <c r="J324" s="21"/>
      <c r="K324" s="5"/>
      <c r="L324" s="8"/>
      <c r="P324" s="8"/>
      <c r="Q324" s="8"/>
      <c r="R324" s="8"/>
      <c r="S324" s="8"/>
      <c r="T324" s="8"/>
      <c r="U324" s="8"/>
      <c r="V324" s="8"/>
      <c r="W324" s="8"/>
      <c r="X324" s="8"/>
    </row>
    <row r="325" ht="17.25" customHeight="1">
      <c r="A325" s="1"/>
      <c r="B325" s="1"/>
      <c r="C325" s="1"/>
      <c r="D325" s="2"/>
      <c r="E325" s="3"/>
      <c r="F325" s="3"/>
      <c r="G325" s="3"/>
      <c r="H325" s="3"/>
      <c r="I325" s="3"/>
      <c r="J325" s="21"/>
      <c r="K325" s="5"/>
      <c r="L325" s="8"/>
      <c r="P325" s="8"/>
      <c r="Q325" s="8"/>
      <c r="R325" s="8"/>
      <c r="S325" s="8"/>
      <c r="T325" s="8"/>
      <c r="U325" s="8"/>
      <c r="V325" s="8"/>
      <c r="W325" s="8"/>
      <c r="X325" s="8"/>
    </row>
    <row r="326" ht="17.25" customHeight="1">
      <c r="A326" s="1"/>
      <c r="B326" s="1"/>
      <c r="C326" s="1"/>
      <c r="D326" s="2"/>
      <c r="E326" s="3"/>
      <c r="F326" s="3"/>
      <c r="G326" s="3"/>
      <c r="H326" s="3"/>
      <c r="I326" s="3"/>
      <c r="J326" s="21"/>
      <c r="K326" s="5"/>
      <c r="L326" s="8"/>
      <c r="P326" s="8"/>
      <c r="Q326" s="8"/>
      <c r="R326" s="8"/>
      <c r="S326" s="8"/>
      <c r="T326" s="8"/>
      <c r="U326" s="8"/>
      <c r="V326" s="8"/>
      <c r="W326" s="8"/>
      <c r="X326" s="8"/>
    </row>
    <row r="327" ht="15.75" customHeight="1">
      <c r="A327" s="2"/>
      <c r="B327" s="2"/>
      <c r="C327" s="2"/>
      <c r="D327" s="2"/>
      <c r="E327" s="2"/>
      <c r="F327" s="2"/>
      <c r="G327" s="222"/>
      <c r="H327" s="222"/>
      <c r="I327" s="222"/>
      <c r="J327" s="222"/>
      <c r="K327" s="5"/>
    </row>
    <row r="328" ht="15.75" customHeight="1">
      <c r="A328" s="2"/>
      <c r="B328" s="2"/>
      <c r="C328" s="2"/>
      <c r="D328" s="2"/>
      <c r="E328" s="2"/>
      <c r="F328" s="2"/>
      <c r="G328" s="222"/>
      <c r="H328" s="222"/>
      <c r="I328" s="222"/>
      <c r="J328" s="222"/>
      <c r="K328" s="5"/>
    </row>
    <row r="329" ht="15.75" customHeight="1">
      <c r="A329" s="2"/>
      <c r="B329" s="2"/>
      <c r="C329" s="2"/>
      <c r="D329" s="2"/>
      <c r="E329" s="2"/>
      <c r="F329" s="2"/>
      <c r="G329" s="222"/>
      <c r="H329" s="222"/>
      <c r="I329" s="222"/>
      <c r="J329" s="222"/>
      <c r="K329" s="5"/>
    </row>
    <row r="330" ht="15.75" customHeight="1">
      <c r="A330" s="2"/>
      <c r="B330" s="2"/>
      <c r="C330" s="2"/>
      <c r="D330" s="2"/>
      <c r="E330" s="2"/>
      <c r="F330" s="2"/>
      <c r="G330" s="222"/>
      <c r="H330" s="222"/>
      <c r="I330" s="222"/>
      <c r="J330" s="222"/>
      <c r="K330" s="5"/>
    </row>
    <row r="331" ht="15.75" customHeight="1">
      <c r="A331" s="2"/>
      <c r="B331" s="2"/>
      <c r="C331" s="2"/>
      <c r="D331" s="2"/>
      <c r="E331" s="2"/>
      <c r="F331" s="2"/>
      <c r="G331" s="222"/>
      <c r="H331" s="222"/>
      <c r="I331" s="222"/>
      <c r="J331" s="222"/>
      <c r="K331" s="5"/>
    </row>
    <row r="332" ht="15.75" customHeight="1">
      <c r="A332" s="2"/>
      <c r="B332" s="2"/>
      <c r="C332" s="2"/>
      <c r="D332" s="2"/>
      <c r="E332" s="2"/>
      <c r="F332" s="2"/>
      <c r="G332" s="222"/>
      <c r="H332" s="222"/>
      <c r="I332" s="222"/>
      <c r="J332" s="222"/>
      <c r="K332" s="5"/>
    </row>
    <row r="333" ht="15.75" customHeight="1">
      <c r="A333" s="2"/>
      <c r="B333" s="2"/>
      <c r="C333" s="2"/>
      <c r="D333" s="2"/>
      <c r="E333" s="2"/>
      <c r="F333" s="2"/>
      <c r="G333" s="222"/>
      <c r="H333" s="222"/>
      <c r="I333" s="222"/>
      <c r="J333" s="222"/>
      <c r="K333" s="5"/>
    </row>
    <row r="334" ht="15.75" customHeight="1">
      <c r="A334" s="2"/>
      <c r="B334" s="2"/>
      <c r="C334" s="2"/>
      <c r="D334" s="2"/>
      <c r="E334" s="2"/>
      <c r="F334" s="2"/>
      <c r="G334" s="222"/>
      <c r="H334" s="222"/>
      <c r="I334" s="222"/>
      <c r="J334" s="222"/>
      <c r="K334" s="5"/>
    </row>
    <row r="335" ht="15.75" customHeight="1">
      <c r="A335" s="2"/>
      <c r="B335" s="2"/>
      <c r="C335" s="2"/>
      <c r="D335" s="2"/>
      <c r="E335" s="2"/>
      <c r="F335" s="2"/>
      <c r="G335" s="222"/>
      <c r="H335" s="222"/>
      <c r="I335" s="222"/>
      <c r="J335" s="222"/>
      <c r="K335" s="5"/>
    </row>
    <row r="336" ht="15.75" customHeight="1">
      <c r="A336" s="2"/>
      <c r="B336" s="2"/>
      <c r="C336" s="2"/>
      <c r="D336" s="2"/>
      <c r="E336" s="2"/>
      <c r="F336" s="2"/>
      <c r="G336" s="222"/>
      <c r="H336" s="222"/>
      <c r="I336" s="222"/>
      <c r="J336" s="222"/>
      <c r="K336" s="5"/>
    </row>
    <row r="337" ht="15.75" customHeight="1">
      <c r="A337" s="2"/>
      <c r="B337" s="2"/>
      <c r="C337" s="2"/>
      <c r="D337" s="2"/>
      <c r="E337" s="2"/>
      <c r="F337" s="2"/>
      <c r="G337" s="222"/>
      <c r="H337" s="222"/>
      <c r="I337" s="222"/>
      <c r="J337" s="222"/>
      <c r="K337" s="5"/>
    </row>
    <row r="338" ht="15.75" customHeight="1">
      <c r="A338" s="2"/>
      <c r="B338" s="2"/>
      <c r="C338" s="2"/>
      <c r="D338" s="2"/>
      <c r="E338" s="2"/>
      <c r="F338" s="2"/>
      <c r="G338" s="222"/>
      <c r="H338" s="222"/>
      <c r="I338" s="222"/>
      <c r="J338" s="222"/>
      <c r="K338" s="5"/>
    </row>
    <row r="339" ht="15.75" customHeight="1">
      <c r="A339" s="2"/>
      <c r="B339" s="2"/>
      <c r="C339" s="2"/>
      <c r="D339" s="2"/>
      <c r="E339" s="2"/>
      <c r="F339" s="2"/>
      <c r="G339" s="222"/>
      <c r="H339" s="222"/>
      <c r="I339" s="222"/>
      <c r="J339" s="222"/>
      <c r="K339" s="5"/>
    </row>
    <row r="340" ht="15.75" customHeight="1">
      <c r="A340" s="2"/>
      <c r="B340" s="2"/>
      <c r="C340" s="2"/>
      <c r="D340" s="2"/>
      <c r="E340" s="2"/>
      <c r="F340" s="2"/>
      <c r="G340" s="222"/>
      <c r="H340" s="222"/>
      <c r="I340" s="222"/>
      <c r="J340" s="222"/>
      <c r="K340" s="5"/>
    </row>
    <row r="341" ht="15.75" customHeight="1">
      <c r="A341" s="2"/>
      <c r="B341" s="2"/>
      <c r="C341" s="2"/>
      <c r="D341" s="2"/>
      <c r="E341" s="2"/>
      <c r="F341" s="2"/>
      <c r="G341" s="222"/>
      <c r="H341" s="222"/>
      <c r="I341" s="222"/>
      <c r="J341" s="222"/>
      <c r="K341" s="5"/>
    </row>
    <row r="342" ht="15.75" customHeight="1">
      <c r="A342" s="2"/>
      <c r="B342" s="2"/>
      <c r="C342" s="2"/>
      <c r="D342" s="2"/>
      <c r="E342" s="2"/>
      <c r="F342" s="2"/>
      <c r="G342" s="222"/>
      <c r="H342" s="222"/>
      <c r="I342" s="222"/>
      <c r="J342" s="222"/>
      <c r="K342" s="5"/>
    </row>
    <row r="343" ht="15.75" customHeight="1">
      <c r="A343" s="2"/>
      <c r="B343" s="2"/>
      <c r="C343" s="2"/>
      <c r="D343" s="2"/>
      <c r="E343" s="2"/>
      <c r="F343" s="2"/>
      <c r="G343" s="222"/>
      <c r="H343" s="222"/>
      <c r="I343" s="222"/>
      <c r="J343" s="222"/>
      <c r="K343" s="5"/>
    </row>
    <row r="344" ht="15.75" customHeight="1">
      <c r="A344" s="2"/>
      <c r="B344" s="2"/>
      <c r="C344" s="2"/>
      <c r="D344" s="2"/>
      <c r="E344" s="2"/>
      <c r="F344" s="2"/>
      <c r="G344" s="222"/>
      <c r="H344" s="222"/>
      <c r="I344" s="222"/>
      <c r="J344" s="222"/>
      <c r="K344" s="5"/>
    </row>
    <row r="345" ht="15.75" customHeight="1">
      <c r="A345" s="2"/>
      <c r="B345" s="2"/>
      <c r="C345" s="2"/>
      <c r="D345" s="2"/>
      <c r="E345" s="2"/>
      <c r="F345" s="2"/>
      <c r="G345" s="222"/>
      <c r="H345" s="222"/>
      <c r="I345" s="222"/>
      <c r="J345" s="222"/>
      <c r="K345" s="5"/>
    </row>
    <row r="346" ht="15.75" customHeight="1">
      <c r="A346" s="2"/>
      <c r="B346" s="2"/>
      <c r="C346" s="2"/>
      <c r="D346" s="2"/>
      <c r="E346" s="2"/>
      <c r="F346" s="2"/>
      <c r="G346" s="222"/>
      <c r="H346" s="222"/>
      <c r="I346" s="222"/>
      <c r="J346" s="222"/>
      <c r="K346" s="5"/>
    </row>
    <row r="347" ht="15.75" customHeight="1">
      <c r="A347" s="2"/>
      <c r="B347" s="2"/>
      <c r="C347" s="2"/>
      <c r="D347" s="2"/>
      <c r="E347" s="2"/>
      <c r="F347" s="2"/>
      <c r="G347" s="222"/>
      <c r="H347" s="222"/>
      <c r="I347" s="222"/>
      <c r="J347" s="222"/>
      <c r="K347" s="5"/>
    </row>
    <row r="348" ht="15.75" customHeight="1">
      <c r="A348" s="2"/>
      <c r="B348" s="2"/>
      <c r="C348" s="2"/>
      <c r="D348" s="2"/>
      <c r="E348" s="2"/>
      <c r="F348" s="2"/>
      <c r="G348" s="222"/>
      <c r="H348" s="222"/>
      <c r="I348" s="222"/>
      <c r="J348" s="222"/>
      <c r="K348" s="5"/>
    </row>
    <row r="349" ht="15.75" customHeight="1">
      <c r="A349" s="2"/>
      <c r="B349" s="2"/>
      <c r="C349" s="2"/>
      <c r="D349" s="2"/>
      <c r="E349" s="2"/>
      <c r="F349" s="2"/>
      <c r="G349" s="222"/>
      <c r="H349" s="222"/>
      <c r="I349" s="222"/>
      <c r="J349" s="222"/>
      <c r="K349" s="5"/>
    </row>
    <row r="350" ht="15.75" customHeight="1">
      <c r="A350" s="2"/>
      <c r="B350" s="2"/>
      <c r="C350" s="2"/>
      <c r="D350" s="2"/>
      <c r="E350" s="2"/>
      <c r="F350" s="2"/>
      <c r="G350" s="222"/>
      <c r="H350" s="222"/>
      <c r="I350" s="222"/>
      <c r="J350" s="222"/>
      <c r="K350" s="5"/>
    </row>
    <row r="351" ht="15.75" customHeight="1">
      <c r="A351" s="2"/>
      <c r="B351" s="2"/>
      <c r="C351" s="2"/>
      <c r="D351" s="2"/>
      <c r="E351" s="2"/>
      <c r="F351" s="2"/>
      <c r="G351" s="222"/>
      <c r="H351" s="222"/>
      <c r="I351" s="222"/>
      <c r="J351" s="222"/>
      <c r="K351" s="5"/>
    </row>
    <row r="352" ht="15.75" customHeight="1">
      <c r="A352" s="2"/>
      <c r="B352" s="2"/>
      <c r="C352" s="2"/>
      <c r="D352" s="2"/>
      <c r="E352" s="2"/>
      <c r="F352" s="2"/>
      <c r="G352" s="222"/>
      <c r="H352" s="222"/>
      <c r="I352" s="222"/>
      <c r="J352" s="222"/>
      <c r="K352" s="5"/>
    </row>
    <row r="353" ht="15.75" customHeight="1">
      <c r="A353" s="2"/>
      <c r="B353" s="2"/>
      <c r="C353" s="2"/>
      <c r="D353" s="2"/>
      <c r="E353" s="2"/>
      <c r="F353" s="2"/>
      <c r="G353" s="222"/>
      <c r="H353" s="222"/>
      <c r="I353" s="222"/>
      <c r="J353" s="222"/>
      <c r="K353" s="5"/>
    </row>
    <row r="354" ht="15.75" customHeight="1">
      <c r="A354" s="2"/>
      <c r="B354" s="2"/>
      <c r="C354" s="2"/>
      <c r="D354" s="2"/>
      <c r="E354" s="2"/>
      <c r="F354" s="2"/>
      <c r="G354" s="222"/>
      <c r="H354" s="222"/>
      <c r="I354" s="222"/>
      <c r="J354" s="222"/>
      <c r="K354" s="5"/>
    </row>
    <row r="355" ht="15.75" customHeight="1">
      <c r="A355" s="2"/>
      <c r="B355" s="2"/>
      <c r="C355" s="2"/>
      <c r="D355" s="2"/>
      <c r="E355" s="2"/>
      <c r="F355" s="2"/>
      <c r="G355" s="222"/>
      <c r="H355" s="222"/>
      <c r="I355" s="222"/>
      <c r="J355" s="222"/>
      <c r="K355" s="5"/>
    </row>
    <row r="356" ht="15.75" customHeight="1">
      <c r="A356" s="2"/>
      <c r="B356" s="2"/>
      <c r="C356" s="2"/>
      <c r="D356" s="2"/>
      <c r="E356" s="2"/>
      <c r="F356" s="2"/>
      <c r="G356" s="222"/>
      <c r="H356" s="222"/>
      <c r="I356" s="222"/>
      <c r="J356" s="222"/>
      <c r="K356" s="5"/>
    </row>
    <row r="357" ht="15.75" customHeight="1">
      <c r="A357" s="2"/>
      <c r="B357" s="2"/>
      <c r="C357" s="2"/>
      <c r="D357" s="2"/>
      <c r="E357" s="2"/>
      <c r="F357" s="2"/>
      <c r="G357" s="222"/>
      <c r="H357" s="222"/>
      <c r="I357" s="222"/>
      <c r="J357" s="222"/>
      <c r="K357" s="5"/>
    </row>
    <row r="358" ht="15.75" customHeight="1">
      <c r="A358" s="2"/>
      <c r="B358" s="2"/>
      <c r="C358" s="2"/>
      <c r="D358" s="2"/>
      <c r="E358" s="2"/>
      <c r="F358" s="2"/>
      <c r="G358" s="222"/>
      <c r="H358" s="222"/>
      <c r="I358" s="222"/>
      <c r="J358" s="222"/>
      <c r="K358" s="5"/>
    </row>
    <row r="359" ht="15.75" customHeight="1">
      <c r="A359" s="2"/>
      <c r="B359" s="2"/>
      <c r="C359" s="2"/>
      <c r="D359" s="2"/>
      <c r="E359" s="2"/>
      <c r="F359" s="2"/>
      <c r="G359" s="222"/>
      <c r="H359" s="222"/>
      <c r="I359" s="222"/>
      <c r="J359" s="222"/>
      <c r="K359" s="5"/>
    </row>
    <row r="360" ht="15.75" customHeight="1">
      <c r="A360" s="2"/>
      <c r="B360" s="2"/>
      <c r="C360" s="2"/>
      <c r="D360" s="2"/>
      <c r="E360" s="2"/>
      <c r="F360" s="2"/>
      <c r="G360" s="222"/>
      <c r="H360" s="222"/>
      <c r="I360" s="222"/>
      <c r="J360" s="222"/>
      <c r="K360" s="5"/>
    </row>
    <row r="361" ht="15.75" customHeight="1">
      <c r="A361" s="2"/>
      <c r="B361" s="2"/>
      <c r="C361" s="2"/>
      <c r="D361" s="2"/>
      <c r="E361" s="2"/>
      <c r="F361" s="2"/>
      <c r="G361" s="222"/>
      <c r="H361" s="222"/>
      <c r="I361" s="222"/>
      <c r="J361" s="222"/>
      <c r="K361" s="5"/>
    </row>
    <row r="362" ht="15.75" customHeight="1">
      <c r="A362" s="2"/>
      <c r="B362" s="2"/>
      <c r="C362" s="2"/>
      <c r="D362" s="2"/>
      <c r="E362" s="2"/>
      <c r="F362" s="2"/>
      <c r="G362" s="222"/>
      <c r="H362" s="222"/>
      <c r="I362" s="222"/>
      <c r="J362" s="222"/>
      <c r="K362" s="5"/>
    </row>
    <row r="363" ht="15.75" customHeight="1">
      <c r="A363" s="2"/>
      <c r="B363" s="2"/>
      <c r="C363" s="2"/>
      <c r="D363" s="2"/>
      <c r="E363" s="2"/>
      <c r="F363" s="2"/>
      <c r="G363" s="222"/>
      <c r="H363" s="222"/>
      <c r="I363" s="222"/>
      <c r="J363" s="222"/>
      <c r="K363" s="5"/>
    </row>
    <row r="364" ht="15.75" customHeight="1">
      <c r="A364" s="2"/>
      <c r="B364" s="2"/>
      <c r="C364" s="2"/>
      <c r="D364" s="2"/>
      <c r="E364" s="2"/>
      <c r="F364" s="2"/>
      <c r="G364" s="222"/>
      <c r="H364" s="222"/>
      <c r="I364" s="222"/>
      <c r="J364" s="222"/>
      <c r="K364" s="5"/>
    </row>
    <row r="365" ht="15.75" customHeight="1">
      <c r="A365" s="2"/>
      <c r="B365" s="2"/>
      <c r="C365" s="2"/>
      <c r="D365" s="2"/>
      <c r="E365" s="2"/>
      <c r="F365" s="2"/>
      <c r="G365" s="222"/>
      <c r="H365" s="222"/>
      <c r="I365" s="222"/>
      <c r="J365" s="222"/>
      <c r="K365" s="5"/>
    </row>
    <row r="366" ht="15.75" customHeight="1">
      <c r="A366" s="2"/>
      <c r="B366" s="2"/>
      <c r="C366" s="2"/>
      <c r="D366" s="2"/>
      <c r="E366" s="2"/>
      <c r="F366" s="2"/>
      <c r="G366" s="222"/>
      <c r="H366" s="222"/>
      <c r="I366" s="222"/>
      <c r="J366" s="222"/>
      <c r="K366" s="5"/>
    </row>
    <row r="367" ht="15.75" customHeight="1">
      <c r="A367" s="2"/>
      <c r="B367" s="2"/>
      <c r="C367" s="2"/>
      <c r="D367" s="2"/>
      <c r="E367" s="2"/>
      <c r="F367" s="2"/>
      <c r="G367" s="222"/>
      <c r="H367" s="222"/>
      <c r="I367" s="222"/>
      <c r="J367" s="222"/>
      <c r="K367" s="5"/>
    </row>
    <row r="368" ht="15.75" customHeight="1">
      <c r="A368" s="2"/>
      <c r="B368" s="2"/>
      <c r="C368" s="2"/>
      <c r="D368" s="2"/>
      <c r="E368" s="2"/>
      <c r="F368" s="2"/>
      <c r="G368" s="222"/>
      <c r="H368" s="222"/>
      <c r="I368" s="222"/>
      <c r="J368" s="222"/>
      <c r="K368" s="5"/>
    </row>
    <row r="369" ht="15.75" customHeight="1">
      <c r="A369" s="2"/>
      <c r="B369" s="2"/>
      <c r="C369" s="2"/>
      <c r="D369" s="2"/>
      <c r="E369" s="2"/>
      <c r="F369" s="2"/>
      <c r="G369" s="222"/>
      <c r="H369" s="222"/>
      <c r="I369" s="222"/>
      <c r="J369" s="222"/>
      <c r="K369" s="5"/>
    </row>
    <row r="370" ht="15.75" customHeight="1">
      <c r="A370" s="2"/>
      <c r="B370" s="2"/>
      <c r="C370" s="2"/>
      <c r="D370" s="2"/>
      <c r="E370" s="2"/>
      <c r="F370" s="2"/>
      <c r="G370" s="222"/>
      <c r="H370" s="222"/>
      <c r="I370" s="222"/>
      <c r="J370" s="222"/>
      <c r="K370" s="5"/>
    </row>
    <row r="371" ht="15.75" customHeight="1">
      <c r="A371" s="2"/>
      <c r="B371" s="2"/>
      <c r="C371" s="2"/>
      <c r="D371" s="2"/>
      <c r="E371" s="2"/>
      <c r="F371" s="2"/>
      <c r="G371" s="222"/>
      <c r="H371" s="222"/>
      <c r="I371" s="222"/>
      <c r="J371" s="222"/>
      <c r="K371" s="5"/>
    </row>
    <row r="372" ht="15.75" customHeight="1">
      <c r="A372" s="2"/>
      <c r="B372" s="2"/>
      <c r="C372" s="2"/>
      <c r="D372" s="2"/>
      <c r="E372" s="2"/>
      <c r="F372" s="2"/>
      <c r="G372" s="222"/>
      <c r="H372" s="222"/>
      <c r="I372" s="222"/>
      <c r="J372" s="222"/>
      <c r="K372" s="5"/>
    </row>
    <row r="373" ht="15.75" customHeight="1">
      <c r="A373" s="2"/>
      <c r="B373" s="2"/>
      <c r="C373" s="2"/>
      <c r="D373" s="2"/>
      <c r="E373" s="2"/>
      <c r="F373" s="2"/>
      <c r="G373" s="222"/>
      <c r="H373" s="222"/>
      <c r="I373" s="222"/>
      <c r="J373" s="222"/>
      <c r="K373" s="5"/>
    </row>
    <row r="374" ht="15.75" customHeight="1">
      <c r="A374" s="2"/>
      <c r="B374" s="2"/>
      <c r="C374" s="2"/>
      <c r="D374" s="2"/>
      <c r="E374" s="2"/>
      <c r="F374" s="2"/>
      <c r="G374" s="222"/>
      <c r="H374" s="222"/>
      <c r="I374" s="222"/>
      <c r="J374" s="222"/>
      <c r="K374" s="5"/>
    </row>
    <row r="375" ht="15.75" customHeight="1">
      <c r="A375" s="2"/>
      <c r="B375" s="2"/>
      <c r="C375" s="2"/>
      <c r="D375" s="2"/>
      <c r="E375" s="2"/>
      <c r="F375" s="2"/>
      <c r="G375" s="222"/>
      <c r="H375" s="222"/>
      <c r="I375" s="222"/>
      <c r="J375" s="222"/>
      <c r="K375" s="5"/>
    </row>
    <row r="376" ht="15.75" customHeight="1">
      <c r="A376" s="2"/>
      <c r="B376" s="2"/>
      <c r="C376" s="2"/>
      <c r="D376" s="2"/>
      <c r="E376" s="2"/>
      <c r="F376" s="2"/>
      <c r="G376" s="222"/>
      <c r="H376" s="222"/>
      <c r="I376" s="222"/>
      <c r="J376" s="222"/>
      <c r="K376" s="5"/>
    </row>
    <row r="377" ht="15.75" customHeight="1">
      <c r="A377" s="2"/>
      <c r="B377" s="2"/>
      <c r="C377" s="2"/>
      <c r="D377" s="2"/>
      <c r="E377" s="2"/>
      <c r="F377" s="2"/>
      <c r="G377" s="222"/>
      <c r="H377" s="222"/>
      <c r="I377" s="222"/>
      <c r="J377" s="222"/>
      <c r="K377" s="5"/>
    </row>
    <row r="378" ht="15.75" customHeight="1">
      <c r="A378" s="2"/>
      <c r="B378" s="2"/>
      <c r="C378" s="2"/>
      <c r="D378" s="2"/>
      <c r="E378" s="2"/>
      <c r="F378" s="2"/>
      <c r="G378" s="222"/>
      <c r="H378" s="222"/>
      <c r="I378" s="222"/>
      <c r="J378" s="222"/>
      <c r="K378" s="5"/>
    </row>
    <row r="379" ht="15.75" customHeight="1">
      <c r="A379" s="2"/>
      <c r="B379" s="2"/>
      <c r="C379" s="2"/>
      <c r="D379" s="2"/>
      <c r="E379" s="2"/>
      <c r="F379" s="2"/>
      <c r="G379" s="222"/>
      <c r="H379" s="222"/>
      <c r="I379" s="222"/>
      <c r="J379" s="222"/>
      <c r="K379" s="5"/>
    </row>
    <row r="380" ht="15.75" customHeight="1">
      <c r="A380" s="2"/>
      <c r="B380" s="2"/>
      <c r="C380" s="2"/>
      <c r="D380" s="2"/>
      <c r="E380" s="2"/>
      <c r="F380" s="2"/>
      <c r="G380" s="222"/>
      <c r="H380" s="222"/>
      <c r="I380" s="222"/>
      <c r="J380" s="222"/>
      <c r="K380" s="5"/>
    </row>
    <row r="381" ht="15.75" customHeight="1">
      <c r="A381" s="2"/>
      <c r="B381" s="2"/>
      <c r="C381" s="2"/>
      <c r="D381" s="2"/>
      <c r="E381" s="2"/>
      <c r="F381" s="2"/>
      <c r="G381" s="222"/>
      <c r="H381" s="222"/>
      <c r="I381" s="222"/>
      <c r="J381" s="222"/>
      <c r="K381" s="5"/>
    </row>
    <row r="382" ht="15.75" customHeight="1">
      <c r="A382" s="2"/>
      <c r="B382" s="2"/>
      <c r="C382" s="2"/>
      <c r="D382" s="2"/>
      <c r="E382" s="2"/>
      <c r="F382" s="2"/>
      <c r="G382" s="222"/>
      <c r="H382" s="222"/>
      <c r="I382" s="222"/>
      <c r="J382" s="222"/>
      <c r="K382" s="5"/>
    </row>
    <row r="383" ht="15.75" customHeight="1">
      <c r="A383" s="2"/>
      <c r="B383" s="2"/>
      <c r="C383" s="2"/>
      <c r="D383" s="2"/>
      <c r="E383" s="2"/>
      <c r="F383" s="2"/>
      <c r="G383" s="222"/>
      <c r="H383" s="222"/>
      <c r="I383" s="222"/>
      <c r="J383" s="222"/>
      <c r="K383" s="5"/>
    </row>
    <row r="384" ht="15.75" customHeight="1">
      <c r="A384" s="2"/>
      <c r="B384" s="2"/>
      <c r="C384" s="2"/>
      <c r="D384" s="2"/>
      <c r="E384" s="2"/>
      <c r="F384" s="2"/>
      <c r="G384" s="222"/>
      <c r="H384" s="222"/>
      <c r="I384" s="222"/>
      <c r="J384" s="222"/>
      <c r="K384" s="5"/>
    </row>
    <row r="385" ht="15.75" customHeight="1">
      <c r="A385" s="2"/>
      <c r="B385" s="2"/>
      <c r="C385" s="2"/>
      <c r="D385" s="2"/>
      <c r="E385" s="2"/>
      <c r="F385" s="2"/>
      <c r="G385" s="222"/>
      <c r="H385" s="222"/>
      <c r="I385" s="222"/>
      <c r="J385" s="222"/>
      <c r="K385" s="5"/>
    </row>
    <row r="386" ht="15.75" customHeight="1">
      <c r="A386" s="2"/>
      <c r="B386" s="2"/>
      <c r="C386" s="2"/>
      <c r="D386" s="2"/>
      <c r="E386" s="2"/>
      <c r="F386" s="2"/>
      <c r="G386" s="222"/>
      <c r="H386" s="222"/>
      <c r="I386" s="222"/>
      <c r="J386" s="222"/>
      <c r="K386" s="5"/>
    </row>
    <row r="387" ht="15.75" customHeight="1">
      <c r="A387" s="2"/>
      <c r="B387" s="2"/>
      <c r="C387" s="2"/>
      <c r="D387" s="2"/>
      <c r="E387" s="2"/>
      <c r="F387" s="2"/>
      <c r="G387" s="222"/>
      <c r="H387" s="222"/>
      <c r="I387" s="222"/>
      <c r="J387" s="222"/>
      <c r="K387" s="5"/>
    </row>
    <row r="388" ht="15.75" customHeight="1">
      <c r="A388" s="2"/>
      <c r="B388" s="2"/>
      <c r="C388" s="2"/>
      <c r="D388" s="2"/>
      <c r="E388" s="2"/>
      <c r="F388" s="2"/>
      <c r="G388" s="222"/>
      <c r="H388" s="222"/>
      <c r="I388" s="222"/>
      <c r="J388" s="222"/>
      <c r="K388" s="5"/>
    </row>
    <row r="389" ht="15.75" customHeight="1">
      <c r="A389" s="2"/>
      <c r="B389" s="2"/>
      <c r="C389" s="2"/>
      <c r="D389" s="2"/>
      <c r="E389" s="2"/>
      <c r="F389" s="2"/>
      <c r="G389" s="222"/>
      <c r="H389" s="222"/>
      <c r="I389" s="222"/>
      <c r="J389" s="222"/>
      <c r="K389" s="5"/>
    </row>
    <row r="390" ht="15.75" customHeight="1">
      <c r="A390" s="2"/>
      <c r="B390" s="2"/>
      <c r="C390" s="2"/>
      <c r="D390" s="2"/>
      <c r="E390" s="2"/>
      <c r="F390" s="2"/>
      <c r="G390" s="222"/>
      <c r="H390" s="222"/>
      <c r="I390" s="222"/>
      <c r="J390" s="222"/>
      <c r="K390" s="5"/>
    </row>
    <row r="391" ht="15.75" customHeight="1">
      <c r="A391" s="2"/>
      <c r="B391" s="2"/>
      <c r="C391" s="2"/>
      <c r="D391" s="2"/>
      <c r="E391" s="2"/>
      <c r="F391" s="2"/>
      <c r="G391" s="222"/>
      <c r="H391" s="222"/>
      <c r="I391" s="222"/>
      <c r="J391" s="222"/>
      <c r="K391" s="5"/>
    </row>
    <row r="392" ht="15.75" customHeight="1">
      <c r="A392" s="2"/>
      <c r="B392" s="2"/>
      <c r="C392" s="2"/>
      <c r="D392" s="2"/>
      <c r="E392" s="2"/>
      <c r="F392" s="2"/>
      <c r="G392" s="222"/>
      <c r="H392" s="222"/>
      <c r="I392" s="222"/>
      <c r="J392" s="222"/>
      <c r="K392" s="5"/>
    </row>
    <row r="393" ht="15.75" customHeight="1">
      <c r="A393" s="2"/>
      <c r="B393" s="2"/>
      <c r="C393" s="2"/>
      <c r="D393" s="2"/>
      <c r="E393" s="2"/>
      <c r="F393" s="2"/>
      <c r="G393" s="222"/>
      <c r="H393" s="222"/>
      <c r="I393" s="222"/>
      <c r="J393" s="222"/>
      <c r="K393" s="5"/>
    </row>
    <row r="394" ht="15.75" customHeight="1">
      <c r="A394" s="2"/>
      <c r="B394" s="2"/>
      <c r="C394" s="2"/>
      <c r="D394" s="2"/>
      <c r="E394" s="2"/>
      <c r="F394" s="2"/>
      <c r="G394" s="222"/>
      <c r="H394" s="222"/>
      <c r="I394" s="222"/>
      <c r="J394" s="222"/>
      <c r="K394" s="5"/>
    </row>
    <row r="395" ht="15.75" customHeight="1">
      <c r="A395" s="2"/>
      <c r="B395" s="2"/>
      <c r="C395" s="2"/>
      <c r="D395" s="2"/>
      <c r="E395" s="2"/>
      <c r="F395" s="2"/>
      <c r="G395" s="222"/>
      <c r="H395" s="222"/>
      <c r="I395" s="222"/>
      <c r="J395" s="222"/>
      <c r="K395" s="5"/>
    </row>
    <row r="396" ht="15.75" customHeight="1">
      <c r="A396" s="2"/>
      <c r="B396" s="2"/>
      <c r="C396" s="2"/>
      <c r="D396" s="2"/>
      <c r="E396" s="2"/>
      <c r="F396" s="2"/>
      <c r="G396" s="222"/>
      <c r="H396" s="222"/>
      <c r="I396" s="222"/>
      <c r="J396" s="222"/>
      <c r="K396" s="5"/>
    </row>
    <row r="397" ht="15.75" customHeight="1">
      <c r="A397" s="2"/>
      <c r="B397" s="2"/>
      <c r="C397" s="2"/>
      <c r="D397" s="2"/>
      <c r="E397" s="2"/>
      <c r="F397" s="2"/>
      <c r="G397" s="222"/>
      <c r="H397" s="222"/>
      <c r="I397" s="222"/>
      <c r="J397" s="222"/>
      <c r="K397" s="5"/>
    </row>
    <row r="398" ht="15.75" customHeight="1">
      <c r="A398" s="2"/>
      <c r="B398" s="2"/>
      <c r="C398" s="2"/>
      <c r="D398" s="2"/>
      <c r="E398" s="2"/>
      <c r="F398" s="2"/>
      <c r="G398" s="222"/>
      <c r="H398" s="222"/>
      <c r="I398" s="222"/>
      <c r="J398" s="222"/>
      <c r="K398" s="5"/>
    </row>
    <row r="399" ht="15.75" customHeight="1">
      <c r="A399" s="2"/>
      <c r="B399" s="2"/>
      <c r="C399" s="2"/>
      <c r="D399" s="2"/>
      <c r="E399" s="2"/>
      <c r="F399" s="2"/>
      <c r="G399" s="222"/>
      <c r="H399" s="222"/>
      <c r="I399" s="222"/>
      <c r="J399" s="222"/>
      <c r="K399" s="5"/>
    </row>
    <row r="400" ht="15.75" customHeight="1">
      <c r="A400" s="2"/>
      <c r="B400" s="2"/>
      <c r="C400" s="2"/>
      <c r="D400" s="2"/>
      <c r="E400" s="2"/>
      <c r="F400" s="2"/>
      <c r="G400" s="222"/>
      <c r="H400" s="222"/>
      <c r="I400" s="222"/>
      <c r="J400" s="222"/>
      <c r="K400" s="5"/>
    </row>
    <row r="401" ht="15.75" customHeight="1">
      <c r="A401" s="2"/>
      <c r="B401" s="2"/>
      <c r="C401" s="2"/>
      <c r="D401" s="2"/>
      <c r="E401" s="2"/>
      <c r="F401" s="2"/>
      <c r="G401" s="222"/>
      <c r="H401" s="222"/>
      <c r="I401" s="222"/>
      <c r="J401" s="222"/>
      <c r="K401" s="5"/>
    </row>
    <row r="402" ht="15.75" customHeight="1">
      <c r="A402" s="2"/>
      <c r="B402" s="2"/>
      <c r="C402" s="2"/>
      <c r="D402" s="2"/>
      <c r="E402" s="2"/>
      <c r="F402" s="2"/>
      <c r="G402" s="222"/>
      <c r="H402" s="222"/>
      <c r="I402" s="222"/>
      <c r="J402" s="222"/>
      <c r="K402" s="5"/>
    </row>
    <row r="403" ht="15.75" customHeight="1">
      <c r="A403" s="2"/>
      <c r="B403" s="2"/>
      <c r="C403" s="2"/>
      <c r="D403" s="2"/>
      <c r="E403" s="2"/>
      <c r="F403" s="2"/>
      <c r="G403" s="222"/>
      <c r="H403" s="222"/>
      <c r="I403" s="222"/>
      <c r="J403" s="222"/>
      <c r="K403" s="5"/>
    </row>
    <row r="404" ht="15.75" customHeight="1">
      <c r="A404" s="2"/>
      <c r="B404" s="2"/>
      <c r="C404" s="2"/>
      <c r="D404" s="2"/>
      <c r="E404" s="2"/>
      <c r="F404" s="2"/>
      <c r="G404" s="222"/>
      <c r="H404" s="222"/>
      <c r="I404" s="222"/>
      <c r="J404" s="222"/>
      <c r="K404" s="5"/>
    </row>
    <row r="405" ht="15.75" customHeight="1">
      <c r="A405" s="2"/>
      <c r="B405" s="2"/>
      <c r="C405" s="2"/>
      <c r="D405" s="2"/>
      <c r="E405" s="2"/>
      <c r="F405" s="2"/>
      <c r="G405" s="222"/>
      <c r="H405" s="222"/>
      <c r="I405" s="222"/>
      <c r="J405" s="222"/>
      <c r="K405" s="5"/>
    </row>
    <row r="406" ht="15.75" customHeight="1">
      <c r="A406" s="2"/>
      <c r="B406" s="2"/>
      <c r="C406" s="2"/>
      <c r="D406" s="2"/>
      <c r="E406" s="2"/>
      <c r="F406" s="2"/>
      <c r="G406" s="222"/>
      <c r="H406" s="222"/>
      <c r="I406" s="222"/>
      <c r="J406" s="222"/>
      <c r="K406" s="5"/>
    </row>
    <row r="407" ht="15.75" customHeight="1">
      <c r="A407" s="2"/>
      <c r="B407" s="2"/>
      <c r="C407" s="2"/>
      <c r="D407" s="2"/>
      <c r="E407" s="2"/>
      <c r="F407" s="2"/>
      <c r="G407" s="222"/>
      <c r="H407" s="222"/>
      <c r="I407" s="222"/>
      <c r="J407" s="222"/>
      <c r="K407" s="5"/>
    </row>
    <row r="408" ht="15.75" customHeight="1">
      <c r="A408" s="2"/>
      <c r="B408" s="2"/>
      <c r="C408" s="2"/>
      <c r="D408" s="2"/>
      <c r="E408" s="2"/>
      <c r="F408" s="2"/>
      <c r="G408" s="222"/>
      <c r="H408" s="222"/>
      <c r="I408" s="222"/>
      <c r="J408" s="222"/>
      <c r="K408" s="5"/>
    </row>
    <row r="409" ht="15.75" customHeight="1">
      <c r="A409" s="2"/>
      <c r="B409" s="2"/>
      <c r="C409" s="2"/>
      <c r="D409" s="2"/>
      <c r="E409" s="2"/>
      <c r="F409" s="2"/>
      <c r="G409" s="222"/>
      <c r="H409" s="222"/>
      <c r="I409" s="222"/>
      <c r="J409" s="222"/>
      <c r="K409" s="5"/>
    </row>
    <row r="410" ht="15.75" customHeight="1">
      <c r="A410" s="2"/>
      <c r="B410" s="2"/>
      <c r="C410" s="2"/>
      <c r="D410" s="2"/>
      <c r="E410" s="2"/>
      <c r="F410" s="2"/>
      <c r="G410" s="222"/>
      <c r="H410" s="222"/>
      <c r="I410" s="222"/>
      <c r="J410" s="222"/>
      <c r="K410" s="5"/>
    </row>
    <row r="411" ht="15.75" customHeight="1">
      <c r="A411" s="2"/>
      <c r="B411" s="2"/>
      <c r="C411" s="2"/>
      <c r="D411" s="2"/>
      <c r="E411" s="2"/>
      <c r="F411" s="2"/>
      <c r="G411" s="222"/>
      <c r="H411" s="222"/>
      <c r="I411" s="222"/>
      <c r="J411" s="222"/>
      <c r="K411" s="5"/>
    </row>
    <row r="412" ht="15.75" customHeight="1">
      <c r="A412" s="2"/>
      <c r="B412" s="2"/>
      <c r="C412" s="2"/>
      <c r="D412" s="2"/>
      <c r="E412" s="2"/>
      <c r="F412" s="2"/>
      <c r="G412" s="222"/>
      <c r="H412" s="222"/>
      <c r="I412" s="222"/>
      <c r="J412" s="222"/>
      <c r="K412" s="5"/>
    </row>
    <row r="413" ht="15.75" customHeight="1">
      <c r="A413" s="2"/>
      <c r="B413" s="2"/>
      <c r="C413" s="2"/>
      <c r="D413" s="2"/>
      <c r="E413" s="2"/>
      <c r="F413" s="2"/>
      <c r="G413" s="222"/>
      <c r="H413" s="222"/>
      <c r="I413" s="222"/>
      <c r="J413" s="222"/>
      <c r="K413" s="5"/>
    </row>
    <row r="414" ht="15.75" customHeight="1">
      <c r="A414" s="2"/>
      <c r="B414" s="2"/>
      <c r="C414" s="2"/>
      <c r="D414" s="2"/>
      <c r="E414" s="2"/>
      <c r="F414" s="2"/>
      <c r="G414" s="222"/>
      <c r="H414" s="222"/>
      <c r="I414" s="222"/>
      <c r="J414" s="222"/>
      <c r="K414" s="5"/>
    </row>
    <row r="415" ht="15.75" customHeight="1">
      <c r="A415" s="2"/>
      <c r="B415" s="2"/>
      <c r="C415" s="2"/>
      <c r="D415" s="2"/>
      <c r="E415" s="2"/>
      <c r="F415" s="2"/>
      <c r="G415" s="222"/>
      <c r="H415" s="222"/>
      <c r="I415" s="222"/>
      <c r="J415" s="222"/>
      <c r="K415" s="5"/>
    </row>
    <row r="416" ht="15.75" customHeight="1">
      <c r="A416" s="2"/>
      <c r="B416" s="2"/>
      <c r="C416" s="2"/>
      <c r="D416" s="2"/>
      <c r="E416" s="2"/>
      <c r="F416" s="2"/>
      <c r="G416" s="222"/>
      <c r="H416" s="222"/>
      <c r="I416" s="222"/>
      <c r="J416" s="222"/>
      <c r="K416" s="5"/>
    </row>
    <row r="417" ht="15.75" customHeight="1">
      <c r="A417" s="2"/>
      <c r="B417" s="2"/>
      <c r="C417" s="2"/>
      <c r="D417" s="2"/>
      <c r="E417" s="2"/>
      <c r="F417" s="2"/>
      <c r="G417" s="222"/>
      <c r="H417" s="222"/>
      <c r="I417" s="222"/>
      <c r="J417" s="222"/>
      <c r="K417" s="5"/>
    </row>
    <row r="418" ht="15.75" customHeight="1">
      <c r="A418" s="2"/>
      <c r="B418" s="2"/>
      <c r="C418" s="2"/>
      <c r="D418" s="2"/>
      <c r="E418" s="2"/>
      <c r="F418" s="2"/>
      <c r="G418" s="222"/>
      <c r="H418" s="222"/>
      <c r="I418" s="222"/>
      <c r="J418" s="222"/>
      <c r="K418" s="5"/>
    </row>
    <row r="419" ht="15.75" customHeight="1">
      <c r="A419" s="2"/>
      <c r="B419" s="2"/>
      <c r="C419" s="2"/>
      <c r="D419" s="2"/>
      <c r="E419" s="2"/>
      <c r="F419" s="2"/>
      <c r="G419" s="222"/>
      <c r="H419" s="222"/>
      <c r="I419" s="222"/>
      <c r="J419" s="222"/>
      <c r="K419" s="5"/>
    </row>
    <row r="420" ht="15.75" customHeight="1">
      <c r="A420" s="2"/>
      <c r="B420" s="2"/>
      <c r="C420" s="2"/>
      <c r="D420" s="2"/>
      <c r="E420" s="2"/>
      <c r="F420" s="2"/>
      <c r="G420" s="222"/>
      <c r="H420" s="222"/>
      <c r="I420" s="222"/>
      <c r="J420" s="222"/>
      <c r="K420" s="5"/>
    </row>
    <row r="421" ht="15.75" customHeight="1">
      <c r="A421" s="2"/>
      <c r="B421" s="2"/>
      <c r="C421" s="2"/>
      <c r="D421" s="2"/>
      <c r="E421" s="2"/>
      <c r="F421" s="2"/>
      <c r="G421" s="222"/>
      <c r="H421" s="222"/>
      <c r="I421" s="222"/>
      <c r="J421" s="222"/>
      <c r="K421" s="5"/>
    </row>
    <row r="422" ht="15.75" customHeight="1">
      <c r="A422" s="2"/>
      <c r="B422" s="2"/>
      <c r="C422" s="2"/>
      <c r="D422" s="2"/>
      <c r="E422" s="2"/>
      <c r="F422" s="2"/>
      <c r="G422" s="222"/>
      <c r="H422" s="222"/>
      <c r="I422" s="222"/>
      <c r="J422" s="222"/>
      <c r="K422" s="5"/>
    </row>
    <row r="423" ht="15.75" customHeight="1">
      <c r="A423" s="2"/>
      <c r="B423" s="2"/>
      <c r="C423" s="2"/>
      <c r="D423" s="2"/>
      <c r="E423" s="2"/>
      <c r="F423" s="2"/>
      <c r="G423" s="222"/>
      <c r="H423" s="222"/>
      <c r="I423" s="222"/>
      <c r="J423" s="222"/>
      <c r="K423" s="5"/>
    </row>
    <row r="424" ht="15.75" customHeight="1">
      <c r="A424" s="2"/>
      <c r="B424" s="2"/>
      <c r="C424" s="2"/>
      <c r="D424" s="2"/>
      <c r="E424" s="2"/>
      <c r="F424" s="2"/>
      <c r="G424" s="222"/>
      <c r="H424" s="222"/>
      <c r="I424" s="222"/>
      <c r="J424" s="222"/>
      <c r="K424" s="5"/>
    </row>
    <row r="425" ht="15.75" customHeight="1">
      <c r="A425" s="2"/>
      <c r="B425" s="2"/>
      <c r="C425" s="2"/>
      <c r="D425" s="2"/>
      <c r="E425" s="2"/>
      <c r="F425" s="2"/>
      <c r="G425" s="222"/>
      <c r="H425" s="222"/>
      <c r="I425" s="222"/>
      <c r="J425" s="222"/>
      <c r="K425" s="5"/>
    </row>
    <row r="426" ht="15.75" customHeight="1">
      <c r="A426" s="2"/>
      <c r="B426" s="2"/>
      <c r="C426" s="2"/>
      <c r="D426" s="2"/>
      <c r="E426" s="2"/>
      <c r="F426" s="2"/>
      <c r="G426" s="222"/>
      <c r="H426" s="222"/>
      <c r="I426" s="222"/>
      <c r="J426" s="222"/>
      <c r="K426" s="5"/>
    </row>
    <row r="427" ht="15.75" customHeight="1">
      <c r="A427" s="2"/>
      <c r="B427" s="2"/>
      <c r="C427" s="2"/>
      <c r="D427" s="2"/>
      <c r="E427" s="2"/>
      <c r="F427" s="2"/>
      <c r="G427" s="222"/>
      <c r="H427" s="222"/>
      <c r="I427" s="222"/>
      <c r="J427" s="222"/>
      <c r="K427" s="5"/>
    </row>
    <row r="428" ht="15.75" customHeight="1">
      <c r="A428" s="2"/>
      <c r="B428" s="2"/>
      <c r="C428" s="2"/>
      <c r="D428" s="2"/>
      <c r="E428" s="2"/>
      <c r="F428" s="2"/>
      <c r="G428" s="222"/>
      <c r="H428" s="222"/>
      <c r="I428" s="222"/>
      <c r="J428" s="222"/>
      <c r="K428" s="5"/>
    </row>
    <row r="429" ht="15.75" customHeight="1">
      <c r="A429" s="2"/>
      <c r="B429" s="2"/>
      <c r="C429" s="2"/>
      <c r="D429" s="2"/>
      <c r="E429" s="2"/>
      <c r="F429" s="2"/>
      <c r="G429" s="222"/>
      <c r="H429" s="222"/>
      <c r="I429" s="222"/>
      <c r="J429" s="222"/>
      <c r="K429" s="5"/>
    </row>
    <row r="430" ht="15.75" customHeight="1">
      <c r="A430" s="2"/>
      <c r="B430" s="2"/>
      <c r="C430" s="2"/>
      <c r="D430" s="2"/>
      <c r="E430" s="2"/>
      <c r="F430" s="2"/>
      <c r="G430" s="222"/>
      <c r="H430" s="222"/>
      <c r="I430" s="222"/>
      <c r="J430" s="222"/>
      <c r="K430" s="5"/>
    </row>
    <row r="431" ht="15.75" customHeight="1">
      <c r="A431" s="2"/>
      <c r="B431" s="2"/>
      <c r="C431" s="2"/>
      <c r="D431" s="2"/>
      <c r="E431" s="2"/>
      <c r="F431" s="2"/>
      <c r="G431" s="222"/>
      <c r="H431" s="222"/>
      <c r="I431" s="222"/>
      <c r="J431" s="222"/>
      <c r="K431" s="5"/>
    </row>
    <row r="432" ht="15.75" customHeight="1">
      <c r="A432" s="2"/>
      <c r="B432" s="2"/>
      <c r="C432" s="2"/>
      <c r="D432" s="2"/>
      <c r="E432" s="2"/>
      <c r="F432" s="2"/>
      <c r="G432" s="222"/>
      <c r="H432" s="222"/>
      <c r="I432" s="222"/>
      <c r="J432" s="222"/>
      <c r="K432" s="5"/>
    </row>
    <row r="433" ht="15.75" customHeight="1">
      <c r="A433" s="2"/>
      <c r="B433" s="2"/>
      <c r="C433" s="2"/>
      <c r="D433" s="2"/>
      <c r="E433" s="2"/>
      <c r="F433" s="2"/>
      <c r="G433" s="222"/>
      <c r="H433" s="222"/>
      <c r="I433" s="222"/>
      <c r="J433" s="222"/>
      <c r="K433" s="5"/>
    </row>
    <row r="434" ht="15.75" customHeight="1">
      <c r="A434" s="2"/>
      <c r="B434" s="2"/>
      <c r="C434" s="2"/>
      <c r="D434" s="2"/>
      <c r="E434" s="2"/>
      <c r="F434" s="2"/>
      <c r="G434" s="222"/>
      <c r="H434" s="222"/>
      <c r="I434" s="222"/>
      <c r="J434" s="222"/>
      <c r="K434" s="5"/>
    </row>
    <row r="435" ht="15.75" customHeight="1">
      <c r="A435" s="2"/>
      <c r="B435" s="2"/>
      <c r="C435" s="2"/>
      <c r="D435" s="2"/>
      <c r="E435" s="2"/>
      <c r="F435" s="2"/>
      <c r="G435" s="222"/>
      <c r="H435" s="222"/>
      <c r="I435" s="222"/>
      <c r="J435" s="222"/>
      <c r="K435" s="5"/>
    </row>
    <row r="436" ht="15.75" customHeight="1">
      <c r="A436" s="2"/>
      <c r="B436" s="2"/>
      <c r="C436" s="2"/>
      <c r="D436" s="2"/>
      <c r="E436" s="2"/>
      <c r="F436" s="2"/>
      <c r="G436" s="222"/>
      <c r="H436" s="222"/>
      <c r="I436" s="222"/>
      <c r="J436" s="222"/>
      <c r="K436" s="5"/>
    </row>
    <row r="437" ht="15.75" customHeight="1">
      <c r="A437" s="2"/>
      <c r="B437" s="2"/>
      <c r="C437" s="2"/>
      <c r="D437" s="2"/>
      <c r="E437" s="2"/>
      <c r="F437" s="2"/>
      <c r="G437" s="222"/>
      <c r="H437" s="222"/>
      <c r="I437" s="222"/>
      <c r="J437" s="222"/>
      <c r="K437" s="5"/>
    </row>
    <row r="438" ht="15.75" customHeight="1">
      <c r="A438" s="2"/>
      <c r="B438" s="2"/>
      <c r="C438" s="2"/>
      <c r="D438" s="2"/>
      <c r="E438" s="2"/>
      <c r="F438" s="2"/>
      <c r="G438" s="222"/>
      <c r="H438" s="222"/>
      <c r="I438" s="222"/>
      <c r="J438" s="222"/>
      <c r="K438" s="5"/>
    </row>
    <row r="439" ht="15.75" customHeight="1">
      <c r="A439" s="2"/>
      <c r="B439" s="2"/>
      <c r="C439" s="2"/>
      <c r="D439" s="2"/>
      <c r="E439" s="2"/>
      <c r="F439" s="2"/>
      <c r="G439" s="222"/>
      <c r="H439" s="222"/>
      <c r="I439" s="222"/>
      <c r="J439" s="222"/>
      <c r="K439" s="5"/>
    </row>
    <row r="440" ht="15.75" customHeight="1">
      <c r="A440" s="2"/>
      <c r="B440" s="2"/>
      <c r="C440" s="2"/>
      <c r="D440" s="2"/>
      <c r="E440" s="2"/>
      <c r="F440" s="2"/>
      <c r="G440" s="222"/>
      <c r="H440" s="222"/>
      <c r="I440" s="222"/>
      <c r="J440" s="222"/>
      <c r="K440" s="5"/>
    </row>
    <row r="441" ht="15.75" customHeight="1">
      <c r="A441" s="2"/>
      <c r="B441" s="2"/>
      <c r="C441" s="2"/>
      <c r="D441" s="2"/>
      <c r="E441" s="2"/>
      <c r="F441" s="2"/>
      <c r="G441" s="222"/>
      <c r="H441" s="222"/>
      <c r="I441" s="222"/>
      <c r="J441" s="222"/>
      <c r="K441" s="5"/>
    </row>
    <row r="442" ht="15.75" customHeight="1">
      <c r="A442" s="2"/>
      <c r="B442" s="2"/>
      <c r="C442" s="2"/>
      <c r="D442" s="2"/>
      <c r="E442" s="2"/>
      <c r="F442" s="2"/>
      <c r="G442" s="222"/>
      <c r="H442" s="222"/>
      <c r="I442" s="222"/>
      <c r="J442" s="222"/>
      <c r="K442" s="5"/>
    </row>
    <row r="443" ht="15.75" customHeight="1">
      <c r="A443" s="2"/>
      <c r="B443" s="2"/>
      <c r="C443" s="2"/>
      <c r="D443" s="2"/>
      <c r="E443" s="2"/>
      <c r="F443" s="2"/>
      <c r="G443" s="222"/>
      <c r="H443" s="222"/>
      <c r="I443" s="222"/>
      <c r="J443" s="222"/>
      <c r="K443" s="5"/>
    </row>
    <row r="444" ht="15.75" customHeight="1">
      <c r="A444" s="2"/>
      <c r="B444" s="2"/>
      <c r="C444" s="2"/>
      <c r="D444" s="2"/>
      <c r="E444" s="2"/>
      <c r="F444" s="2"/>
      <c r="G444" s="222"/>
      <c r="H444" s="222"/>
      <c r="I444" s="222"/>
      <c r="J444" s="222"/>
      <c r="K444" s="5"/>
    </row>
    <row r="445" ht="15.75" customHeight="1">
      <c r="A445" s="2"/>
      <c r="B445" s="2"/>
      <c r="C445" s="2"/>
      <c r="D445" s="2"/>
      <c r="E445" s="2"/>
      <c r="F445" s="2"/>
      <c r="G445" s="222"/>
      <c r="H445" s="222"/>
      <c r="I445" s="222"/>
      <c r="J445" s="222"/>
      <c r="K445" s="5"/>
    </row>
    <row r="446" ht="15.75" customHeight="1">
      <c r="A446" s="2"/>
      <c r="B446" s="2"/>
      <c r="C446" s="2"/>
      <c r="D446" s="2"/>
      <c r="E446" s="2"/>
      <c r="F446" s="2"/>
      <c r="G446" s="222"/>
      <c r="H446" s="222"/>
      <c r="I446" s="222"/>
      <c r="J446" s="222"/>
      <c r="K446" s="5"/>
    </row>
    <row r="447" ht="15.75" customHeight="1">
      <c r="A447" s="2"/>
      <c r="B447" s="2"/>
      <c r="C447" s="2"/>
      <c r="D447" s="2"/>
      <c r="E447" s="2"/>
      <c r="F447" s="2"/>
      <c r="G447" s="222"/>
      <c r="H447" s="222"/>
      <c r="I447" s="222"/>
      <c r="J447" s="222"/>
      <c r="K447" s="5"/>
    </row>
    <row r="448" ht="15.75" customHeight="1">
      <c r="A448" s="2"/>
      <c r="B448" s="2"/>
      <c r="C448" s="2"/>
      <c r="D448" s="2"/>
      <c r="E448" s="2"/>
      <c r="F448" s="2"/>
      <c r="G448" s="222"/>
      <c r="H448" s="222"/>
      <c r="I448" s="222"/>
      <c r="J448" s="222"/>
      <c r="K448" s="5"/>
    </row>
    <row r="449" ht="15.75" customHeight="1">
      <c r="A449" s="2"/>
      <c r="B449" s="2"/>
      <c r="C449" s="2"/>
      <c r="D449" s="2"/>
      <c r="E449" s="2"/>
      <c r="F449" s="2"/>
      <c r="G449" s="222"/>
      <c r="H449" s="222"/>
      <c r="I449" s="222"/>
      <c r="J449" s="222"/>
      <c r="K449" s="5"/>
    </row>
    <row r="450" ht="15.75" customHeight="1">
      <c r="A450" s="2"/>
      <c r="B450" s="2"/>
      <c r="C450" s="2"/>
      <c r="D450" s="2"/>
      <c r="E450" s="2"/>
      <c r="F450" s="2"/>
      <c r="G450" s="222"/>
      <c r="H450" s="222"/>
      <c r="I450" s="222"/>
      <c r="J450" s="222"/>
      <c r="K450" s="5"/>
    </row>
    <row r="451" ht="15.75" customHeight="1">
      <c r="A451" s="2"/>
      <c r="B451" s="2"/>
      <c r="C451" s="2"/>
      <c r="D451" s="2"/>
      <c r="E451" s="2"/>
      <c r="F451" s="2"/>
      <c r="G451" s="222"/>
      <c r="H451" s="222"/>
      <c r="I451" s="222"/>
      <c r="J451" s="222"/>
      <c r="K451" s="5"/>
    </row>
    <row r="452" ht="15.75" customHeight="1">
      <c r="A452" s="2"/>
      <c r="B452" s="2"/>
      <c r="C452" s="2"/>
      <c r="D452" s="2"/>
      <c r="E452" s="2"/>
      <c r="F452" s="2"/>
      <c r="G452" s="222"/>
      <c r="H452" s="222"/>
      <c r="I452" s="222"/>
      <c r="J452" s="222"/>
      <c r="K452" s="5"/>
    </row>
    <row r="453" ht="15.75" customHeight="1">
      <c r="A453" s="2"/>
      <c r="B453" s="2"/>
      <c r="C453" s="2"/>
      <c r="D453" s="2"/>
      <c r="E453" s="2"/>
      <c r="F453" s="2"/>
      <c r="G453" s="222"/>
      <c r="H453" s="222"/>
      <c r="I453" s="222"/>
      <c r="J453" s="222"/>
      <c r="K453" s="5"/>
    </row>
    <row r="454" ht="15.75" customHeight="1">
      <c r="A454" s="2"/>
      <c r="B454" s="2"/>
      <c r="C454" s="2"/>
      <c r="D454" s="2"/>
      <c r="E454" s="2"/>
      <c r="F454" s="2"/>
      <c r="G454" s="222"/>
      <c r="H454" s="222"/>
      <c r="I454" s="222"/>
      <c r="J454" s="222"/>
      <c r="K454" s="5"/>
    </row>
    <row r="455" ht="15.75" customHeight="1">
      <c r="A455" s="2"/>
      <c r="B455" s="2"/>
      <c r="C455" s="2"/>
      <c r="D455" s="2"/>
      <c r="E455" s="2"/>
      <c r="F455" s="2"/>
      <c r="G455" s="222"/>
      <c r="H455" s="222"/>
      <c r="I455" s="222"/>
      <c r="J455" s="222"/>
      <c r="K455" s="5"/>
    </row>
    <row r="456" ht="15.75" customHeight="1">
      <c r="A456" s="2"/>
      <c r="B456" s="2"/>
      <c r="C456" s="2"/>
      <c r="D456" s="2"/>
      <c r="E456" s="2"/>
      <c r="F456" s="2"/>
      <c r="G456" s="222"/>
      <c r="H456" s="222"/>
      <c r="I456" s="222"/>
      <c r="J456" s="222"/>
      <c r="K456" s="5"/>
    </row>
    <row r="457" ht="15.75" customHeight="1">
      <c r="A457" s="2"/>
      <c r="B457" s="2"/>
      <c r="C457" s="2"/>
      <c r="D457" s="2"/>
      <c r="E457" s="2"/>
      <c r="F457" s="2"/>
      <c r="G457" s="222"/>
      <c r="H457" s="222"/>
      <c r="I457" s="222"/>
      <c r="J457" s="222"/>
      <c r="K457" s="5"/>
    </row>
    <row r="458" ht="15.75" customHeight="1">
      <c r="A458" s="2"/>
      <c r="B458" s="2"/>
      <c r="C458" s="2"/>
      <c r="D458" s="2"/>
      <c r="E458" s="2"/>
      <c r="F458" s="2"/>
      <c r="G458" s="222"/>
      <c r="H458" s="222"/>
      <c r="I458" s="222"/>
      <c r="J458" s="222"/>
      <c r="K458" s="5"/>
    </row>
    <row r="459" ht="15.75" customHeight="1">
      <c r="A459" s="2"/>
      <c r="B459" s="2"/>
      <c r="C459" s="2"/>
      <c r="D459" s="2"/>
      <c r="E459" s="2"/>
      <c r="F459" s="2"/>
      <c r="G459" s="222"/>
      <c r="H459" s="222"/>
      <c r="I459" s="222"/>
      <c r="J459" s="222"/>
      <c r="K459" s="5"/>
    </row>
    <row r="460" ht="15.75" customHeight="1">
      <c r="A460" s="2"/>
      <c r="B460" s="2"/>
      <c r="C460" s="2"/>
      <c r="D460" s="2"/>
      <c r="E460" s="2"/>
      <c r="F460" s="2"/>
      <c r="G460" s="222"/>
      <c r="H460" s="222"/>
      <c r="I460" s="222"/>
      <c r="J460" s="222"/>
      <c r="K460" s="5"/>
    </row>
    <row r="461" ht="15.75" customHeight="1">
      <c r="A461" s="2"/>
      <c r="B461" s="2"/>
      <c r="C461" s="2"/>
      <c r="D461" s="2"/>
      <c r="E461" s="2"/>
      <c r="F461" s="2"/>
      <c r="G461" s="222"/>
      <c r="H461" s="222"/>
      <c r="I461" s="222"/>
      <c r="J461" s="222"/>
      <c r="K461" s="5"/>
    </row>
    <row r="462" ht="15.75" customHeight="1">
      <c r="A462" s="2"/>
      <c r="B462" s="2"/>
      <c r="C462" s="2"/>
      <c r="D462" s="2"/>
      <c r="E462" s="2"/>
      <c r="F462" s="2"/>
      <c r="G462" s="222"/>
      <c r="H462" s="222"/>
      <c r="I462" s="222"/>
      <c r="J462" s="222"/>
      <c r="K462" s="5"/>
    </row>
    <row r="463" ht="15.75" customHeight="1">
      <c r="A463" s="2"/>
      <c r="B463" s="2"/>
      <c r="C463" s="2"/>
      <c r="D463" s="2"/>
      <c r="E463" s="2"/>
      <c r="F463" s="2"/>
      <c r="G463" s="222"/>
      <c r="H463" s="222"/>
      <c r="I463" s="222"/>
      <c r="J463" s="222"/>
      <c r="K463" s="5"/>
    </row>
    <row r="464" ht="15.75" customHeight="1">
      <c r="A464" s="2"/>
      <c r="B464" s="2"/>
      <c r="C464" s="2"/>
      <c r="D464" s="2"/>
      <c r="E464" s="2"/>
      <c r="F464" s="2"/>
      <c r="G464" s="222"/>
      <c r="H464" s="222"/>
      <c r="I464" s="222"/>
      <c r="J464" s="222"/>
      <c r="K464" s="5"/>
    </row>
    <row r="465" ht="15.75" customHeight="1">
      <c r="A465" s="2"/>
      <c r="B465" s="2"/>
      <c r="C465" s="2"/>
      <c r="D465" s="2"/>
      <c r="E465" s="2"/>
      <c r="F465" s="2"/>
      <c r="G465" s="222"/>
      <c r="H465" s="222"/>
      <c r="I465" s="222"/>
      <c r="J465" s="222"/>
      <c r="K465" s="5"/>
    </row>
    <row r="466" ht="15.75" customHeight="1">
      <c r="A466" s="2"/>
      <c r="B466" s="2"/>
      <c r="C466" s="2"/>
      <c r="D466" s="2"/>
      <c r="E466" s="2"/>
      <c r="F466" s="2"/>
      <c r="G466" s="222"/>
      <c r="H466" s="222"/>
      <c r="I466" s="222"/>
      <c r="J466" s="222"/>
      <c r="K466" s="5"/>
    </row>
    <row r="467" ht="15.75" customHeight="1">
      <c r="A467" s="2"/>
      <c r="B467" s="2"/>
      <c r="C467" s="2"/>
      <c r="D467" s="2"/>
      <c r="E467" s="2"/>
      <c r="F467" s="2"/>
      <c r="G467" s="222"/>
      <c r="H467" s="222"/>
      <c r="I467" s="222"/>
      <c r="J467" s="222"/>
      <c r="K467" s="5"/>
    </row>
    <row r="468" ht="15.75" customHeight="1">
      <c r="A468" s="2"/>
      <c r="B468" s="2"/>
      <c r="C468" s="2"/>
      <c r="D468" s="2"/>
      <c r="E468" s="2"/>
      <c r="F468" s="2"/>
      <c r="G468" s="222"/>
      <c r="H468" s="222"/>
      <c r="I468" s="222"/>
      <c r="J468" s="222"/>
      <c r="K468" s="5"/>
    </row>
    <row r="469" ht="15.75" customHeight="1">
      <c r="A469" s="2"/>
      <c r="B469" s="2"/>
      <c r="C469" s="2"/>
      <c r="D469" s="2"/>
      <c r="E469" s="2"/>
      <c r="F469" s="2"/>
      <c r="G469" s="222"/>
      <c r="H469" s="222"/>
      <c r="I469" s="222"/>
      <c r="J469" s="222"/>
      <c r="K469" s="5"/>
    </row>
    <row r="470" ht="15.75" customHeight="1">
      <c r="A470" s="2"/>
      <c r="B470" s="2"/>
      <c r="C470" s="2"/>
      <c r="D470" s="2"/>
      <c r="E470" s="2"/>
      <c r="F470" s="2"/>
      <c r="G470" s="222"/>
      <c r="H470" s="222"/>
      <c r="I470" s="222"/>
      <c r="J470" s="222"/>
      <c r="K470" s="5"/>
    </row>
    <row r="471" ht="15.75" customHeight="1">
      <c r="A471" s="2"/>
      <c r="B471" s="2"/>
      <c r="C471" s="2"/>
      <c r="D471" s="2"/>
      <c r="E471" s="2"/>
      <c r="F471" s="2"/>
      <c r="G471" s="222"/>
      <c r="H471" s="222"/>
      <c r="I471" s="222"/>
      <c r="J471" s="222"/>
      <c r="K471" s="5"/>
    </row>
    <row r="472" ht="15.75" customHeight="1">
      <c r="A472" s="2"/>
      <c r="B472" s="2"/>
      <c r="C472" s="2"/>
      <c r="D472" s="2"/>
      <c r="E472" s="2"/>
      <c r="F472" s="2"/>
      <c r="G472" s="222"/>
      <c r="H472" s="222"/>
      <c r="I472" s="222"/>
      <c r="J472" s="222"/>
      <c r="K472" s="5"/>
    </row>
    <row r="473" ht="15.75" customHeight="1">
      <c r="A473" s="2"/>
      <c r="B473" s="2"/>
      <c r="C473" s="2"/>
      <c r="D473" s="2"/>
      <c r="E473" s="2"/>
      <c r="F473" s="2"/>
      <c r="G473" s="222"/>
      <c r="H473" s="222"/>
      <c r="I473" s="222"/>
      <c r="J473" s="222"/>
      <c r="K473" s="5"/>
    </row>
    <row r="474" ht="15.75" customHeight="1">
      <c r="A474" s="2"/>
      <c r="B474" s="2"/>
      <c r="C474" s="2"/>
      <c r="D474" s="2"/>
      <c r="E474" s="2"/>
      <c r="F474" s="2"/>
      <c r="G474" s="222"/>
      <c r="H474" s="222"/>
      <c r="I474" s="222"/>
      <c r="J474" s="222"/>
      <c r="K474" s="5"/>
    </row>
    <row r="475" ht="15.75" customHeight="1">
      <c r="A475" s="2"/>
      <c r="B475" s="2"/>
      <c r="C475" s="2"/>
      <c r="D475" s="2"/>
      <c r="E475" s="2"/>
      <c r="F475" s="2"/>
      <c r="G475" s="222"/>
      <c r="H475" s="222"/>
      <c r="I475" s="222"/>
      <c r="J475" s="222"/>
      <c r="K475" s="5"/>
    </row>
    <row r="476" ht="15.75" customHeight="1">
      <c r="A476" s="2"/>
      <c r="B476" s="2"/>
      <c r="C476" s="2"/>
      <c r="D476" s="2"/>
      <c r="E476" s="2"/>
      <c r="F476" s="2"/>
      <c r="G476" s="222"/>
      <c r="H476" s="222"/>
      <c r="I476" s="222"/>
      <c r="J476" s="222"/>
      <c r="K476" s="5"/>
    </row>
    <row r="477" ht="15.75" customHeight="1">
      <c r="A477" s="2"/>
      <c r="B477" s="2"/>
      <c r="C477" s="2"/>
      <c r="D477" s="2"/>
      <c r="E477" s="2"/>
      <c r="F477" s="2"/>
      <c r="G477" s="222"/>
      <c r="H477" s="222"/>
      <c r="I477" s="222"/>
      <c r="J477" s="222"/>
      <c r="K477" s="5"/>
    </row>
    <row r="478" ht="15.75" customHeight="1">
      <c r="A478" s="2"/>
      <c r="B478" s="2"/>
      <c r="C478" s="2"/>
      <c r="D478" s="2"/>
      <c r="E478" s="2"/>
      <c r="F478" s="2"/>
      <c r="G478" s="222"/>
      <c r="H478" s="222"/>
      <c r="I478" s="222"/>
      <c r="J478" s="222"/>
      <c r="K478" s="5"/>
    </row>
    <row r="479" ht="15.75" customHeight="1">
      <c r="A479" s="2"/>
      <c r="B479" s="2"/>
      <c r="C479" s="2"/>
      <c r="D479" s="2"/>
      <c r="E479" s="2"/>
      <c r="F479" s="2"/>
      <c r="G479" s="222"/>
      <c r="H479" s="222"/>
      <c r="I479" s="222"/>
      <c r="J479" s="222"/>
      <c r="K479" s="5"/>
    </row>
    <row r="480" ht="15.75" customHeight="1">
      <c r="A480" s="2"/>
      <c r="B480" s="2"/>
      <c r="C480" s="2"/>
      <c r="D480" s="2"/>
      <c r="E480" s="2"/>
      <c r="F480" s="2"/>
      <c r="G480" s="222"/>
      <c r="H480" s="222"/>
      <c r="I480" s="222"/>
      <c r="J480" s="222"/>
      <c r="K480" s="5"/>
    </row>
    <row r="481" ht="15.75" customHeight="1">
      <c r="A481" s="2"/>
      <c r="B481" s="2"/>
      <c r="C481" s="2"/>
      <c r="D481" s="2"/>
      <c r="E481" s="2"/>
      <c r="F481" s="2"/>
      <c r="G481" s="222"/>
      <c r="H481" s="222"/>
      <c r="I481" s="222"/>
      <c r="J481" s="222"/>
      <c r="K481" s="5"/>
    </row>
    <row r="482" ht="15.75" customHeight="1">
      <c r="A482" s="2"/>
      <c r="B482" s="2"/>
      <c r="C482" s="2"/>
      <c r="D482" s="2"/>
      <c r="E482" s="2"/>
      <c r="F482" s="2"/>
      <c r="G482" s="222"/>
      <c r="H482" s="222"/>
      <c r="I482" s="222"/>
      <c r="J482" s="222"/>
      <c r="K482" s="5"/>
    </row>
    <row r="483" ht="15.75" customHeight="1">
      <c r="A483" s="2"/>
      <c r="B483" s="2"/>
      <c r="C483" s="2"/>
      <c r="D483" s="2"/>
      <c r="E483" s="2"/>
      <c r="F483" s="2"/>
      <c r="G483" s="222"/>
      <c r="H483" s="222"/>
      <c r="I483" s="222"/>
      <c r="J483" s="222"/>
      <c r="K483" s="5"/>
    </row>
    <row r="484" ht="15.75" customHeight="1">
      <c r="A484" s="2"/>
      <c r="B484" s="2"/>
      <c r="C484" s="2"/>
      <c r="D484" s="2"/>
      <c r="E484" s="2"/>
      <c r="F484" s="2"/>
      <c r="G484" s="222"/>
      <c r="H484" s="222"/>
      <c r="I484" s="222"/>
      <c r="J484" s="222"/>
      <c r="K484" s="5"/>
    </row>
    <row r="485" ht="15.75" customHeight="1">
      <c r="A485" s="2"/>
      <c r="B485" s="2"/>
      <c r="C485" s="2"/>
      <c r="D485" s="2"/>
      <c r="E485" s="2"/>
      <c r="F485" s="2"/>
      <c r="G485" s="222"/>
      <c r="H485" s="222"/>
      <c r="I485" s="222"/>
      <c r="J485" s="222"/>
      <c r="K485" s="5"/>
    </row>
    <row r="486" ht="15.75" customHeight="1">
      <c r="A486" s="2"/>
      <c r="B486" s="2"/>
      <c r="C486" s="2"/>
      <c r="D486" s="2"/>
      <c r="E486" s="2"/>
      <c r="F486" s="2"/>
      <c r="G486" s="222"/>
      <c r="H486" s="222"/>
      <c r="I486" s="222"/>
      <c r="J486" s="222"/>
      <c r="K486" s="5"/>
    </row>
    <row r="487" ht="15.75" customHeight="1">
      <c r="A487" s="2"/>
      <c r="B487" s="2"/>
      <c r="C487" s="2"/>
      <c r="D487" s="2"/>
      <c r="E487" s="2"/>
      <c r="F487" s="2"/>
      <c r="G487" s="222"/>
      <c r="H487" s="222"/>
      <c r="I487" s="222"/>
      <c r="J487" s="222"/>
      <c r="K487" s="5"/>
    </row>
    <row r="488" ht="15.75" customHeight="1">
      <c r="A488" s="2"/>
      <c r="B488" s="2"/>
      <c r="C488" s="2"/>
      <c r="D488" s="2"/>
      <c r="E488" s="2"/>
      <c r="F488" s="2"/>
      <c r="G488" s="222"/>
      <c r="H488" s="222"/>
      <c r="I488" s="222"/>
      <c r="J488" s="222"/>
      <c r="K488" s="5"/>
    </row>
    <row r="489" ht="15.75" customHeight="1">
      <c r="A489" s="2"/>
      <c r="B489" s="2"/>
      <c r="C489" s="2"/>
      <c r="D489" s="2"/>
      <c r="E489" s="2"/>
      <c r="F489" s="2"/>
      <c r="G489" s="222"/>
      <c r="H489" s="222"/>
      <c r="I489" s="222"/>
      <c r="J489" s="222"/>
      <c r="K489" s="5"/>
    </row>
    <row r="490" ht="15.75" customHeight="1">
      <c r="A490" s="2"/>
      <c r="B490" s="2"/>
      <c r="C490" s="2"/>
      <c r="D490" s="2"/>
      <c r="E490" s="2"/>
      <c r="F490" s="2"/>
      <c r="G490" s="222"/>
      <c r="H490" s="222"/>
      <c r="I490" s="222"/>
      <c r="J490" s="222"/>
      <c r="K490" s="5"/>
    </row>
    <row r="491" ht="15.75" customHeight="1">
      <c r="A491" s="2"/>
      <c r="B491" s="2"/>
      <c r="C491" s="2"/>
      <c r="D491" s="2"/>
      <c r="E491" s="2"/>
      <c r="F491" s="2"/>
      <c r="G491" s="222"/>
      <c r="H491" s="222"/>
      <c r="I491" s="222"/>
      <c r="J491" s="222"/>
      <c r="K491" s="5"/>
    </row>
    <row r="492" ht="15.75" customHeight="1">
      <c r="A492" s="2"/>
      <c r="B492" s="2"/>
      <c r="C492" s="2"/>
      <c r="D492" s="2"/>
      <c r="E492" s="2"/>
      <c r="F492" s="2"/>
      <c r="G492" s="222"/>
      <c r="H492" s="222"/>
      <c r="I492" s="222"/>
      <c r="J492" s="222"/>
      <c r="K492" s="5"/>
    </row>
    <row r="493" ht="15.75" customHeight="1">
      <c r="A493" s="2"/>
      <c r="B493" s="2"/>
      <c r="C493" s="2"/>
      <c r="D493" s="2"/>
      <c r="E493" s="2"/>
      <c r="F493" s="2"/>
      <c r="G493" s="222"/>
      <c r="H493" s="222"/>
      <c r="I493" s="222"/>
      <c r="J493" s="222"/>
      <c r="K493" s="5"/>
    </row>
    <row r="494" ht="15.75" customHeight="1">
      <c r="A494" s="2"/>
      <c r="B494" s="2"/>
      <c r="C494" s="2"/>
      <c r="D494" s="2"/>
      <c r="E494" s="2"/>
      <c r="F494" s="2"/>
      <c r="G494" s="222"/>
      <c r="H494" s="222"/>
      <c r="I494" s="222"/>
      <c r="J494" s="222"/>
      <c r="K494" s="5"/>
    </row>
    <row r="495" ht="15.75" customHeight="1">
      <c r="A495" s="2"/>
      <c r="B495" s="2"/>
      <c r="C495" s="2"/>
      <c r="D495" s="2"/>
      <c r="E495" s="2"/>
      <c r="F495" s="2"/>
      <c r="G495" s="222"/>
      <c r="H495" s="222"/>
      <c r="I495" s="222"/>
      <c r="J495" s="222"/>
      <c r="K495" s="5"/>
    </row>
    <row r="496" ht="15.75" customHeight="1">
      <c r="A496" s="2"/>
      <c r="B496" s="2"/>
      <c r="C496" s="2"/>
      <c r="D496" s="2"/>
      <c r="E496" s="2"/>
      <c r="F496" s="2"/>
      <c r="G496" s="222"/>
      <c r="H496" s="222"/>
      <c r="I496" s="222"/>
      <c r="J496" s="222"/>
      <c r="K496" s="5"/>
    </row>
    <row r="497" ht="15.75" customHeight="1">
      <c r="A497" s="2"/>
      <c r="B497" s="2"/>
      <c r="C497" s="2"/>
      <c r="D497" s="2"/>
      <c r="E497" s="2"/>
      <c r="F497" s="2"/>
      <c r="G497" s="222"/>
      <c r="H497" s="222"/>
      <c r="I497" s="222"/>
      <c r="J497" s="222"/>
      <c r="K497" s="5"/>
    </row>
    <row r="498" ht="15.75" customHeight="1">
      <c r="A498" s="2"/>
      <c r="B498" s="2"/>
      <c r="C498" s="2"/>
      <c r="D498" s="2"/>
      <c r="E498" s="2"/>
      <c r="F498" s="2"/>
      <c r="G498" s="222"/>
      <c r="H498" s="222"/>
      <c r="I498" s="222"/>
      <c r="J498" s="222"/>
      <c r="K498" s="5"/>
    </row>
    <row r="499" ht="15.75" customHeight="1">
      <c r="A499" s="2"/>
      <c r="B499" s="2"/>
      <c r="C499" s="2"/>
      <c r="D499" s="2"/>
      <c r="E499" s="2"/>
      <c r="F499" s="2"/>
      <c r="G499" s="222"/>
      <c r="H499" s="222"/>
      <c r="I499" s="222"/>
      <c r="J499" s="222"/>
      <c r="K499" s="5"/>
    </row>
    <row r="500" ht="15.75" customHeight="1">
      <c r="A500" s="2"/>
      <c r="B500" s="2"/>
      <c r="C500" s="2"/>
      <c r="D500" s="2"/>
      <c r="E500" s="2"/>
      <c r="F500" s="2"/>
      <c r="G500" s="222"/>
      <c r="H500" s="222"/>
      <c r="I500" s="222"/>
      <c r="J500" s="222"/>
      <c r="K500" s="5"/>
    </row>
    <row r="501" ht="15.75" customHeight="1">
      <c r="A501" s="2"/>
      <c r="B501" s="2"/>
      <c r="C501" s="2"/>
      <c r="D501" s="2"/>
      <c r="E501" s="2"/>
      <c r="F501" s="2"/>
      <c r="G501" s="222"/>
      <c r="H501" s="222"/>
      <c r="I501" s="222"/>
      <c r="J501" s="222"/>
      <c r="K501" s="5"/>
    </row>
    <row r="502" ht="15.75" customHeight="1">
      <c r="A502" s="2"/>
      <c r="B502" s="2"/>
      <c r="C502" s="2"/>
      <c r="D502" s="2"/>
      <c r="E502" s="2"/>
      <c r="F502" s="2"/>
      <c r="G502" s="222"/>
      <c r="H502" s="222"/>
      <c r="I502" s="222"/>
      <c r="J502" s="222"/>
      <c r="K502" s="5"/>
    </row>
    <row r="503" ht="15.75" customHeight="1">
      <c r="A503" s="2"/>
      <c r="B503" s="2"/>
      <c r="C503" s="2"/>
      <c r="D503" s="2"/>
      <c r="E503" s="2"/>
      <c r="F503" s="2"/>
      <c r="G503" s="222"/>
      <c r="H503" s="222"/>
      <c r="I503" s="222"/>
      <c r="J503" s="222"/>
      <c r="K503" s="5"/>
    </row>
    <row r="504" ht="15.75" customHeight="1">
      <c r="A504" s="2"/>
      <c r="B504" s="2"/>
      <c r="C504" s="2"/>
      <c r="D504" s="2"/>
      <c r="E504" s="2"/>
      <c r="F504" s="2"/>
      <c r="G504" s="222"/>
      <c r="H504" s="222"/>
      <c r="I504" s="222"/>
      <c r="J504" s="222"/>
      <c r="K504" s="5"/>
    </row>
    <row r="505" ht="15.75" customHeight="1">
      <c r="A505" s="2"/>
      <c r="B505" s="2"/>
      <c r="C505" s="2"/>
      <c r="D505" s="2"/>
      <c r="E505" s="2"/>
      <c r="F505" s="2"/>
      <c r="G505" s="222"/>
      <c r="H505" s="222"/>
      <c r="I505" s="222"/>
      <c r="J505" s="222"/>
      <c r="K505" s="5"/>
    </row>
    <row r="506" ht="15.75" customHeight="1">
      <c r="A506" s="2"/>
      <c r="B506" s="2"/>
      <c r="C506" s="2"/>
      <c r="D506" s="2"/>
      <c r="E506" s="2"/>
      <c r="F506" s="2"/>
      <c r="G506" s="222"/>
      <c r="H506" s="222"/>
      <c r="I506" s="222"/>
      <c r="J506" s="222"/>
      <c r="K506" s="5"/>
    </row>
    <row r="507" ht="15.75" customHeight="1">
      <c r="A507" s="2"/>
      <c r="B507" s="2"/>
      <c r="C507" s="2"/>
      <c r="D507" s="2"/>
      <c r="E507" s="2"/>
      <c r="F507" s="2"/>
      <c r="G507" s="222"/>
      <c r="H507" s="222"/>
      <c r="I507" s="222"/>
      <c r="J507" s="222"/>
      <c r="K507" s="5"/>
    </row>
    <row r="508" ht="15.75" customHeight="1">
      <c r="A508" s="2"/>
      <c r="B508" s="2"/>
      <c r="C508" s="2"/>
      <c r="D508" s="2"/>
      <c r="E508" s="2"/>
      <c r="F508" s="2"/>
      <c r="G508" s="222"/>
      <c r="H508" s="222"/>
      <c r="I508" s="222"/>
      <c r="J508" s="222"/>
      <c r="K508" s="5"/>
    </row>
    <row r="509" ht="15.75" customHeight="1">
      <c r="A509" s="2"/>
      <c r="B509" s="2"/>
      <c r="C509" s="2"/>
      <c r="D509" s="2"/>
      <c r="E509" s="2"/>
      <c r="F509" s="2"/>
      <c r="G509" s="222"/>
      <c r="H509" s="222"/>
      <c r="I509" s="222"/>
      <c r="J509" s="222"/>
      <c r="K509" s="5"/>
    </row>
    <row r="510" ht="15.75" customHeight="1">
      <c r="A510" s="2"/>
      <c r="B510" s="2"/>
      <c r="C510" s="2"/>
      <c r="D510" s="2"/>
      <c r="E510" s="2"/>
      <c r="F510" s="2"/>
      <c r="G510" s="222"/>
      <c r="H510" s="222"/>
      <c r="I510" s="222"/>
      <c r="J510" s="222"/>
      <c r="K510" s="5"/>
    </row>
    <row r="511" ht="15.75" customHeight="1">
      <c r="A511" s="2"/>
      <c r="B511" s="2"/>
      <c r="C511" s="2"/>
      <c r="D511" s="2"/>
      <c r="E511" s="2"/>
      <c r="F511" s="2"/>
      <c r="G511" s="222"/>
      <c r="H511" s="222"/>
      <c r="I511" s="222"/>
      <c r="J511" s="222"/>
      <c r="K511" s="5"/>
    </row>
    <row r="512" ht="15.75" customHeight="1">
      <c r="A512" s="2"/>
      <c r="B512" s="2"/>
      <c r="C512" s="2"/>
      <c r="D512" s="2"/>
      <c r="E512" s="2"/>
      <c r="F512" s="2"/>
      <c r="G512" s="222"/>
      <c r="H512" s="222"/>
      <c r="I512" s="222"/>
      <c r="J512" s="222"/>
      <c r="K512" s="5"/>
    </row>
    <row r="513" ht="15.75" customHeight="1">
      <c r="A513" s="2"/>
      <c r="B513" s="2"/>
      <c r="C513" s="2"/>
      <c r="D513" s="2"/>
      <c r="E513" s="2"/>
      <c r="F513" s="2"/>
      <c r="G513" s="222"/>
      <c r="H513" s="222"/>
      <c r="I513" s="222"/>
      <c r="J513" s="222"/>
      <c r="K513" s="5"/>
    </row>
    <row r="514" ht="15.75" customHeight="1">
      <c r="A514" s="2"/>
      <c r="B514" s="2"/>
      <c r="C514" s="2"/>
      <c r="D514" s="2"/>
      <c r="E514" s="2"/>
      <c r="F514" s="2"/>
      <c r="G514" s="222"/>
      <c r="H514" s="222"/>
      <c r="I514" s="222"/>
      <c r="J514" s="222"/>
      <c r="K514" s="5"/>
    </row>
    <row r="515" ht="15.75" customHeight="1">
      <c r="A515" s="2"/>
      <c r="B515" s="2"/>
      <c r="C515" s="2"/>
      <c r="D515" s="2"/>
      <c r="E515" s="2"/>
      <c r="F515" s="2"/>
      <c r="G515" s="222"/>
      <c r="H515" s="222"/>
      <c r="I515" s="222"/>
      <c r="J515" s="222"/>
      <c r="K515" s="5"/>
    </row>
    <row r="516" ht="15.75" customHeight="1">
      <c r="A516" s="2"/>
      <c r="B516" s="2"/>
      <c r="C516" s="2"/>
      <c r="D516" s="2"/>
      <c r="E516" s="2"/>
      <c r="F516" s="2"/>
      <c r="G516" s="222"/>
      <c r="H516" s="222"/>
      <c r="I516" s="222"/>
      <c r="J516" s="222"/>
      <c r="K516" s="5"/>
    </row>
    <row r="517" ht="15.75" customHeight="1">
      <c r="A517" s="2"/>
      <c r="B517" s="2"/>
      <c r="C517" s="2"/>
      <c r="D517" s="2"/>
      <c r="E517" s="2"/>
      <c r="F517" s="2"/>
      <c r="G517" s="222"/>
      <c r="H517" s="222"/>
      <c r="I517" s="222"/>
      <c r="J517" s="222"/>
      <c r="K517" s="5"/>
    </row>
    <row r="518" ht="15.75" customHeight="1">
      <c r="A518" s="2"/>
      <c r="B518" s="2"/>
      <c r="C518" s="2"/>
      <c r="D518" s="2"/>
      <c r="E518" s="2"/>
      <c r="F518" s="2"/>
      <c r="G518" s="222"/>
      <c r="H518" s="222"/>
      <c r="I518" s="222"/>
      <c r="J518" s="222"/>
      <c r="K518" s="5"/>
    </row>
    <row r="519" ht="15.75" customHeight="1">
      <c r="A519" s="2"/>
      <c r="B519" s="2"/>
      <c r="C519" s="2"/>
      <c r="D519" s="2"/>
      <c r="E519" s="2"/>
      <c r="F519" s="2"/>
      <c r="G519" s="222"/>
      <c r="H519" s="222"/>
      <c r="I519" s="222"/>
      <c r="J519" s="222"/>
      <c r="K519" s="5"/>
    </row>
    <row r="520" ht="15.75" customHeight="1">
      <c r="A520" s="2"/>
      <c r="B520" s="2"/>
      <c r="C520" s="2"/>
      <c r="D520" s="2"/>
      <c r="E520" s="2"/>
      <c r="F520" s="2"/>
      <c r="G520" s="222"/>
      <c r="H520" s="222"/>
      <c r="I520" s="222"/>
      <c r="J520" s="222"/>
      <c r="K520" s="5"/>
    </row>
    <row r="521" ht="15.75" customHeight="1">
      <c r="A521" s="2"/>
      <c r="B521" s="2"/>
      <c r="C521" s="2"/>
      <c r="D521" s="2"/>
      <c r="E521" s="2"/>
      <c r="F521" s="2"/>
      <c r="G521" s="222"/>
      <c r="H521" s="222"/>
      <c r="I521" s="222"/>
      <c r="J521" s="222"/>
      <c r="K521" s="5"/>
    </row>
    <row r="522" ht="15.75" customHeight="1">
      <c r="A522" s="2"/>
      <c r="B522" s="2"/>
      <c r="C522" s="2"/>
      <c r="D522" s="2"/>
      <c r="E522" s="2"/>
      <c r="F522" s="2"/>
      <c r="G522" s="222"/>
      <c r="H522" s="222"/>
      <c r="I522" s="222"/>
      <c r="J522" s="222"/>
      <c r="K522" s="5"/>
    </row>
    <row r="523" ht="15.75" customHeight="1">
      <c r="A523" s="2"/>
      <c r="B523" s="2"/>
      <c r="C523" s="2"/>
      <c r="D523" s="2"/>
      <c r="E523" s="2"/>
      <c r="F523" s="2"/>
      <c r="G523" s="222"/>
      <c r="H523" s="222"/>
      <c r="I523" s="222"/>
      <c r="J523" s="222"/>
      <c r="K523" s="5"/>
    </row>
    <row r="524" ht="15.75" customHeight="1">
      <c r="A524" s="2"/>
      <c r="B524" s="2"/>
      <c r="C524" s="2"/>
      <c r="D524" s="2"/>
      <c r="E524" s="2"/>
      <c r="F524" s="2"/>
      <c r="G524" s="222"/>
      <c r="H524" s="222"/>
      <c r="I524" s="222"/>
      <c r="J524" s="222"/>
      <c r="K524" s="5"/>
    </row>
    <row r="525" ht="15.75" customHeight="1">
      <c r="A525" s="2"/>
      <c r="B525" s="2"/>
      <c r="C525" s="2"/>
      <c r="D525" s="2"/>
      <c r="E525" s="2"/>
      <c r="F525" s="2"/>
      <c r="G525" s="222"/>
      <c r="H525" s="222"/>
      <c r="I525" s="222"/>
      <c r="J525" s="222"/>
      <c r="K525" s="5"/>
    </row>
    <row r="526" ht="15.75" customHeight="1">
      <c r="A526" s="2"/>
      <c r="B526" s="2"/>
      <c r="C526" s="2"/>
      <c r="D526" s="2"/>
      <c r="E526" s="2"/>
      <c r="F526" s="2"/>
      <c r="G526" s="222"/>
      <c r="H526" s="222"/>
      <c r="I526" s="222"/>
      <c r="J526" s="222"/>
      <c r="K526" s="5"/>
    </row>
    <row r="527" ht="15.75" customHeight="1">
      <c r="A527" s="2"/>
      <c r="B527" s="2"/>
      <c r="C527" s="2"/>
      <c r="D527" s="2"/>
      <c r="E527" s="2"/>
      <c r="F527" s="2"/>
      <c r="G527" s="222"/>
      <c r="H527" s="222"/>
      <c r="I527" s="222"/>
      <c r="J527" s="222"/>
      <c r="K527" s="5"/>
    </row>
    <row r="528" ht="15.75" customHeight="1">
      <c r="A528" s="2"/>
      <c r="B528" s="2"/>
      <c r="C528" s="2"/>
      <c r="D528" s="2"/>
      <c r="E528" s="2"/>
      <c r="F528" s="2"/>
      <c r="G528" s="222"/>
      <c r="H528" s="222"/>
      <c r="I528" s="222"/>
      <c r="J528" s="222"/>
      <c r="K528" s="5"/>
    </row>
    <row r="529" ht="15.75" customHeight="1">
      <c r="A529" s="2"/>
      <c r="B529" s="2"/>
      <c r="C529" s="2"/>
      <c r="D529" s="2"/>
      <c r="E529" s="2"/>
      <c r="F529" s="2"/>
      <c r="G529" s="222"/>
      <c r="H529" s="222"/>
      <c r="I529" s="222"/>
      <c r="J529" s="222"/>
      <c r="K529" s="5"/>
    </row>
    <row r="530" ht="15.75" customHeight="1">
      <c r="A530" s="2"/>
      <c r="B530" s="2"/>
      <c r="C530" s="2"/>
      <c r="D530" s="2"/>
      <c r="E530" s="2"/>
      <c r="F530" s="2"/>
      <c r="G530" s="222"/>
      <c r="H530" s="222"/>
      <c r="I530" s="222"/>
      <c r="J530" s="222"/>
      <c r="K530" s="5"/>
    </row>
    <row r="531" ht="15.75" customHeight="1">
      <c r="A531" s="2"/>
      <c r="B531" s="2"/>
      <c r="C531" s="2"/>
      <c r="D531" s="2"/>
      <c r="E531" s="2"/>
      <c r="F531" s="2"/>
      <c r="G531" s="222"/>
      <c r="H531" s="222"/>
      <c r="I531" s="222"/>
      <c r="J531" s="222"/>
      <c r="K531" s="5"/>
    </row>
    <row r="532" ht="15.75" customHeight="1">
      <c r="A532" s="2"/>
      <c r="B532" s="2"/>
      <c r="C532" s="2"/>
      <c r="D532" s="2"/>
      <c r="E532" s="2"/>
      <c r="F532" s="2"/>
      <c r="G532" s="222"/>
      <c r="H532" s="222"/>
      <c r="I532" s="222"/>
      <c r="J532" s="222"/>
      <c r="K532" s="5"/>
    </row>
    <row r="533" ht="15.75" customHeight="1">
      <c r="A533" s="2"/>
      <c r="B533" s="2"/>
      <c r="C533" s="2"/>
      <c r="D533" s="2"/>
      <c r="E533" s="2"/>
      <c r="F533" s="2"/>
      <c r="G533" s="222"/>
      <c r="H533" s="222"/>
      <c r="I533" s="222"/>
      <c r="J533" s="222"/>
      <c r="K533" s="5"/>
    </row>
    <row r="534" ht="15.75" customHeight="1">
      <c r="A534" s="2"/>
      <c r="B534" s="2"/>
      <c r="C534" s="2"/>
      <c r="D534" s="2"/>
      <c r="E534" s="2"/>
      <c r="F534" s="2"/>
      <c r="G534" s="222"/>
      <c r="H534" s="222"/>
      <c r="I534" s="222"/>
      <c r="J534" s="222"/>
      <c r="K534" s="5"/>
    </row>
    <row r="535" ht="15.75" customHeight="1">
      <c r="A535" s="2"/>
      <c r="B535" s="2"/>
      <c r="C535" s="2"/>
      <c r="D535" s="2"/>
      <c r="E535" s="2"/>
      <c r="F535" s="2"/>
      <c r="G535" s="222"/>
      <c r="H535" s="222"/>
      <c r="I535" s="222"/>
      <c r="J535" s="222"/>
      <c r="K535" s="5"/>
    </row>
    <row r="536" ht="15.75" customHeight="1">
      <c r="A536" s="2"/>
      <c r="B536" s="2"/>
      <c r="C536" s="2"/>
      <c r="D536" s="2"/>
      <c r="E536" s="2"/>
      <c r="F536" s="2"/>
      <c r="G536" s="222"/>
      <c r="H536" s="222"/>
      <c r="I536" s="222"/>
      <c r="J536" s="222"/>
      <c r="K536" s="5"/>
    </row>
    <row r="537" ht="15.75" customHeight="1">
      <c r="A537" s="2"/>
      <c r="B537" s="2"/>
      <c r="C537" s="2"/>
      <c r="D537" s="2"/>
      <c r="E537" s="2"/>
      <c r="F537" s="2"/>
      <c r="G537" s="222"/>
      <c r="H537" s="222"/>
      <c r="I537" s="222"/>
      <c r="J537" s="222"/>
      <c r="K537" s="5"/>
    </row>
    <row r="538" ht="15.75" customHeight="1">
      <c r="A538" s="2"/>
      <c r="B538" s="2"/>
      <c r="C538" s="2"/>
      <c r="D538" s="2"/>
      <c r="E538" s="2"/>
      <c r="F538" s="2"/>
      <c r="G538" s="222"/>
      <c r="H538" s="222"/>
      <c r="I538" s="222"/>
      <c r="J538" s="222"/>
      <c r="K538" s="5"/>
    </row>
    <row r="539" ht="15.75" customHeight="1">
      <c r="A539" s="2"/>
      <c r="B539" s="2"/>
      <c r="C539" s="2"/>
      <c r="D539" s="2"/>
      <c r="E539" s="2"/>
      <c r="F539" s="2"/>
      <c r="G539" s="222"/>
      <c r="H539" s="222"/>
      <c r="I539" s="222"/>
      <c r="J539" s="222"/>
      <c r="K539" s="5"/>
    </row>
    <row r="540" ht="15.75" customHeight="1">
      <c r="A540" s="2"/>
      <c r="B540" s="2"/>
      <c r="C540" s="2"/>
      <c r="D540" s="2"/>
      <c r="E540" s="2"/>
      <c r="F540" s="2"/>
      <c r="G540" s="222"/>
      <c r="H540" s="222"/>
      <c r="I540" s="222"/>
      <c r="J540" s="222"/>
      <c r="K540" s="5"/>
    </row>
    <row r="541" ht="15.75" customHeight="1">
      <c r="A541" s="2"/>
      <c r="B541" s="2"/>
      <c r="C541" s="2"/>
      <c r="D541" s="2"/>
      <c r="E541" s="2"/>
      <c r="F541" s="2"/>
      <c r="G541" s="222"/>
      <c r="H541" s="222"/>
      <c r="I541" s="222"/>
      <c r="J541" s="222"/>
      <c r="K541" s="5"/>
    </row>
    <row r="542" ht="15.75" customHeight="1">
      <c r="A542" s="2"/>
      <c r="B542" s="2"/>
      <c r="C542" s="2"/>
      <c r="D542" s="2"/>
      <c r="E542" s="2"/>
      <c r="F542" s="2"/>
      <c r="G542" s="222"/>
      <c r="H542" s="222"/>
      <c r="I542" s="222"/>
      <c r="J542" s="222"/>
      <c r="K542" s="5"/>
    </row>
    <row r="543" ht="15.75" customHeight="1">
      <c r="A543" s="2"/>
      <c r="B543" s="2"/>
      <c r="C543" s="2"/>
      <c r="D543" s="2"/>
      <c r="E543" s="2"/>
      <c r="F543" s="2"/>
      <c r="G543" s="222"/>
      <c r="H543" s="222"/>
      <c r="I543" s="222"/>
      <c r="J543" s="222"/>
      <c r="K543" s="5"/>
    </row>
    <row r="544" ht="15.75" customHeight="1">
      <c r="A544" s="2"/>
      <c r="B544" s="2"/>
      <c r="C544" s="2"/>
      <c r="D544" s="2"/>
      <c r="E544" s="2"/>
      <c r="F544" s="2"/>
      <c r="G544" s="222"/>
      <c r="H544" s="222"/>
      <c r="I544" s="222"/>
      <c r="J544" s="222"/>
      <c r="K544" s="5"/>
    </row>
    <row r="545" ht="15.75" customHeight="1">
      <c r="A545" s="2"/>
      <c r="B545" s="2"/>
      <c r="C545" s="2"/>
      <c r="D545" s="2"/>
      <c r="E545" s="2"/>
      <c r="F545" s="2"/>
      <c r="G545" s="222"/>
      <c r="H545" s="222"/>
      <c r="I545" s="222"/>
      <c r="J545" s="222"/>
      <c r="K545" s="5"/>
    </row>
    <row r="546" ht="15.75" customHeight="1">
      <c r="A546" s="2"/>
      <c r="B546" s="2"/>
      <c r="C546" s="2"/>
      <c r="D546" s="2"/>
      <c r="E546" s="2"/>
      <c r="F546" s="2"/>
      <c r="G546" s="222"/>
      <c r="H546" s="222"/>
      <c r="I546" s="222"/>
      <c r="J546" s="222"/>
      <c r="K546" s="5"/>
    </row>
    <row r="547" ht="15.75" customHeight="1">
      <c r="A547" s="2"/>
      <c r="B547" s="2"/>
      <c r="C547" s="2"/>
      <c r="D547" s="2"/>
      <c r="E547" s="2"/>
      <c r="F547" s="2"/>
      <c r="G547" s="222"/>
      <c r="H547" s="222"/>
      <c r="I547" s="222"/>
      <c r="J547" s="222"/>
      <c r="K547" s="5"/>
    </row>
    <row r="548" ht="15.75" customHeight="1">
      <c r="A548" s="2"/>
      <c r="B548" s="2"/>
      <c r="C548" s="2"/>
      <c r="D548" s="2"/>
      <c r="E548" s="2"/>
      <c r="F548" s="2"/>
      <c r="G548" s="222"/>
      <c r="H548" s="222"/>
      <c r="I548" s="222"/>
      <c r="J548" s="222"/>
      <c r="K548" s="5"/>
    </row>
    <row r="549" ht="15.75" customHeight="1">
      <c r="A549" s="2"/>
      <c r="B549" s="2"/>
      <c r="C549" s="2"/>
      <c r="D549" s="2"/>
      <c r="E549" s="2"/>
      <c r="F549" s="2"/>
      <c r="G549" s="222"/>
      <c r="H549" s="222"/>
      <c r="I549" s="222"/>
      <c r="J549" s="222"/>
      <c r="K549" s="5"/>
    </row>
    <row r="550" ht="15.75" customHeight="1">
      <c r="A550" s="2"/>
      <c r="B550" s="2"/>
      <c r="C550" s="2"/>
      <c r="D550" s="2"/>
      <c r="E550" s="2"/>
      <c r="F550" s="2"/>
      <c r="G550" s="222"/>
      <c r="H550" s="222"/>
      <c r="I550" s="222"/>
      <c r="J550" s="222"/>
      <c r="K550" s="5"/>
    </row>
    <row r="551" ht="15.75" customHeight="1">
      <c r="A551" s="2"/>
      <c r="B551" s="2"/>
      <c r="C551" s="2"/>
      <c r="D551" s="2"/>
      <c r="E551" s="2"/>
      <c r="F551" s="2"/>
      <c r="G551" s="222"/>
      <c r="H551" s="222"/>
      <c r="I551" s="222"/>
      <c r="J551" s="222"/>
      <c r="K551" s="5"/>
    </row>
    <row r="552" ht="15.75" customHeight="1">
      <c r="A552" s="2"/>
      <c r="B552" s="2"/>
      <c r="C552" s="2"/>
      <c r="D552" s="2"/>
      <c r="E552" s="2"/>
      <c r="F552" s="2"/>
      <c r="G552" s="222"/>
      <c r="H552" s="222"/>
      <c r="I552" s="222"/>
      <c r="J552" s="222"/>
      <c r="K552" s="5"/>
    </row>
    <row r="553" ht="15.75" customHeight="1">
      <c r="A553" s="2"/>
      <c r="B553" s="2"/>
      <c r="C553" s="2"/>
      <c r="D553" s="2"/>
      <c r="E553" s="2"/>
      <c r="F553" s="2"/>
      <c r="G553" s="222"/>
      <c r="H553" s="222"/>
      <c r="I553" s="222"/>
      <c r="J553" s="222"/>
      <c r="K553" s="5"/>
    </row>
    <row r="554" ht="15.75" customHeight="1">
      <c r="A554" s="2"/>
      <c r="B554" s="2"/>
      <c r="C554" s="2"/>
      <c r="D554" s="2"/>
      <c r="E554" s="2"/>
      <c r="F554" s="2"/>
      <c r="G554" s="222"/>
      <c r="H554" s="222"/>
      <c r="I554" s="222"/>
      <c r="J554" s="222"/>
      <c r="K554" s="5"/>
    </row>
    <row r="555" ht="15.75" customHeight="1">
      <c r="A555" s="2"/>
      <c r="B555" s="2"/>
      <c r="C555" s="2"/>
      <c r="D555" s="2"/>
      <c r="E555" s="2"/>
      <c r="F555" s="2"/>
      <c r="G555" s="222"/>
      <c r="H555" s="222"/>
      <c r="I555" s="222"/>
      <c r="J555" s="222"/>
      <c r="K555" s="5"/>
    </row>
    <row r="556" ht="15.75" customHeight="1">
      <c r="A556" s="2"/>
      <c r="B556" s="2"/>
      <c r="C556" s="2"/>
      <c r="D556" s="2"/>
      <c r="E556" s="2"/>
      <c r="F556" s="2"/>
      <c r="G556" s="222"/>
      <c r="H556" s="222"/>
      <c r="I556" s="222"/>
      <c r="J556" s="222"/>
      <c r="K556" s="5"/>
    </row>
    <row r="557" ht="15.75" customHeight="1">
      <c r="A557" s="2"/>
      <c r="B557" s="2"/>
      <c r="C557" s="2"/>
      <c r="D557" s="2"/>
      <c r="E557" s="2"/>
      <c r="F557" s="2"/>
      <c r="G557" s="222"/>
      <c r="H557" s="222"/>
      <c r="I557" s="222"/>
      <c r="J557" s="222"/>
      <c r="K557" s="5"/>
    </row>
    <row r="558" ht="15.75" customHeight="1">
      <c r="A558" s="2"/>
      <c r="B558" s="2"/>
      <c r="C558" s="2"/>
      <c r="D558" s="2"/>
      <c r="E558" s="2"/>
      <c r="F558" s="2"/>
      <c r="G558" s="222"/>
      <c r="H558" s="222"/>
      <c r="I558" s="222"/>
      <c r="J558" s="222"/>
      <c r="K558" s="5"/>
    </row>
    <row r="559" ht="15.75" customHeight="1">
      <c r="A559" s="2"/>
      <c r="B559" s="2"/>
      <c r="C559" s="2"/>
      <c r="D559" s="2"/>
      <c r="E559" s="2"/>
      <c r="F559" s="2"/>
      <c r="G559" s="222"/>
      <c r="H559" s="222"/>
      <c r="I559" s="222"/>
      <c r="J559" s="222"/>
      <c r="K559" s="5"/>
    </row>
    <row r="560" ht="15.75" customHeight="1">
      <c r="A560" s="2"/>
      <c r="B560" s="2"/>
      <c r="C560" s="2"/>
      <c r="D560" s="2"/>
      <c r="E560" s="2"/>
      <c r="F560" s="2"/>
      <c r="G560" s="222"/>
      <c r="H560" s="222"/>
      <c r="I560" s="222"/>
      <c r="J560" s="222"/>
      <c r="K560" s="5"/>
    </row>
    <row r="561" ht="15.75" customHeight="1">
      <c r="A561" s="2"/>
      <c r="B561" s="2"/>
      <c r="C561" s="2"/>
      <c r="D561" s="2"/>
      <c r="E561" s="2"/>
      <c r="F561" s="2"/>
      <c r="G561" s="222"/>
      <c r="H561" s="222"/>
      <c r="I561" s="222"/>
      <c r="J561" s="222"/>
      <c r="K561" s="5"/>
    </row>
    <row r="562" ht="15.75" customHeight="1">
      <c r="A562" s="2"/>
      <c r="B562" s="2"/>
      <c r="C562" s="2"/>
      <c r="D562" s="2"/>
      <c r="E562" s="2"/>
      <c r="F562" s="2"/>
      <c r="G562" s="222"/>
      <c r="H562" s="222"/>
      <c r="I562" s="222"/>
      <c r="J562" s="222"/>
      <c r="K562" s="5"/>
    </row>
    <row r="563" ht="15.75" customHeight="1">
      <c r="A563" s="2"/>
      <c r="B563" s="2"/>
      <c r="C563" s="2"/>
      <c r="D563" s="2"/>
      <c r="E563" s="2"/>
      <c r="F563" s="2"/>
      <c r="G563" s="222"/>
      <c r="H563" s="222"/>
      <c r="I563" s="222"/>
      <c r="J563" s="222"/>
      <c r="K563" s="5"/>
    </row>
    <row r="564" ht="15.75" customHeight="1">
      <c r="A564" s="2"/>
      <c r="B564" s="2"/>
      <c r="C564" s="2"/>
      <c r="D564" s="2"/>
      <c r="E564" s="2"/>
      <c r="F564" s="2"/>
      <c r="G564" s="222"/>
      <c r="H564" s="222"/>
      <c r="I564" s="222"/>
      <c r="J564" s="222"/>
      <c r="K564" s="5"/>
    </row>
    <row r="565" ht="15.75" customHeight="1">
      <c r="A565" s="2"/>
      <c r="B565" s="2"/>
      <c r="C565" s="2"/>
      <c r="D565" s="2"/>
      <c r="E565" s="2"/>
      <c r="F565" s="2"/>
      <c r="G565" s="222"/>
      <c r="H565" s="222"/>
      <c r="I565" s="222"/>
      <c r="J565" s="222"/>
      <c r="K565" s="5"/>
    </row>
    <row r="566" ht="15.75" customHeight="1">
      <c r="A566" s="2"/>
      <c r="B566" s="2"/>
      <c r="C566" s="2"/>
      <c r="D566" s="2"/>
      <c r="E566" s="2"/>
      <c r="F566" s="2"/>
      <c r="G566" s="222"/>
      <c r="H566" s="222"/>
      <c r="I566" s="222"/>
      <c r="J566" s="222"/>
      <c r="K566" s="5"/>
    </row>
    <row r="567" ht="15.75" customHeight="1">
      <c r="A567" s="2"/>
      <c r="B567" s="2"/>
      <c r="C567" s="2"/>
      <c r="D567" s="2"/>
      <c r="E567" s="2"/>
      <c r="F567" s="2"/>
      <c r="G567" s="222"/>
      <c r="H567" s="222"/>
      <c r="I567" s="222"/>
      <c r="J567" s="222"/>
      <c r="K567" s="5"/>
    </row>
    <row r="568" ht="15.75" customHeight="1">
      <c r="A568" s="2"/>
      <c r="B568" s="2"/>
      <c r="C568" s="2"/>
      <c r="D568" s="2"/>
      <c r="E568" s="2"/>
      <c r="F568" s="2"/>
      <c r="G568" s="222"/>
      <c r="H568" s="222"/>
      <c r="I568" s="222"/>
      <c r="J568" s="222"/>
      <c r="K568" s="5"/>
    </row>
    <row r="569" ht="15.75" customHeight="1">
      <c r="A569" s="2"/>
      <c r="B569" s="2"/>
      <c r="C569" s="2"/>
      <c r="D569" s="2"/>
      <c r="E569" s="2"/>
      <c r="F569" s="2"/>
      <c r="G569" s="222"/>
      <c r="H569" s="222"/>
      <c r="I569" s="222"/>
      <c r="J569" s="222"/>
      <c r="K569" s="5"/>
    </row>
    <row r="570" ht="15.75" customHeight="1">
      <c r="A570" s="2"/>
      <c r="B570" s="2"/>
      <c r="C570" s="2"/>
      <c r="D570" s="2"/>
      <c r="E570" s="2"/>
      <c r="F570" s="2"/>
      <c r="G570" s="222"/>
      <c r="H570" s="222"/>
      <c r="I570" s="222"/>
      <c r="J570" s="222"/>
      <c r="K570" s="5"/>
    </row>
    <row r="571" ht="15.75" customHeight="1">
      <c r="A571" s="2"/>
      <c r="B571" s="2"/>
      <c r="C571" s="2"/>
      <c r="D571" s="2"/>
      <c r="E571" s="2"/>
      <c r="F571" s="2"/>
      <c r="G571" s="222"/>
      <c r="H571" s="222"/>
      <c r="I571" s="222"/>
      <c r="J571" s="222"/>
      <c r="K571" s="5"/>
    </row>
    <row r="572" ht="15.75" customHeight="1">
      <c r="A572" s="2"/>
      <c r="B572" s="2"/>
      <c r="C572" s="2"/>
      <c r="D572" s="2"/>
      <c r="E572" s="2"/>
      <c r="F572" s="2"/>
      <c r="G572" s="222"/>
      <c r="H572" s="222"/>
      <c r="I572" s="222"/>
      <c r="J572" s="222"/>
      <c r="K572" s="5"/>
    </row>
    <row r="573" ht="15.75" customHeight="1">
      <c r="A573" s="2"/>
      <c r="B573" s="2"/>
      <c r="C573" s="2"/>
      <c r="D573" s="2"/>
      <c r="E573" s="2"/>
      <c r="F573" s="2"/>
      <c r="G573" s="222"/>
      <c r="H573" s="222"/>
      <c r="I573" s="222"/>
      <c r="J573" s="222"/>
      <c r="K573" s="5"/>
    </row>
    <row r="574" ht="15.75" customHeight="1">
      <c r="A574" s="2"/>
      <c r="B574" s="2"/>
      <c r="C574" s="2"/>
      <c r="D574" s="2"/>
      <c r="E574" s="2"/>
      <c r="F574" s="2"/>
      <c r="G574" s="222"/>
      <c r="H574" s="222"/>
      <c r="I574" s="222"/>
      <c r="J574" s="222"/>
      <c r="K574" s="5"/>
    </row>
    <row r="575" ht="15.75" customHeight="1">
      <c r="A575" s="2"/>
      <c r="B575" s="2"/>
      <c r="C575" s="2"/>
      <c r="D575" s="2"/>
      <c r="E575" s="2"/>
      <c r="F575" s="2"/>
      <c r="G575" s="222"/>
      <c r="H575" s="222"/>
      <c r="I575" s="222"/>
      <c r="J575" s="222"/>
      <c r="K575" s="5"/>
    </row>
    <row r="576" ht="15.75" customHeight="1">
      <c r="A576" s="2"/>
      <c r="B576" s="2"/>
      <c r="C576" s="2"/>
      <c r="D576" s="2"/>
      <c r="E576" s="2"/>
      <c r="F576" s="2"/>
      <c r="G576" s="222"/>
      <c r="H576" s="222"/>
      <c r="I576" s="222"/>
      <c r="J576" s="222"/>
      <c r="K576" s="5"/>
    </row>
    <row r="577" ht="15.75" customHeight="1">
      <c r="A577" s="2"/>
      <c r="B577" s="2"/>
      <c r="C577" s="2"/>
      <c r="D577" s="2"/>
      <c r="E577" s="2"/>
      <c r="F577" s="2"/>
      <c r="G577" s="222"/>
      <c r="H577" s="222"/>
      <c r="I577" s="222"/>
      <c r="J577" s="222"/>
      <c r="K577" s="5"/>
    </row>
    <row r="578" ht="15.75" customHeight="1">
      <c r="A578" s="2"/>
      <c r="B578" s="2"/>
      <c r="C578" s="2"/>
      <c r="D578" s="2"/>
      <c r="E578" s="2"/>
      <c r="F578" s="2"/>
      <c r="G578" s="222"/>
      <c r="H578" s="222"/>
      <c r="I578" s="222"/>
      <c r="J578" s="222"/>
      <c r="K578" s="5"/>
    </row>
    <row r="579" ht="15.75" customHeight="1">
      <c r="A579" s="2"/>
      <c r="B579" s="2"/>
      <c r="C579" s="2"/>
      <c r="D579" s="2"/>
      <c r="E579" s="2"/>
      <c r="F579" s="2"/>
      <c r="G579" s="222"/>
      <c r="H579" s="222"/>
      <c r="I579" s="222"/>
      <c r="J579" s="222"/>
      <c r="K579" s="5"/>
    </row>
    <row r="580" ht="15.75" customHeight="1">
      <c r="A580" s="2"/>
      <c r="B580" s="2"/>
      <c r="C580" s="2"/>
      <c r="D580" s="2"/>
      <c r="E580" s="2"/>
      <c r="F580" s="2"/>
      <c r="G580" s="222"/>
      <c r="H580" s="222"/>
      <c r="I580" s="222"/>
      <c r="J580" s="222"/>
      <c r="K580" s="5"/>
    </row>
    <row r="581" ht="15.75" customHeight="1">
      <c r="A581" s="2"/>
      <c r="B581" s="2"/>
      <c r="C581" s="2"/>
      <c r="D581" s="2"/>
      <c r="E581" s="2"/>
      <c r="F581" s="2"/>
      <c r="G581" s="222"/>
      <c r="H581" s="222"/>
      <c r="I581" s="222"/>
      <c r="J581" s="222"/>
      <c r="K581" s="5"/>
    </row>
    <row r="582" ht="15.75" customHeight="1">
      <c r="A582" s="2"/>
      <c r="B582" s="2"/>
      <c r="C582" s="2"/>
      <c r="D582" s="2"/>
      <c r="E582" s="2"/>
      <c r="F582" s="2"/>
      <c r="G582" s="222"/>
      <c r="H582" s="222"/>
      <c r="I582" s="222"/>
      <c r="J582" s="222"/>
      <c r="K582" s="5"/>
    </row>
    <row r="583" ht="15.75" customHeight="1">
      <c r="A583" s="2"/>
      <c r="B583" s="2"/>
      <c r="C583" s="2"/>
      <c r="D583" s="2"/>
      <c r="E583" s="2"/>
      <c r="F583" s="2"/>
      <c r="G583" s="222"/>
      <c r="H583" s="222"/>
      <c r="I583" s="222"/>
      <c r="J583" s="222"/>
      <c r="K583" s="5"/>
    </row>
    <row r="584" ht="15.75" customHeight="1">
      <c r="A584" s="2"/>
      <c r="B584" s="2"/>
      <c r="C584" s="2"/>
      <c r="D584" s="2"/>
      <c r="E584" s="2"/>
      <c r="F584" s="2"/>
      <c r="G584" s="222"/>
      <c r="H584" s="222"/>
      <c r="I584" s="222"/>
      <c r="J584" s="222"/>
      <c r="K584" s="5"/>
    </row>
    <row r="585" ht="15.75" customHeight="1">
      <c r="A585" s="2"/>
      <c r="B585" s="2"/>
      <c r="C585" s="2"/>
      <c r="D585" s="2"/>
      <c r="E585" s="2"/>
      <c r="F585" s="2"/>
      <c r="G585" s="222"/>
      <c r="H585" s="222"/>
      <c r="I585" s="222"/>
      <c r="J585" s="222"/>
      <c r="K585" s="5"/>
    </row>
    <row r="586" ht="15.75" customHeight="1">
      <c r="A586" s="2"/>
      <c r="B586" s="2"/>
      <c r="C586" s="2"/>
      <c r="D586" s="2"/>
      <c r="E586" s="2"/>
      <c r="F586" s="2"/>
      <c r="G586" s="222"/>
      <c r="H586" s="222"/>
      <c r="I586" s="222"/>
      <c r="J586" s="222"/>
      <c r="K586" s="5"/>
    </row>
    <row r="587" ht="15.75" customHeight="1">
      <c r="A587" s="2"/>
      <c r="B587" s="2"/>
      <c r="C587" s="2"/>
      <c r="D587" s="2"/>
      <c r="E587" s="2"/>
      <c r="F587" s="2"/>
      <c r="G587" s="222"/>
      <c r="H587" s="222"/>
      <c r="I587" s="222"/>
      <c r="J587" s="222"/>
      <c r="K587" s="5"/>
    </row>
    <row r="588" ht="15.75" customHeight="1">
      <c r="A588" s="2"/>
      <c r="B588" s="2"/>
      <c r="C588" s="2"/>
      <c r="D588" s="2"/>
      <c r="E588" s="2"/>
      <c r="F588" s="2"/>
      <c r="G588" s="222"/>
      <c r="H588" s="222"/>
      <c r="I588" s="222"/>
      <c r="J588" s="222"/>
      <c r="K588" s="5"/>
    </row>
    <row r="589" ht="15.75" customHeight="1">
      <c r="A589" s="2"/>
      <c r="B589" s="2"/>
      <c r="C589" s="2"/>
      <c r="D589" s="2"/>
      <c r="E589" s="2"/>
      <c r="F589" s="2"/>
      <c r="G589" s="222"/>
      <c r="H589" s="222"/>
      <c r="I589" s="222"/>
      <c r="J589" s="222"/>
      <c r="K589" s="5"/>
    </row>
    <row r="590" ht="15.75" customHeight="1">
      <c r="A590" s="2"/>
      <c r="B590" s="2"/>
      <c r="C590" s="2"/>
      <c r="D590" s="2"/>
      <c r="E590" s="2"/>
      <c r="F590" s="2"/>
      <c r="G590" s="222"/>
      <c r="H590" s="222"/>
      <c r="I590" s="222"/>
      <c r="J590" s="222"/>
      <c r="K590" s="5"/>
    </row>
    <row r="591" ht="15.75" customHeight="1">
      <c r="A591" s="2"/>
      <c r="B591" s="2"/>
      <c r="C591" s="2"/>
      <c r="D591" s="2"/>
      <c r="E591" s="2"/>
      <c r="F591" s="2"/>
      <c r="G591" s="222"/>
      <c r="H591" s="222"/>
      <c r="I591" s="222"/>
      <c r="J591" s="222"/>
      <c r="K591" s="5"/>
    </row>
    <row r="592" ht="15.75" customHeight="1">
      <c r="A592" s="2"/>
      <c r="B592" s="2"/>
      <c r="C592" s="2"/>
      <c r="D592" s="2"/>
      <c r="E592" s="2"/>
      <c r="F592" s="2"/>
      <c r="G592" s="222"/>
      <c r="H592" s="222"/>
      <c r="I592" s="222"/>
      <c r="J592" s="222"/>
      <c r="K592" s="5"/>
    </row>
    <row r="593" ht="15.75" customHeight="1">
      <c r="A593" s="2"/>
      <c r="B593" s="2"/>
      <c r="C593" s="2"/>
      <c r="D593" s="2"/>
      <c r="E593" s="2"/>
      <c r="F593" s="2"/>
      <c r="G593" s="222"/>
      <c r="H593" s="222"/>
      <c r="I593" s="222"/>
      <c r="J593" s="222"/>
      <c r="K593" s="5"/>
    </row>
    <row r="594" ht="15.75" customHeight="1">
      <c r="A594" s="2"/>
      <c r="B594" s="2"/>
      <c r="C594" s="2"/>
      <c r="D594" s="2"/>
      <c r="E594" s="2"/>
      <c r="F594" s="2"/>
      <c r="G594" s="222"/>
      <c r="H594" s="222"/>
      <c r="I594" s="222"/>
      <c r="J594" s="222"/>
      <c r="K594" s="5"/>
    </row>
    <row r="595" ht="15.75" customHeight="1">
      <c r="A595" s="2"/>
      <c r="B595" s="2"/>
      <c r="C595" s="2"/>
      <c r="D595" s="2"/>
      <c r="E595" s="2"/>
      <c r="F595" s="2"/>
      <c r="G595" s="222"/>
      <c r="H595" s="222"/>
      <c r="I595" s="222"/>
      <c r="J595" s="222"/>
      <c r="K595" s="5"/>
    </row>
    <row r="596" ht="15.75" customHeight="1">
      <c r="A596" s="2"/>
      <c r="B596" s="2"/>
      <c r="C596" s="2"/>
      <c r="D596" s="2"/>
      <c r="E596" s="2"/>
      <c r="F596" s="2"/>
      <c r="G596" s="222"/>
      <c r="H596" s="222"/>
      <c r="I596" s="222"/>
      <c r="J596" s="222"/>
      <c r="K596" s="5"/>
    </row>
    <row r="597" ht="15.75" customHeight="1">
      <c r="A597" s="2"/>
      <c r="B597" s="2"/>
      <c r="C597" s="2"/>
      <c r="D597" s="2"/>
      <c r="E597" s="2"/>
      <c r="F597" s="2"/>
      <c r="G597" s="222"/>
      <c r="H597" s="222"/>
      <c r="I597" s="222"/>
      <c r="J597" s="222"/>
      <c r="K597" s="5"/>
    </row>
    <row r="598" ht="15.75" customHeight="1">
      <c r="A598" s="2"/>
      <c r="B598" s="2"/>
      <c r="C598" s="2"/>
      <c r="D598" s="2"/>
      <c r="E598" s="2"/>
      <c r="F598" s="2"/>
      <c r="G598" s="222"/>
      <c r="H598" s="222"/>
      <c r="I598" s="222"/>
      <c r="J598" s="222"/>
      <c r="K598" s="5"/>
    </row>
    <row r="599" ht="15.75" customHeight="1">
      <c r="A599" s="2"/>
      <c r="B599" s="2"/>
      <c r="C599" s="2"/>
      <c r="D599" s="2"/>
      <c r="E599" s="2"/>
      <c r="F599" s="2"/>
      <c r="G599" s="222"/>
      <c r="H599" s="222"/>
      <c r="I599" s="222"/>
      <c r="J599" s="222"/>
      <c r="K599" s="5"/>
    </row>
    <row r="600" ht="15.75" customHeight="1">
      <c r="A600" s="2"/>
      <c r="B600" s="2"/>
      <c r="C600" s="2"/>
      <c r="D600" s="2"/>
      <c r="E600" s="2"/>
      <c r="F600" s="2"/>
      <c r="G600" s="222"/>
      <c r="H600" s="222"/>
      <c r="I600" s="222"/>
      <c r="J600" s="222"/>
      <c r="K600" s="5"/>
    </row>
    <row r="601" ht="15.75" customHeight="1">
      <c r="A601" s="2"/>
      <c r="B601" s="2"/>
      <c r="C601" s="2"/>
      <c r="D601" s="2"/>
      <c r="E601" s="2"/>
      <c r="F601" s="2"/>
      <c r="G601" s="222"/>
      <c r="H601" s="222"/>
      <c r="I601" s="222"/>
      <c r="J601" s="222"/>
      <c r="K601" s="5"/>
    </row>
    <row r="602" ht="15.75" customHeight="1">
      <c r="A602" s="2"/>
      <c r="B602" s="2"/>
      <c r="C602" s="2"/>
      <c r="D602" s="2"/>
      <c r="E602" s="2"/>
      <c r="F602" s="2"/>
      <c r="G602" s="222"/>
      <c r="H602" s="222"/>
      <c r="I602" s="222"/>
      <c r="J602" s="222"/>
      <c r="K602" s="5"/>
    </row>
    <row r="603" ht="15.75" customHeight="1">
      <c r="A603" s="2"/>
      <c r="B603" s="2"/>
      <c r="C603" s="2"/>
      <c r="D603" s="2"/>
      <c r="E603" s="2"/>
      <c r="F603" s="2"/>
      <c r="G603" s="222"/>
      <c r="H603" s="222"/>
      <c r="I603" s="222"/>
      <c r="J603" s="222"/>
      <c r="K603" s="5"/>
    </row>
    <row r="604" ht="15.75" customHeight="1">
      <c r="A604" s="2"/>
      <c r="B604" s="2"/>
      <c r="C604" s="2"/>
      <c r="D604" s="2"/>
      <c r="E604" s="2"/>
      <c r="F604" s="2"/>
      <c r="G604" s="222"/>
      <c r="H604" s="222"/>
      <c r="I604" s="222"/>
      <c r="J604" s="222"/>
      <c r="K604" s="5"/>
    </row>
    <row r="605" ht="15.75" customHeight="1">
      <c r="A605" s="2"/>
      <c r="B605" s="2"/>
      <c r="C605" s="2"/>
      <c r="D605" s="2"/>
      <c r="E605" s="2"/>
      <c r="F605" s="2"/>
      <c r="G605" s="222"/>
      <c r="H605" s="222"/>
      <c r="I605" s="222"/>
      <c r="J605" s="222"/>
      <c r="K605" s="5"/>
    </row>
    <row r="606" ht="15.75" customHeight="1">
      <c r="A606" s="2"/>
      <c r="B606" s="2"/>
      <c r="C606" s="2"/>
      <c r="D606" s="2"/>
      <c r="E606" s="2"/>
      <c r="F606" s="2"/>
      <c r="G606" s="222"/>
      <c r="H606" s="222"/>
      <c r="I606" s="222"/>
      <c r="J606" s="222"/>
      <c r="K606" s="5"/>
    </row>
    <row r="607" ht="15.75" customHeight="1">
      <c r="A607" s="2"/>
      <c r="B607" s="2"/>
      <c r="C607" s="2"/>
      <c r="D607" s="2"/>
      <c r="E607" s="2"/>
      <c r="F607" s="2"/>
      <c r="G607" s="222"/>
      <c r="H607" s="222"/>
      <c r="I607" s="222"/>
      <c r="J607" s="222"/>
      <c r="K607" s="5"/>
    </row>
    <row r="608" ht="15.75" customHeight="1">
      <c r="A608" s="2"/>
      <c r="B608" s="2"/>
      <c r="C608" s="2"/>
      <c r="D608" s="2"/>
      <c r="E608" s="2"/>
      <c r="F608" s="2"/>
      <c r="G608" s="222"/>
      <c r="H608" s="222"/>
      <c r="I608" s="222"/>
      <c r="J608" s="222"/>
      <c r="K608" s="5"/>
    </row>
    <row r="609" ht="15.75" customHeight="1">
      <c r="A609" s="2"/>
      <c r="B609" s="2"/>
      <c r="C609" s="2"/>
      <c r="D609" s="2"/>
      <c r="E609" s="2"/>
      <c r="F609" s="2"/>
      <c r="G609" s="222"/>
      <c r="H609" s="222"/>
      <c r="I609" s="222"/>
      <c r="J609" s="222"/>
      <c r="K609" s="5"/>
    </row>
    <row r="610" ht="15.75" customHeight="1">
      <c r="A610" s="2"/>
      <c r="B610" s="2"/>
      <c r="C610" s="2"/>
      <c r="D610" s="2"/>
      <c r="E610" s="2"/>
      <c r="F610" s="2"/>
      <c r="G610" s="222"/>
      <c r="H610" s="222"/>
      <c r="I610" s="222"/>
      <c r="J610" s="222"/>
      <c r="K610" s="5"/>
    </row>
    <row r="611" ht="15.75" customHeight="1">
      <c r="A611" s="2"/>
      <c r="B611" s="2"/>
      <c r="C611" s="2"/>
      <c r="D611" s="2"/>
      <c r="E611" s="2"/>
      <c r="F611" s="2"/>
      <c r="G611" s="222"/>
      <c r="H611" s="222"/>
      <c r="I611" s="222"/>
      <c r="J611" s="222"/>
      <c r="K611" s="5"/>
    </row>
    <row r="612" ht="15.75" customHeight="1">
      <c r="A612" s="2"/>
      <c r="B612" s="2"/>
      <c r="C612" s="2"/>
      <c r="D612" s="2"/>
      <c r="E612" s="2"/>
      <c r="F612" s="2"/>
      <c r="G612" s="222"/>
      <c r="H612" s="222"/>
      <c r="I612" s="222"/>
      <c r="J612" s="222"/>
      <c r="K612" s="5"/>
    </row>
    <row r="613" ht="15.75" customHeight="1">
      <c r="A613" s="2"/>
      <c r="B613" s="2"/>
      <c r="C613" s="2"/>
      <c r="D613" s="2"/>
      <c r="E613" s="2"/>
      <c r="F613" s="2"/>
      <c r="G613" s="222"/>
      <c r="H613" s="222"/>
      <c r="I613" s="222"/>
      <c r="J613" s="222"/>
      <c r="K613" s="5"/>
    </row>
    <row r="614" ht="15.75" customHeight="1">
      <c r="A614" s="2"/>
      <c r="B614" s="2"/>
      <c r="C614" s="2"/>
      <c r="D614" s="2"/>
      <c r="E614" s="2"/>
      <c r="F614" s="2"/>
      <c r="G614" s="222"/>
      <c r="H614" s="222"/>
      <c r="I614" s="222"/>
      <c r="J614" s="222"/>
      <c r="K614" s="5"/>
    </row>
    <row r="615" ht="15.75" customHeight="1">
      <c r="A615" s="2"/>
      <c r="B615" s="2"/>
      <c r="C615" s="2"/>
      <c r="D615" s="2"/>
      <c r="E615" s="2"/>
      <c r="F615" s="2"/>
      <c r="G615" s="222"/>
      <c r="H615" s="222"/>
      <c r="I615" s="222"/>
      <c r="J615" s="222"/>
      <c r="K615" s="5"/>
    </row>
    <row r="616" ht="15.75" customHeight="1">
      <c r="A616" s="2"/>
      <c r="B616" s="2"/>
      <c r="C616" s="2"/>
      <c r="D616" s="2"/>
      <c r="E616" s="2"/>
      <c r="F616" s="2"/>
      <c r="G616" s="222"/>
      <c r="H616" s="222"/>
      <c r="I616" s="222"/>
      <c r="J616" s="222"/>
      <c r="K616" s="5"/>
    </row>
    <row r="617" ht="15.75" customHeight="1">
      <c r="A617" s="2"/>
      <c r="B617" s="2"/>
      <c r="C617" s="2"/>
      <c r="D617" s="2"/>
      <c r="E617" s="2"/>
      <c r="F617" s="2"/>
      <c r="G617" s="222"/>
      <c r="H617" s="222"/>
      <c r="I617" s="222"/>
      <c r="J617" s="222"/>
      <c r="K617" s="5"/>
    </row>
    <row r="618" ht="15.75" customHeight="1">
      <c r="A618" s="2"/>
      <c r="B618" s="2"/>
      <c r="C618" s="2"/>
      <c r="D618" s="2"/>
      <c r="E618" s="2"/>
      <c r="F618" s="2"/>
      <c r="G618" s="222"/>
      <c r="H618" s="222"/>
      <c r="I618" s="222"/>
      <c r="J618" s="222"/>
      <c r="K618" s="5"/>
    </row>
    <row r="619" ht="15.75" customHeight="1">
      <c r="A619" s="2"/>
      <c r="B619" s="2"/>
      <c r="C619" s="2"/>
      <c r="D619" s="2"/>
      <c r="E619" s="2"/>
      <c r="F619" s="2"/>
      <c r="G619" s="222"/>
      <c r="H619" s="222"/>
      <c r="I619" s="222"/>
      <c r="J619" s="222"/>
      <c r="K619" s="5"/>
    </row>
    <row r="620" ht="15.75" customHeight="1">
      <c r="A620" s="2"/>
      <c r="B620" s="2"/>
      <c r="C620" s="2"/>
      <c r="D620" s="2"/>
      <c r="E620" s="2"/>
      <c r="F620" s="2"/>
      <c r="G620" s="222"/>
      <c r="H620" s="222"/>
      <c r="I620" s="222"/>
      <c r="J620" s="222"/>
      <c r="K620" s="5"/>
    </row>
    <row r="621" ht="15.75" customHeight="1">
      <c r="A621" s="2"/>
      <c r="B621" s="2"/>
      <c r="C621" s="2"/>
      <c r="D621" s="2"/>
      <c r="E621" s="2"/>
      <c r="F621" s="2"/>
      <c r="G621" s="222"/>
      <c r="H621" s="222"/>
      <c r="I621" s="222"/>
      <c r="J621" s="222"/>
      <c r="K621" s="5"/>
    </row>
    <row r="622" ht="15.75" customHeight="1">
      <c r="A622" s="2"/>
      <c r="B622" s="2"/>
      <c r="C622" s="2"/>
      <c r="D622" s="2"/>
      <c r="E622" s="2"/>
      <c r="F622" s="2"/>
      <c r="G622" s="222"/>
      <c r="H622" s="222"/>
      <c r="I622" s="222"/>
      <c r="J622" s="222"/>
      <c r="K622" s="5"/>
    </row>
    <row r="623" ht="15.75" customHeight="1">
      <c r="A623" s="2"/>
      <c r="B623" s="2"/>
      <c r="C623" s="2"/>
      <c r="D623" s="2"/>
      <c r="E623" s="2"/>
      <c r="F623" s="2"/>
      <c r="G623" s="222"/>
      <c r="H623" s="222"/>
      <c r="I623" s="222"/>
      <c r="J623" s="222"/>
      <c r="K623" s="5"/>
    </row>
    <row r="624" ht="15.75" customHeight="1">
      <c r="A624" s="2"/>
      <c r="B624" s="2"/>
      <c r="C624" s="2"/>
      <c r="D624" s="2"/>
      <c r="E624" s="2"/>
      <c r="F624" s="2"/>
      <c r="G624" s="222"/>
      <c r="H624" s="222"/>
      <c r="I624" s="222"/>
      <c r="J624" s="222"/>
      <c r="K624" s="5"/>
    </row>
    <row r="625" ht="15.75" customHeight="1">
      <c r="A625" s="2"/>
      <c r="B625" s="2"/>
      <c r="C625" s="2"/>
      <c r="D625" s="2"/>
      <c r="E625" s="2"/>
      <c r="F625" s="2"/>
      <c r="G625" s="222"/>
      <c r="H625" s="222"/>
      <c r="I625" s="222"/>
      <c r="J625" s="222"/>
      <c r="K625" s="5"/>
    </row>
    <row r="626" ht="15.75" customHeight="1">
      <c r="A626" s="2"/>
      <c r="B626" s="2"/>
      <c r="C626" s="2"/>
      <c r="D626" s="2"/>
      <c r="E626" s="2"/>
      <c r="F626" s="2"/>
      <c r="G626" s="222"/>
      <c r="H626" s="222"/>
      <c r="I626" s="222"/>
      <c r="J626" s="222"/>
      <c r="K626" s="5"/>
    </row>
    <row r="627" ht="15.75" customHeight="1">
      <c r="A627" s="2"/>
      <c r="B627" s="2"/>
      <c r="C627" s="2"/>
      <c r="D627" s="2"/>
      <c r="E627" s="2"/>
      <c r="F627" s="2"/>
      <c r="G627" s="222"/>
      <c r="H627" s="222"/>
      <c r="I627" s="222"/>
      <c r="J627" s="222"/>
      <c r="K627" s="5"/>
    </row>
    <row r="628" ht="15.75" customHeight="1">
      <c r="A628" s="2"/>
      <c r="B628" s="2"/>
      <c r="C628" s="2"/>
      <c r="D628" s="2"/>
      <c r="E628" s="2"/>
      <c r="F628" s="2"/>
      <c r="G628" s="222"/>
      <c r="H628" s="222"/>
      <c r="I628" s="222"/>
      <c r="J628" s="222"/>
      <c r="K628" s="5"/>
    </row>
    <row r="629" ht="15.75" customHeight="1">
      <c r="A629" s="2"/>
      <c r="B629" s="2"/>
      <c r="C629" s="2"/>
      <c r="D629" s="2"/>
      <c r="E629" s="2"/>
      <c r="F629" s="2"/>
      <c r="G629" s="222"/>
      <c r="H629" s="222"/>
      <c r="I629" s="222"/>
      <c r="J629" s="222"/>
      <c r="K629" s="5"/>
    </row>
    <row r="630" ht="15.75" customHeight="1">
      <c r="A630" s="2"/>
      <c r="B630" s="2"/>
      <c r="C630" s="2"/>
      <c r="D630" s="2"/>
      <c r="E630" s="2"/>
      <c r="F630" s="2"/>
      <c r="G630" s="222"/>
      <c r="H630" s="222"/>
      <c r="I630" s="222"/>
      <c r="J630" s="222"/>
      <c r="K630" s="5"/>
    </row>
    <row r="631" ht="15.75" customHeight="1">
      <c r="A631" s="2"/>
      <c r="B631" s="2"/>
      <c r="C631" s="2"/>
      <c r="D631" s="2"/>
      <c r="E631" s="2"/>
      <c r="F631" s="2"/>
      <c r="G631" s="222"/>
      <c r="H631" s="222"/>
      <c r="I631" s="222"/>
      <c r="J631" s="222"/>
      <c r="K631" s="5"/>
    </row>
    <row r="632" ht="15.75" customHeight="1">
      <c r="A632" s="2"/>
      <c r="B632" s="2"/>
      <c r="C632" s="2"/>
      <c r="D632" s="2"/>
      <c r="E632" s="2"/>
      <c r="F632" s="2"/>
      <c r="G632" s="222"/>
      <c r="H632" s="222"/>
      <c r="I632" s="222"/>
      <c r="J632" s="222"/>
      <c r="K632" s="5"/>
    </row>
    <row r="633" ht="15.75" customHeight="1">
      <c r="A633" s="2"/>
      <c r="B633" s="2"/>
      <c r="C633" s="2"/>
      <c r="D633" s="2"/>
      <c r="E633" s="2"/>
      <c r="F633" s="2"/>
      <c r="G633" s="222"/>
      <c r="H633" s="222"/>
      <c r="I633" s="222"/>
      <c r="J633" s="222"/>
      <c r="K633" s="5"/>
    </row>
    <row r="634" ht="15.75" customHeight="1">
      <c r="A634" s="2"/>
      <c r="B634" s="2"/>
      <c r="C634" s="2"/>
      <c r="D634" s="2"/>
      <c r="E634" s="2"/>
      <c r="F634" s="2"/>
      <c r="G634" s="222"/>
      <c r="H634" s="222"/>
      <c r="I634" s="222"/>
      <c r="J634" s="222"/>
      <c r="K634" s="5"/>
    </row>
    <row r="635" ht="15.75" customHeight="1">
      <c r="A635" s="2"/>
      <c r="B635" s="2"/>
      <c r="C635" s="2"/>
      <c r="D635" s="2"/>
      <c r="E635" s="2"/>
      <c r="F635" s="2"/>
      <c r="G635" s="222"/>
      <c r="H635" s="222"/>
      <c r="I635" s="222"/>
      <c r="J635" s="222"/>
      <c r="K635" s="5"/>
    </row>
    <row r="636" ht="15.75" customHeight="1">
      <c r="A636" s="2"/>
      <c r="B636" s="2"/>
      <c r="C636" s="2"/>
      <c r="D636" s="2"/>
      <c r="E636" s="2"/>
      <c r="F636" s="2"/>
      <c r="G636" s="222"/>
      <c r="H636" s="222"/>
      <c r="I636" s="222"/>
      <c r="J636" s="222"/>
      <c r="K636" s="5"/>
    </row>
    <row r="637" ht="15.75" customHeight="1">
      <c r="A637" s="2"/>
      <c r="B637" s="2"/>
      <c r="C637" s="2"/>
      <c r="D637" s="2"/>
      <c r="E637" s="2"/>
      <c r="F637" s="2"/>
      <c r="G637" s="222"/>
      <c r="H637" s="222"/>
      <c r="I637" s="222"/>
      <c r="J637" s="222"/>
      <c r="K637" s="5"/>
    </row>
    <row r="638" ht="15.75" customHeight="1">
      <c r="A638" s="2"/>
      <c r="B638" s="2"/>
      <c r="C638" s="2"/>
      <c r="D638" s="2"/>
      <c r="E638" s="2"/>
      <c r="F638" s="2"/>
      <c r="G638" s="222"/>
      <c r="H638" s="222"/>
      <c r="I638" s="222"/>
      <c r="J638" s="222"/>
      <c r="K638" s="5"/>
    </row>
    <row r="639" ht="15.75" customHeight="1">
      <c r="A639" s="2"/>
      <c r="B639" s="2"/>
      <c r="C639" s="2"/>
      <c r="D639" s="2"/>
      <c r="E639" s="2"/>
      <c r="F639" s="2"/>
      <c r="G639" s="222"/>
      <c r="H639" s="222"/>
      <c r="I639" s="222"/>
      <c r="J639" s="222"/>
      <c r="K639" s="5"/>
    </row>
    <row r="640" ht="15.75" customHeight="1">
      <c r="A640" s="2"/>
      <c r="B640" s="2"/>
      <c r="C640" s="2"/>
      <c r="D640" s="2"/>
      <c r="E640" s="2"/>
      <c r="F640" s="2"/>
      <c r="G640" s="222"/>
      <c r="H640" s="222"/>
      <c r="I640" s="222"/>
      <c r="J640" s="222"/>
      <c r="K640" s="5"/>
    </row>
    <row r="641" ht="15.75" customHeight="1">
      <c r="A641" s="2"/>
      <c r="B641" s="2"/>
      <c r="C641" s="2"/>
      <c r="D641" s="2"/>
      <c r="E641" s="2"/>
      <c r="F641" s="2"/>
      <c r="G641" s="222"/>
      <c r="H641" s="222"/>
      <c r="I641" s="222"/>
      <c r="J641" s="222"/>
      <c r="K641" s="5"/>
    </row>
    <row r="642" ht="15.75" customHeight="1">
      <c r="A642" s="2"/>
      <c r="B642" s="2"/>
      <c r="C642" s="2"/>
      <c r="D642" s="2"/>
      <c r="E642" s="2"/>
      <c r="F642" s="2"/>
      <c r="G642" s="222"/>
      <c r="H642" s="222"/>
      <c r="I642" s="222"/>
      <c r="J642" s="222"/>
      <c r="K642" s="5"/>
    </row>
    <row r="643" ht="15.75" customHeight="1">
      <c r="A643" s="2"/>
      <c r="B643" s="2"/>
      <c r="C643" s="2"/>
      <c r="D643" s="2"/>
      <c r="E643" s="2"/>
      <c r="F643" s="2"/>
      <c r="G643" s="222"/>
      <c r="H643" s="222"/>
      <c r="I643" s="222"/>
      <c r="J643" s="222"/>
      <c r="K643" s="5"/>
    </row>
    <row r="644" ht="15.75" customHeight="1">
      <c r="A644" s="2"/>
      <c r="B644" s="2"/>
      <c r="C644" s="2"/>
      <c r="D644" s="2"/>
      <c r="E644" s="2"/>
      <c r="F644" s="2"/>
      <c r="G644" s="222"/>
      <c r="H644" s="222"/>
      <c r="I644" s="222"/>
      <c r="J644" s="222"/>
      <c r="K644" s="5"/>
    </row>
    <row r="645" ht="15.75" customHeight="1">
      <c r="A645" s="2"/>
      <c r="B645" s="2"/>
      <c r="C645" s="2"/>
      <c r="D645" s="2"/>
      <c r="E645" s="2"/>
      <c r="F645" s="2"/>
      <c r="G645" s="222"/>
      <c r="H645" s="222"/>
      <c r="I645" s="222"/>
      <c r="J645" s="222"/>
      <c r="K645" s="5"/>
    </row>
    <row r="646" ht="15.75" customHeight="1">
      <c r="A646" s="2"/>
      <c r="B646" s="2"/>
      <c r="C646" s="2"/>
      <c r="D646" s="2"/>
      <c r="E646" s="2"/>
      <c r="F646" s="2"/>
      <c r="G646" s="222"/>
      <c r="H646" s="222"/>
      <c r="I646" s="222"/>
      <c r="J646" s="222"/>
      <c r="K646" s="5"/>
    </row>
    <row r="647" ht="15.75" customHeight="1">
      <c r="A647" s="2"/>
      <c r="B647" s="2"/>
      <c r="C647" s="2"/>
      <c r="D647" s="2"/>
      <c r="E647" s="2"/>
      <c r="F647" s="2"/>
      <c r="G647" s="222"/>
      <c r="H647" s="222"/>
      <c r="I647" s="222"/>
      <c r="J647" s="222"/>
      <c r="K647" s="5"/>
    </row>
    <row r="648" ht="15.75" customHeight="1">
      <c r="A648" s="2"/>
      <c r="B648" s="2"/>
      <c r="C648" s="2"/>
      <c r="D648" s="2"/>
      <c r="E648" s="2"/>
      <c r="F648" s="2"/>
      <c r="G648" s="222"/>
      <c r="H648" s="222"/>
      <c r="I648" s="222"/>
      <c r="J648" s="222"/>
      <c r="K648" s="5"/>
    </row>
    <row r="649" ht="15.75" customHeight="1">
      <c r="A649" s="2"/>
      <c r="B649" s="2"/>
      <c r="C649" s="2"/>
      <c r="D649" s="2"/>
      <c r="E649" s="2"/>
      <c r="F649" s="2"/>
      <c r="G649" s="222"/>
      <c r="H649" s="222"/>
      <c r="I649" s="222"/>
      <c r="J649" s="222"/>
      <c r="K649" s="5"/>
    </row>
    <row r="650" ht="15.75" customHeight="1">
      <c r="A650" s="2"/>
      <c r="B650" s="2"/>
      <c r="C650" s="2"/>
      <c r="D650" s="2"/>
      <c r="E650" s="2"/>
      <c r="F650" s="2"/>
      <c r="G650" s="222"/>
      <c r="H650" s="222"/>
      <c r="I650" s="222"/>
      <c r="J650" s="222"/>
      <c r="K650" s="5"/>
    </row>
    <row r="651" ht="15.75" customHeight="1">
      <c r="A651" s="2"/>
      <c r="B651" s="2"/>
      <c r="C651" s="2"/>
      <c r="D651" s="2"/>
      <c r="E651" s="2"/>
      <c r="F651" s="2"/>
      <c r="G651" s="222"/>
      <c r="H651" s="222"/>
      <c r="I651" s="222"/>
      <c r="J651" s="222"/>
      <c r="K651" s="5"/>
    </row>
    <row r="652" ht="15.75" customHeight="1">
      <c r="A652" s="2"/>
      <c r="B652" s="2"/>
      <c r="C652" s="2"/>
      <c r="D652" s="2"/>
      <c r="E652" s="2"/>
      <c r="F652" s="2"/>
      <c r="G652" s="222"/>
      <c r="H652" s="222"/>
      <c r="I652" s="222"/>
      <c r="J652" s="222"/>
      <c r="K652" s="5"/>
    </row>
    <row r="653" ht="15.75" customHeight="1">
      <c r="A653" s="2"/>
      <c r="B653" s="2"/>
      <c r="C653" s="2"/>
      <c r="D653" s="2"/>
      <c r="E653" s="2"/>
      <c r="F653" s="2"/>
      <c r="G653" s="222"/>
      <c r="H653" s="222"/>
      <c r="I653" s="222"/>
      <c r="J653" s="222"/>
      <c r="K653" s="5"/>
    </row>
    <row r="654" ht="15.75" customHeight="1">
      <c r="A654" s="2"/>
      <c r="B654" s="2"/>
      <c r="C654" s="2"/>
      <c r="D654" s="2"/>
      <c r="E654" s="2"/>
      <c r="F654" s="2"/>
      <c r="G654" s="222"/>
      <c r="H654" s="222"/>
      <c r="I654" s="222"/>
      <c r="J654" s="222"/>
      <c r="K654" s="5"/>
    </row>
    <row r="655" ht="15.75" customHeight="1">
      <c r="A655" s="2"/>
      <c r="B655" s="2"/>
      <c r="C655" s="2"/>
      <c r="D655" s="2"/>
      <c r="E655" s="2"/>
      <c r="F655" s="2"/>
      <c r="G655" s="222"/>
      <c r="H655" s="222"/>
      <c r="I655" s="222"/>
      <c r="J655" s="222"/>
      <c r="K655" s="5"/>
    </row>
    <row r="656" ht="15.75" customHeight="1">
      <c r="A656" s="2"/>
      <c r="B656" s="2"/>
      <c r="C656" s="2"/>
      <c r="D656" s="2"/>
      <c r="E656" s="2"/>
      <c r="F656" s="2"/>
      <c r="G656" s="222"/>
      <c r="H656" s="222"/>
      <c r="I656" s="222"/>
      <c r="J656" s="222"/>
      <c r="K656" s="5"/>
    </row>
    <row r="657" ht="15.75" customHeight="1">
      <c r="A657" s="2"/>
      <c r="B657" s="2"/>
      <c r="C657" s="2"/>
      <c r="D657" s="2"/>
      <c r="E657" s="2"/>
      <c r="F657" s="2"/>
      <c r="G657" s="222"/>
      <c r="H657" s="222"/>
      <c r="I657" s="222"/>
      <c r="J657" s="222"/>
      <c r="K657" s="5"/>
    </row>
    <row r="658" ht="15.75" customHeight="1">
      <c r="A658" s="2"/>
      <c r="B658" s="2"/>
      <c r="C658" s="2"/>
      <c r="D658" s="2"/>
      <c r="E658" s="2"/>
      <c r="F658" s="2"/>
      <c r="G658" s="222"/>
      <c r="H658" s="222"/>
      <c r="I658" s="222"/>
      <c r="J658" s="222"/>
      <c r="K658" s="5"/>
    </row>
    <row r="659" ht="15.75" customHeight="1">
      <c r="A659" s="2"/>
      <c r="B659" s="2"/>
      <c r="C659" s="2"/>
      <c r="D659" s="2"/>
      <c r="E659" s="2"/>
      <c r="F659" s="2"/>
      <c r="G659" s="222"/>
      <c r="H659" s="222"/>
      <c r="I659" s="222"/>
      <c r="J659" s="222"/>
      <c r="K659" s="5"/>
    </row>
    <row r="660" ht="15.75" customHeight="1">
      <c r="A660" s="2"/>
      <c r="B660" s="2"/>
      <c r="C660" s="2"/>
      <c r="D660" s="2"/>
      <c r="E660" s="2"/>
      <c r="F660" s="2"/>
      <c r="G660" s="222"/>
      <c r="H660" s="222"/>
      <c r="I660" s="222"/>
      <c r="J660" s="222"/>
      <c r="K660" s="5"/>
    </row>
    <row r="661" ht="15.75" customHeight="1">
      <c r="A661" s="2"/>
      <c r="B661" s="2"/>
      <c r="C661" s="2"/>
      <c r="D661" s="2"/>
      <c r="E661" s="2"/>
      <c r="F661" s="2"/>
      <c r="G661" s="222"/>
      <c r="H661" s="222"/>
      <c r="I661" s="222"/>
      <c r="J661" s="222"/>
      <c r="K661" s="5"/>
    </row>
    <row r="662" ht="15.75" customHeight="1">
      <c r="A662" s="2"/>
      <c r="B662" s="2"/>
      <c r="C662" s="2"/>
      <c r="D662" s="2"/>
      <c r="E662" s="2"/>
      <c r="F662" s="2"/>
      <c r="G662" s="222"/>
      <c r="H662" s="222"/>
      <c r="I662" s="222"/>
      <c r="J662" s="222"/>
      <c r="K662" s="5"/>
    </row>
    <row r="663" ht="15.75" customHeight="1">
      <c r="A663" s="2"/>
      <c r="B663" s="2"/>
      <c r="C663" s="2"/>
      <c r="D663" s="2"/>
      <c r="E663" s="2"/>
      <c r="F663" s="2"/>
      <c r="G663" s="222"/>
      <c r="H663" s="222"/>
      <c r="I663" s="222"/>
      <c r="J663" s="222"/>
      <c r="K663" s="5"/>
    </row>
    <row r="664" ht="15.75" customHeight="1">
      <c r="A664" s="2"/>
      <c r="B664" s="2"/>
      <c r="C664" s="2"/>
      <c r="D664" s="2"/>
      <c r="E664" s="2"/>
      <c r="F664" s="2"/>
      <c r="G664" s="222"/>
      <c r="H664" s="222"/>
      <c r="I664" s="222"/>
      <c r="J664" s="222"/>
      <c r="K664" s="5"/>
    </row>
    <row r="665" ht="15.75" customHeight="1">
      <c r="A665" s="2"/>
      <c r="B665" s="2"/>
      <c r="C665" s="2"/>
      <c r="D665" s="2"/>
      <c r="E665" s="2"/>
      <c r="F665" s="2"/>
      <c r="G665" s="222"/>
      <c r="H665" s="222"/>
      <c r="I665" s="222"/>
      <c r="J665" s="222"/>
      <c r="K665" s="5"/>
    </row>
    <row r="666" ht="15.75" customHeight="1">
      <c r="A666" s="2"/>
      <c r="B666" s="2"/>
      <c r="C666" s="2"/>
      <c r="D666" s="2"/>
      <c r="E666" s="2"/>
      <c r="F666" s="2"/>
      <c r="G666" s="222"/>
      <c r="H666" s="222"/>
      <c r="I666" s="222"/>
      <c r="J666" s="222"/>
      <c r="K666" s="5"/>
    </row>
    <row r="667" ht="15.75" customHeight="1">
      <c r="A667" s="2"/>
      <c r="B667" s="2"/>
      <c r="C667" s="2"/>
      <c r="D667" s="2"/>
      <c r="E667" s="2"/>
      <c r="F667" s="2"/>
      <c r="G667" s="222"/>
      <c r="H667" s="222"/>
      <c r="I667" s="222"/>
      <c r="J667" s="222"/>
      <c r="K667" s="5"/>
    </row>
    <row r="668" ht="15.75" customHeight="1">
      <c r="A668" s="2"/>
      <c r="B668" s="2"/>
      <c r="C668" s="2"/>
      <c r="D668" s="2"/>
      <c r="E668" s="2"/>
      <c r="F668" s="2"/>
      <c r="G668" s="222"/>
      <c r="H668" s="222"/>
      <c r="I668" s="222"/>
      <c r="J668" s="222"/>
      <c r="K668" s="5"/>
    </row>
    <row r="669" ht="15.75" customHeight="1">
      <c r="A669" s="2"/>
      <c r="B669" s="2"/>
      <c r="C669" s="2"/>
      <c r="D669" s="2"/>
      <c r="E669" s="2"/>
      <c r="F669" s="2"/>
      <c r="G669" s="222"/>
      <c r="H669" s="222"/>
      <c r="I669" s="222"/>
      <c r="J669" s="222"/>
      <c r="K669" s="5"/>
    </row>
    <row r="670" ht="15.75" customHeight="1">
      <c r="A670" s="2"/>
      <c r="B670" s="2"/>
      <c r="C670" s="2"/>
      <c r="D670" s="2"/>
      <c r="E670" s="2"/>
      <c r="F670" s="2"/>
      <c r="G670" s="222"/>
      <c r="H670" s="222"/>
      <c r="I670" s="222"/>
      <c r="J670" s="222"/>
      <c r="K670" s="5"/>
    </row>
    <row r="671" ht="15.75" customHeight="1">
      <c r="A671" s="2"/>
      <c r="B671" s="2"/>
      <c r="C671" s="2"/>
      <c r="D671" s="2"/>
      <c r="E671" s="2"/>
      <c r="F671" s="2"/>
      <c r="G671" s="222"/>
      <c r="H671" s="222"/>
      <c r="I671" s="222"/>
      <c r="J671" s="222"/>
      <c r="K671" s="5"/>
    </row>
    <row r="672" ht="15.75" customHeight="1">
      <c r="A672" s="2"/>
      <c r="B672" s="2"/>
      <c r="C672" s="2"/>
      <c r="D672" s="2"/>
      <c r="E672" s="2"/>
      <c r="F672" s="2"/>
      <c r="G672" s="222"/>
      <c r="H672" s="222"/>
      <c r="I672" s="222"/>
      <c r="J672" s="222"/>
      <c r="K672" s="5"/>
    </row>
    <row r="673" ht="15.75" customHeight="1">
      <c r="A673" s="2"/>
      <c r="B673" s="2"/>
      <c r="C673" s="2"/>
      <c r="D673" s="2"/>
      <c r="E673" s="2"/>
      <c r="F673" s="2"/>
      <c r="G673" s="222"/>
      <c r="H673" s="222"/>
      <c r="I673" s="222"/>
      <c r="J673" s="222"/>
      <c r="K673" s="5"/>
    </row>
    <row r="674" ht="15.75" customHeight="1">
      <c r="A674" s="2"/>
      <c r="B674" s="2"/>
      <c r="C674" s="2"/>
      <c r="D674" s="2"/>
      <c r="E674" s="2"/>
      <c r="F674" s="2"/>
      <c r="G674" s="222"/>
      <c r="H674" s="222"/>
      <c r="I674" s="222"/>
      <c r="J674" s="222"/>
      <c r="K674" s="5"/>
    </row>
    <row r="675" ht="15.75" customHeight="1">
      <c r="A675" s="2"/>
      <c r="B675" s="2"/>
      <c r="C675" s="2"/>
      <c r="D675" s="2"/>
      <c r="E675" s="2"/>
      <c r="F675" s="2"/>
      <c r="G675" s="222"/>
      <c r="H675" s="222"/>
      <c r="I675" s="222"/>
      <c r="J675" s="222"/>
      <c r="K675" s="5"/>
    </row>
    <row r="676" ht="15.75" customHeight="1">
      <c r="A676" s="2"/>
      <c r="B676" s="2"/>
      <c r="C676" s="2"/>
      <c r="D676" s="2"/>
      <c r="E676" s="2"/>
      <c r="F676" s="2"/>
      <c r="G676" s="222"/>
      <c r="H676" s="222"/>
      <c r="I676" s="222"/>
      <c r="J676" s="222"/>
      <c r="K676" s="5"/>
    </row>
    <row r="677" ht="15.75" customHeight="1">
      <c r="A677" s="2"/>
      <c r="B677" s="2"/>
      <c r="C677" s="2"/>
      <c r="D677" s="2"/>
      <c r="E677" s="2"/>
      <c r="F677" s="2"/>
      <c r="G677" s="222"/>
      <c r="H677" s="222"/>
      <c r="I677" s="222"/>
      <c r="J677" s="222"/>
      <c r="K677" s="5"/>
    </row>
    <row r="678" ht="15.75" customHeight="1">
      <c r="A678" s="2"/>
      <c r="B678" s="2"/>
      <c r="C678" s="2"/>
      <c r="D678" s="2"/>
      <c r="E678" s="2"/>
      <c r="F678" s="2"/>
      <c r="G678" s="222"/>
      <c r="H678" s="222"/>
      <c r="I678" s="222"/>
      <c r="J678" s="222"/>
      <c r="K678" s="5"/>
    </row>
    <row r="679" ht="15.75" customHeight="1">
      <c r="A679" s="2"/>
      <c r="B679" s="2"/>
      <c r="C679" s="2"/>
      <c r="D679" s="2"/>
      <c r="E679" s="2"/>
      <c r="F679" s="2"/>
      <c r="G679" s="222"/>
      <c r="H679" s="222"/>
      <c r="I679" s="222"/>
      <c r="J679" s="222"/>
      <c r="K679" s="5"/>
    </row>
    <row r="680" ht="15.75" customHeight="1">
      <c r="A680" s="2"/>
      <c r="B680" s="2"/>
      <c r="C680" s="2"/>
      <c r="D680" s="2"/>
      <c r="E680" s="2"/>
      <c r="F680" s="2"/>
      <c r="G680" s="222"/>
      <c r="H680" s="222"/>
      <c r="I680" s="222"/>
      <c r="J680" s="222"/>
      <c r="K680" s="5"/>
    </row>
    <row r="681" ht="15.75" customHeight="1">
      <c r="A681" s="2"/>
      <c r="B681" s="2"/>
      <c r="C681" s="2"/>
      <c r="D681" s="2"/>
      <c r="E681" s="2"/>
      <c r="F681" s="2"/>
      <c r="G681" s="222"/>
      <c r="H681" s="222"/>
      <c r="I681" s="222"/>
      <c r="J681" s="222"/>
      <c r="K681" s="5"/>
    </row>
    <row r="682" ht="15.75" customHeight="1">
      <c r="A682" s="2"/>
      <c r="B682" s="2"/>
      <c r="C682" s="2"/>
      <c r="D682" s="2"/>
      <c r="E682" s="2"/>
      <c r="F682" s="2"/>
      <c r="G682" s="222"/>
      <c r="H682" s="222"/>
      <c r="I682" s="222"/>
      <c r="J682" s="222"/>
      <c r="K682" s="5"/>
    </row>
    <row r="683" ht="15.75" customHeight="1">
      <c r="A683" s="2"/>
      <c r="B683" s="2"/>
      <c r="C683" s="2"/>
      <c r="D683" s="2"/>
      <c r="E683" s="2"/>
      <c r="F683" s="2"/>
      <c r="G683" s="222"/>
      <c r="H683" s="222"/>
      <c r="I683" s="222"/>
      <c r="J683" s="222"/>
      <c r="K683" s="5"/>
    </row>
    <row r="684" ht="15.75" customHeight="1">
      <c r="A684" s="2"/>
      <c r="B684" s="2"/>
      <c r="C684" s="2"/>
      <c r="D684" s="2"/>
      <c r="E684" s="2"/>
      <c r="F684" s="2"/>
      <c r="G684" s="222"/>
      <c r="H684" s="222"/>
      <c r="I684" s="222"/>
      <c r="J684" s="222"/>
      <c r="K684" s="5"/>
    </row>
    <row r="685" ht="15.75" customHeight="1">
      <c r="A685" s="2"/>
      <c r="B685" s="2"/>
      <c r="C685" s="2"/>
      <c r="D685" s="2"/>
      <c r="E685" s="2"/>
      <c r="F685" s="2"/>
      <c r="G685" s="222"/>
      <c r="H685" s="222"/>
      <c r="I685" s="222"/>
      <c r="J685" s="222"/>
      <c r="K685" s="5"/>
    </row>
    <row r="686" ht="15.75" customHeight="1">
      <c r="A686" s="2"/>
      <c r="B686" s="2"/>
      <c r="C686" s="2"/>
      <c r="D686" s="2"/>
      <c r="E686" s="2"/>
      <c r="F686" s="2"/>
      <c r="G686" s="222"/>
      <c r="H686" s="222"/>
      <c r="I686" s="222"/>
      <c r="J686" s="222"/>
      <c r="K686" s="5"/>
    </row>
    <row r="687" ht="15.75" customHeight="1">
      <c r="A687" s="2"/>
      <c r="B687" s="2"/>
      <c r="C687" s="2"/>
      <c r="D687" s="2"/>
      <c r="E687" s="2"/>
      <c r="F687" s="2"/>
      <c r="G687" s="222"/>
      <c r="H687" s="222"/>
      <c r="I687" s="222"/>
      <c r="J687" s="222"/>
      <c r="K687" s="5"/>
    </row>
    <row r="688" ht="15.75" customHeight="1">
      <c r="A688" s="2"/>
      <c r="B688" s="2"/>
      <c r="C688" s="2"/>
      <c r="D688" s="2"/>
      <c r="E688" s="2"/>
      <c r="F688" s="2"/>
      <c r="G688" s="222"/>
      <c r="H688" s="222"/>
      <c r="I688" s="222"/>
      <c r="J688" s="222"/>
      <c r="K688" s="5"/>
    </row>
    <row r="689" ht="15.75" customHeight="1">
      <c r="A689" s="2"/>
      <c r="B689" s="2"/>
      <c r="C689" s="2"/>
      <c r="D689" s="2"/>
      <c r="E689" s="2"/>
      <c r="F689" s="2"/>
      <c r="G689" s="222"/>
      <c r="H689" s="222"/>
      <c r="I689" s="222"/>
      <c r="J689" s="222"/>
      <c r="K689" s="5"/>
    </row>
    <row r="690" ht="15.75" customHeight="1">
      <c r="A690" s="2"/>
      <c r="B690" s="2"/>
      <c r="C690" s="2"/>
      <c r="D690" s="2"/>
      <c r="E690" s="2"/>
      <c r="F690" s="2"/>
      <c r="G690" s="222"/>
      <c r="H690" s="222"/>
      <c r="I690" s="222"/>
      <c r="J690" s="222"/>
      <c r="K690" s="5"/>
    </row>
    <row r="691" ht="15.75" customHeight="1">
      <c r="A691" s="2"/>
      <c r="B691" s="2"/>
      <c r="C691" s="2"/>
      <c r="D691" s="2"/>
      <c r="E691" s="2"/>
      <c r="F691" s="2"/>
      <c r="G691" s="222"/>
      <c r="H691" s="222"/>
      <c r="I691" s="222"/>
      <c r="J691" s="222"/>
      <c r="K691" s="5"/>
    </row>
    <row r="692" ht="15.75" customHeight="1">
      <c r="A692" s="2"/>
      <c r="B692" s="2"/>
      <c r="C692" s="2"/>
      <c r="D692" s="2"/>
      <c r="E692" s="2"/>
      <c r="F692" s="2"/>
      <c r="G692" s="222"/>
      <c r="H692" s="222"/>
      <c r="I692" s="222"/>
      <c r="J692" s="222"/>
      <c r="K692" s="5"/>
    </row>
    <row r="693" ht="15.75" customHeight="1">
      <c r="A693" s="2"/>
      <c r="B693" s="2"/>
      <c r="C693" s="2"/>
      <c r="D693" s="2"/>
      <c r="E693" s="2"/>
      <c r="F693" s="2"/>
      <c r="G693" s="222"/>
      <c r="H693" s="222"/>
      <c r="I693" s="222"/>
      <c r="J693" s="222"/>
      <c r="K693" s="5"/>
    </row>
    <row r="694" ht="15.75" customHeight="1">
      <c r="A694" s="2"/>
      <c r="B694" s="2"/>
      <c r="C694" s="2"/>
      <c r="D694" s="2"/>
      <c r="E694" s="2"/>
      <c r="F694" s="2"/>
      <c r="G694" s="222"/>
      <c r="H694" s="222"/>
      <c r="I694" s="222"/>
      <c r="J694" s="222"/>
      <c r="K694" s="5"/>
    </row>
    <row r="695" ht="15.75" customHeight="1">
      <c r="A695" s="2"/>
      <c r="B695" s="2"/>
      <c r="C695" s="2"/>
      <c r="D695" s="2"/>
      <c r="E695" s="2"/>
      <c r="F695" s="2"/>
      <c r="G695" s="222"/>
      <c r="H695" s="222"/>
      <c r="I695" s="222"/>
      <c r="J695" s="222"/>
      <c r="K695" s="5"/>
    </row>
    <row r="696" ht="15.75" customHeight="1">
      <c r="A696" s="2"/>
      <c r="B696" s="2"/>
      <c r="C696" s="2"/>
      <c r="D696" s="2"/>
      <c r="E696" s="2"/>
      <c r="F696" s="2"/>
      <c r="G696" s="222"/>
      <c r="H696" s="222"/>
      <c r="I696" s="222"/>
      <c r="J696" s="222"/>
      <c r="K696" s="5"/>
    </row>
    <row r="697" ht="15.75" customHeight="1">
      <c r="A697" s="2"/>
      <c r="B697" s="2"/>
      <c r="C697" s="2"/>
      <c r="D697" s="2"/>
      <c r="E697" s="2"/>
      <c r="F697" s="2"/>
      <c r="G697" s="222"/>
      <c r="H697" s="222"/>
      <c r="I697" s="222"/>
      <c r="J697" s="222"/>
      <c r="K697" s="5"/>
    </row>
    <row r="698" ht="15.75" customHeight="1">
      <c r="A698" s="2"/>
      <c r="B698" s="2"/>
      <c r="C698" s="2"/>
      <c r="D698" s="2"/>
      <c r="E698" s="2"/>
      <c r="F698" s="2"/>
      <c r="G698" s="222"/>
      <c r="H698" s="222"/>
      <c r="I698" s="222"/>
      <c r="J698" s="222"/>
      <c r="K698" s="5"/>
    </row>
    <row r="699" ht="15.75" customHeight="1">
      <c r="A699" s="2"/>
      <c r="B699" s="2"/>
      <c r="C699" s="2"/>
      <c r="D699" s="2"/>
      <c r="E699" s="2"/>
      <c r="F699" s="2"/>
      <c r="G699" s="222"/>
      <c r="H699" s="222"/>
      <c r="I699" s="222"/>
      <c r="J699" s="222"/>
      <c r="K699" s="5"/>
    </row>
    <row r="700" ht="15.75" customHeight="1">
      <c r="A700" s="2"/>
      <c r="B700" s="2"/>
      <c r="C700" s="2"/>
      <c r="D700" s="2"/>
      <c r="E700" s="2"/>
      <c r="F700" s="2"/>
      <c r="G700" s="222"/>
      <c r="H700" s="222"/>
      <c r="I700" s="222"/>
      <c r="J700" s="222"/>
      <c r="K700" s="5"/>
    </row>
    <row r="701" ht="15.75" customHeight="1">
      <c r="A701" s="2"/>
      <c r="B701" s="2"/>
      <c r="C701" s="2"/>
      <c r="D701" s="2"/>
      <c r="E701" s="2"/>
      <c r="F701" s="2"/>
      <c r="G701" s="222"/>
      <c r="H701" s="222"/>
      <c r="I701" s="222"/>
      <c r="J701" s="222"/>
      <c r="K701" s="5"/>
    </row>
    <row r="702" ht="15.75" customHeight="1">
      <c r="A702" s="2"/>
      <c r="B702" s="2"/>
      <c r="C702" s="2"/>
      <c r="D702" s="2"/>
      <c r="E702" s="2"/>
      <c r="F702" s="2"/>
      <c r="G702" s="222"/>
      <c r="H702" s="222"/>
      <c r="I702" s="222"/>
      <c r="J702" s="222"/>
      <c r="K702" s="5"/>
    </row>
    <row r="703" ht="15.75" customHeight="1">
      <c r="A703" s="2"/>
      <c r="B703" s="2"/>
      <c r="C703" s="2"/>
      <c r="D703" s="2"/>
      <c r="E703" s="2"/>
      <c r="F703" s="2"/>
      <c r="G703" s="222"/>
      <c r="H703" s="222"/>
      <c r="I703" s="222"/>
      <c r="J703" s="222"/>
      <c r="K703" s="5"/>
    </row>
    <row r="704" ht="15.75" customHeight="1">
      <c r="A704" s="2"/>
      <c r="B704" s="2"/>
      <c r="C704" s="2"/>
      <c r="D704" s="2"/>
      <c r="E704" s="2"/>
      <c r="F704" s="2"/>
      <c r="G704" s="222"/>
      <c r="H704" s="222"/>
      <c r="I704" s="222"/>
      <c r="J704" s="222"/>
      <c r="K704" s="5"/>
    </row>
    <row r="705" ht="15.75" customHeight="1">
      <c r="A705" s="2"/>
      <c r="B705" s="2"/>
      <c r="C705" s="2"/>
      <c r="D705" s="2"/>
      <c r="E705" s="2"/>
      <c r="F705" s="2"/>
      <c r="G705" s="222"/>
      <c r="H705" s="222"/>
      <c r="I705" s="222"/>
      <c r="J705" s="222"/>
      <c r="K705" s="5"/>
    </row>
    <row r="706" ht="15.75" customHeight="1">
      <c r="A706" s="2"/>
      <c r="B706" s="2"/>
      <c r="C706" s="2"/>
      <c r="D706" s="2"/>
      <c r="E706" s="2"/>
      <c r="F706" s="2"/>
      <c r="G706" s="222"/>
      <c r="H706" s="222"/>
      <c r="I706" s="222"/>
      <c r="J706" s="222"/>
      <c r="K706" s="5"/>
    </row>
    <row r="707" ht="15.75" customHeight="1">
      <c r="A707" s="2"/>
      <c r="B707" s="2"/>
      <c r="C707" s="2"/>
      <c r="D707" s="2"/>
      <c r="E707" s="2"/>
      <c r="F707" s="2"/>
      <c r="G707" s="222"/>
      <c r="H707" s="222"/>
      <c r="I707" s="222"/>
      <c r="J707" s="222"/>
      <c r="K707" s="5"/>
    </row>
    <row r="708" ht="15.75" customHeight="1">
      <c r="A708" s="2"/>
      <c r="B708" s="2"/>
      <c r="C708" s="2"/>
      <c r="D708" s="2"/>
      <c r="E708" s="2"/>
      <c r="F708" s="2"/>
      <c r="G708" s="222"/>
      <c r="H708" s="222"/>
      <c r="I708" s="222"/>
      <c r="J708" s="222"/>
      <c r="K708" s="5"/>
    </row>
    <row r="709" ht="15.75" customHeight="1">
      <c r="A709" s="2"/>
      <c r="B709" s="2"/>
      <c r="C709" s="2"/>
      <c r="D709" s="2"/>
      <c r="E709" s="2"/>
      <c r="F709" s="2"/>
      <c r="G709" s="222"/>
      <c r="H709" s="222"/>
      <c r="I709" s="222"/>
      <c r="J709" s="222"/>
      <c r="K709" s="5"/>
    </row>
    <row r="710" ht="15.75" customHeight="1">
      <c r="A710" s="2"/>
      <c r="B710" s="2"/>
      <c r="C710" s="2"/>
      <c r="D710" s="2"/>
      <c r="E710" s="2"/>
      <c r="F710" s="2"/>
      <c r="G710" s="222"/>
      <c r="H710" s="222"/>
      <c r="I710" s="222"/>
      <c r="J710" s="222"/>
      <c r="K710" s="5"/>
    </row>
    <row r="711" ht="15.75" customHeight="1">
      <c r="A711" s="2"/>
      <c r="B711" s="2"/>
      <c r="C711" s="2"/>
      <c r="D711" s="2"/>
      <c r="E711" s="2"/>
      <c r="F711" s="2"/>
      <c r="G711" s="222"/>
      <c r="H711" s="222"/>
      <c r="I711" s="222"/>
      <c r="J711" s="222"/>
      <c r="K711" s="5"/>
    </row>
    <row r="712" ht="15.75" customHeight="1">
      <c r="A712" s="2"/>
      <c r="B712" s="2"/>
      <c r="C712" s="2"/>
      <c r="D712" s="2"/>
      <c r="E712" s="2"/>
      <c r="F712" s="2"/>
      <c r="G712" s="222"/>
      <c r="H712" s="222"/>
      <c r="I712" s="222"/>
      <c r="J712" s="222"/>
      <c r="K712" s="5"/>
    </row>
    <row r="713" ht="15.75" customHeight="1">
      <c r="A713" s="2"/>
      <c r="B713" s="2"/>
      <c r="C713" s="2"/>
      <c r="D713" s="2"/>
      <c r="E713" s="2"/>
      <c r="F713" s="2"/>
      <c r="G713" s="222"/>
      <c r="H713" s="222"/>
      <c r="I713" s="222"/>
      <c r="J713" s="222"/>
      <c r="K713" s="5"/>
    </row>
    <row r="714" ht="15.75" customHeight="1">
      <c r="A714" s="2"/>
      <c r="B714" s="2"/>
      <c r="C714" s="2"/>
      <c r="D714" s="2"/>
      <c r="E714" s="2"/>
      <c r="F714" s="2"/>
      <c r="G714" s="222"/>
      <c r="H714" s="222"/>
      <c r="I714" s="222"/>
      <c r="J714" s="222"/>
      <c r="K714" s="5"/>
    </row>
    <row r="715" ht="15.75" customHeight="1">
      <c r="A715" s="2"/>
      <c r="B715" s="2"/>
      <c r="C715" s="2"/>
      <c r="D715" s="2"/>
      <c r="E715" s="2"/>
      <c r="F715" s="2"/>
      <c r="G715" s="222"/>
      <c r="H715" s="222"/>
      <c r="I715" s="222"/>
      <c r="J715" s="222"/>
      <c r="K715" s="5"/>
    </row>
    <row r="716" ht="15.75" customHeight="1">
      <c r="A716" s="2"/>
      <c r="B716" s="2"/>
      <c r="C716" s="2"/>
      <c r="D716" s="2"/>
      <c r="E716" s="2"/>
      <c r="F716" s="2"/>
      <c r="G716" s="222"/>
      <c r="H716" s="222"/>
      <c r="I716" s="222"/>
      <c r="J716" s="222"/>
      <c r="K716" s="5"/>
    </row>
    <row r="717" ht="15.75" customHeight="1">
      <c r="A717" s="2"/>
      <c r="B717" s="2"/>
      <c r="C717" s="2"/>
      <c r="D717" s="2"/>
      <c r="E717" s="2"/>
      <c r="F717" s="2"/>
      <c r="G717" s="222"/>
      <c r="H717" s="222"/>
      <c r="I717" s="222"/>
      <c r="J717" s="222"/>
      <c r="K717" s="5"/>
    </row>
    <row r="718" ht="15.75" customHeight="1">
      <c r="A718" s="2"/>
      <c r="B718" s="2"/>
      <c r="C718" s="2"/>
      <c r="D718" s="2"/>
      <c r="E718" s="2"/>
      <c r="F718" s="2"/>
      <c r="G718" s="222"/>
      <c r="H718" s="222"/>
      <c r="I718" s="222"/>
      <c r="J718" s="222"/>
      <c r="K718" s="5"/>
    </row>
    <row r="719" ht="15.75" customHeight="1">
      <c r="A719" s="2"/>
      <c r="B719" s="2"/>
      <c r="C719" s="2"/>
      <c r="D719" s="2"/>
      <c r="E719" s="2"/>
      <c r="F719" s="2"/>
      <c r="G719" s="222"/>
      <c r="H719" s="222"/>
      <c r="I719" s="222"/>
      <c r="J719" s="222"/>
      <c r="K719" s="5"/>
    </row>
    <row r="720" ht="15.75" customHeight="1">
      <c r="A720" s="2"/>
      <c r="B720" s="2"/>
      <c r="C720" s="2"/>
      <c r="D720" s="2"/>
      <c r="E720" s="2"/>
      <c r="F720" s="2"/>
      <c r="G720" s="222"/>
      <c r="H720" s="222"/>
      <c r="I720" s="222"/>
      <c r="J720" s="222"/>
      <c r="K720" s="5"/>
    </row>
    <row r="721" ht="15.75" customHeight="1">
      <c r="A721" s="2"/>
      <c r="B721" s="2"/>
      <c r="C721" s="2"/>
      <c r="D721" s="2"/>
      <c r="E721" s="2"/>
      <c r="F721" s="2"/>
      <c r="G721" s="222"/>
      <c r="H721" s="222"/>
      <c r="I721" s="222"/>
      <c r="J721" s="222"/>
      <c r="K721" s="5"/>
    </row>
    <row r="722" ht="15.75" customHeight="1">
      <c r="A722" s="2"/>
      <c r="B722" s="2"/>
      <c r="C722" s="2"/>
      <c r="D722" s="2"/>
      <c r="E722" s="2"/>
      <c r="F722" s="2"/>
      <c r="G722" s="222"/>
      <c r="H722" s="222"/>
      <c r="I722" s="222"/>
      <c r="J722" s="222"/>
      <c r="K722" s="5"/>
    </row>
    <row r="723" ht="15.75" customHeight="1">
      <c r="A723" s="2"/>
      <c r="B723" s="2"/>
      <c r="C723" s="2"/>
      <c r="D723" s="2"/>
      <c r="E723" s="2"/>
      <c r="F723" s="2"/>
      <c r="G723" s="222"/>
      <c r="H723" s="222"/>
      <c r="I723" s="222"/>
      <c r="J723" s="222"/>
      <c r="K723" s="5"/>
    </row>
    <row r="724" ht="15.75" customHeight="1">
      <c r="A724" s="2"/>
      <c r="B724" s="2"/>
      <c r="C724" s="2"/>
      <c r="D724" s="2"/>
      <c r="E724" s="2"/>
      <c r="F724" s="2"/>
      <c r="G724" s="222"/>
      <c r="H724" s="222"/>
      <c r="I724" s="222"/>
      <c r="J724" s="222"/>
      <c r="K724" s="5"/>
    </row>
    <row r="725" ht="15.75" customHeight="1">
      <c r="A725" s="2"/>
      <c r="B725" s="2"/>
      <c r="C725" s="2"/>
      <c r="D725" s="2"/>
      <c r="E725" s="2"/>
      <c r="F725" s="2"/>
      <c r="G725" s="222"/>
      <c r="H725" s="222"/>
      <c r="I725" s="222"/>
      <c r="J725" s="222"/>
      <c r="K725" s="5"/>
    </row>
    <row r="726" ht="15.75" customHeight="1">
      <c r="A726" s="2"/>
      <c r="B726" s="2"/>
      <c r="C726" s="2"/>
      <c r="D726" s="2"/>
      <c r="E726" s="2"/>
      <c r="F726" s="2"/>
      <c r="G726" s="222"/>
      <c r="H726" s="222"/>
      <c r="I726" s="222"/>
      <c r="J726" s="222"/>
      <c r="K726" s="5"/>
    </row>
    <row r="727" ht="15.75" customHeight="1">
      <c r="A727" s="2"/>
      <c r="B727" s="2"/>
      <c r="C727" s="2"/>
      <c r="D727" s="2"/>
      <c r="E727" s="2"/>
      <c r="F727" s="2"/>
      <c r="G727" s="222"/>
      <c r="H727" s="222"/>
      <c r="I727" s="222"/>
      <c r="J727" s="222"/>
      <c r="K727" s="5"/>
    </row>
    <row r="728" ht="15.75" customHeight="1">
      <c r="A728" s="2"/>
      <c r="B728" s="2"/>
      <c r="C728" s="2"/>
      <c r="D728" s="2"/>
      <c r="E728" s="2"/>
      <c r="F728" s="2"/>
      <c r="G728" s="222"/>
      <c r="H728" s="222"/>
      <c r="I728" s="222"/>
      <c r="J728" s="222"/>
      <c r="K728" s="5"/>
    </row>
    <row r="729" ht="15.75" customHeight="1">
      <c r="A729" s="2"/>
      <c r="B729" s="2"/>
      <c r="C729" s="2"/>
      <c r="D729" s="2"/>
      <c r="E729" s="2"/>
      <c r="F729" s="2"/>
      <c r="G729" s="222"/>
      <c r="H729" s="222"/>
      <c r="I729" s="222"/>
      <c r="J729" s="222"/>
      <c r="K729" s="5"/>
    </row>
    <row r="730" ht="15.75" customHeight="1">
      <c r="A730" s="2"/>
      <c r="B730" s="2"/>
      <c r="C730" s="2"/>
      <c r="D730" s="2"/>
      <c r="E730" s="2"/>
      <c r="F730" s="2"/>
      <c r="G730" s="222"/>
      <c r="H730" s="222"/>
      <c r="I730" s="222"/>
      <c r="J730" s="222"/>
      <c r="K730" s="5"/>
    </row>
    <row r="731" ht="15.75" customHeight="1">
      <c r="A731" s="2"/>
      <c r="B731" s="2"/>
      <c r="C731" s="2"/>
      <c r="D731" s="2"/>
      <c r="E731" s="2"/>
      <c r="F731" s="2"/>
      <c r="G731" s="222"/>
      <c r="H731" s="222"/>
      <c r="I731" s="222"/>
      <c r="J731" s="222"/>
      <c r="K731" s="5"/>
    </row>
    <row r="732" ht="15.75" customHeight="1">
      <c r="A732" s="2"/>
      <c r="B732" s="2"/>
      <c r="C732" s="2"/>
      <c r="D732" s="2"/>
      <c r="E732" s="2"/>
      <c r="F732" s="2"/>
      <c r="G732" s="222"/>
      <c r="H732" s="222"/>
      <c r="I732" s="222"/>
      <c r="J732" s="222"/>
      <c r="K732" s="5"/>
    </row>
    <row r="733" ht="15.75" customHeight="1">
      <c r="A733" s="2"/>
      <c r="B733" s="2"/>
      <c r="C733" s="2"/>
      <c r="D733" s="2"/>
      <c r="E733" s="2"/>
      <c r="F733" s="2"/>
      <c r="G733" s="222"/>
      <c r="H733" s="222"/>
      <c r="I733" s="222"/>
      <c r="J733" s="222"/>
      <c r="K733" s="5"/>
    </row>
    <row r="734" ht="15.75" customHeight="1">
      <c r="A734" s="2"/>
      <c r="B734" s="2"/>
      <c r="C734" s="2"/>
      <c r="D734" s="2"/>
      <c r="E734" s="2"/>
      <c r="F734" s="2"/>
      <c r="G734" s="222"/>
      <c r="H734" s="222"/>
      <c r="I734" s="222"/>
      <c r="J734" s="222"/>
      <c r="K734" s="5"/>
    </row>
    <row r="735" ht="15.75" customHeight="1">
      <c r="A735" s="2"/>
      <c r="B735" s="2"/>
      <c r="C735" s="2"/>
      <c r="D735" s="2"/>
      <c r="E735" s="2"/>
      <c r="F735" s="2"/>
      <c r="G735" s="222"/>
      <c r="H735" s="222"/>
      <c r="I735" s="222"/>
      <c r="J735" s="222"/>
      <c r="K735" s="5"/>
    </row>
    <row r="736" ht="15.75" customHeight="1">
      <c r="A736" s="2"/>
      <c r="B736" s="2"/>
      <c r="C736" s="2"/>
      <c r="D736" s="2"/>
      <c r="E736" s="2"/>
      <c r="F736" s="2"/>
      <c r="G736" s="222"/>
      <c r="H736" s="222"/>
      <c r="I736" s="222"/>
      <c r="J736" s="222"/>
      <c r="K736" s="5"/>
    </row>
    <row r="737" ht="15.75" customHeight="1">
      <c r="A737" s="2"/>
      <c r="B737" s="2"/>
      <c r="C737" s="2"/>
      <c r="D737" s="2"/>
      <c r="E737" s="2"/>
      <c r="F737" s="2"/>
      <c r="G737" s="222"/>
      <c r="H737" s="222"/>
      <c r="I737" s="222"/>
      <c r="J737" s="222"/>
      <c r="K737" s="5"/>
    </row>
    <row r="738" ht="15.75" customHeight="1">
      <c r="A738" s="2"/>
      <c r="B738" s="2"/>
      <c r="C738" s="2"/>
      <c r="D738" s="2"/>
      <c r="E738" s="2"/>
      <c r="F738" s="2"/>
      <c r="G738" s="222"/>
      <c r="H738" s="222"/>
      <c r="I738" s="222"/>
      <c r="J738" s="222"/>
      <c r="K738" s="5"/>
    </row>
    <row r="739" ht="15.75" customHeight="1">
      <c r="A739" s="2"/>
      <c r="B739" s="2"/>
      <c r="C739" s="2"/>
      <c r="D739" s="2"/>
      <c r="E739" s="2"/>
      <c r="F739" s="2"/>
      <c r="G739" s="222"/>
      <c r="H739" s="222"/>
      <c r="I739" s="222"/>
      <c r="J739" s="222"/>
      <c r="K739" s="5"/>
    </row>
    <row r="740" ht="15.75" customHeight="1">
      <c r="A740" s="2"/>
      <c r="B740" s="2"/>
      <c r="C740" s="2"/>
      <c r="D740" s="2"/>
      <c r="E740" s="2"/>
      <c r="F740" s="2"/>
      <c r="G740" s="222"/>
      <c r="H740" s="222"/>
      <c r="I740" s="222"/>
      <c r="J740" s="222"/>
      <c r="K740" s="5"/>
    </row>
    <row r="741" ht="15.75" customHeight="1">
      <c r="A741" s="2"/>
      <c r="B741" s="2"/>
      <c r="C741" s="2"/>
      <c r="D741" s="2"/>
      <c r="E741" s="2"/>
      <c r="F741" s="2"/>
      <c r="G741" s="222"/>
      <c r="H741" s="222"/>
      <c r="I741" s="222"/>
      <c r="J741" s="222"/>
      <c r="K741" s="5"/>
    </row>
    <row r="742" ht="15.75" customHeight="1">
      <c r="A742" s="2"/>
      <c r="B742" s="2"/>
      <c r="C742" s="2"/>
      <c r="D742" s="2"/>
      <c r="E742" s="2"/>
      <c r="F742" s="2"/>
      <c r="G742" s="222"/>
      <c r="H742" s="222"/>
      <c r="I742" s="222"/>
      <c r="J742" s="222"/>
      <c r="K742" s="5"/>
    </row>
    <row r="743" ht="15.75" customHeight="1">
      <c r="A743" s="2"/>
      <c r="B743" s="2"/>
      <c r="C743" s="2"/>
      <c r="D743" s="2"/>
      <c r="E743" s="2"/>
      <c r="F743" s="2"/>
      <c r="G743" s="222"/>
      <c r="H743" s="222"/>
      <c r="I743" s="222"/>
      <c r="J743" s="222"/>
      <c r="K743" s="5"/>
    </row>
    <row r="744" ht="15.75" customHeight="1">
      <c r="A744" s="2"/>
      <c r="B744" s="2"/>
      <c r="C744" s="2"/>
      <c r="D744" s="2"/>
      <c r="E744" s="2"/>
      <c r="F744" s="2"/>
      <c r="G744" s="222"/>
      <c r="H744" s="222"/>
      <c r="I744" s="222"/>
      <c r="J744" s="222"/>
      <c r="K744" s="5"/>
    </row>
    <row r="745" ht="15.75" customHeight="1">
      <c r="A745" s="2"/>
      <c r="B745" s="2"/>
      <c r="C745" s="2"/>
      <c r="D745" s="2"/>
      <c r="E745" s="2"/>
      <c r="F745" s="2"/>
      <c r="G745" s="222"/>
      <c r="H745" s="222"/>
      <c r="I745" s="222"/>
      <c r="J745" s="222"/>
      <c r="K745" s="5"/>
    </row>
    <row r="746" ht="15.75" customHeight="1">
      <c r="A746" s="2"/>
      <c r="B746" s="2"/>
      <c r="C746" s="2"/>
      <c r="D746" s="2"/>
      <c r="E746" s="2"/>
      <c r="F746" s="2"/>
      <c r="G746" s="222"/>
      <c r="H746" s="222"/>
      <c r="I746" s="222"/>
      <c r="J746" s="222"/>
      <c r="K746" s="5"/>
    </row>
    <row r="747" ht="15.75" customHeight="1">
      <c r="A747" s="2"/>
      <c r="B747" s="2"/>
      <c r="C747" s="2"/>
      <c r="D747" s="2"/>
      <c r="E747" s="2"/>
      <c r="F747" s="2"/>
      <c r="G747" s="222"/>
      <c r="H747" s="222"/>
      <c r="I747" s="222"/>
      <c r="J747" s="222"/>
      <c r="K747" s="5"/>
    </row>
    <row r="748" ht="15.75" customHeight="1">
      <c r="A748" s="2"/>
      <c r="B748" s="2"/>
      <c r="C748" s="2"/>
      <c r="D748" s="2"/>
      <c r="E748" s="2"/>
      <c r="F748" s="2"/>
      <c r="G748" s="222"/>
      <c r="H748" s="222"/>
      <c r="I748" s="222"/>
      <c r="J748" s="222"/>
      <c r="K748" s="5"/>
    </row>
    <row r="749" ht="15.75" customHeight="1">
      <c r="A749" s="2"/>
      <c r="B749" s="2"/>
      <c r="C749" s="2"/>
      <c r="D749" s="2"/>
      <c r="E749" s="2"/>
      <c r="F749" s="2"/>
      <c r="G749" s="222"/>
      <c r="H749" s="222"/>
      <c r="I749" s="222"/>
      <c r="J749" s="222"/>
      <c r="K749" s="5"/>
    </row>
    <row r="750" ht="15.75" customHeight="1">
      <c r="A750" s="2"/>
      <c r="B750" s="2"/>
      <c r="C750" s="2"/>
      <c r="D750" s="2"/>
      <c r="E750" s="2"/>
      <c r="F750" s="2"/>
      <c r="G750" s="222"/>
      <c r="H750" s="222"/>
      <c r="I750" s="222"/>
      <c r="J750" s="222"/>
      <c r="K750" s="5"/>
    </row>
    <row r="751" ht="15.75" customHeight="1">
      <c r="A751" s="2"/>
      <c r="B751" s="2"/>
      <c r="C751" s="2"/>
      <c r="D751" s="2"/>
      <c r="E751" s="2"/>
      <c r="F751" s="2"/>
      <c r="G751" s="222"/>
      <c r="H751" s="222"/>
      <c r="I751" s="222"/>
      <c r="J751" s="222"/>
      <c r="K751" s="5"/>
    </row>
    <row r="752" ht="15.75" customHeight="1">
      <c r="A752" s="2"/>
      <c r="B752" s="2"/>
      <c r="C752" s="2"/>
      <c r="D752" s="2"/>
      <c r="E752" s="2"/>
      <c r="F752" s="2"/>
      <c r="G752" s="222"/>
      <c r="H752" s="222"/>
      <c r="I752" s="222"/>
      <c r="J752" s="222"/>
      <c r="K752" s="5"/>
    </row>
    <row r="753" ht="15.75" customHeight="1">
      <c r="A753" s="2"/>
      <c r="B753" s="2"/>
      <c r="C753" s="2"/>
      <c r="D753" s="2"/>
      <c r="E753" s="2"/>
      <c r="F753" s="2"/>
      <c r="G753" s="222"/>
      <c r="H753" s="222"/>
      <c r="I753" s="222"/>
      <c r="J753" s="222"/>
      <c r="K753" s="5"/>
    </row>
    <row r="754" ht="15.75" customHeight="1">
      <c r="A754" s="2"/>
      <c r="B754" s="2"/>
      <c r="C754" s="2"/>
      <c r="D754" s="2"/>
      <c r="E754" s="2"/>
      <c r="F754" s="2"/>
      <c r="G754" s="222"/>
      <c r="H754" s="222"/>
      <c r="I754" s="222"/>
      <c r="J754" s="222"/>
      <c r="K754" s="5"/>
    </row>
    <row r="755" ht="15.75" customHeight="1">
      <c r="A755" s="2"/>
      <c r="B755" s="2"/>
      <c r="C755" s="2"/>
      <c r="D755" s="2"/>
      <c r="E755" s="2"/>
      <c r="F755" s="2"/>
      <c r="G755" s="222"/>
      <c r="H755" s="222"/>
      <c r="I755" s="222"/>
      <c r="J755" s="222"/>
      <c r="K755" s="5"/>
    </row>
    <row r="756" ht="15.75" customHeight="1">
      <c r="A756" s="2"/>
      <c r="B756" s="2"/>
      <c r="C756" s="2"/>
      <c r="D756" s="2"/>
      <c r="E756" s="2"/>
      <c r="F756" s="2"/>
      <c r="G756" s="222"/>
      <c r="H756" s="222"/>
      <c r="I756" s="222"/>
      <c r="J756" s="222"/>
      <c r="K756" s="5"/>
    </row>
    <row r="757" ht="15.75" customHeight="1">
      <c r="A757" s="2"/>
      <c r="B757" s="2"/>
      <c r="C757" s="2"/>
      <c r="D757" s="2"/>
      <c r="E757" s="2"/>
      <c r="F757" s="2"/>
      <c r="G757" s="222"/>
      <c r="H757" s="222"/>
      <c r="I757" s="222"/>
      <c r="J757" s="222"/>
      <c r="K757" s="5"/>
    </row>
    <row r="758" ht="15.75" customHeight="1">
      <c r="A758" s="2"/>
      <c r="B758" s="2"/>
      <c r="C758" s="2"/>
      <c r="D758" s="2"/>
      <c r="E758" s="2"/>
      <c r="F758" s="2"/>
      <c r="G758" s="222"/>
      <c r="H758" s="222"/>
      <c r="I758" s="222"/>
      <c r="J758" s="222"/>
      <c r="K758" s="5"/>
    </row>
    <row r="759" ht="15.75" customHeight="1">
      <c r="A759" s="2"/>
      <c r="B759" s="2"/>
      <c r="C759" s="2"/>
      <c r="D759" s="2"/>
      <c r="E759" s="2"/>
      <c r="F759" s="2"/>
      <c r="G759" s="222"/>
      <c r="H759" s="222"/>
      <c r="I759" s="222"/>
      <c r="J759" s="222"/>
      <c r="K759" s="5"/>
    </row>
    <row r="760" ht="15.75" customHeight="1">
      <c r="A760" s="2"/>
      <c r="B760" s="2"/>
      <c r="C760" s="2"/>
      <c r="D760" s="2"/>
      <c r="E760" s="2"/>
      <c r="F760" s="2"/>
      <c r="G760" s="222"/>
      <c r="H760" s="222"/>
      <c r="I760" s="222"/>
      <c r="J760" s="222"/>
      <c r="K760" s="5"/>
    </row>
    <row r="761" ht="15.75" customHeight="1">
      <c r="A761" s="2"/>
      <c r="B761" s="2"/>
      <c r="C761" s="2"/>
      <c r="D761" s="2"/>
      <c r="E761" s="2"/>
      <c r="F761" s="2"/>
      <c r="G761" s="222"/>
      <c r="H761" s="222"/>
      <c r="I761" s="222"/>
      <c r="J761" s="222"/>
      <c r="K761" s="5"/>
    </row>
    <row r="762" ht="15.75" customHeight="1">
      <c r="A762" s="2"/>
      <c r="B762" s="2"/>
      <c r="C762" s="2"/>
      <c r="D762" s="2"/>
      <c r="E762" s="2"/>
      <c r="F762" s="2"/>
      <c r="G762" s="222"/>
      <c r="H762" s="222"/>
      <c r="I762" s="222"/>
      <c r="J762" s="222"/>
      <c r="K762" s="5"/>
    </row>
    <row r="763" ht="15.75" customHeight="1">
      <c r="A763" s="2"/>
      <c r="B763" s="2"/>
      <c r="C763" s="2"/>
      <c r="D763" s="2"/>
      <c r="E763" s="2"/>
      <c r="F763" s="2"/>
      <c r="G763" s="222"/>
      <c r="H763" s="222"/>
      <c r="I763" s="222"/>
      <c r="J763" s="222"/>
      <c r="K763" s="5"/>
    </row>
    <row r="764" ht="15.75" customHeight="1">
      <c r="A764" s="2"/>
      <c r="B764" s="2"/>
      <c r="C764" s="2"/>
      <c r="D764" s="2"/>
      <c r="E764" s="2"/>
      <c r="F764" s="2"/>
      <c r="G764" s="222"/>
      <c r="H764" s="222"/>
      <c r="I764" s="222"/>
      <c r="J764" s="222"/>
      <c r="K764" s="5"/>
    </row>
    <row r="765" ht="15.75" customHeight="1">
      <c r="A765" s="2"/>
      <c r="B765" s="2"/>
      <c r="C765" s="2"/>
      <c r="D765" s="2"/>
      <c r="E765" s="2"/>
      <c r="F765" s="2"/>
      <c r="G765" s="222"/>
      <c r="H765" s="222"/>
      <c r="I765" s="222"/>
      <c r="J765" s="222"/>
      <c r="K765" s="5"/>
    </row>
    <row r="766" ht="15.75" customHeight="1">
      <c r="A766" s="2"/>
      <c r="B766" s="2"/>
      <c r="C766" s="2"/>
      <c r="D766" s="2"/>
      <c r="E766" s="2"/>
      <c r="F766" s="2"/>
      <c r="G766" s="222"/>
      <c r="H766" s="222"/>
      <c r="I766" s="222"/>
      <c r="J766" s="222"/>
      <c r="K766" s="5"/>
    </row>
    <row r="767" ht="15.75" customHeight="1">
      <c r="A767" s="2"/>
      <c r="B767" s="2"/>
      <c r="C767" s="2"/>
      <c r="D767" s="2"/>
      <c r="E767" s="2"/>
      <c r="F767" s="2"/>
      <c r="G767" s="222"/>
      <c r="H767" s="222"/>
      <c r="I767" s="222"/>
      <c r="J767" s="222"/>
      <c r="K767" s="5"/>
    </row>
    <row r="768" ht="15.75" customHeight="1">
      <c r="A768" s="2"/>
      <c r="B768" s="2"/>
      <c r="C768" s="2"/>
      <c r="D768" s="2"/>
      <c r="E768" s="2"/>
      <c r="F768" s="2"/>
      <c r="G768" s="222"/>
      <c r="H768" s="222"/>
      <c r="I768" s="222"/>
      <c r="J768" s="222"/>
      <c r="K768" s="5"/>
    </row>
    <row r="769" ht="15.75" customHeight="1">
      <c r="A769" s="2"/>
      <c r="B769" s="2"/>
      <c r="C769" s="2"/>
      <c r="D769" s="2"/>
      <c r="E769" s="2"/>
      <c r="F769" s="2"/>
      <c r="G769" s="222"/>
      <c r="H769" s="222"/>
      <c r="I769" s="222"/>
      <c r="J769" s="222"/>
      <c r="K769" s="5"/>
    </row>
    <row r="770" ht="15.75" customHeight="1">
      <c r="A770" s="2"/>
      <c r="B770" s="2"/>
      <c r="C770" s="2"/>
      <c r="D770" s="2"/>
      <c r="E770" s="2"/>
      <c r="F770" s="2"/>
      <c r="G770" s="222"/>
      <c r="H770" s="222"/>
      <c r="I770" s="222"/>
      <c r="J770" s="222"/>
      <c r="K770" s="5"/>
    </row>
    <row r="771" ht="15.75" customHeight="1">
      <c r="A771" s="2"/>
      <c r="B771" s="2"/>
      <c r="C771" s="2"/>
      <c r="D771" s="2"/>
      <c r="E771" s="2"/>
      <c r="F771" s="2"/>
      <c r="G771" s="222"/>
      <c r="H771" s="222"/>
      <c r="I771" s="222"/>
      <c r="J771" s="222"/>
      <c r="K771" s="5"/>
    </row>
    <row r="772" ht="15.75" customHeight="1">
      <c r="A772" s="2"/>
      <c r="B772" s="2"/>
      <c r="C772" s="2"/>
      <c r="D772" s="2"/>
      <c r="E772" s="2"/>
      <c r="F772" s="2"/>
      <c r="G772" s="222"/>
      <c r="H772" s="222"/>
      <c r="I772" s="222"/>
      <c r="J772" s="222"/>
      <c r="K772" s="5"/>
    </row>
    <row r="773" ht="15.75" customHeight="1">
      <c r="A773" s="2"/>
      <c r="B773" s="2"/>
      <c r="C773" s="2"/>
      <c r="D773" s="2"/>
      <c r="E773" s="2"/>
      <c r="F773" s="2"/>
      <c r="G773" s="222"/>
      <c r="H773" s="222"/>
      <c r="I773" s="222"/>
      <c r="J773" s="222"/>
      <c r="K773" s="5"/>
    </row>
    <row r="774" ht="15.75" customHeight="1">
      <c r="A774" s="2"/>
      <c r="B774" s="2"/>
      <c r="C774" s="2"/>
      <c r="D774" s="2"/>
      <c r="E774" s="2"/>
      <c r="F774" s="2"/>
      <c r="G774" s="222"/>
      <c r="H774" s="222"/>
      <c r="I774" s="222"/>
      <c r="J774" s="222"/>
      <c r="K774" s="5"/>
    </row>
    <row r="775" ht="15.75" customHeight="1">
      <c r="A775" s="2"/>
      <c r="B775" s="2"/>
      <c r="C775" s="2"/>
      <c r="D775" s="2"/>
      <c r="E775" s="2"/>
      <c r="F775" s="2"/>
      <c r="G775" s="222"/>
      <c r="H775" s="222"/>
      <c r="I775" s="222"/>
      <c r="J775" s="222"/>
      <c r="K775" s="5"/>
    </row>
    <row r="776" ht="15.75" customHeight="1">
      <c r="A776" s="2"/>
      <c r="B776" s="2"/>
      <c r="C776" s="2"/>
      <c r="D776" s="2"/>
      <c r="E776" s="2"/>
      <c r="F776" s="2"/>
      <c r="G776" s="222"/>
      <c r="H776" s="222"/>
      <c r="I776" s="222"/>
      <c r="J776" s="222"/>
      <c r="K776" s="5"/>
    </row>
    <row r="777" ht="15.75" customHeight="1">
      <c r="A777" s="2"/>
      <c r="B777" s="2"/>
      <c r="C777" s="2"/>
      <c r="D777" s="2"/>
      <c r="E777" s="2"/>
      <c r="F777" s="2"/>
      <c r="G777" s="222"/>
      <c r="H777" s="222"/>
      <c r="I777" s="222"/>
      <c r="J777" s="222"/>
      <c r="K777" s="5"/>
    </row>
    <row r="778" ht="15.75" customHeight="1">
      <c r="A778" s="2"/>
      <c r="B778" s="2"/>
      <c r="C778" s="2"/>
      <c r="D778" s="2"/>
      <c r="E778" s="2"/>
      <c r="F778" s="2"/>
      <c r="G778" s="222"/>
      <c r="H778" s="222"/>
      <c r="I778" s="222"/>
      <c r="J778" s="222"/>
      <c r="K778" s="5"/>
    </row>
    <row r="779" ht="15.75" customHeight="1">
      <c r="A779" s="2"/>
      <c r="B779" s="2"/>
      <c r="C779" s="2"/>
      <c r="D779" s="2"/>
      <c r="E779" s="2"/>
      <c r="F779" s="2"/>
      <c r="G779" s="222"/>
      <c r="H779" s="222"/>
      <c r="I779" s="222"/>
      <c r="J779" s="222"/>
      <c r="K779" s="5"/>
    </row>
    <row r="780" ht="15.75" customHeight="1">
      <c r="A780" s="2"/>
      <c r="B780" s="2"/>
      <c r="C780" s="2"/>
      <c r="D780" s="2"/>
      <c r="E780" s="2"/>
      <c r="F780" s="2"/>
      <c r="G780" s="222"/>
      <c r="H780" s="222"/>
      <c r="I780" s="222"/>
      <c r="J780" s="222"/>
      <c r="K780" s="5"/>
    </row>
    <row r="781" ht="15.75" customHeight="1">
      <c r="A781" s="2"/>
      <c r="B781" s="2"/>
      <c r="C781" s="2"/>
      <c r="D781" s="2"/>
      <c r="E781" s="2"/>
      <c r="F781" s="2"/>
      <c r="G781" s="222"/>
      <c r="H781" s="222"/>
      <c r="I781" s="222"/>
      <c r="J781" s="222"/>
      <c r="K781" s="5"/>
    </row>
    <row r="782" ht="15.75" customHeight="1">
      <c r="A782" s="2"/>
      <c r="B782" s="2"/>
      <c r="C782" s="2"/>
      <c r="D782" s="2"/>
      <c r="E782" s="2"/>
      <c r="F782" s="2"/>
      <c r="G782" s="222"/>
      <c r="H782" s="222"/>
      <c r="I782" s="222"/>
      <c r="J782" s="222"/>
      <c r="K782" s="5"/>
    </row>
    <row r="783" ht="15.75" customHeight="1">
      <c r="A783" s="2"/>
      <c r="B783" s="2"/>
      <c r="C783" s="2"/>
      <c r="D783" s="2"/>
      <c r="E783" s="2"/>
      <c r="F783" s="2"/>
      <c r="G783" s="222"/>
      <c r="H783" s="222"/>
      <c r="I783" s="222"/>
      <c r="J783" s="222"/>
      <c r="K783" s="5"/>
    </row>
    <row r="784" ht="15.75" customHeight="1">
      <c r="A784" s="2"/>
      <c r="B784" s="2"/>
      <c r="C784" s="2"/>
      <c r="D784" s="2"/>
      <c r="E784" s="2"/>
      <c r="F784" s="2"/>
      <c r="G784" s="222"/>
      <c r="H784" s="222"/>
      <c r="I784" s="222"/>
      <c r="J784" s="222"/>
      <c r="K784" s="5"/>
    </row>
    <row r="785" ht="15.75" customHeight="1">
      <c r="A785" s="2"/>
      <c r="B785" s="2"/>
      <c r="C785" s="2"/>
      <c r="D785" s="2"/>
      <c r="E785" s="2"/>
      <c r="F785" s="2"/>
      <c r="G785" s="222"/>
      <c r="H785" s="222"/>
      <c r="I785" s="222"/>
      <c r="J785" s="222"/>
      <c r="K785" s="5"/>
    </row>
    <row r="786" ht="15.75" customHeight="1">
      <c r="A786" s="2"/>
      <c r="B786" s="2"/>
      <c r="C786" s="2"/>
      <c r="D786" s="2"/>
      <c r="E786" s="2"/>
      <c r="F786" s="2"/>
      <c r="G786" s="222"/>
      <c r="H786" s="222"/>
      <c r="I786" s="222"/>
      <c r="J786" s="222"/>
      <c r="K786" s="5"/>
    </row>
    <row r="787" ht="15.75" customHeight="1">
      <c r="A787" s="2"/>
      <c r="B787" s="2"/>
      <c r="C787" s="2"/>
      <c r="D787" s="2"/>
      <c r="E787" s="2"/>
      <c r="F787" s="2"/>
      <c r="G787" s="222"/>
      <c r="H787" s="222"/>
      <c r="I787" s="222"/>
      <c r="J787" s="222"/>
      <c r="K787" s="5"/>
    </row>
    <row r="788" ht="15.75" customHeight="1">
      <c r="A788" s="2"/>
      <c r="B788" s="2"/>
      <c r="C788" s="2"/>
      <c r="D788" s="2"/>
      <c r="E788" s="2"/>
      <c r="F788" s="2"/>
      <c r="G788" s="222"/>
      <c r="H788" s="222"/>
      <c r="I788" s="222"/>
      <c r="J788" s="222"/>
      <c r="K788" s="5"/>
    </row>
    <row r="789" ht="15.75" customHeight="1">
      <c r="A789" s="2"/>
      <c r="B789" s="2"/>
      <c r="C789" s="2"/>
      <c r="D789" s="2"/>
      <c r="E789" s="2"/>
      <c r="F789" s="2"/>
      <c r="G789" s="222"/>
      <c r="H789" s="222"/>
      <c r="I789" s="222"/>
      <c r="J789" s="222"/>
      <c r="K789" s="5"/>
    </row>
    <row r="790" ht="15.75" customHeight="1">
      <c r="A790" s="2"/>
      <c r="B790" s="2"/>
      <c r="C790" s="2"/>
      <c r="D790" s="2"/>
      <c r="E790" s="2"/>
      <c r="F790" s="2"/>
      <c r="G790" s="222"/>
      <c r="H790" s="222"/>
      <c r="I790" s="222"/>
      <c r="J790" s="222"/>
      <c r="K790" s="5"/>
    </row>
    <row r="791" ht="15.75" customHeight="1">
      <c r="A791" s="2"/>
      <c r="B791" s="2"/>
      <c r="C791" s="2"/>
      <c r="D791" s="2"/>
      <c r="E791" s="2"/>
      <c r="F791" s="2"/>
      <c r="G791" s="222"/>
      <c r="H791" s="222"/>
      <c r="I791" s="222"/>
      <c r="J791" s="222"/>
      <c r="K791" s="5"/>
    </row>
    <row r="792" ht="15.75" customHeight="1">
      <c r="A792" s="2"/>
      <c r="B792" s="2"/>
      <c r="C792" s="2"/>
      <c r="D792" s="2"/>
      <c r="E792" s="2"/>
      <c r="F792" s="2"/>
      <c r="G792" s="222"/>
      <c r="H792" s="222"/>
      <c r="I792" s="222"/>
      <c r="J792" s="222"/>
      <c r="K792" s="5"/>
    </row>
    <row r="793" ht="15.75" customHeight="1">
      <c r="A793" s="2"/>
      <c r="B793" s="2"/>
      <c r="C793" s="2"/>
      <c r="D793" s="2"/>
      <c r="E793" s="2"/>
      <c r="F793" s="2"/>
      <c r="G793" s="222"/>
      <c r="H793" s="222"/>
      <c r="I793" s="222"/>
      <c r="J793" s="222"/>
      <c r="K793" s="5"/>
    </row>
    <row r="794" ht="15.75" customHeight="1">
      <c r="A794" s="2"/>
      <c r="B794" s="2"/>
      <c r="C794" s="2"/>
      <c r="D794" s="2"/>
      <c r="E794" s="2"/>
      <c r="F794" s="2"/>
      <c r="G794" s="222"/>
      <c r="H794" s="222"/>
      <c r="I794" s="222"/>
      <c r="J794" s="222"/>
      <c r="K794" s="5"/>
    </row>
    <row r="795" ht="15.75" customHeight="1">
      <c r="A795" s="2"/>
      <c r="B795" s="2"/>
      <c r="C795" s="2"/>
      <c r="D795" s="2"/>
      <c r="E795" s="2"/>
      <c r="F795" s="2"/>
      <c r="G795" s="222"/>
      <c r="H795" s="222"/>
      <c r="I795" s="222"/>
      <c r="J795" s="222"/>
      <c r="K795" s="5"/>
    </row>
    <row r="796" ht="15.75" customHeight="1">
      <c r="A796" s="2"/>
      <c r="B796" s="2"/>
      <c r="C796" s="2"/>
      <c r="D796" s="2"/>
      <c r="E796" s="2"/>
      <c r="F796" s="2"/>
      <c r="G796" s="222"/>
      <c r="H796" s="222"/>
      <c r="I796" s="222"/>
      <c r="J796" s="222"/>
      <c r="K796" s="5"/>
    </row>
    <row r="797" ht="15.75" customHeight="1">
      <c r="A797" s="2"/>
      <c r="B797" s="2"/>
      <c r="C797" s="2"/>
      <c r="D797" s="2"/>
      <c r="E797" s="2"/>
      <c r="F797" s="2"/>
      <c r="G797" s="222"/>
      <c r="H797" s="222"/>
      <c r="I797" s="222"/>
      <c r="J797" s="222"/>
      <c r="K797" s="5"/>
    </row>
    <row r="798" ht="15.75" customHeight="1">
      <c r="A798" s="2"/>
      <c r="B798" s="2"/>
      <c r="C798" s="2"/>
      <c r="D798" s="2"/>
      <c r="E798" s="2"/>
      <c r="F798" s="2"/>
      <c r="G798" s="222"/>
      <c r="H798" s="222"/>
      <c r="I798" s="222"/>
      <c r="J798" s="222"/>
      <c r="K798" s="5"/>
    </row>
    <row r="799" ht="15.75" customHeight="1">
      <c r="A799" s="2"/>
      <c r="B799" s="2"/>
      <c r="C799" s="2"/>
      <c r="D799" s="2"/>
      <c r="E799" s="2"/>
      <c r="F799" s="2"/>
      <c r="G799" s="222"/>
      <c r="H799" s="222"/>
      <c r="I799" s="222"/>
      <c r="J799" s="222"/>
      <c r="K799" s="5"/>
    </row>
    <row r="800" ht="15.75" customHeight="1">
      <c r="A800" s="2"/>
      <c r="B800" s="2"/>
      <c r="C800" s="2"/>
      <c r="D800" s="2"/>
      <c r="E800" s="2"/>
      <c r="F800" s="2"/>
      <c r="G800" s="222"/>
      <c r="H800" s="222"/>
      <c r="I800" s="222"/>
      <c r="J800" s="222"/>
      <c r="K800" s="5"/>
    </row>
    <row r="801" ht="15.75" customHeight="1">
      <c r="A801" s="2"/>
      <c r="B801" s="2"/>
      <c r="C801" s="2"/>
      <c r="D801" s="2"/>
      <c r="E801" s="2"/>
      <c r="F801" s="2"/>
      <c r="G801" s="222"/>
      <c r="H801" s="222"/>
      <c r="I801" s="222"/>
      <c r="J801" s="222"/>
      <c r="K801" s="5"/>
    </row>
    <row r="802" ht="15.75" customHeight="1">
      <c r="A802" s="2"/>
      <c r="B802" s="2"/>
      <c r="C802" s="2"/>
      <c r="D802" s="2"/>
      <c r="E802" s="2"/>
      <c r="F802" s="2"/>
      <c r="G802" s="222"/>
      <c r="H802" s="222"/>
      <c r="I802" s="222"/>
      <c r="J802" s="222"/>
      <c r="K802" s="5"/>
    </row>
    <row r="803" ht="15.75" customHeight="1">
      <c r="A803" s="2"/>
      <c r="B803" s="2"/>
      <c r="C803" s="2"/>
      <c r="D803" s="2"/>
      <c r="E803" s="2"/>
      <c r="F803" s="2"/>
      <c r="G803" s="222"/>
      <c r="H803" s="222"/>
      <c r="I803" s="222"/>
      <c r="J803" s="222"/>
      <c r="K803" s="5"/>
    </row>
    <row r="804" ht="15.75" customHeight="1">
      <c r="A804" s="2"/>
      <c r="B804" s="2"/>
      <c r="C804" s="2"/>
      <c r="D804" s="2"/>
      <c r="E804" s="2"/>
      <c r="F804" s="2"/>
      <c r="G804" s="222"/>
      <c r="H804" s="222"/>
      <c r="I804" s="222"/>
      <c r="J804" s="222"/>
      <c r="K804" s="5"/>
    </row>
    <row r="805" ht="15.75" customHeight="1">
      <c r="A805" s="2"/>
      <c r="B805" s="2"/>
      <c r="C805" s="2"/>
      <c r="D805" s="2"/>
      <c r="E805" s="2"/>
      <c r="F805" s="2"/>
      <c r="G805" s="222"/>
      <c r="H805" s="222"/>
      <c r="I805" s="222"/>
      <c r="J805" s="222"/>
      <c r="K805" s="5"/>
    </row>
    <row r="806" ht="15.75" customHeight="1">
      <c r="A806" s="2"/>
      <c r="B806" s="2"/>
      <c r="C806" s="2"/>
      <c r="D806" s="2"/>
      <c r="E806" s="2"/>
      <c r="F806" s="2"/>
      <c r="G806" s="222"/>
      <c r="H806" s="222"/>
      <c r="I806" s="222"/>
      <c r="J806" s="222"/>
      <c r="K806" s="5"/>
    </row>
    <row r="807" ht="15.75" customHeight="1">
      <c r="A807" s="2"/>
      <c r="B807" s="2"/>
      <c r="C807" s="2"/>
      <c r="D807" s="2"/>
      <c r="E807" s="2"/>
      <c r="F807" s="2"/>
      <c r="G807" s="222"/>
      <c r="H807" s="222"/>
      <c r="I807" s="222"/>
      <c r="J807" s="222"/>
      <c r="K807" s="5"/>
    </row>
    <row r="808" ht="15.75" customHeight="1">
      <c r="A808" s="2"/>
      <c r="B808" s="2"/>
      <c r="C808" s="2"/>
      <c r="D808" s="2"/>
      <c r="E808" s="2"/>
      <c r="F808" s="2"/>
      <c r="G808" s="222"/>
      <c r="H808" s="222"/>
      <c r="I808" s="222"/>
      <c r="J808" s="222"/>
      <c r="K808" s="5"/>
    </row>
    <row r="809" ht="15.75" customHeight="1">
      <c r="A809" s="2"/>
      <c r="B809" s="2"/>
      <c r="C809" s="2"/>
      <c r="D809" s="2"/>
      <c r="E809" s="2"/>
      <c r="F809" s="2"/>
      <c r="G809" s="222"/>
      <c r="H809" s="222"/>
      <c r="I809" s="222"/>
      <c r="J809" s="222"/>
      <c r="K809" s="5"/>
    </row>
    <row r="810" ht="15.75" customHeight="1">
      <c r="A810" s="2"/>
      <c r="B810" s="2"/>
      <c r="C810" s="2"/>
      <c r="D810" s="2"/>
      <c r="E810" s="2"/>
      <c r="F810" s="2"/>
      <c r="G810" s="222"/>
      <c r="H810" s="222"/>
      <c r="I810" s="222"/>
      <c r="J810" s="222"/>
      <c r="K810" s="5"/>
    </row>
    <row r="811" ht="15.75" customHeight="1">
      <c r="A811" s="2"/>
      <c r="B811" s="2"/>
      <c r="C811" s="2"/>
      <c r="D811" s="2"/>
      <c r="E811" s="2"/>
      <c r="F811" s="2"/>
      <c r="G811" s="222"/>
      <c r="H811" s="222"/>
      <c r="I811" s="222"/>
      <c r="J811" s="222"/>
      <c r="K811" s="5"/>
    </row>
    <row r="812" ht="15.75" customHeight="1">
      <c r="A812" s="2"/>
      <c r="B812" s="2"/>
      <c r="C812" s="2"/>
      <c r="D812" s="2"/>
      <c r="E812" s="2"/>
      <c r="F812" s="2"/>
      <c r="G812" s="222"/>
      <c r="H812" s="222"/>
      <c r="I812" s="222"/>
      <c r="J812" s="222"/>
      <c r="K812" s="5"/>
    </row>
    <row r="813" ht="15.75" customHeight="1">
      <c r="A813" s="2"/>
      <c r="B813" s="2"/>
      <c r="C813" s="2"/>
      <c r="D813" s="2"/>
      <c r="E813" s="2"/>
      <c r="F813" s="2"/>
      <c r="G813" s="222"/>
      <c r="H813" s="222"/>
      <c r="I813" s="222"/>
      <c r="J813" s="222"/>
      <c r="K813" s="5"/>
    </row>
    <row r="814" ht="15.75" customHeight="1">
      <c r="A814" s="2"/>
      <c r="B814" s="2"/>
      <c r="C814" s="2"/>
      <c r="D814" s="2"/>
      <c r="E814" s="2"/>
      <c r="F814" s="2"/>
      <c r="G814" s="222"/>
      <c r="H814" s="222"/>
      <c r="I814" s="222"/>
      <c r="J814" s="222"/>
      <c r="K814" s="5"/>
    </row>
    <row r="815" ht="15.75" customHeight="1">
      <c r="A815" s="2"/>
      <c r="B815" s="2"/>
      <c r="C815" s="2"/>
      <c r="D815" s="2"/>
      <c r="E815" s="2"/>
      <c r="F815" s="2"/>
      <c r="G815" s="222"/>
      <c r="H815" s="222"/>
      <c r="I815" s="222"/>
      <c r="J815" s="222"/>
      <c r="K815" s="5"/>
    </row>
    <row r="816" ht="15.75" customHeight="1">
      <c r="A816" s="2"/>
      <c r="B816" s="2"/>
      <c r="C816" s="2"/>
      <c r="D816" s="2"/>
      <c r="E816" s="2"/>
      <c r="F816" s="2"/>
      <c r="G816" s="222"/>
      <c r="H816" s="222"/>
      <c r="I816" s="222"/>
      <c r="J816" s="222"/>
      <c r="K816" s="5"/>
    </row>
    <row r="817" ht="15.75" customHeight="1">
      <c r="A817" s="2"/>
      <c r="B817" s="2"/>
      <c r="C817" s="2"/>
      <c r="D817" s="2"/>
      <c r="E817" s="2"/>
      <c r="F817" s="2"/>
      <c r="G817" s="222"/>
      <c r="H817" s="222"/>
      <c r="I817" s="222"/>
      <c r="J817" s="222"/>
      <c r="K817" s="5"/>
    </row>
    <row r="818" ht="15.75" customHeight="1">
      <c r="A818" s="2"/>
      <c r="B818" s="2"/>
      <c r="C818" s="2"/>
      <c r="D818" s="2"/>
      <c r="E818" s="2"/>
      <c r="F818" s="2"/>
      <c r="G818" s="222"/>
      <c r="H818" s="222"/>
      <c r="I818" s="222"/>
      <c r="J818" s="222"/>
      <c r="K818" s="5"/>
    </row>
    <row r="819" ht="15.75" customHeight="1">
      <c r="A819" s="2"/>
      <c r="B819" s="2"/>
      <c r="C819" s="2"/>
      <c r="D819" s="2"/>
      <c r="E819" s="2"/>
      <c r="F819" s="2"/>
      <c r="G819" s="222"/>
      <c r="H819" s="222"/>
      <c r="I819" s="222"/>
      <c r="J819" s="222"/>
      <c r="K819" s="5"/>
    </row>
    <row r="820" ht="15.75" customHeight="1">
      <c r="A820" s="2"/>
      <c r="B820" s="2"/>
      <c r="C820" s="2"/>
      <c r="D820" s="2"/>
      <c r="E820" s="2"/>
      <c r="F820" s="2"/>
      <c r="G820" s="222"/>
      <c r="H820" s="222"/>
      <c r="I820" s="222"/>
      <c r="J820" s="222"/>
      <c r="K820" s="5"/>
    </row>
    <row r="821" ht="15.75" customHeight="1">
      <c r="A821" s="2"/>
      <c r="B821" s="2"/>
      <c r="C821" s="2"/>
      <c r="D821" s="2"/>
      <c r="E821" s="2"/>
      <c r="F821" s="2"/>
      <c r="G821" s="222"/>
      <c r="H821" s="222"/>
      <c r="I821" s="222"/>
      <c r="J821" s="222"/>
      <c r="K821" s="5"/>
    </row>
    <row r="822" ht="15.75" customHeight="1">
      <c r="A822" s="2"/>
      <c r="B822" s="2"/>
      <c r="C822" s="2"/>
      <c r="D822" s="2"/>
      <c r="E822" s="2"/>
      <c r="F822" s="2"/>
      <c r="G822" s="222"/>
      <c r="H822" s="222"/>
      <c r="I822" s="222"/>
      <c r="J822" s="222"/>
      <c r="K822" s="5"/>
    </row>
    <row r="823" ht="15.75" customHeight="1">
      <c r="A823" s="2"/>
      <c r="B823" s="2"/>
      <c r="C823" s="2"/>
      <c r="D823" s="2"/>
      <c r="E823" s="2"/>
      <c r="F823" s="2"/>
      <c r="G823" s="222"/>
      <c r="H823" s="222"/>
      <c r="I823" s="222"/>
      <c r="J823" s="222"/>
      <c r="K823" s="5"/>
    </row>
    <row r="824" ht="15.75" customHeight="1">
      <c r="A824" s="2"/>
      <c r="B824" s="2"/>
      <c r="C824" s="2"/>
      <c r="D824" s="2"/>
      <c r="E824" s="2"/>
      <c r="F824" s="2"/>
      <c r="G824" s="222"/>
      <c r="H824" s="222"/>
      <c r="I824" s="222"/>
      <c r="J824" s="222"/>
      <c r="K824" s="5"/>
    </row>
    <row r="825" ht="15.75" customHeight="1">
      <c r="A825" s="2"/>
      <c r="B825" s="2"/>
      <c r="C825" s="2"/>
      <c r="D825" s="2"/>
      <c r="E825" s="2"/>
      <c r="F825" s="2"/>
      <c r="G825" s="222"/>
      <c r="H825" s="222"/>
      <c r="I825" s="222"/>
      <c r="J825" s="222"/>
      <c r="K825" s="5"/>
    </row>
    <row r="826" ht="15.75" customHeight="1">
      <c r="A826" s="2"/>
      <c r="B826" s="2"/>
      <c r="C826" s="2"/>
      <c r="D826" s="2"/>
      <c r="E826" s="2"/>
      <c r="F826" s="2"/>
      <c r="G826" s="222"/>
      <c r="H826" s="222"/>
      <c r="I826" s="222"/>
      <c r="J826" s="222"/>
      <c r="K826" s="5"/>
    </row>
    <row r="827" ht="15.75" customHeight="1">
      <c r="A827" s="2"/>
      <c r="B827" s="2"/>
      <c r="C827" s="2"/>
      <c r="D827" s="2"/>
      <c r="E827" s="2"/>
      <c r="F827" s="2"/>
      <c r="G827" s="222"/>
      <c r="H827" s="222"/>
      <c r="I827" s="222"/>
      <c r="J827" s="222"/>
      <c r="K827" s="5"/>
    </row>
    <row r="828" ht="15.75" customHeight="1">
      <c r="A828" s="2"/>
      <c r="B828" s="2"/>
      <c r="C828" s="2"/>
      <c r="D828" s="2"/>
      <c r="E828" s="2"/>
      <c r="F828" s="2"/>
      <c r="G828" s="222"/>
      <c r="H828" s="222"/>
      <c r="I828" s="222"/>
      <c r="J828" s="222"/>
      <c r="K828" s="5"/>
    </row>
    <row r="829" ht="15.75" customHeight="1">
      <c r="A829" s="2"/>
      <c r="B829" s="2"/>
      <c r="C829" s="2"/>
      <c r="D829" s="2"/>
      <c r="E829" s="2"/>
      <c r="F829" s="2"/>
      <c r="G829" s="222"/>
      <c r="H829" s="222"/>
      <c r="I829" s="222"/>
      <c r="J829" s="222"/>
      <c r="K829" s="5"/>
    </row>
    <row r="830" ht="15.75" customHeight="1">
      <c r="A830" s="2"/>
      <c r="B830" s="2"/>
      <c r="C830" s="2"/>
      <c r="D830" s="2"/>
      <c r="E830" s="2"/>
      <c r="F830" s="2"/>
      <c r="G830" s="222"/>
      <c r="H830" s="222"/>
      <c r="I830" s="222"/>
      <c r="J830" s="222"/>
      <c r="K830" s="5"/>
    </row>
    <row r="831" ht="15.75" customHeight="1">
      <c r="A831" s="2"/>
      <c r="B831" s="2"/>
      <c r="C831" s="2"/>
      <c r="D831" s="2"/>
      <c r="E831" s="2"/>
      <c r="F831" s="2"/>
      <c r="G831" s="222"/>
      <c r="H831" s="222"/>
      <c r="I831" s="222"/>
      <c r="J831" s="222"/>
      <c r="K831" s="5"/>
    </row>
    <row r="832" ht="15.75" customHeight="1">
      <c r="A832" s="2"/>
      <c r="B832" s="2"/>
      <c r="C832" s="2"/>
      <c r="D832" s="2"/>
      <c r="E832" s="2"/>
      <c r="F832" s="2"/>
      <c r="G832" s="222"/>
      <c r="H832" s="222"/>
      <c r="I832" s="222"/>
      <c r="J832" s="222"/>
      <c r="K832" s="5"/>
    </row>
    <row r="833" ht="15.75" customHeight="1">
      <c r="A833" s="2"/>
      <c r="B833" s="2"/>
      <c r="C833" s="2"/>
      <c r="D833" s="2"/>
      <c r="E833" s="2"/>
      <c r="F833" s="2"/>
      <c r="G833" s="222"/>
      <c r="H833" s="222"/>
      <c r="I833" s="222"/>
      <c r="J833" s="222"/>
      <c r="K833" s="5"/>
    </row>
    <row r="834" ht="15.75" customHeight="1">
      <c r="A834" s="2"/>
      <c r="B834" s="2"/>
      <c r="C834" s="2"/>
      <c r="D834" s="2"/>
      <c r="E834" s="2"/>
      <c r="F834" s="2"/>
      <c r="G834" s="222"/>
      <c r="H834" s="222"/>
      <c r="I834" s="222"/>
      <c r="J834" s="222"/>
      <c r="K834" s="5"/>
    </row>
    <row r="835" ht="15.75" customHeight="1">
      <c r="A835" s="2"/>
      <c r="B835" s="2"/>
      <c r="C835" s="2"/>
      <c r="D835" s="2"/>
      <c r="E835" s="2"/>
      <c r="F835" s="2"/>
      <c r="G835" s="222"/>
      <c r="H835" s="222"/>
      <c r="I835" s="222"/>
      <c r="J835" s="222"/>
      <c r="K835" s="5"/>
    </row>
    <row r="836" ht="15.75" customHeight="1">
      <c r="A836" s="2"/>
      <c r="B836" s="2"/>
      <c r="C836" s="2"/>
      <c r="D836" s="2"/>
      <c r="E836" s="2"/>
      <c r="F836" s="2"/>
      <c r="G836" s="222"/>
      <c r="H836" s="222"/>
      <c r="I836" s="222"/>
      <c r="J836" s="222"/>
      <c r="K836" s="5"/>
    </row>
    <row r="837" ht="15.75" customHeight="1">
      <c r="A837" s="2"/>
      <c r="B837" s="2"/>
      <c r="C837" s="2"/>
      <c r="D837" s="2"/>
      <c r="E837" s="2"/>
      <c r="F837" s="2"/>
      <c r="G837" s="222"/>
      <c r="H837" s="222"/>
      <c r="I837" s="222"/>
      <c r="J837" s="222"/>
      <c r="K837" s="5"/>
    </row>
    <row r="838" ht="15.75" customHeight="1">
      <c r="A838" s="2"/>
      <c r="B838" s="2"/>
      <c r="C838" s="2"/>
      <c r="D838" s="2"/>
      <c r="E838" s="2"/>
      <c r="F838" s="2"/>
      <c r="G838" s="222"/>
      <c r="H838" s="222"/>
      <c r="I838" s="222"/>
      <c r="J838" s="222"/>
      <c r="K838" s="5"/>
    </row>
    <row r="839" ht="15.75" customHeight="1">
      <c r="A839" s="2"/>
      <c r="B839" s="2"/>
      <c r="C839" s="2"/>
      <c r="D839" s="2"/>
      <c r="E839" s="2"/>
      <c r="F839" s="2"/>
      <c r="G839" s="222"/>
      <c r="H839" s="222"/>
      <c r="I839" s="222"/>
      <c r="J839" s="222"/>
      <c r="K839" s="5"/>
    </row>
    <row r="840" ht="15.75" customHeight="1">
      <c r="A840" s="2"/>
      <c r="B840" s="2"/>
      <c r="C840" s="2"/>
      <c r="D840" s="2"/>
      <c r="E840" s="2"/>
      <c r="F840" s="2"/>
      <c r="G840" s="222"/>
      <c r="H840" s="222"/>
      <c r="I840" s="222"/>
      <c r="J840" s="222"/>
      <c r="K840" s="5"/>
    </row>
    <row r="841" ht="15.75" customHeight="1">
      <c r="A841" s="2"/>
      <c r="B841" s="2"/>
      <c r="C841" s="2"/>
      <c r="D841" s="2"/>
      <c r="E841" s="2"/>
      <c r="F841" s="2"/>
      <c r="G841" s="222"/>
      <c r="H841" s="222"/>
      <c r="I841" s="222"/>
      <c r="J841" s="222"/>
      <c r="K841" s="5"/>
    </row>
    <row r="842" ht="15.75" customHeight="1">
      <c r="A842" s="2"/>
      <c r="B842" s="2"/>
      <c r="C842" s="2"/>
      <c r="D842" s="2"/>
      <c r="E842" s="2"/>
      <c r="F842" s="2"/>
      <c r="G842" s="222"/>
      <c r="H842" s="222"/>
      <c r="I842" s="222"/>
      <c r="J842" s="222"/>
      <c r="K842" s="5"/>
    </row>
    <row r="843" ht="15.75" customHeight="1">
      <c r="A843" s="2"/>
      <c r="B843" s="2"/>
      <c r="C843" s="2"/>
      <c r="D843" s="2"/>
      <c r="E843" s="2"/>
      <c r="F843" s="2"/>
      <c r="G843" s="222"/>
      <c r="H843" s="222"/>
      <c r="I843" s="222"/>
      <c r="J843" s="222"/>
      <c r="K843" s="5"/>
    </row>
    <row r="844" ht="15.75" customHeight="1">
      <c r="A844" s="2"/>
      <c r="B844" s="2"/>
      <c r="C844" s="2"/>
      <c r="D844" s="2"/>
      <c r="E844" s="2"/>
      <c r="F844" s="2"/>
      <c r="G844" s="222"/>
      <c r="H844" s="222"/>
      <c r="I844" s="222"/>
      <c r="J844" s="222"/>
      <c r="K844" s="5"/>
    </row>
    <row r="845" ht="15.75" customHeight="1">
      <c r="A845" s="2"/>
      <c r="B845" s="2"/>
      <c r="C845" s="2"/>
      <c r="D845" s="2"/>
      <c r="E845" s="2"/>
      <c r="F845" s="2"/>
      <c r="G845" s="222"/>
      <c r="H845" s="222"/>
      <c r="I845" s="222"/>
      <c r="J845" s="222"/>
      <c r="K845" s="5"/>
    </row>
    <row r="846" ht="15.75" customHeight="1">
      <c r="A846" s="2"/>
      <c r="B846" s="2"/>
      <c r="C846" s="2"/>
      <c r="D846" s="2"/>
      <c r="E846" s="2"/>
      <c r="F846" s="2"/>
      <c r="G846" s="222"/>
      <c r="H846" s="222"/>
      <c r="I846" s="222"/>
      <c r="J846" s="222"/>
      <c r="K846" s="5"/>
    </row>
    <row r="847" ht="15.75" customHeight="1">
      <c r="A847" s="2"/>
      <c r="B847" s="2"/>
      <c r="C847" s="2"/>
      <c r="D847" s="2"/>
      <c r="E847" s="2"/>
      <c r="F847" s="2"/>
      <c r="G847" s="222"/>
      <c r="H847" s="222"/>
      <c r="I847" s="222"/>
      <c r="J847" s="222"/>
      <c r="K847" s="5"/>
    </row>
    <row r="848" ht="15.75" customHeight="1">
      <c r="A848" s="2"/>
      <c r="B848" s="2"/>
      <c r="C848" s="2"/>
      <c r="D848" s="2"/>
      <c r="E848" s="2"/>
      <c r="F848" s="2"/>
      <c r="G848" s="222"/>
      <c r="H848" s="222"/>
      <c r="I848" s="222"/>
      <c r="J848" s="222"/>
      <c r="K848" s="5"/>
    </row>
    <row r="849" ht="15.75" customHeight="1">
      <c r="A849" s="2"/>
      <c r="B849" s="2"/>
      <c r="C849" s="2"/>
      <c r="D849" s="2"/>
      <c r="E849" s="2"/>
      <c r="F849" s="2"/>
      <c r="G849" s="222"/>
      <c r="H849" s="222"/>
      <c r="I849" s="222"/>
      <c r="J849" s="222"/>
      <c r="K849" s="5"/>
    </row>
    <row r="850" ht="15.75" customHeight="1">
      <c r="A850" s="2"/>
      <c r="B850" s="2"/>
      <c r="C850" s="2"/>
      <c r="D850" s="2"/>
      <c r="E850" s="2"/>
      <c r="F850" s="2"/>
      <c r="G850" s="222"/>
      <c r="H850" s="222"/>
      <c r="I850" s="222"/>
      <c r="J850" s="222"/>
      <c r="K850" s="5"/>
    </row>
    <row r="851" ht="15.75" customHeight="1">
      <c r="A851" s="2"/>
      <c r="B851" s="2"/>
      <c r="C851" s="2"/>
      <c r="D851" s="2"/>
      <c r="E851" s="2"/>
      <c r="F851" s="2"/>
      <c r="G851" s="222"/>
      <c r="H851" s="222"/>
      <c r="I851" s="222"/>
      <c r="J851" s="222"/>
      <c r="K851" s="5"/>
    </row>
    <row r="852" ht="15.75" customHeight="1">
      <c r="A852" s="2"/>
      <c r="B852" s="2"/>
      <c r="C852" s="2"/>
      <c r="D852" s="2"/>
      <c r="E852" s="2"/>
      <c r="F852" s="2"/>
      <c r="G852" s="222"/>
      <c r="H852" s="222"/>
      <c r="I852" s="222"/>
      <c r="J852" s="222"/>
      <c r="K852" s="5"/>
    </row>
    <row r="853" ht="15.75" customHeight="1">
      <c r="A853" s="2"/>
      <c r="B853" s="2"/>
      <c r="C853" s="2"/>
      <c r="D853" s="2"/>
      <c r="E853" s="2"/>
      <c r="F853" s="2"/>
      <c r="G853" s="222"/>
      <c r="H853" s="222"/>
      <c r="I853" s="222"/>
      <c r="J853" s="222"/>
      <c r="K853" s="5"/>
    </row>
    <row r="854" ht="15.75" customHeight="1">
      <c r="A854" s="2"/>
      <c r="B854" s="2"/>
      <c r="C854" s="2"/>
      <c r="D854" s="2"/>
      <c r="E854" s="2"/>
      <c r="F854" s="2"/>
      <c r="G854" s="222"/>
      <c r="H854" s="222"/>
      <c r="I854" s="222"/>
      <c r="J854" s="222"/>
      <c r="K854" s="5"/>
    </row>
    <row r="855" ht="15.75" customHeight="1">
      <c r="A855" s="2"/>
      <c r="B855" s="2"/>
      <c r="C855" s="2"/>
      <c r="D855" s="2"/>
      <c r="E855" s="2"/>
      <c r="F855" s="2"/>
      <c r="G855" s="222"/>
      <c r="H855" s="222"/>
      <c r="I855" s="222"/>
      <c r="J855" s="222"/>
      <c r="K855" s="5"/>
    </row>
    <row r="856" ht="15.75" customHeight="1">
      <c r="A856" s="2"/>
      <c r="B856" s="2"/>
      <c r="C856" s="2"/>
      <c r="D856" s="2"/>
      <c r="E856" s="2"/>
      <c r="F856" s="2"/>
      <c r="G856" s="222"/>
      <c r="H856" s="222"/>
      <c r="I856" s="222"/>
      <c r="J856" s="222"/>
      <c r="K856" s="5"/>
    </row>
    <row r="857" ht="15.75" customHeight="1">
      <c r="A857" s="2"/>
      <c r="B857" s="2"/>
      <c r="C857" s="2"/>
      <c r="D857" s="2"/>
      <c r="E857" s="2"/>
      <c r="F857" s="2"/>
      <c r="G857" s="222"/>
      <c r="H857" s="222"/>
      <c r="I857" s="222"/>
      <c r="J857" s="222"/>
      <c r="K857" s="5"/>
    </row>
    <row r="858" ht="15.75" customHeight="1">
      <c r="A858" s="2"/>
      <c r="B858" s="2"/>
      <c r="C858" s="2"/>
      <c r="D858" s="2"/>
      <c r="E858" s="2"/>
      <c r="F858" s="2"/>
      <c r="G858" s="222"/>
      <c r="H858" s="222"/>
      <c r="I858" s="222"/>
      <c r="J858" s="222"/>
      <c r="K858" s="5"/>
    </row>
    <row r="859" ht="15.75" customHeight="1">
      <c r="A859" s="2"/>
      <c r="B859" s="2"/>
      <c r="C859" s="2"/>
      <c r="D859" s="2"/>
      <c r="E859" s="2"/>
      <c r="F859" s="2"/>
      <c r="G859" s="222"/>
      <c r="H859" s="222"/>
      <c r="I859" s="222"/>
      <c r="J859" s="222"/>
      <c r="K859" s="5"/>
    </row>
    <row r="860" ht="15.75" customHeight="1">
      <c r="A860" s="2"/>
      <c r="B860" s="2"/>
      <c r="C860" s="2"/>
      <c r="D860" s="2"/>
      <c r="E860" s="2"/>
      <c r="F860" s="2"/>
      <c r="G860" s="222"/>
      <c r="H860" s="222"/>
      <c r="I860" s="222"/>
      <c r="J860" s="222"/>
      <c r="K860" s="5"/>
    </row>
    <row r="861" ht="15.75" customHeight="1">
      <c r="A861" s="2"/>
      <c r="B861" s="2"/>
      <c r="C861" s="2"/>
      <c r="D861" s="2"/>
      <c r="E861" s="2"/>
      <c r="F861" s="2"/>
      <c r="G861" s="222"/>
      <c r="H861" s="222"/>
      <c r="I861" s="222"/>
      <c r="J861" s="222"/>
      <c r="K861" s="5"/>
    </row>
    <row r="862" ht="15.75" customHeight="1">
      <c r="A862" s="2"/>
      <c r="B862" s="2"/>
      <c r="C862" s="2"/>
      <c r="D862" s="2"/>
      <c r="E862" s="2"/>
      <c r="F862" s="2"/>
      <c r="G862" s="222"/>
      <c r="H862" s="222"/>
      <c r="I862" s="222"/>
      <c r="J862" s="222"/>
      <c r="K862" s="5"/>
    </row>
    <row r="863" ht="15.75" customHeight="1">
      <c r="A863" s="2"/>
      <c r="B863" s="2"/>
      <c r="C863" s="2"/>
      <c r="D863" s="2"/>
      <c r="E863" s="2"/>
      <c r="F863" s="2"/>
      <c r="G863" s="222"/>
      <c r="H863" s="222"/>
      <c r="I863" s="222"/>
      <c r="J863" s="222"/>
      <c r="K863" s="5"/>
    </row>
    <row r="864" ht="15.75" customHeight="1">
      <c r="A864" s="2"/>
      <c r="B864" s="2"/>
      <c r="C864" s="2"/>
      <c r="D864" s="2"/>
      <c r="E864" s="2"/>
      <c r="F864" s="2"/>
      <c r="G864" s="222"/>
      <c r="H864" s="222"/>
      <c r="I864" s="222"/>
      <c r="J864" s="222"/>
      <c r="K864" s="5"/>
    </row>
    <row r="865" ht="15.75" customHeight="1">
      <c r="A865" s="2"/>
      <c r="B865" s="2"/>
      <c r="C865" s="2"/>
      <c r="D865" s="2"/>
      <c r="E865" s="2"/>
      <c r="F865" s="2"/>
      <c r="G865" s="222"/>
      <c r="H865" s="222"/>
      <c r="I865" s="222"/>
      <c r="J865" s="222"/>
      <c r="K865" s="5"/>
    </row>
    <row r="866" ht="15.75" customHeight="1">
      <c r="A866" s="2"/>
      <c r="B866" s="2"/>
      <c r="C866" s="2"/>
      <c r="D866" s="2"/>
      <c r="E866" s="2"/>
      <c r="F866" s="2"/>
      <c r="G866" s="222"/>
      <c r="H866" s="222"/>
      <c r="I866" s="222"/>
      <c r="J866" s="222"/>
      <c r="K866" s="5"/>
    </row>
    <row r="867" ht="15.75" customHeight="1">
      <c r="A867" s="2"/>
      <c r="B867" s="2"/>
      <c r="C867" s="2"/>
      <c r="D867" s="2"/>
      <c r="E867" s="2"/>
      <c r="F867" s="2"/>
      <c r="G867" s="222"/>
      <c r="H867" s="222"/>
      <c r="I867" s="222"/>
      <c r="J867" s="222"/>
      <c r="K867" s="5"/>
    </row>
    <row r="868" ht="15.75" customHeight="1">
      <c r="A868" s="2"/>
      <c r="B868" s="2"/>
      <c r="C868" s="2"/>
      <c r="D868" s="2"/>
      <c r="E868" s="2"/>
      <c r="F868" s="2"/>
      <c r="G868" s="222"/>
      <c r="H868" s="222"/>
      <c r="I868" s="222"/>
      <c r="J868" s="222"/>
      <c r="K868" s="5"/>
    </row>
    <row r="869" ht="15.75" customHeight="1">
      <c r="A869" s="2"/>
      <c r="B869" s="2"/>
      <c r="C869" s="2"/>
      <c r="D869" s="2"/>
      <c r="E869" s="2"/>
      <c r="F869" s="2"/>
      <c r="G869" s="222"/>
      <c r="H869" s="222"/>
      <c r="I869" s="222"/>
      <c r="J869" s="222"/>
      <c r="K869" s="5"/>
    </row>
    <row r="870" ht="15.75" customHeight="1">
      <c r="A870" s="2"/>
      <c r="B870" s="2"/>
      <c r="C870" s="2"/>
      <c r="D870" s="2"/>
      <c r="E870" s="2"/>
      <c r="F870" s="2"/>
      <c r="G870" s="222"/>
      <c r="H870" s="222"/>
      <c r="I870" s="222"/>
      <c r="J870" s="222"/>
      <c r="K870" s="5"/>
    </row>
    <row r="871" ht="15.75" customHeight="1">
      <c r="A871" s="2"/>
      <c r="B871" s="2"/>
      <c r="C871" s="2"/>
      <c r="D871" s="2"/>
      <c r="E871" s="2"/>
      <c r="F871" s="2"/>
      <c r="G871" s="222"/>
      <c r="H871" s="222"/>
      <c r="I871" s="222"/>
      <c r="J871" s="222"/>
      <c r="K871" s="5"/>
    </row>
    <row r="872" ht="15.75" customHeight="1">
      <c r="A872" s="2"/>
      <c r="B872" s="2"/>
      <c r="C872" s="2"/>
      <c r="D872" s="2"/>
      <c r="E872" s="2"/>
      <c r="F872" s="2"/>
      <c r="G872" s="222"/>
      <c r="H872" s="222"/>
      <c r="I872" s="222"/>
      <c r="J872" s="222"/>
      <c r="K872" s="5"/>
    </row>
    <row r="873" ht="15.75" customHeight="1">
      <c r="A873" s="2"/>
      <c r="B873" s="2"/>
      <c r="C873" s="2"/>
      <c r="D873" s="2"/>
      <c r="E873" s="2"/>
      <c r="F873" s="2"/>
      <c r="G873" s="222"/>
      <c r="H873" s="222"/>
      <c r="I873" s="222"/>
      <c r="J873" s="222"/>
      <c r="K873" s="5"/>
    </row>
    <row r="874" ht="15.75" customHeight="1">
      <c r="A874" s="2"/>
      <c r="B874" s="2"/>
      <c r="C874" s="2"/>
      <c r="D874" s="2"/>
      <c r="E874" s="2"/>
      <c r="F874" s="2"/>
      <c r="G874" s="222"/>
      <c r="H874" s="222"/>
      <c r="I874" s="222"/>
      <c r="J874" s="222"/>
      <c r="K874" s="5"/>
    </row>
    <row r="875" ht="15.75" customHeight="1">
      <c r="A875" s="2"/>
      <c r="B875" s="2"/>
      <c r="C875" s="2"/>
      <c r="D875" s="2"/>
      <c r="E875" s="2"/>
      <c r="F875" s="2"/>
      <c r="G875" s="222"/>
      <c r="H875" s="222"/>
      <c r="I875" s="222"/>
      <c r="J875" s="222"/>
      <c r="K875" s="5"/>
    </row>
    <row r="876" ht="15.75" customHeight="1">
      <c r="A876" s="2"/>
      <c r="B876" s="2"/>
      <c r="C876" s="2"/>
      <c r="D876" s="2"/>
      <c r="E876" s="2"/>
      <c r="F876" s="2"/>
      <c r="G876" s="222"/>
      <c r="H876" s="222"/>
      <c r="I876" s="222"/>
      <c r="J876" s="222"/>
      <c r="K876" s="5"/>
    </row>
    <row r="877" ht="15.75" customHeight="1">
      <c r="A877" s="2"/>
      <c r="B877" s="2"/>
      <c r="C877" s="2"/>
      <c r="D877" s="2"/>
      <c r="E877" s="2"/>
      <c r="F877" s="2"/>
      <c r="G877" s="222"/>
      <c r="H877" s="222"/>
      <c r="I877" s="222"/>
      <c r="J877" s="222"/>
      <c r="K877" s="5"/>
    </row>
    <row r="878" ht="15.75" customHeight="1">
      <c r="A878" s="2"/>
      <c r="B878" s="2"/>
      <c r="C878" s="2"/>
      <c r="D878" s="2"/>
      <c r="E878" s="2"/>
      <c r="F878" s="2"/>
      <c r="G878" s="222"/>
      <c r="H878" s="222"/>
      <c r="I878" s="222"/>
      <c r="J878" s="222"/>
      <c r="K878" s="5"/>
    </row>
    <row r="879" ht="15.75" customHeight="1">
      <c r="A879" s="2"/>
      <c r="B879" s="2"/>
      <c r="C879" s="2"/>
      <c r="D879" s="2"/>
      <c r="E879" s="2"/>
      <c r="F879" s="2"/>
      <c r="G879" s="222"/>
      <c r="H879" s="222"/>
      <c r="I879" s="222"/>
      <c r="J879" s="222"/>
      <c r="K879" s="5"/>
    </row>
    <row r="880" ht="15.75" customHeight="1">
      <c r="A880" s="2"/>
      <c r="B880" s="2"/>
      <c r="C880" s="2"/>
      <c r="D880" s="2"/>
      <c r="E880" s="2"/>
      <c r="F880" s="2"/>
      <c r="G880" s="222"/>
      <c r="H880" s="222"/>
      <c r="I880" s="222"/>
      <c r="J880" s="222"/>
      <c r="K880" s="5"/>
    </row>
    <row r="881" ht="15.75" customHeight="1">
      <c r="A881" s="2"/>
      <c r="B881" s="2"/>
      <c r="C881" s="2"/>
      <c r="D881" s="2"/>
      <c r="E881" s="2"/>
      <c r="F881" s="2"/>
      <c r="G881" s="222"/>
      <c r="H881" s="222"/>
      <c r="I881" s="222"/>
      <c r="J881" s="222"/>
      <c r="K881" s="5"/>
    </row>
    <row r="882" ht="15.75" customHeight="1">
      <c r="A882" s="2"/>
      <c r="B882" s="2"/>
      <c r="C882" s="2"/>
      <c r="D882" s="2"/>
      <c r="E882" s="2"/>
      <c r="F882" s="2"/>
      <c r="G882" s="222"/>
      <c r="H882" s="222"/>
      <c r="I882" s="222"/>
      <c r="J882" s="222"/>
      <c r="K882" s="5"/>
    </row>
    <row r="883" ht="15.75" customHeight="1">
      <c r="A883" s="2"/>
      <c r="B883" s="2"/>
      <c r="C883" s="2"/>
      <c r="D883" s="2"/>
      <c r="E883" s="2"/>
      <c r="F883" s="2"/>
      <c r="G883" s="222"/>
      <c r="H883" s="222"/>
      <c r="I883" s="222"/>
      <c r="J883" s="222"/>
      <c r="K883" s="5"/>
    </row>
    <row r="884" ht="15.75" customHeight="1">
      <c r="A884" s="2"/>
      <c r="B884" s="2"/>
      <c r="C884" s="2"/>
      <c r="D884" s="2"/>
      <c r="E884" s="2"/>
      <c r="F884" s="2"/>
      <c r="G884" s="222"/>
      <c r="H884" s="222"/>
      <c r="I884" s="222"/>
      <c r="J884" s="222"/>
      <c r="K884" s="5"/>
    </row>
    <row r="885" ht="15.75" customHeight="1">
      <c r="A885" s="2"/>
      <c r="B885" s="2"/>
      <c r="C885" s="2"/>
      <c r="D885" s="2"/>
      <c r="E885" s="2"/>
      <c r="F885" s="2"/>
      <c r="G885" s="222"/>
      <c r="H885" s="222"/>
      <c r="I885" s="222"/>
      <c r="J885" s="222"/>
      <c r="K885" s="5"/>
    </row>
    <row r="886" ht="15.75" customHeight="1">
      <c r="A886" s="2"/>
      <c r="B886" s="2"/>
      <c r="C886" s="2"/>
      <c r="D886" s="2"/>
      <c r="E886" s="2"/>
      <c r="F886" s="2"/>
      <c r="G886" s="222"/>
      <c r="H886" s="222"/>
      <c r="I886" s="222"/>
      <c r="J886" s="222"/>
      <c r="K886" s="5"/>
    </row>
    <row r="887" ht="15.75" customHeight="1">
      <c r="A887" s="2"/>
      <c r="B887" s="2"/>
      <c r="C887" s="2"/>
      <c r="D887" s="2"/>
      <c r="E887" s="2"/>
      <c r="F887" s="2"/>
      <c r="G887" s="222"/>
      <c r="H887" s="222"/>
      <c r="I887" s="222"/>
      <c r="J887" s="222"/>
      <c r="K887" s="5"/>
    </row>
    <row r="888" ht="15.75" customHeight="1">
      <c r="A888" s="2"/>
      <c r="B888" s="2"/>
      <c r="C888" s="2"/>
      <c r="D888" s="2"/>
      <c r="E888" s="2"/>
      <c r="F888" s="2"/>
      <c r="G888" s="222"/>
      <c r="H888" s="222"/>
      <c r="I888" s="222"/>
      <c r="J888" s="222"/>
      <c r="K888" s="5"/>
    </row>
    <row r="889" ht="15.75" customHeight="1">
      <c r="A889" s="2"/>
      <c r="B889" s="2"/>
      <c r="C889" s="2"/>
      <c r="D889" s="2"/>
      <c r="E889" s="2"/>
      <c r="F889" s="2"/>
      <c r="G889" s="222"/>
      <c r="H889" s="222"/>
      <c r="I889" s="222"/>
      <c r="J889" s="222"/>
      <c r="K889" s="5"/>
    </row>
    <row r="890" ht="15.75" customHeight="1">
      <c r="A890" s="2"/>
      <c r="B890" s="2"/>
      <c r="C890" s="2"/>
      <c r="D890" s="2"/>
      <c r="E890" s="2"/>
      <c r="F890" s="2"/>
      <c r="G890" s="222"/>
      <c r="H890" s="222"/>
      <c r="I890" s="222"/>
      <c r="J890" s="222"/>
      <c r="K890" s="5"/>
    </row>
    <row r="891" ht="15.75" customHeight="1">
      <c r="A891" s="2"/>
      <c r="B891" s="2"/>
      <c r="C891" s="2"/>
      <c r="D891" s="2"/>
      <c r="E891" s="2"/>
      <c r="F891" s="2"/>
      <c r="G891" s="222"/>
      <c r="H891" s="222"/>
      <c r="I891" s="222"/>
      <c r="J891" s="222"/>
      <c r="K891" s="5"/>
    </row>
    <row r="892" ht="15.75" customHeight="1">
      <c r="A892" s="2"/>
      <c r="B892" s="2"/>
      <c r="C892" s="2"/>
      <c r="D892" s="2"/>
      <c r="E892" s="2"/>
      <c r="F892" s="2"/>
      <c r="G892" s="222"/>
      <c r="H892" s="222"/>
      <c r="I892" s="222"/>
      <c r="J892" s="222"/>
      <c r="K892" s="5"/>
    </row>
    <row r="893" ht="15.75" customHeight="1">
      <c r="A893" s="2"/>
      <c r="B893" s="2"/>
      <c r="C893" s="2"/>
      <c r="D893" s="2"/>
      <c r="E893" s="2"/>
      <c r="F893" s="2"/>
      <c r="G893" s="222"/>
      <c r="H893" s="222"/>
      <c r="I893" s="222"/>
      <c r="J893" s="222"/>
      <c r="K893" s="5"/>
    </row>
    <row r="894" ht="15.75" customHeight="1">
      <c r="A894" s="2"/>
      <c r="B894" s="2"/>
      <c r="C894" s="2"/>
      <c r="D894" s="2"/>
      <c r="E894" s="2"/>
      <c r="F894" s="2"/>
      <c r="G894" s="222"/>
      <c r="H894" s="222"/>
      <c r="I894" s="222"/>
      <c r="J894" s="222"/>
      <c r="K894" s="5"/>
    </row>
    <row r="895" ht="15.75" customHeight="1">
      <c r="A895" s="2"/>
      <c r="B895" s="2"/>
      <c r="C895" s="2"/>
      <c r="D895" s="2"/>
      <c r="E895" s="2"/>
      <c r="F895" s="2"/>
      <c r="G895" s="222"/>
      <c r="H895" s="222"/>
      <c r="I895" s="222"/>
      <c r="J895" s="222"/>
      <c r="K895" s="5"/>
    </row>
    <row r="896" ht="15.75" customHeight="1">
      <c r="A896" s="2"/>
      <c r="B896" s="2"/>
      <c r="C896" s="2"/>
      <c r="D896" s="2"/>
      <c r="E896" s="2"/>
      <c r="F896" s="2"/>
      <c r="G896" s="222"/>
      <c r="H896" s="222"/>
      <c r="I896" s="222"/>
      <c r="J896" s="222"/>
      <c r="K896" s="5"/>
    </row>
    <row r="897" ht="15.75" customHeight="1">
      <c r="A897" s="2"/>
      <c r="B897" s="2"/>
      <c r="C897" s="2"/>
      <c r="D897" s="2"/>
      <c r="E897" s="2"/>
      <c r="F897" s="2"/>
      <c r="G897" s="222"/>
      <c r="H897" s="222"/>
      <c r="I897" s="222"/>
      <c r="J897" s="222"/>
      <c r="K897" s="5"/>
    </row>
    <row r="898" ht="15.75" customHeight="1">
      <c r="A898" s="2"/>
      <c r="B898" s="2"/>
      <c r="C898" s="2"/>
      <c r="D898" s="2"/>
      <c r="E898" s="2"/>
      <c r="F898" s="2"/>
      <c r="G898" s="222"/>
      <c r="H898" s="222"/>
      <c r="I898" s="222"/>
      <c r="J898" s="222"/>
      <c r="K898" s="5"/>
    </row>
    <row r="899" ht="15.75" customHeight="1">
      <c r="A899" s="2"/>
      <c r="B899" s="2"/>
      <c r="C899" s="2"/>
      <c r="D899" s="2"/>
      <c r="E899" s="2"/>
      <c r="F899" s="2"/>
      <c r="G899" s="222"/>
      <c r="H899" s="222"/>
      <c r="I899" s="222"/>
      <c r="J899" s="222"/>
      <c r="K899" s="5"/>
    </row>
    <row r="900" ht="15.75" customHeight="1">
      <c r="A900" s="2"/>
      <c r="B900" s="2"/>
      <c r="C900" s="2"/>
      <c r="D900" s="2"/>
      <c r="E900" s="2"/>
      <c r="F900" s="2"/>
      <c r="G900" s="222"/>
      <c r="H900" s="222"/>
      <c r="I900" s="222"/>
      <c r="J900" s="222"/>
      <c r="K900" s="5"/>
    </row>
    <row r="901" ht="15.75" customHeight="1">
      <c r="A901" s="2"/>
      <c r="B901" s="2"/>
      <c r="C901" s="2"/>
      <c r="D901" s="2"/>
      <c r="E901" s="2"/>
      <c r="F901" s="2"/>
      <c r="G901" s="222"/>
      <c r="H901" s="222"/>
      <c r="I901" s="222"/>
      <c r="J901" s="222"/>
      <c r="K901" s="5"/>
    </row>
    <row r="902" ht="15.75" customHeight="1">
      <c r="A902" s="2"/>
      <c r="B902" s="2"/>
      <c r="C902" s="2"/>
      <c r="D902" s="2"/>
      <c r="E902" s="2"/>
      <c r="F902" s="2"/>
      <c r="G902" s="222"/>
      <c r="H902" s="222"/>
      <c r="I902" s="222"/>
      <c r="J902" s="222"/>
      <c r="K902" s="5"/>
    </row>
    <row r="903" ht="15.75" customHeight="1">
      <c r="A903" s="2"/>
      <c r="B903" s="2"/>
      <c r="C903" s="2"/>
      <c r="D903" s="2"/>
      <c r="E903" s="2"/>
      <c r="F903" s="2"/>
      <c r="G903" s="222"/>
      <c r="H903" s="222"/>
      <c r="I903" s="222"/>
      <c r="J903" s="222"/>
      <c r="K903" s="5"/>
    </row>
    <row r="904" ht="15.75" customHeight="1">
      <c r="A904" s="2"/>
      <c r="B904" s="2"/>
      <c r="C904" s="2"/>
      <c r="D904" s="2"/>
      <c r="E904" s="2"/>
      <c r="F904" s="2"/>
      <c r="G904" s="222"/>
      <c r="H904" s="222"/>
      <c r="I904" s="222"/>
      <c r="J904" s="222"/>
      <c r="K904" s="5"/>
    </row>
    <row r="905" ht="15.75" customHeight="1">
      <c r="A905" s="2"/>
      <c r="B905" s="2"/>
      <c r="C905" s="2"/>
      <c r="D905" s="2"/>
      <c r="E905" s="2"/>
      <c r="F905" s="2"/>
      <c r="G905" s="222"/>
      <c r="H905" s="222"/>
      <c r="I905" s="222"/>
      <c r="J905" s="222"/>
      <c r="K905" s="5"/>
    </row>
    <row r="906" ht="15.75" customHeight="1">
      <c r="A906" s="2"/>
      <c r="B906" s="2"/>
      <c r="C906" s="2"/>
      <c r="D906" s="2"/>
      <c r="E906" s="2"/>
      <c r="F906" s="2"/>
      <c r="G906" s="222"/>
      <c r="H906" s="222"/>
      <c r="I906" s="222"/>
      <c r="J906" s="222"/>
      <c r="K906" s="5"/>
    </row>
    <row r="907" ht="15.75" customHeight="1">
      <c r="A907" s="2"/>
      <c r="B907" s="2"/>
      <c r="C907" s="2"/>
      <c r="D907" s="2"/>
      <c r="E907" s="2"/>
      <c r="F907" s="2"/>
      <c r="G907" s="222"/>
      <c r="H907" s="222"/>
      <c r="I907" s="222"/>
      <c r="J907" s="222"/>
      <c r="K907" s="5"/>
    </row>
    <row r="908" ht="15.75" customHeight="1">
      <c r="A908" s="2"/>
      <c r="B908" s="2"/>
      <c r="C908" s="2"/>
      <c r="D908" s="2"/>
      <c r="E908" s="2"/>
      <c r="F908" s="2"/>
      <c r="G908" s="222"/>
      <c r="H908" s="222"/>
      <c r="I908" s="222"/>
      <c r="J908" s="222"/>
      <c r="K908" s="5"/>
    </row>
    <row r="909" ht="15.75" customHeight="1">
      <c r="A909" s="2"/>
      <c r="B909" s="2"/>
      <c r="C909" s="2"/>
      <c r="D909" s="2"/>
      <c r="E909" s="2"/>
      <c r="F909" s="2"/>
      <c r="G909" s="222"/>
      <c r="H909" s="222"/>
      <c r="I909" s="222"/>
      <c r="J909" s="222"/>
      <c r="K909" s="5"/>
    </row>
    <row r="910" ht="15.75" customHeight="1">
      <c r="A910" s="2"/>
      <c r="B910" s="2"/>
      <c r="C910" s="2"/>
      <c r="D910" s="2"/>
      <c r="E910" s="2"/>
      <c r="F910" s="2"/>
      <c r="G910" s="222"/>
      <c r="H910" s="222"/>
      <c r="I910" s="222"/>
      <c r="J910" s="222"/>
      <c r="K910" s="5"/>
    </row>
    <row r="911" ht="15.75" customHeight="1">
      <c r="A911" s="2"/>
      <c r="B911" s="2"/>
      <c r="C911" s="2"/>
      <c r="D911" s="2"/>
      <c r="E911" s="2"/>
      <c r="F911" s="2"/>
      <c r="G911" s="222"/>
      <c r="H911" s="222"/>
      <c r="I911" s="222"/>
      <c r="J911" s="222"/>
      <c r="K911" s="5"/>
    </row>
    <row r="912" ht="15.75" customHeight="1">
      <c r="A912" s="2"/>
      <c r="B912" s="2"/>
      <c r="C912" s="2"/>
      <c r="D912" s="2"/>
      <c r="E912" s="2"/>
      <c r="F912" s="2"/>
      <c r="G912" s="222"/>
      <c r="H912" s="222"/>
      <c r="I912" s="222"/>
      <c r="J912" s="222"/>
      <c r="K912" s="5"/>
    </row>
    <row r="913" ht="15.75" customHeight="1">
      <c r="A913" s="2"/>
      <c r="B913" s="2"/>
      <c r="C913" s="2"/>
      <c r="D913" s="2"/>
      <c r="E913" s="2"/>
      <c r="F913" s="2"/>
      <c r="G913" s="222"/>
      <c r="H913" s="222"/>
      <c r="I913" s="222"/>
      <c r="J913" s="222"/>
      <c r="K913" s="5"/>
    </row>
    <row r="914" ht="15.75" customHeight="1">
      <c r="A914" s="2"/>
      <c r="B914" s="2"/>
      <c r="C914" s="2"/>
      <c r="D914" s="2"/>
      <c r="E914" s="2"/>
      <c r="F914" s="2"/>
      <c r="G914" s="222"/>
      <c r="H914" s="222"/>
      <c r="I914" s="222"/>
      <c r="J914" s="222"/>
      <c r="K914" s="5"/>
    </row>
    <row r="915" ht="15.75" customHeight="1">
      <c r="A915" s="2"/>
      <c r="B915" s="2"/>
      <c r="C915" s="2"/>
      <c r="D915" s="2"/>
      <c r="E915" s="2"/>
      <c r="F915" s="2"/>
      <c r="G915" s="222"/>
      <c r="H915" s="222"/>
      <c r="I915" s="222"/>
      <c r="J915" s="222"/>
      <c r="K915" s="5"/>
    </row>
    <row r="916" ht="15.75" customHeight="1">
      <c r="A916" s="2"/>
      <c r="B916" s="2"/>
      <c r="C916" s="2"/>
      <c r="D916" s="2"/>
      <c r="E916" s="2"/>
      <c r="F916" s="2"/>
      <c r="G916" s="222"/>
      <c r="H916" s="222"/>
      <c r="I916" s="222"/>
      <c r="J916" s="222"/>
      <c r="K916" s="5"/>
    </row>
    <row r="917" ht="15.75" customHeight="1">
      <c r="A917" s="2"/>
      <c r="B917" s="2"/>
      <c r="C917" s="2"/>
      <c r="D917" s="2"/>
      <c r="E917" s="2"/>
      <c r="F917" s="2"/>
      <c r="G917" s="222"/>
      <c r="H917" s="222"/>
      <c r="I917" s="222"/>
      <c r="J917" s="222"/>
      <c r="K917" s="5"/>
    </row>
    <row r="918" ht="15.75" customHeight="1">
      <c r="A918" s="2"/>
      <c r="B918" s="2"/>
      <c r="C918" s="2"/>
      <c r="D918" s="2"/>
      <c r="E918" s="2"/>
      <c r="F918" s="2"/>
      <c r="G918" s="222"/>
      <c r="H918" s="222"/>
      <c r="I918" s="222"/>
      <c r="J918" s="222"/>
      <c r="K918" s="5"/>
    </row>
    <row r="919" ht="15.75" customHeight="1">
      <c r="A919" s="2"/>
      <c r="B919" s="2"/>
      <c r="C919" s="2"/>
      <c r="D919" s="2"/>
      <c r="E919" s="2"/>
      <c r="F919" s="2"/>
      <c r="G919" s="222"/>
      <c r="H919" s="222"/>
      <c r="I919" s="222"/>
      <c r="J919" s="222"/>
      <c r="K919" s="5"/>
    </row>
    <row r="920" ht="15.75" customHeight="1">
      <c r="A920" s="2"/>
      <c r="B920" s="2"/>
      <c r="C920" s="2"/>
      <c r="D920" s="2"/>
      <c r="E920" s="2"/>
      <c r="F920" s="2"/>
      <c r="G920" s="222"/>
      <c r="H920" s="222"/>
      <c r="I920" s="222"/>
      <c r="J920" s="222"/>
      <c r="K920" s="5"/>
    </row>
    <row r="921" ht="15.75" customHeight="1">
      <c r="A921" s="2"/>
      <c r="B921" s="2"/>
      <c r="C921" s="2"/>
      <c r="D921" s="2"/>
      <c r="E921" s="2"/>
      <c r="F921" s="2"/>
      <c r="G921" s="222"/>
      <c r="H921" s="222"/>
      <c r="I921" s="222"/>
      <c r="J921" s="222"/>
      <c r="K921" s="5"/>
    </row>
    <row r="922" ht="15.75" customHeight="1">
      <c r="A922" s="2"/>
      <c r="B922" s="2"/>
      <c r="C922" s="2"/>
      <c r="D922" s="2"/>
      <c r="E922" s="2"/>
      <c r="F922" s="2"/>
      <c r="G922" s="222"/>
      <c r="H922" s="222"/>
      <c r="I922" s="222"/>
      <c r="J922" s="222"/>
      <c r="K922" s="5"/>
    </row>
    <row r="923" ht="15.75" customHeight="1">
      <c r="A923" s="2"/>
      <c r="B923" s="2"/>
      <c r="C923" s="2"/>
      <c r="D923" s="2"/>
      <c r="E923" s="2"/>
      <c r="F923" s="2"/>
      <c r="G923" s="222"/>
      <c r="H923" s="222"/>
      <c r="I923" s="222"/>
      <c r="J923" s="222"/>
      <c r="K923" s="5"/>
    </row>
    <row r="924" ht="15.75" customHeight="1">
      <c r="A924" s="2"/>
      <c r="B924" s="2"/>
      <c r="C924" s="2"/>
      <c r="D924" s="2"/>
      <c r="E924" s="2"/>
      <c r="F924" s="2"/>
      <c r="G924" s="222"/>
      <c r="H924" s="222"/>
      <c r="I924" s="222"/>
      <c r="J924" s="222"/>
      <c r="K924" s="5"/>
    </row>
    <row r="925" ht="15.75" customHeight="1">
      <c r="A925" s="2"/>
      <c r="B925" s="2"/>
      <c r="C925" s="2"/>
      <c r="D925" s="2"/>
      <c r="E925" s="2"/>
      <c r="F925" s="2"/>
      <c r="G925" s="222"/>
      <c r="H925" s="222"/>
      <c r="I925" s="222"/>
      <c r="J925" s="222"/>
      <c r="K925" s="5"/>
    </row>
    <row r="926" ht="15.75" customHeight="1">
      <c r="A926" s="2"/>
      <c r="B926" s="2"/>
      <c r="C926" s="2"/>
      <c r="D926" s="2"/>
      <c r="E926" s="2"/>
      <c r="F926" s="2"/>
      <c r="G926" s="222"/>
      <c r="H926" s="222"/>
      <c r="I926" s="222"/>
      <c r="J926" s="222"/>
      <c r="K926" s="5"/>
    </row>
    <row r="927" ht="15.75" customHeight="1">
      <c r="A927" s="2"/>
      <c r="B927" s="2"/>
      <c r="C927" s="2"/>
      <c r="D927" s="2"/>
      <c r="E927" s="2"/>
      <c r="F927" s="2"/>
      <c r="G927" s="222"/>
      <c r="H927" s="222"/>
      <c r="I927" s="222"/>
      <c r="J927" s="222"/>
      <c r="K927" s="5"/>
    </row>
    <row r="928" ht="15.75" customHeight="1">
      <c r="A928" s="2"/>
      <c r="B928" s="2"/>
      <c r="C928" s="2"/>
      <c r="D928" s="2"/>
      <c r="E928" s="2"/>
      <c r="F928" s="2"/>
      <c r="G928" s="222"/>
      <c r="H928" s="222"/>
      <c r="I928" s="222"/>
      <c r="J928" s="222"/>
      <c r="K928" s="5"/>
    </row>
    <row r="929" ht="15.75" customHeight="1">
      <c r="A929" s="2"/>
      <c r="B929" s="2"/>
      <c r="C929" s="2"/>
      <c r="D929" s="2"/>
      <c r="E929" s="2"/>
      <c r="F929" s="2"/>
      <c r="G929" s="222"/>
      <c r="H929" s="222"/>
      <c r="I929" s="222"/>
      <c r="J929" s="222"/>
      <c r="K929" s="5"/>
    </row>
    <row r="930" ht="15.75" customHeight="1">
      <c r="A930" s="2"/>
      <c r="B930" s="2"/>
      <c r="C930" s="2"/>
      <c r="D930" s="2"/>
      <c r="E930" s="2"/>
      <c r="F930" s="2"/>
      <c r="G930" s="222"/>
      <c r="H930" s="222"/>
      <c r="I930" s="222"/>
      <c r="J930" s="222"/>
      <c r="K930" s="5"/>
    </row>
    <row r="931" ht="15.75" customHeight="1">
      <c r="A931" s="2"/>
      <c r="B931" s="2"/>
      <c r="C931" s="2"/>
      <c r="D931" s="2"/>
      <c r="E931" s="2"/>
      <c r="F931" s="2"/>
      <c r="G931" s="222"/>
      <c r="H931" s="222"/>
      <c r="I931" s="222"/>
      <c r="J931" s="222"/>
      <c r="K931" s="5"/>
    </row>
    <row r="932" ht="15.75" customHeight="1">
      <c r="A932" s="2"/>
      <c r="B932" s="2"/>
      <c r="C932" s="2"/>
      <c r="D932" s="2"/>
      <c r="E932" s="2"/>
      <c r="F932" s="2"/>
      <c r="G932" s="222"/>
      <c r="H932" s="222"/>
      <c r="I932" s="222"/>
      <c r="J932" s="222"/>
      <c r="K932" s="5"/>
    </row>
    <row r="933" ht="15.75" customHeight="1">
      <c r="A933" s="2"/>
      <c r="B933" s="2"/>
      <c r="C933" s="2"/>
      <c r="D933" s="2"/>
      <c r="E933" s="2"/>
      <c r="F933" s="2"/>
      <c r="G933" s="222"/>
      <c r="H933" s="222"/>
      <c r="I933" s="222"/>
      <c r="J933" s="222"/>
      <c r="K933" s="5"/>
    </row>
    <row r="934" ht="15.75" customHeight="1">
      <c r="A934" s="2"/>
      <c r="B934" s="2"/>
      <c r="C934" s="2"/>
      <c r="D934" s="2"/>
      <c r="E934" s="2"/>
      <c r="F934" s="2"/>
      <c r="G934" s="222"/>
      <c r="H934" s="222"/>
      <c r="I934" s="222"/>
      <c r="J934" s="222"/>
      <c r="K934" s="5"/>
    </row>
    <row r="935" ht="15.75" customHeight="1">
      <c r="A935" s="2"/>
      <c r="B935" s="2"/>
      <c r="C935" s="2"/>
      <c r="D935" s="2"/>
      <c r="E935" s="2"/>
      <c r="F935" s="2"/>
      <c r="G935" s="222"/>
      <c r="H935" s="222"/>
      <c r="I935" s="222"/>
      <c r="J935" s="222"/>
      <c r="K935" s="5"/>
    </row>
    <row r="936" ht="15.75" customHeight="1">
      <c r="A936" s="2"/>
      <c r="B936" s="2"/>
      <c r="C936" s="2"/>
      <c r="D936" s="2"/>
      <c r="E936" s="2"/>
      <c r="F936" s="2"/>
      <c r="G936" s="222"/>
      <c r="H936" s="222"/>
      <c r="I936" s="222"/>
      <c r="J936" s="222"/>
      <c r="K936" s="5"/>
    </row>
    <row r="937" ht="15.75" customHeight="1">
      <c r="A937" s="2"/>
      <c r="B937" s="2"/>
      <c r="C937" s="2"/>
      <c r="D937" s="2"/>
      <c r="E937" s="2"/>
      <c r="F937" s="2"/>
      <c r="G937" s="222"/>
      <c r="H937" s="222"/>
      <c r="I937" s="222"/>
      <c r="J937" s="222"/>
      <c r="K937" s="5"/>
    </row>
    <row r="938" ht="15.75" customHeight="1">
      <c r="A938" s="2"/>
      <c r="B938" s="2"/>
      <c r="C938" s="2"/>
      <c r="D938" s="2"/>
      <c r="E938" s="2"/>
      <c r="F938" s="2"/>
      <c r="G938" s="222"/>
      <c r="H938" s="222"/>
      <c r="I938" s="222"/>
      <c r="J938" s="222"/>
      <c r="K938" s="5"/>
    </row>
    <row r="939" ht="15.75" customHeight="1">
      <c r="A939" s="2"/>
      <c r="B939" s="2"/>
      <c r="C939" s="2"/>
      <c r="D939" s="2"/>
      <c r="E939" s="2"/>
      <c r="F939" s="2"/>
      <c r="G939" s="222"/>
      <c r="H939" s="222"/>
      <c r="I939" s="222"/>
      <c r="J939" s="222"/>
      <c r="K939" s="5"/>
    </row>
    <row r="940" ht="15.75" customHeight="1">
      <c r="A940" s="2"/>
      <c r="B940" s="2"/>
      <c r="C940" s="2"/>
      <c r="D940" s="2"/>
      <c r="E940" s="2"/>
      <c r="F940" s="2"/>
      <c r="G940" s="222"/>
      <c r="H940" s="222"/>
      <c r="I940" s="222"/>
      <c r="J940" s="222"/>
      <c r="K940" s="5"/>
    </row>
    <row r="941" ht="15.75" customHeight="1">
      <c r="A941" s="2"/>
      <c r="B941" s="2"/>
      <c r="C941" s="2"/>
      <c r="D941" s="2"/>
      <c r="E941" s="2"/>
      <c r="F941" s="2"/>
      <c r="G941" s="222"/>
      <c r="H941" s="222"/>
      <c r="I941" s="222"/>
      <c r="J941" s="222"/>
      <c r="K941" s="5"/>
    </row>
    <row r="942" ht="15.75" customHeight="1">
      <c r="A942" s="2"/>
      <c r="B942" s="2"/>
      <c r="C942" s="2"/>
      <c r="D942" s="2"/>
      <c r="E942" s="2"/>
      <c r="F942" s="2"/>
      <c r="G942" s="222"/>
      <c r="H942" s="222"/>
      <c r="I942" s="222"/>
      <c r="J942" s="222"/>
      <c r="K942" s="5"/>
    </row>
    <row r="943" ht="15.75" customHeight="1">
      <c r="A943" s="2"/>
      <c r="B943" s="2"/>
      <c r="C943" s="2"/>
      <c r="D943" s="2"/>
      <c r="E943" s="2"/>
      <c r="F943" s="2"/>
      <c r="G943" s="222"/>
      <c r="H943" s="222"/>
      <c r="I943" s="222"/>
      <c r="J943" s="222"/>
      <c r="K943" s="5"/>
    </row>
    <row r="944" ht="15.75" customHeight="1">
      <c r="A944" s="2"/>
      <c r="B944" s="2"/>
      <c r="C944" s="2"/>
      <c r="D944" s="2"/>
      <c r="E944" s="2"/>
      <c r="F944" s="2"/>
      <c r="G944" s="222"/>
      <c r="H944" s="222"/>
      <c r="I944" s="222"/>
      <c r="J944" s="222"/>
      <c r="K944" s="5"/>
    </row>
    <row r="945" ht="15.75" customHeight="1">
      <c r="A945" s="2"/>
      <c r="B945" s="2"/>
      <c r="C945" s="2"/>
      <c r="D945" s="2"/>
      <c r="E945" s="2"/>
      <c r="F945" s="2"/>
      <c r="G945" s="222"/>
      <c r="H945" s="222"/>
      <c r="I945" s="222"/>
      <c r="J945" s="222"/>
      <c r="K945" s="5"/>
    </row>
    <row r="946" ht="15.75" customHeight="1">
      <c r="A946" s="2"/>
      <c r="B946" s="2"/>
      <c r="C946" s="2"/>
      <c r="D946" s="2"/>
      <c r="E946" s="2"/>
      <c r="F946" s="2"/>
      <c r="G946" s="222"/>
      <c r="H946" s="222"/>
      <c r="I946" s="222"/>
      <c r="J946" s="222"/>
      <c r="K946" s="5"/>
    </row>
    <row r="947" ht="15.75" customHeight="1">
      <c r="A947" s="2"/>
      <c r="B947" s="2"/>
      <c r="C947" s="2"/>
      <c r="D947" s="2"/>
      <c r="E947" s="2"/>
      <c r="F947" s="2"/>
      <c r="G947" s="222"/>
      <c r="H947" s="222"/>
      <c r="I947" s="222"/>
      <c r="J947" s="222"/>
      <c r="K947" s="5"/>
    </row>
    <row r="948" ht="15.75" customHeight="1">
      <c r="A948" s="2"/>
      <c r="B948" s="2"/>
      <c r="C948" s="2"/>
      <c r="D948" s="2"/>
      <c r="E948" s="2"/>
      <c r="F948" s="2"/>
      <c r="G948" s="222"/>
      <c r="H948" s="222"/>
      <c r="I948" s="222"/>
      <c r="J948" s="222"/>
      <c r="K948" s="5"/>
    </row>
    <row r="949" ht="15.75" customHeight="1">
      <c r="A949" s="2"/>
      <c r="B949" s="2"/>
      <c r="C949" s="2"/>
      <c r="D949" s="2"/>
      <c r="E949" s="2"/>
      <c r="F949" s="2"/>
      <c r="G949" s="222"/>
      <c r="H949" s="222"/>
      <c r="I949" s="222"/>
      <c r="J949" s="222"/>
      <c r="K949" s="5"/>
    </row>
    <row r="950" ht="15.75" customHeight="1">
      <c r="A950" s="2"/>
      <c r="B950" s="2"/>
      <c r="C950" s="2"/>
      <c r="D950" s="2"/>
      <c r="E950" s="2"/>
      <c r="F950" s="2"/>
      <c r="G950" s="222"/>
      <c r="H950" s="222"/>
      <c r="I950" s="222"/>
      <c r="J950" s="222"/>
      <c r="K950" s="5"/>
    </row>
    <row r="951" ht="15.75" customHeight="1">
      <c r="A951" s="2"/>
      <c r="B951" s="2"/>
      <c r="C951" s="2"/>
      <c r="D951" s="2"/>
      <c r="E951" s="2"/>
      <c r="F951" s="2"/>
      <c r="G951" s="222"/>
      <c r="H951" s="222"/>
      <c r="I951" s="222"/>
      <c r="J951" s="222"/>
      <c r="K951" s="5"/>
    </row>
    <row r="952" ht="15.75" customHeight="1">
      <c r="A952" s="2"/>
      <c r="B952" s="2"/>
      <c r="C952" s="2"/>
      <c r="D952" s="2"/>
      <c r="E952" s="2"/>
      <c r="F952" s="2"/>
      <c r="G952" s="222"/>
      <c r="H952" s="222"/>
      <c r="I952" s="222"/>
      <c r="J952" s="222"/>
      <c r="K952" s="5"/>
    </row>
    <row r="953" ht="15.75" customHeight="1">
      <c r="A953" s="2"/>
      <c r="B953" s="2"/>
      <c r="C953" s="2"/>
      <c r="D953" s="2"/>
      <c r="E953" s="2"/>
      <c r="F953" s="2"/>
      <c r="G953" s="222"/>
      <c r="H953" s="222"/>
      <c r="I953" s="222"/>
      <c r="J953" s="222"/>
      <c r="K953" s="5"/>
    </row>
    <row r="954" ht="15.75" customHeight="1">
      <c r="A954" s="2"/>
      <c r="B954" s="2"/>
      <c r="C954" s="2"/>
      <c r="D954" s="2"/>
      <c r="E954" s="2"/>
      <c r="F954" s="2"/>
      <c r="G954" s="222"/>
      <c r="H954" s="222"/>
      <c r="I954" s="222"/>
      <c r="J954" s="222"/>
      <c r="K954" s="5"/>
    </row>
    <row r="955" ht="15.75" customHeight="1">
      <c r="A955" s="2"/>
      <c r="B955" s="2"/>
      <c r="C955" s="2"/>
      <c r="D955" s="2"/>
      <c r="E955" s="2"/>
      <c r="F955" s="2"/>
      <c r="G955" s="222"/>
      <c r="H955" s="222"/>
      <c r="I955" s="222"/>
      <c r="J955" s="222"/>
      <c r="K955" s="5"/>
    </row>
    <row r="956" ht="15.75" customHeight="1">
      <c r="A956" s="2"/>
      <c r="B956" s="2"/>
      <c r="C956" s="2"/>
      <c r="D956" s="2"/>
      <c r="E956" s="2"/>
      <c r="F956" s="2"/>
      <c r="G956" s="222"/>
      <c r="H956" s="222"/>
      <c r="I956" s="222"/>
      <c r="J956" s="222"/>
      <c r="K956" s="5"/>
    </row>
    <row r="957" ht="15.75" customHeight="1">
      <c r="A957" s="2"/>
      <c r="B957" s="2"/>
      <c r="C957" s="2"/>
      <c r="D957" s="2"/>
      <c r="E957" s="2"/>
      <c r="F957" s="2"/>
      <c r="G957" s="222"/>
      <c r="H957" s="222"/>
      <c r="I957" s="222"/>
      <c r="J957" s="222"/>
      <c r="K957" s="5"/>
    </row>
    <row r="958" ht="15.75" customHeight="1">
      <c r="A958" s="2"/>
      <c r="B958" s="2"/>
      <c r="C958" s="2"/>
      <c r="D958" s="2"/>
      <c r="E958" s="2"/>
      <c r="F958" s="2"/>
      <c r="G958" s="222"/>
      <c r="H958" s="222"/>
      <c r="I958" s="222"/>
      <c r="J958" s="222"/>
      <c r="K958" s="5"/>
    </row>
    <row r="959" ht="15.75" customHeight="1">
      <c r="A959" s="2"/>
      <c r="B959" s="2"/>
      <c r="C959" s="2"/>
      <c r="D959" s="2"/>
      <c r="E959" s="2"/>
      <c r="F959" s="2"/>
      <c r="G959" s="222"/>
      <c r="H959" s="222"/>
      <c r="I959" s="222"/>
      <c r="J959" s="222"/>
      <c r="K959" s="5"/>
    </row>
    <row r="960" ht="15.75" customHeight="1">
      <c r="A960" s="2"/>
      <c r="B960" s="2"/>
      <c r="C960" s="2"/>
      <c r="D960" s="2"/>
      <c r="E960" s="2"/>
      <c r="F960" s="2"/>
      <c r="G960" s="222"/>
      <c r="H960" s="222"/>
      <c r="I960" s="222"/>
      <c r="J960" s="222"/>
      <c r="K960" s="5"/>
    </row>
    <row r="961" ht="15.75" customHeight="1">
      <c r="A961" s="2"/>
      <c r="B961" s="2"/>
      <c r="C961" s="2"/>
      <c r="D961" s="2"/>
      <c r="E961" s="2"/>
      <c r="F961" s="2"/>
      <c r="G961" s="222"/>
      <c r="H961" s="222"/>
      <c r="I961" s="222"/>
      <c r="J961" s="222"/>
      <c r="K961" s="5"/>
    </row>
    <row r="962" ht="15.75" customHeight="1">
      <c r="A962" s="2"/>
      <c r="B962" s="2"/>
      <c r="C962" s="2"/>
      <c r="D962" s="2"/>
      <c r="E962" s="2"/>
      <c r="F962" s="2"/>
      <c r="G962" s="222"/>
      <c r="H962" s="222"/>
      <c r="I962" s="222"/>
      <c r="J962" s="222"/>
      <c r="K962" s="5"/>
    </row>
    <row r="963" ht="15.75" customHeight="1">
      <c r="A963" s="2"/>
      <c r="B963" s="2"/>
      <c r="C963" s="2"/>
      <c r="D963" s="2"/>
      <c r="E963" s="2"/>
      <c r="F963" s="2"/>
      <c r="G963" s="222"/>
      <c r="H963" s="222"/>
      <c r="I963" s="222"/>
      <c r="J963" s="222"/>
      <c r="K963" s="5"/>
    </row>
    <row r="964" ht="15.75" customHeight="1">
      <c r="A964" s="2"/>
      <c r="B964" s="2"/>
      <c r="C964" s="2"/>
      <c r="D964" s="2"/>
      <c r="E964" s="2"/>
      <c r="F964" s="2"/>
      <c r="G964" s="222"/>
      <c r="H964" s="222"/>
      <c r="I964" s="222"/>
      <c r="J964" s="222"/>
      <c r="K964" s="5"/>
    </row>
    <row r="965" ht="15.75" customHeight="1">
      <c r="A965" s="2"/>
      <c r="B965" s="2"/>
      <c r="C965" s="2"/>
      <c r="D965" s="2"/>
      <c r="E965" s="2"/>
      <c r="F965" s="2"/>
      <c r="G965" s="222"/>
      <c r="H965" s="222"/>
      <c r="I965" s="222"/>
      <c r="J965" s="222"/>
      <c r="K965" s="5"/>
    </row>
    <row r="966" ht="15.75" customHeight="1">
      <c r="A966" s="2"/>
      <c r="B966" s="2"/>
      <c r="C966" s="2"/>
      <c r="D966" s="2"/>
      <c r="E966" s="2"/>
      <c r="F966" s="2"/>
      <c r="G966" s="222"/>
      <c r="H966" s="222"/>
      <c r="I966" s="222"/>
      <c r="J966" s="222"/>
      <c r="K966" s="5"/>
    </row>
    <row r="967" ht="15.75" customHeight="1">
      <c r="A967" s="2"/>
      <c r="B967" s="2"/>
      <c r="C967" s="2"/>
      <c r="D967" s="2"/>
      <c r="E967" s="2"/>
      <c r="F967" s="2"/>
      <c r="G967" s="222"/>
      <c r="H967" s="222"/>
      <c r="I967" s="222"/>
      <c r="J967" s="222"/>
      <c r="K967" s="5"/>
    </row>
    <row r="968" ht="15.75" customHeight="1">
      <c r="A968" s="2"/>
      <c r="B968" s="2"/>
      <c r="C968" s="2"/>
      <c r="D968" s="2"/>
      <c r="E968" s="2"/>
      <c r="F968" s="2"/>
      <c r="G968" s="222"/>
      <c r="H968" s="222"/>
      <c r="I968" s="222"/>
      <c r="J968" s="222"/>
      <c r="K968" s="5"/>
    </row>
    <row r="969" ht="15.75" customHeight="1">
      <c r="A969" s="2"/>
      <c r="B969" s="2"/>
      <c r="C969" s="2"/>
      <c r="D969" s="2"/>
      <c r="E969" s="2"/>
      <c r="F969" s="2"/>
      <c r="G969" s="222"/>
      <c r="H969" s="222"/>
      <c r="I969" s="222"/>
      <c r="J969" s="222"/>
      <c r="K969" s="5"/>
    </row>
    <row r="970" ht="15.75" customHeight="1">
      <c r="A970" s="2"/>
      <c r="B970" s="2"/>
      <c r="C970" s="2"/>
      <c r="D970" s="2"/>
      <c r="E970" s="2"/>
      <c r="F970" s="2"/>
      <c r="G970" s="222"/>
      <c r="H970" s="222"/>
      <c r="I970" s="222"/>
      <c r="J970" s="222"/>
      <c r="K970" s="5"/>
    </row>
    <row r="971" ht="15.75" customHeight="1">
      <c r="A971" s="2"/>
      <c r="B971" s="2"/>
      <c r="C971" s="2"/>
      <c r="D971" s="2"/>
      <c r="E971" s="2"/>
      <c r="F971" s="2"/>
      <c r="G971" s="222"/>
      <c r="H971" s="222"/>
      <c r="I971" s="222"/>
      <c r="J971" s="222"/>
      <c r="K971" s="5"/>
    </row>
    <row r="972" ht="15.75" customHeight="1">
      <c r="A972" s="2"/>
      <c r="B972" s="2"/>
      <c r="C972" s="2"/>
      <c r="D972" s="2"/>
      <c r="E972" s="2"/>
      <c r="F972" s="2"/>
      <c r="G972" s="222"/>
      <c r="H972" s="222"/>
      <c r="I972" s="222"/>
      <c r="J972" s="222"/>
      <c r="K972" s="5"/>
    </row>
    <row r="973" ht="15.75" customHeight="1">
      <c r="A973" s="2"/>
      <c r="B973" s="2"/>
      <c r="C973" s="2"/>
      <c r="D973" s="2"/>
      <c r="E973" s="2"/>
      <c r="F973" s="2"/>
      <c r="G973" s="222"/>
      <c r="H973" s="222"/>
      <c r="I973" s="222"/>
      <c r="J973" s="222"/>
      <c r="K973" s="5"/>
    </row>
    <row r="974" ht="15.75" customHeight="1">
      <c r="A974" s="2"/>
      <c r="B974" s="2"/>
      <c r="C974" s="2"/>
      <c r="D974" s="2"/>
      <c r="E974" s="2"/>
      <c r="F974" s="2"/>
      <c r="G974" s="222"/>
      <c r="H974" s="222"/>
      <c r="I974" s="222"/>
      <c r="J974" s="222"/>
      <c r="K974" s="5"/>
    </row>
    <row r="975" ht="15.75" customHeight="1">
      <c r="A975" s="2"/>
      <c r="B975" s="2"/>
      <c r="C975" s="2"/>
      <c r="D975" s="2"/>
      <c r="E975" s="2"/>
      <c r="F975" s="2"/>
      <c r="G975" s="222"/>
      <c r="H975" s="222"/>
      <c r="I975" s="222"/>
      <c r="J975" s="222"/>
      <c r="K975" s="5"/>
    </row>
    <row r="976" ht="15.75" customHeight="1">
      <c r="A976" s="2"/>
      <c r="B976" s="2"/>
      <c r="C976" s="2"/>
      <c r="D976" s="2"/>
      <c r="E976" s="2"/>
      <c r="F976" s="2"/>
      <c r="G976" s="222"/>
      <c r="H976" s="222"/>
      <c r="I976" s="222"/>
      <c r="J976" s="222"/>
      <c r="K976" s="5"/>
    </row>
    <row r="977" ht="15.75" customHeight="1">
      <c r="A977" s="2"/>
      <c r="B977" s="2"/>
      <c r="C977" s="2"/>
      <c r="D977" s="2"/>
      <c r="E977" s="2"/>
      <c r="F977" s="2"/>
      <c r="G977" s="222"/>
      <c r="H977" s="222"/>
      <c r="I977" s="222"/>
      <c r="J977" s="222"/>
      <c r="K977" s="5"/>
    </row>
    <row r="978" ht="15.75" customHeight="1">
      <c r="A978" s="2"/>
      <c r="B978" s="2"/>
      <c r="C978" s="2"/>
      <c r="D978" s="2"/>
      <c r="E978" s="2"/>
      <c r="F978" s="2"/>
      <c r="G978" s="222"/>
      <c r="H978" s="222"/>
      <c r="I978" s="222"/>
      <c r="J978" s="222"/>
      <c r="K978" s="5"/>
    </row>
    <row r="979" ht="15.75" customHeight="1">
      <c r="A979" s="2"/>
      <c r="B979" s="2"/>
      <c r="C979" s="2"/>
      <c r="D979" s="2"/>
      <c r="E979" s="2"/>
      <c r="F979" s="2"/>
      <c r="G979" s="222"/>
      <c r="H979" s="222"/>
      <c r="I979" s="222"/>
      <c r="J979" s="222"/>
      <c r="K979" s="5"/>
    </row>
    <row r="980" ht="15.75" customHeight="1">
      <c r="A980" s="2"/>
      <c r="B980" s="2"/>
      <c r="C980" s="2"/>
      <c r="D980" s="2"/>
      <c r="E980" s="2"/>
      <c r="F980" s="2"/>
      <c r="G980" s="222"/>
      <c r="H980" s="222"/>
      <c r="I980" s="222"/>
      <c r="J980" s="222"/>
      <c r="K980" s="5"/>
    </row>
    <row r="981" ht="15.75" customHeight="1">
      <c r="A981" s="2"/>
      <c r="B981" s="2"/>
      <c r="C981" s="2"/>
      <c r="D981" s="2"/>
      <c r="E981" s="2"/>
      <c r="F981" s="2"/>
      <c r="G981" s="222"/>
      <c r="H981" s="222"/>
      <c r="I981" s="222"/>
      <c r="J981" s="222"/>
      <c r="K981" s="5"/>
    </row>
    <row r="982" ht="15.75" customHeight="1">
      <c r="A982" s="2"/>
      <c r="B982" s="2"/>
      <c r="C982" s="2"/>
      <c r="D982" s="2"/>
      <c r="E982" s="2"/>
      <c r="F982" s="2"/>
      <c r="G982" s="222"/>
      <c r="H982" s="222"/>
      <c r="I982" s="222"/>
      <c r="J982" s="222"/>
      <c r="K982" s="5"/>
    </row>
    <row r="983" ht="15.75" customHeight="1">
      <c r="A983" s="2"/>
      <c r="B983" s="2"/>
      <c r="C983" s="2"/>
      <c r="D983" s="2"/>
      <c r="E983" s="2"/>
      <c r="F983" s="2"/>
      <c r="G983" s="222"/>
      <c r="H983" s="222"/>
      <c r="I983" s="222"/>
      <c r="J983" s="222"/>
      <c r="K983" s="5"/>
    </row>
    <row r="984" ht="15.75" customHeight="1">
      <c r="A984" s="2"/>
      <c r="B984" s="2"/>
      <c r="C984" s="2"/>
      <c r="D984" s="2"/>
      <c r="E984" s="2"/>
      <c r="F984" s="2"/>
      <c r="G984" s="222"/>
      <c r="H984" s="222"/>
      <c r="I984" s="222"/>
      <c r="J984" s="222"/>
      <c r="K984" s="5"/>
    </row>
    <row r="985" ht="15.75" customHeight="1">
      <c r="A985" s="2"/>
      <c r="B985" s="2"/>
      <c r="C985" s="2"/>
      <c r="D985" s="2"/>
      <c r="E985" s="2"/>
      <c r="F985" s="2"/>
      <c r="G985" s="222"/>
      <c r="H985" s="222"/>
      <c r="I985" s="222"/>
      <c r="J985" s="222"/>
      <c r="K985" s="5"/>
    </row>
    <row r="986" ht="15.75" customHeight="1">
      <c r="A986" s="2"/>
      <c r="B986" s="2"/>
      <c r="C986" s="2"/>
      <c r="D986" s="2"/>
      <c r="E986" s="2"/>
      <c r="F986" s="2"/>
      <c r="G986" s="222"/>
      <c r="H986" s="222"/>
      <c r="I986" s="222"/>
      <c r="J986" s="222"/>
      <c r="K986" s="5"/>
    </row>
    <row r="987" ht="15.75" customHeight="1">
      <c r="A987" s="2"/>
      <c r="B987" s="2"/>
      <c r="C987" s="2"/>
      <c r="D987" s="2"/>
      <c r="E987" s="2"/>
      <c r="F987" s="2"/>
      <c r="G987" s="222"/>
      <c r="H987" s="222"/>
      <c r="I987" s="222"/>
      <c r="J987" s="222"/>
      <c r="K987" s="5"/>
    </row>
    <row r="988" ht="15.75" customHeight="1">
      <c r="A988" s="2"/>
      <c r="B988" s="2"/>
      <c r="C988" s="2"/>
      <c r="D988" s="2"/>
      <c r="E988" s="2"/>
      <c r="F988" s="2"/>
      <c r="G988" s="222"/>
      <c r="H988" s="222"/>
      <c r="I988" s="222"/>
      <c r="J988" s="222"/>
      <c r="K988" s="5"/>
    </row>
    <row r="989" ht="15.75" customHeight="1">
      <c r="A989" s="2"/>
      <c r="B989" s="2"/>
      <c r="C989" s="2"/>
      <c r="D989" s="2"/>
      <c r="E989" s="2"/>
      <c r="F989" s="2"/>
      <c r="G989" s="222"/>
      <c r="H989" s="222"/>
      <c r="I989" s="222"/>
      <c r="J989" s="222"/>
      <c r="K989" s="5"/>
    </row>
    <row r="990" ht="15.75" customHeight="1">
      <c r="A990" s="2"/>
      <c r="B990" s="2"/>
      <c r="C990" s="2"/>
      <c r="D990" s="2"/>
      <c r="E990" s="2"/>
      <c r="F990" s="2"/>
      <c r="G990" s="222"/>
      <c r="H990" s="222"/>
      <c r="I990" s="222"/>
      <c r="J990" s="222"/>
      <c r="K990" s="5"/>
    </row>
    <row r="991" ht="15.75" customHeight="1">
      <c r="A991" s="2"/>
      <c r="B991" s="2"/>
      <c r="C991" s="2"/>
      <c r="D991" s="2"/>
      <c r="E991" s="2"/>
      <c r="F991" s="2"/>
      <c r="G991" s="222"/>
      <c r="H991" s="222"/>
      <c r="I991" s="222"/>
      <c r="J991" s="222"/>
      <c r="K991" s="5"/>
    </row>
    <row r="992" ht="15.75" customHeight="1">
      <c r="A992" s="2"/>
      <c r="B992" s="2"/>
      <c r="C992" s="2"/>
      <c r="D992" s="2"/>
      <c r="E992" s="2"/>
      <c r="F992" s="2"/>
      <c r="G992" s="222"/>
      <c r="H992" s="222"/>
      <c r="I992" s="222"/>
      <c r="J992" s="222"/>
      <c r="K992" s="5"/>
    </row>
    <row r="993" ht="15.75" customHeight="1">
      <c r="A993" s="2"/>
      <c r="B993" s="2"/>
      <c r="C993" s="2"/>
      <c r="D993" s="2"/>
      <c r="E993" s="2"/>
      <c r="F993" s="2"/>
      <c r="G993" s="222"/>
      <c r="H993" s="222"/>
      <c r="I993" s="222"/>
      <c r="J993" s="222"/>
      <c r="K993" s="5"/>
    </row>
    <row r="994" ht="15.75" customHeight="1">
      <c r="A994" s="2"/>
      <c r="B994" s="2"/>
      <c r="C994" s="2"/>
      <c r="D994" s="2"/>
      <c r="E994" s="2"/>
      <c r="F994" s="2"/>
      <c r="G994" s="222"/>
      <c r="H994" s="222"/>
      <c r="I994" s="222"/>
      <c r="J994" s="222"/>
      <c r="K994" s="5"/>
    </row>
    <row r="995" ht="15.75" customHeight="1">
      <c r="A995" s="2"/>
      <c r="B995" s="2"/>
      <c r="C995" s="2"/>
      <c r="D995" s="2"/>
      <c r="E995" s="2"/>
      <c r="F995" s="2"/>
      <c r="G995" s="222"/>
      <c r="H995" s="222"/>
      <c r="I995" s="222"/>
      <c r="J995" s="222"/>
      <c r="K995" s="5"/>
    </row>
    <row r="996" ht="15.75" customHeight="1">
      <c r="A996" s="2"/>
      <c r="B996" s="2"/>
      <c r="C996" s="2"/>
      <c r="D996" s="2"/>
      <c r="E996" s="2"/>
      <c r="F996" s="2"/>
      <c r="G996" s="222"/>
      <c r="H996" s="222"/>
      <c r="I996" s="222"/>
      <c r="J996" s="222"/>
      <c r="K996" s="5"/>
    </row>
    <row r="997" ht="15.75" customHeight="1">
      <c r="A997" s="2"/>
      <c r="B997" s="2"/>
      <c r="C997" s="2"/>
      <c r="D997" s="2"/>
      <c r="E997" s="2"/>
      <c r="F997" s="2"/>
      <c r="G997" s="222"/>
      <c r="H997" s="222"/>
      <c r="I997" s="222"/>
      <c r="J997" s="222"/>
      <c r="K997" s="5"/>
    </row>
    <row r="998" ht="15.75" customHeight="1">
      <c r="A998" s="2"/>
      <c r="B998" s="2"/>
      <c r="C998" s="2"/>
      <c r="D998" s="2"/>
      <c r="E998" s="2"/>
      <c r="F998" s="2"/>
      <c r="G998" s="222"/>
      <c r="H998" s="222"/>
      <c r="I998" s="222"/>
      <c r="J998" s="222"/>
      <c r="K998" s="5"/>
    </row>
    <row r="999" ht="15.75" customHeight="1">
      <c r="A999" s="2"/>
      <c r="B999" s="2"/>
      <c r="C999" s="2"/>
      <c r="D999" s="2"/>
      <c r="E999" s="2"/>
      <c r="F999" s="2"/>
      <c r="G999" s="222"/>
      <c r="H999" s="222"/>
      <c r="I999" s="222"/>
      <c r="J999" s="222"/>
      <c r="K999" s="5"/>
    </row>
    <row r="1000" ht="15.75" customHeight="1">
      <c r="A1000" s="2"/>
      <c r="B1000" s="2"/>
      <c r="C1000" s="2"/>
      <c r="D1000" s="2"/>
      <c r="E1000" s="2"/>
      <c r="F1000" s="2"/>
      <c r="G1000" s="222"/>
      <c r="H1000" s="222"/>
      <c r="I1000" s="222"/>
      <c r="J1000" s="222"/>
      <c r="K1000" s="5"/>
    </row>
    <row r="1001" ht="15.75" customHeight="1">
      <c r="A1001" s="2"/>
      <c r="B1001" s="2"/>
      <c r="C1001" s="2"/>
      <c r="D1001" s="2"/>
      <c r="E1001" s="2"/>
      <c r="F1001" s="2"/>
      <c r="G1001" s="222"/>
      <c r="H1001" s="222"/>
      <c r="I1001" s="222"/>
      <c r="J1001" s="222"/>
      <c r="K1001" s="5"/>
    </row>
    <row r="1002" ht="15.75" customHeight="1">
      <c r="A1002" s="2"/>
      <c r="B1002" s="2"/>
      <c r="C1002" s="2"/>
      <c r="D1002" s="2"/>
      <c r="E1002" s="2"/>
      <c r="F1002" s="2"/>
      <c r="G1002" s="222"/>
      <c r="H1002" s="222"/>
      <c r="I1002" s="222"/>
      <c r="J1002" s="222"/>
      <c r="K1002" s="5"/>
    </row>
    <row r="1003" ht="15.75" customHeight="1">
      <c r="A1003" s="2"/>
      <c r="B1003" s="2"/>
      <c r="C1003" s="2"/>
      <c r="D1003" s="2"/>
      <c r="E1003" s="2"/>
      <c r="F1003" s="2"/>
      <c r="G1003" s="222"/>
      <c r="H1003" s="222"/>
      <c r="I1003" s="222"/>
      <c r="J1003" s="222"/>
      <c r="K1003" s="5"/>
    </row>
    <row r="1004" ht="15.75" customHeight="1">
      <c r="A1004" s="2"/>
      <c r="B1004" s="2"/>
      <c r="C1004" s="2"/>
      <c r="D1004" s="2"/>
      <c r="E1004" s="2"/>
      <c r="F1004" s="2"/>
      <c r="G1004" s="222"/>
      <c r="H1004" s="222"/>
      <c r="I1004" s="222"/>
      <c r="J1004" s="222"/>
      <c r="K1004" s="5"/>
    </row>
    <row r="1005" ht="15.75" customHeight="1">
      <c r="A1005" s="2"/>
      <c r="B1005" s="2"/>
      <c r="C1005" s="2"/>
      <c r="D1005" s="2"/>
      <c r="E1005" s="2"/>
      <c r="F1005" s="2"/>
      <c r="G1005" s="222"/>
      <c r="H1005" s="222"/>
      <c r="I1005" s="222"/>
      <c r="J1005" s="222"/>
      <c r="K1005" s="5"/>
    </row>
    <row r="1006" ht="15.75" customHeight="1">
      <c r="A1006" s="2"/>
      <c r="B1006" s="2"/>
      <c r="C1006" s="2"/>
      <c r="D1006" s="2"/>
      <c r="E1006" s="2"/>
      <c r="F1006" s="2"/>
      <c r="G1006" s="222"/>
      <c r="H1006" s="222"/>
      <c r="I1006" s="222"/>
      <c r="J1006" s="222"/>
      <c r="K1006" s="5"/>
    </row>
    <row r="1007" ht="15.75" customHeight="1">
      <c r="A1007" s="2"/>
      <c r="B1007" s="2"/>
      <c r="C1007" s="2"/>
      <c r="D1007" s="2"/>
      <c r="E1007" s="2"/>
      <c r="F1007" s="2"/>
      <c r="G1007" s="222"/>
      <c r="H1007" s="222"/>
      <c r="I1007" s="222"/>
      <c r="J1007" s="222"/>
      <c r="K1007" s="5"/>
    </row>
    <row r="1008" ht="15.75" customHeight="1">
      <c r="A1008" s="2"/>
      <c r="B1008" s="2"/>
      <c r="C1008" s="2"/>
      <c r="D1008" s="2"/>
      <c r="E1008" s="2"/>
      <c r="F1008" s="2"/>
      <c r="G1008" s="222"/>
      <c r="H1008" s="222"/>
      <c r="I1008" s="222"/>
      <c r="J1008" s="222"/>
      <c r="K1008" s="5"/>
    </row>
    <row r="1009" ht="15.75" customHeight="1">
      <c r="A1009" s="2"/>
      <c r="B1009" s="2"/>
      <c r="C1009" s="2"/>
      <c r="D1009" s="2"/>
      <c r="E1009" s="2"/>
      <c r="F1009" s="2"/>
      <c r="G1009" s="222"/>
      <c r="H1009" s="222"/>
      <c r="I1009" s="222"/>
      <c r="J1009" s="222"/>
      <c r="K1009" s="5"/>
    </row>
    <row r="1010" ht="15.75" customHeight="1">
      <c r="A1010" s="2"/>
      <c r="B1010" s="2"/>
      <c r="C1010" s="2"/>
      <c r="D1010" s="2"/>
      <c r="E1010" s="2"/>
      <c r="F1010" s="2"/>
      <c r="G1010" s="222"/>
      <c r="H1010" s="222"/>
      <c r="I1010" s="222"/>
      <c r="J1010" s="222"/>
      <c r="K1010" s="5"/>
    </row>
    <row r="1011" ht="15.75" customHeight="1">
      <c r="A1011" s="2"/>
      <c r="B1011" s="2"/>
      <c r="C1011" s="2"/>
      <c r="D1011" s="2"/>
      <c r="E1011" s="2"/>
      <c r="F1011" s="2"/>
      <c r="G1011" s="222"/>
      <c r="H1011" s="222"/>
      <c r="I1011" s="222"/>
      <c r="J1011" s="222"/>
      <c r="K1011" s="5"/>
    </row>
    <row r="1012" ht="15.75" customHeight="1">
      <c r="A1012" s="2"/>
      <c r="B1012" s="2"/>
      <c r="C1012" s="2"/>
      <c r="D1012" s="2"/>
      <c r="E1012" s="2"/>
      <c r="F1012" s="2"/>
      <c r="G1012" s="222"/>
      <c r="H1012" s="222"/>
      <c r="I1012" s="222"/>
      <c r="J1012" s="222"/>
      <c r="K1012" s="5"/>
    </row>
    <row r="1013" ht="15.75" customHeight="1">
      <c r="A1013" s="2"/>
      <c r="B1013" s="2"/>
      <c r="C1013" s="2"/>
      <c r="D1013" s="2"/>
      <c r="E1013" s="2"/>
      <c r="F1013" s="2"/>
      <c r="G1013" s="222"/>
      <c r="H1013" s="222"/>
      <c r="I1013" s="222"/>
      <c r="J1013" s="222"/>
      <c r="K1013" s="5"/>
    </row>
    <row r="1014" ht="15.75" customHeight="1">
      <c r="A1014" s="2"/>
      <c r="B1014" s="2"/>
      <c r="C1014" s="2"/>
      <c r="D1014" s="2"/>
      <c r="E1014" s="2"/>
      <c r="F1014" s="2"/>
      <c r="G1014" s="222"/>
      <c r="H1014" s="222"/>
      <c r="I1014" s="222"/>
      <c r="J1014" s="222"/>
      <c r="K1014" s="5"/>
    </row>
    <row r="1015" ht="15.75" customHeight="1">
      <c r="A1015" s="2"/>
      <c r="B1015" s="2"/>
      <c r="C1015" s="2"/>
      <c r="D1015" s="2"/>
      <c r="E1015" s="2"/>
      <c r="F1015" s="2"/>
      <c r="G1015" s="222"/>
      <c r="H1015" s="222"/>
      <c r="I1015" s="222"/>
      <c r="J1015" s="222"/>
      <c r="K1015" s="5"/>
    </row>
    <row r="1016" ht="15.75" customHeight="1">
      <c r="A1016" s="2"/>
      <c r="B1016" s="2"/>
      <c r="C1016" s="2"/>
      <c r="D1016" s="2"/>
      <c r="E1016" s="2"/>
      <c r="F1016" s="2"/>
      <c r="G1016" s="222"/>
      <c r="H1016" s="222"/>
      <c r="I1016" s="222"/>
      <c r="J1016" s="222"/>
      <c r="K1016" s="5"/>
    </row>
    <row r="1017" ht="15.75" customHeight="1">
      <c r="A1017" s="2"/>
      <c r="B1017" s="2"/>
      <c r="C1017" s="2"/>
      <c r="D1017" s="2"/>
      <c r="E1017" s="2"/>
      <c r="F1017" s="2"/>
      <c r="G1017" s="222"/>
      <c r="H1017" s="222"/>
      <c r="I1017" s="222"/>
      <c r="J1017" s="222"/>
      <c r="K1017" s="5"/>
    </row>
    <row r="1018" ht="15.75" customHeight="1">
      <c r="A1018" s="2"/>
      <c r="B1018" s="2"/>
      <c r="C1018" s="2"/>
      <c r="D1018" s="2"/>
      <c r="E1018" s="2"/>
      <c r="F1018" s="2"/>
      <c r="G1018" s="222"/>
      <c r="H1018" s="222"/>
      <c r="I1018" s="222"/>
      <c r="J1018" s="222"/>
      <c r="K1018" s="5"/>
    </row>
    <row r="1019" ht="15.75" customHeight="1">
      <c r="A1019" s="2"/>
      <c r="B1019" s="2"/>
      <c r="C1019" s="2"/>
      <c r="D1019" s="2"/>
      <c r="E1019" s="2"/>
      <c r="F1019" s="2"/>
      <c r="G1019" s="222"/>
      <c r="H1019" s="222"/>
      <c r="I1019" s="222"/>
      <c r="J1019" s="222"/>
      <c r="K1019" s="5"/>
    </row>
    <row r="1020" ht="15.75" customHeight="1">
      <c r="A1020" s="2"/>
      <c r="B1020" s="2"/>
      <c r="C1020" s="2"/>
      <c r="D1020" s="2"/>
      <c r="E1020" s="2"/>
      <c r="F1020" s="2"/>
      <c r="G1020" s="222"/>
      <c r="H1020" s="222"/>
      <c r="I1020" s="222"/>
      <c r="J1020" s="222"/>
      <c r="K1020" s="5"/>
    </row>
    <row r="1021" ht="15.75" customHeight="1">
      <c r="A1021" s="2"/>
      <c r="B1021" s="2"/>
      <c r="C1021" s="2"/>
      <c r="D1021" s="2"/>
      <c r="E1021" s="2"/>
      <c r="F1021" s="2"/>
      <c r="G1021" s="222"/>
      <c r="H1021" s="222"/>
      <c r="I1021" s="222"/>
      <c r="J1021" s="222"/>
      <c r="K1021" s="5"/>
    </row>
    <row r="1022" ht="15.75" customHeight="1">
      <c r="A1022" s="2"/>
      <c r="B1022" s="2"/>
      <c r="C1022" s="2"/>
      <c r="D1022" s="2"/>
      <c r="E1022" s="2"/>
      <c r="F1022" s="2"/>
      <c r="G1022" s="222"/>
      <c r="H1022" s="222"/>
      <c r="I1022" s="222"/>
      <c r="J1022" s="222"/>
      <c r="K1022" s="5"/>
    </row>
    <row r="1023" ht="15.75" customHeight="1">
      <c r="A1023" s="2"/>
      <c r="B1023" s="2"/>
      <c r="C1023" s="2"/>
      <c r="D1023" s="2"/>
      <c r="E1023" s="2"/>
      <c r="F1023" s="2"/>
      <c r="G1023" s="222"/>
      <c r="H1023" s="222"/>
      <c r="I1023" s="222"/>
      <c r="J1023" s="222"/>
      <c r="K1023" s="5"/>
    </row>
    <row r="1024" ht="15.75" customHeight="1">
      <c r="A1024" s="2"/>
      <c r="B1024" s="2"/>
      <c r="C1024" s="2"/>
      <c r="D1024" s="2"/>
      <c r="E1024" s="2"/>
      <c r="F1024" s="2"/>
      <c r="G1024" s="222"/>
      <c r="H1024" s="222"/>
      <c r="I1024" s="222"/>
      <c r="J1024" s="222"/>
      <c r="K1024" s="5"/>
    </row>
    <row r="1025" ht="15.75" customHeight="1">
      <c r="A1025" s="2"/>
      <c r="B1025" s="2"/>
      <c r="C1025" s="2"/>
      <c r="D1025" s="2"/>
      <c r="E1025" s="2"/>
      <c r="F1025" s="2"/>
      <c r="G1025" s="222"/>
      <c r="H1025" s="222"/>
      <c r="I1025" s="222"/>
      <c r="J1025" s="222"/>
      <c r="K1025" s="5"/>
    </row>
    <row r="1026" ht="15.75" customHeight="1">
      <c r="A1026" s="2"/>
      <c r="B1026" s="2"/>
      <c r="C1026" s="2"/>
      <c r="D1026" s="2"/>
      <c r="E1026" s="2"/>
      <c r="F1026" s="2"/>
      <c r="G1026" s="222"/>
      <c r="H1026" s="222"/>
      <c r="I1026" s="222"/>
      <c r="J1026" s="222"/>
      <c r="K1026" s="5"/>
    </row>
    <row r="1027" ht="15.75" customHeight="1">
      <c r="A1027" s="2"/>
      <c r="B1027" s="2"/>
      <c r="C1027" s="2"/>
      <c r="D1027" s="2"/>
      <c r="E1027" s="2"/>
      <c r="F1027" s="2"/>
      <c r="G1027" s="222"/>
      <c r="H1027" s="222"/>
      <c r="I1027" s="222"/>
      <c r="J1027" s="222"/>
      <c r="K1027" s="5"/>
    </row>
    <row r="1028" ht="15.75" customHeight="1">
      <c r="A1028" s="2"/>
      <c r="B1028" s="2"/>
      <c r="C1028" s="2"/>
      <c r="D1028" s="2"/>
      <c r="E1028" s="2"/>
      <c r="F1028" s="2"/>
      <c r="G1028" s="222"/>
      <c r="H1028" s="222"/>
      <c r="I1028" s="222"/>
      <c r="J1028" s="222"/>
      <c r="K1028" s="5"/>
    </row>
    <row r="1029" ht="15.75" customHeight="1">
      <c r="A1029" s="2"/>
      <c r="B1029" s="2"/>
      <c r="C1029" s="2"/>
      <c r="D1029" s="2"/>
      <c r="E1029" s="2"/>
      <c r="F1029" s="2"/>
      <c r="G1029" s="222"/>
      <c r="H1029" s="222"/>
      <c r="I1029" s="222"/>
      <c r="J1029" s="222"/>
      <c r="K1029" s="5"/>
    </row>
    <row r="1030" ht="15.75" customHeight="1">
      <c r="A1030" s="2"/>
      <c r="B1030" s="2"/>
      <c r="C1030" s="2"/>
      <c r="D1030" s="2"/>
      <c r="E1030" s="2"/>
      <c r="F1030" s="2"/>
      <c r="G1030" s="222"/>
      <c r="H1030" s="222"/>
      <c r="I1030" s="222"/>
      <c r="J1030" s="222"/>
      <c r="K1030" s="5"/>
    </row>
    <row r="1031" ht="15.75" customHeight="1">
      <c r="A1031" s="2"/>
      <c r="B1031" s="2"/>
      <c r="C1031" s="2"/>
      <c r="D1031" s="2"/>
      <c r="E1031" s="2"/>
      <c r="F1031" s="2"/>
      <c r="G1031" s="222"/>
      <c r="H1031" s="222"/>
      <c r="I1031" s="222"/>
      <c r="J1031" s="222"/>
      <c r="K1031" s="5"/>
    </row>
    <row r="1032" ht="15.75" customHeight="1">
      <c r="A1032" s="2"/>
      <c r="B1032" s="2"/>
      <c r="C1032" s="2"/>
      <c r="D1032" s="2"/>
      <c r="E1032" s="2"/>
      <c r="F1032" s="2"/>
      <c r="G1032" s="222"/>
      <c r="H1032" s="222"/>
      <c r="I1032" s="222"/>
      <c r="J1032" s="222"/>
      <c r="K1032" s="5"/>
    </row>
    <row r="1033" ht="15.75" customHeight="1">
      <c r="A1033" s="2"/>
      <c r="B1033" s="2"/>
      <c r="C1033" s="2"/>
      <c r="D1033" s="2"/>
      <c r="E1033" s="2"/>
      <c r="F1033" s="2"/>
      <c r="G1033" s="222"/>
      <c r="H1033" s="222"/>
      <c r="I1033" s="222"/>
      <c r="J1033" s="222"/>
      <c r="K1033" s="5"/>
    </row>
    <row r="1034" ht="15.75" customHeight="1">
      <c r="A1034" s="2"/>
      <c r="B1034" s="2"/>
      <c r="C1034" s="2"/>
      <c r="D1034" s="2"/>
      <c r="E1034" s="2"/>
      <c r="F1034" s="2"/>
      <c r="G1034" s="222"/>
      <c r="H1034" s="222"/>
      <c r="I1034" s="222"/>
      <c r="J1034" s="222"/>
      <c r="K1034" s="5"/>
    </row>
    <row r="1035" ht="15.75" customHeight="1">
      <c r="A1035" s="2"/>
      <c r="B1035" s="2"/>
      <c r="C1035" s="2"/>
      <c r="D1035" s="2"/>
      <c r="E1035" s="2"/>
      <c r="F1035" s="2"/>
      <c r="G1035" s="222"/>
      <c r="H1035" s="222"/>
      <c r="I1035" s="222"/>
      <c r="J1035" s="222"/>
      <c r="K1035" s="5"/>
    </row>
    <row r="1036" ht="15.75" customHeight="1">
      <c r="A1036" s="2"/>
      <c r="B1036" s="2"/>
      <c r="C1036" s="2"/>
      <c r="D1036" s="2"/>
      <c r="E1036" s="2"/>
      <c r="F1036" s="2"/>
      <c r="G1036" s="222"/>
      <c r="H1036" s="222"/>
      <c r="I1036" s="222"/>
      <c r="J1036" s="222"/>
      <c r="K1036" s="5"/>
    </row>
    <row r="1037" ht="15.75" customHeight="1">
      <c r="A1037" s="2"/>
      <c r="B1037" s="2"/>
      <c r="C1037" s="2"/>
      <c r="D1037" s="2"/>
      <c r="E1037" s="2"/>
      <c r="F1037" s="2"/>
      <c r="G1037" s="222"/>
      <c r="H1037" s="222"/>
      <c r="I1037" s="222"/>
      <c r="J1037" s="222"/>
      <c r="K1037" s="5"/>
    </row>
    <row r="1038" ht="15.75" customHeight="1">
      <c r="A1038" s="2"/>
      <c r="B1038" s="2"/>
      <c r="C1038" s="2"/>
      <c r="D1038" s="2"/>
      <c r="E1038" s="2"/>
      <c r="F1038" s="2"/>
      <c r="G1038" s="222"/>
      <c r="H1038" s="222"/>
      <c r="I1038" s="222"/>
      <c r="J1038" s="222"/>
      <c r="K1038" s="5"/>
    </row>
    <row r="1039" ht="15.75" customHeight="1">
      <c r="A1039" s="2"/>
      <c r="B1039" s="2"/>
      <c r="C1039" s="2"/>
      <c r="D1039" s="2"/>
      <c r="E1039" s="2"/>
      <c r="F1039" s="2"/>
      <c r="G1039" s="222"/>
      <c r="H1039" s="222"/>
      <c r="I1039" s="222"/>
      <c r="J1039" s="222"/>
      <c r="K1039" s="5"/>
    </row>
    <row r="1040" ht="15.75" customHeight="1">
      <c r="A1040" s="2"/>
      <c r="B1040" s="2"/>
      <c r="C1040" s="2"/>
      <c r="D1040" s="2"/>
      <c r="E1040" s="2"/>
      <c r="F1040" s="2"/>
      <c r="G1040" s="222"/>
      <c r="H1040" s="222"/>
      <c r="I1040" s="222"/>
      <c r="J1040" s="222"/>
      <c r="K1040" s="5"/>
    </row>
    <row r="1041" ht="15.75" customHeight="1">
      <c r="A1041" s="2"/>
      <c r="B1041" s="2"/>
      <c r="C1041" s="2"/>
      <c r="D1041" s="2"/>
      <c r="E1041" s="2"/>
      <c r="F1041" s="2"/>
      <c r="G1041" s="222"/>
      <c r="H1041" s="222"/>
      <c r="I1041" s="222"/>
      <c r="J1041" s="222"/>
      <c r="K1041" s="5"/>
    </row>
    <row r="1042" ht="15.75" customHeight="1">
      <c r="A1042" s="2"/>
      <c r="B1042" s="2"/>
      <c r="C1042" s="2"/>
      <c r="D1042" s="2"/>
      <c r="E1042" s="2"/>
      <c r="F1042" s="2"/>
      <c r="G1042" s="222"/>
      <c r="H1042" s="222"/>
      <c r="I1042" s="222"/>
      <c r="J1042" s="222"/>
      <c r="K1042" s="5"/>
    </row>
    <row r="1043" ht="15.75" customHeight="1">
      <c r="A1043" s="2"/>
      <c r="B1043" s="2"/>
      <c r="C1043" s="2"/>
      <c r="D1043" s="2"/>
      <c r="E1043" s="2"/>
      <c r="F1043" s="2"/>
      <c r="G1043" s="222"/>
      <c r="H1043" s="222"/>
      <c r="I1043" s="222"/>
      <c r="J1043" s="222"/>
      <c r="K1043" s="5"/>
    </row>
    <row r="1044" ht="15.75" customHeight="1">
      <c r="A1044" s="2"/>
      <c r="B1044" s="2"/>
      <c r="C1044" s="2"/>
      <c r="D1044" s="2"/>
      <c r="E1044" s="2"/>
      <c r="F1044" s="2"/>
      <c r="G1044" s="222"/>
      <c r="H1044" s="222"/>
      <c r="I1044" s="222"/>
      <c r="J1044" s="222"/>
      <c r="K1044" s="5"/>
    </row>
    <row r="1045" ht="15.75" customHeight="1">
      <c r="A1045" s="2"/>
      <c r="B1045" s="2"/>
      <c r="C1045" s="2"/>
      <c r="D1045" s="2"/>
      <c r="E1045" s="2"/>
      <c r="F1045" s="2"/>
      <c r="G1045" s="222"/>
      <c r="H1045" s="222"/>
      <c r="I1045" s="222"/>
      <c r="J1045" s="222"/>
      <c r="K1045" s="5"/>
    </row>
    <row r="1046" ht="15.75" customHeight="1">
      <c r="A1046" s="2"/>
      <c r="B1046" s="2"/>
      <c r="C1046" s="2"/>
      <c r="D1046" s="2"/>
      <c r="E1046" s="2"/>
      <c r="F1046" s="2"/>
      <c r="G1046" s="222"/>
      <c r="H1046" s="222"/>
      <c r="I1046" s="222"/>
      <c r="J1046" s="222"/>
      <c r="K1046" s="5"/>
    </row>
    <row r="1047" ht="15.75" customHeight="1">
      <c r="A1047" s="2"/>
      <c r="B1047" s="2"/>
      <c r="C1047" s="2"/>
      <c r="D1047" s="2"/>
      <c r="E1047" s="2"/>
      <c r="F1047" s="2"/>
      <c r="G1047" s="222"/>
      <c r="H1047" s="222"/>
      <c r="I1047" s="222"/>
      <c r="J1047" s="222"/>
      <c r="K1047" s="5"/>
    </row>
    <row r="1048" ht="15.75" customHeight="1">
      <c r="A1048" s="2"/>
      <c r="B1048" s="2"/>
      <c r="C1048" s="2"/>
      <c r="D1048" s="2"/>
      <c r="E1048" s="2"/>
      <c r="F1048" s="2"/>
      <c r="G1048" s="222"/>
      <c r="H1048" s="222"/>
      <c r="I1048" s="222"/>
      <c r="J1048" s="222"/>
      <c r="K1048" s="5"/>
    </row>
    <row r="1049" ht="15.75" customHeight="1">
      <c r="A1049" s="2"/>
      <c r="B1049" s="2"/>
      <c r="C1049" s="2"/>
      <c r="D1049" s="2"/>
      <c r="E1049" s="2"/>
      <c r="F1049" s="2"/>
      <c r="G1049" s="222"/>
      <c r="H1049" s="222"/>
      <c r="I1049" s="222"/>
      <c r="J1049" s="222"/>
      <c r="K1049" s="5"/>
    </row>
    <row r="1050" ht="15.75" customHeight="1">
      <c r="A1050" s="2"/>
      <c r="B1050" s="2"/>
      <c r="C1050" s="2"/>
      <c r="D1050" s="2"/>
      <c r="E1050" s="2"/>
      <c r="F1050" s="2"/>
      <c r="G1050" s="222"/>
      <c r="H1050" s="222"/>
      <c r="I1050" s="222"/>
      <c r="J1050" s="222"/>
      <c r="K1050" s="5"/>
    </row>
    <row r="1051" ht="15.75" customHeight="1">
      <c r="A1051" s="2"/>
      <c r="B1051" s="2"/>
      <c r="C1051" s="2"/>
      <c r="D1051" s="2"/>
      <c r="E1051" s="2"/>
      <c r="F1051" s="2"/>
      <c r="G1051" s="222"/>
      <c r="H1051" s="222"/>
      <c r="I1051" s="222"/>
      <c r="J1051" s="222"/>
      <c r="K1051" s="5"/>
    </row>
    <row r="1052" ht="15.75" customHeight="1">
      <c r="A1052" s="2"/>
      <c r="B1052" s="2"/>
      <c r="C1052" s="2"/>
      <c r="D1052" s="2"/>
      <c r="E1052" s="2"/>
      <c r="F1052" s="2"/>
      <c r="G1052" s="222"/>
      <c r="H1052" s="222"/>
      <c r="I1052" s="222"/>
      <c r="J1052" s="222"/>
      <c r="K1052" s="5"/>
    </row>
    <row r="1053" ht="15.75" customHeight="1">
      <c r="A1053" s="2"/>
      <c r="B1053" s="2"/>
      <c r="C1053" s="2"/>
      <c r="D1053" s="2"/>
      <c r="E1053" s="2"/>
      <c r="F1053" s="2"/>
      <c r="G1053" s="222"/>
      <c r="H1053" s="222"/>
      <c r="I1053" s="222"/>
      <c r="J1053" s="222"/>
      <c r="K1053" s="5"/>
    </row>
    <row r="1054" ht="15.75" customHeight="1">
      <c r="A1054" s="2"/>
      <c r="B1054" s="2"/>
      <c r="C1054" s="2"/>
      <c r="D1054" s="2"/>
      <c r="E1054" s="2"/>
      <c r="F1054" s="2"/>
      <c r="G1054" s="222"/>
      <c r="H1054" s="222"/>
      <c r="I1054" s="222"/>
      <c r="J1054" s="222"/>
      <c r="K1054" s="5"/>
    </row>
    <row r="1055" ht="15.75" customHeight="1">
      <c r="A1055" s="2"/>
      <c r="B1055" s="2"/>
      <c r="C1055" s="2"/>
      <c r="D1055" s="2"/>
      <c r="E1055" s="2"/>
      <c r="F1055" s="2"/>
      <c r="G1055" s="222"/>
      <c r="H1055" s="222"/>
      <c r="I1055" s="222"/>
      <c r="J1055" s="222"/>
      <c r="K1055" s="5"/>
    </row>
    <row r="1056" ht="15.75" customHeight="1">
      <c r="A1056" s="2"/>
      <c r="B1056" s="2"/>
      <c r="C1056" s="2"/>
      <c r="D1056" s="2"/>
      <c r="E1056" s="2"/>
      <c r="F1056" s="2"/>
      <c r="G1056" s="222"/>
      <c r="H1056" s="222"/>
      <c r="I1056" s="222"/>
      <c r="J1056" s="222"/>
      <c r="K1056" s="5"/>
    </row>
  </sheetData>
  <mergeCells count="123"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65:F65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  <mergeCell ref="H105:J105"/>
    <mergeCell ref="H106:J106"/>
    <mergeCell ref="H107:J107"/>
    <mergeCell ref="H108:J108"/>
    <mergeCell ref="E110:J110"/>
    <mergeCell ref="E111:J111"/>
    <mergeCell ref="E112:J112"/>
    <mergeCell ref="E113:J113"/>
    <mergeCell ref="E114:J114"/>
    <mergeCell ref="E115:J115"/>
    <mergeCell ref="E116:J116"/>
    <mergeCell ref="E117:J117"/>
    <mergeCell ref="H120:J120"/>
    <mergeCell ref="H121:J121"/>
    <mergeCell ref="H136:J136"/>
    <mergeCell ref="H137:J137"/>
    <mergeCell ref="H138:J138"/>
    <mergeCell ref="H139:J139"/>
    <mergeCell ref="H140:J140"/>
    <mergeCell ref="H129:J129"/>
    <mergeCell ref="H130:J130"/>
    <mergeCell ref="H131:J131"/>
    <mergeCell ref="H132:J132"/>
    <mergeCell ref="H133:J133"/>
    <mergeCell ref="H134:J134"/>
    <mergeCell ref="H135:J135"/>
    <mergeCell ref="H61:J61"/>
    <mergeCell ref="H62:J62"/>
    <mergeCell ref="H63:J63"/>
    <mergeCell ref="H64:J64"/>
    <mergeCell ref="H65:J65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22:J122"/>
    <mergeCell ref="H123:J123"/>
    <mergeCell ref="H124:J124"/>
    <mergeCell ref="H125:J125"/>
    <mergeCell ref="H126:J126"/>
    <mergeCell ref="H127:J127"/>
    <mergeCell ref="H128:J128"/>
  </mergeCells>
  <dataValidations>
    <dataValidation type="list" allowBlank="1" showErrorMessage="1" sqref="A8:A17">
      <formula1>'품목마스터(제품)'!$C$2:$C1003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2:A26">
      <formula1>'품목마스터(라벨)'!$C$2:$C1006</formula1>
    </dataValidation>
    <dataValidation type="list" allowBlank="1" showErrorMessage="1" sqref="A47">
      <formula1>'품목마스터(제품)'!$C$2:$C1047</formula1>
    </dataValidation>
    <dataValidation type="list" allowBlank="1" showErrorMessage="1" sqref="H31:H35">
      <formula1>"BT-2,실험실,BT-1,BT-3,BT-6"</formula1>
    </dataValidation>
    <dataValidation type="list" allowBlank="1" showErrorMessage="1" sqref="H22:H26">
      <formula1>"자동A,수동B,수동,자동B"</formula1>
    </dataValidation>
    <dataValidation type="list" allowBlank="1" showErrorMessage="1" sqref="A32:A35">
      <formula1>'품목마스터(원액)'!$C$2:$C1001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45:A46">
      <formula1>'품목마스터(제품)'!$C$2:$C1046</formula1>
    </dataValidation>
    <dataValidation type="list" allowBlank="1" showErrorMessage="1" sqref="A40:A44">
      <formula1>'품목마스터(제품)'!$C$2:$C1038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46267.0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/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314</v>
      </c>
      <c r="B8" s="42" t="str">
        <f>IFERROR(__xludf.DUMMYFUNCTION("IFERROR(REGEXEXTRACT(A8,""\| (.+)$""),"""")
"),"1L")</f>
        <v>1L</v>
      </c>
      <c r="C8" s="43">
        <v>192.0</v>
      </c>
      <c r="D8" s="44">
        <v>16.0</v>
      </c>
      <c r="E8" s="45">
        <v>1.0</v>
      </c>
      <c r="F8" s="46">
        <v>2.0</v>
      </c>
      <c r="G8" s="47">
        <f t="shared" ref="G8:G11" si="1">IF(OR(E8="",F8=""),"",E8*F8)</f>
        <v>2</v>
      </c>
      <c r="H8" s="48" t="s">
        <v>183</v>
      </c>
      <c r="I8" s="49">
        <v>260901.0</v>
      </c>
      <c r="J8" s="50" t="s">
        <v>41</v>
      </c>
      <c r="K8" s="51">
        <f t="shared" ref="K8:K11" si="2">IF(OR(E8="",F8=""),"",(E8*F8)/7.5)</f>
        <v>0.2666666667</v>
      </c>
      <c r="L8" s="52"/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/>
      <c r="Q8" s="57"/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412</v>
      </c>
      <c r="B9" s="42" t="str">
        <f>IFERROR(__xludf.DUMMYFUNCTION("IFERROR(REGEXEXTRACT(A9,""\| (.+)$""),"""")
"),"1L")</f>
        <v>1L</v>
      </c>
      <c r="C9" s="43">
        <v>468.0</v>
      </c>
      <c r="D9" s="44">
        <v>39.0</v>
      </c>
      <c r="E9" s="45">
        <v>2.5</v>
      </c>
      <c r="F9" s="46">
        <v>3.0</v>
      </c>
      <c r="G9" s="47">
        <f t="shared" si="1"/>
        <v>7.5</v>
      </c>
      <c r="H9" s="48" t="s">
        <v>24</v>
      </c>
      <c r="I9" s="49">
        <v>260901.0</v>
      </c>
      <c r="J9" s="50" t="s">
        <v>25</v>
      </c>
      <c r="K9" s="51">
        <f t="shared" si="2"/>
        <v>1</v>
      </c>
      <c r="L9" s="52"/>
      <c r="M9" s="59"/>
      <c r="N9" s="59"/>
      <c r="O9" s="55" t="str">
        <f t="shared" si="3"/>
        <v/>
      </c>
      <c r="P9" s="60"/>
      <c r="Q9" s="61"/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413</v>
      </c>
      <c r="B10" s="42" t="str">
        <f>IFERROR(__xludf.DUMMYFUNCTION("IFERROR(REGEXEXTRACT(A10,""\| (.+)$""),"""")
"),"1L")</f>
        <v>1L</v>
      </c>
      <c r="C10" s="43">
        <v>360.0</v>
      </c>
      <c r="D10" s="44">
        <v>30.0</v>
      </c>
      <c r="E10" s="45">
        <v>1.5</v>
      </c>
      <c r="F10" s="46">
        <v>4.0</v>
      </c>
      <c r="G10" s="47">
        <f t="shared" si="1"/>
        <v>6</v>
      </c>
      <c r="H10" s="48" t="s">
        <v>24</v>
      </c>
      <c r="I10" s="49">
        <v>260902.0</v>
      </c>
      <c r="J10" s="50" t="s">
        <v>25</v>
      </c>
      <c r="K10" s="51">
        <f t="shared" si="2"/>
        <v>0.8</v>
      </c>
      <c r="L10" s="160"/>
      <c r="M10" s="59"/>
      <c r="N10" s="59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 t="s">
        <v>372</v>
      </c>
      <c r="B11" s="42" t="str">
        <f>IFERROR(__xludf.DUMMYFUNCTION("IFERROR(REGEXEXTRACT(A11,""\| (.+)$""),"""")
"),"1L")</f>
        <v>1L</v>
      </c>
      <c r="C11" s="43">
        <v>1908.0</v>
      </c>
      <c r="D11" s="44">
        <v>159.0</v>
      </c>
      <c r="E11" s="45">
        <v>5.0</v>
      </c>
      <c r="F11" s="46">
        <v>4.0</v>
      </c>
      <c r="G11" s="47">
        <f t="shared" si="1"/>
        <v>20</v>
      </c>
      <c r="H11" s="48" t="s">
        <v>24</v>
      </c>
      <c r="I11" s="49">
        <v>260902.0</v>
      </c>
      <c r="J11" s="50" t="s">
        <v>25</v>
      </c>
      <c r="K11" s="51">
        <f t="shared" si="2"/>
        <v>2.666666667</v>
      </c>
      <c r="L11" s="63"/>
      <c r="M11" s="59"/>
      <c r="N11" s="59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2"/>
      <c r="E12" s="45"/>
      <c r="F12" s="46"/>
      <c r="G12" s="47"/>
      <c r="H12" s="48"/>
      <c r="I12" s="49"/>
      <c r="J12" s="50"/>
      <c r="K12" s="64"/>
      <c r="L12" s="63"/>
      <c r="M12" s="59"/>
      <c r="N12" s="59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2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4" t="str">
        <f t="shared" ref="K13:K17" si="5">IF(OR(E13="",F13=""),"",(E13*F13)/7.5)</f>
        <v/>
      </c>
      <c r="L13" s="63"/>
      <c r="M13" s="59"/>
      <c r="N13" s="59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5"/>
      <c r="B14" s="42" t="str">
        <f>IFERROR(__xludf.DUMMYFUNCTION("IFERROR(REGEXEXTRACT(A14,""\| (.+)$""),"""")
"),"")</f>
        <v/>
      </c>
      <c r="C14" s="66"/>
      <c r="D14" s="67"/>
      <c r="E14" s="68"/>
      <c r="F14" s="69"/>
      <c r="G14" s="47" t="str">
        <f t="shared" si="4"/>
        <v/>
      </c>
      <c r="H14" s="48"/>
      <c r="I14" s="70"/>
      <c r="J14" s="71"/>
      <c r="K14" s="51" t="str">
        <f t="shared" si="5"/>
        <v/>
      </c>
      <c r="L14" s="63"/>
      <c r="M14" s="59"/>
      <c r="N14" s="59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2"/>
      <c r="B15" s="42" t="str">
        <f>IFERROR(__xludf.DUMMYFUNCTION("IFERROR(REGEXEXTRACT(A15,""\| (.+)$""),"""")
"),"")</f>
        <v/>
      </c>
      <c r="C15" s="66"/>
      <c r="D15" s="67"/>
      <c r="E15" s="73"/>
      <c r="F15" s="74"/>
      <c r="G15" s="47" t="str">
        <f t="shared" si="4"/>
        <v/>
      </c>
      <c r="H15" s="48"/>
      <c r="I15" s="70"/>
      <c r="J15" s="71"/>
      <c r="K15" s="51" t="str">
        <f t="shared" si="5"/>
        <v/>
      </c>
      <c r="L15" s="63"/>
      <c r="M15" s="59"/>
      <c r="N15" s="59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5"/>
      <c r="B16" s="42" t="str">
        <f>IFERROR(__xludf.DUMMYFUNCTION("IFERROR(REGEXEXTRACT(A16,""\| (.+)$""),"""")
"),"")</f>
        <v/>
      </c>
      <c r="C16" s="76"/>
      <c r="D16" s="77"/>
      <c r="E16" s="78"/>
      <c r="F16" s="79"/>
      <c r="G16" s="47" t="str">
        <f t="shared" si="4"/>
        <v/>
      </c>
      <c r="H16" s="48"/>
      <c r="I16" s="70"/>
      <c r="J16" s="71"/>
      <c r="K16" s="51" t="str">
        <f t="shared" si="5"/>
        <v/>
      </c>
      <c r="L16" s="63"/>
      <c r="M16" s="80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5"/>
      <c r="B17" s="42" t="str">
        <f>IFERROR(__xludf.DUMMYFUNCTION("IFERROR(REGEXEXTRACT(A17,""\| (.+)$""),"""")
"),"")</f>
        <v/>
      </c>
      <c r="C17" s="76"/>
      <c r="D17" s="77"/>
      <c r="E17" s="78"/>
      <c r="F17" s="79"/>
      <c r="G17" s="47" t="str">
        <f t="shared" si="4"/>
        <v/>
      </c>
      <c r="H17" s="48"/>
      <c r="I17" s="70"/>
      <c r="J17" s="71"/>
      <c r="K17" s="51" t="str">
        <f t="shared" si="5"/>
        <v/>
      </c>
      <c r="L17" s="63"/>
      <c r="M17" s="80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1" t="s">
        <v>37</v>
      </c>
      <c r="B18" s="82"/>
      <c r="C18" s="83">
        <f t="shared" ref="C18:E18" si="6">SUM(C8:C17)</f>
        <v>2928</v>
      </c>
      <c r="D18" s="84">
        <f t="shared" si="6"/>
        <v>244</v>
      </c>
      <c r="E18" s="85">
        <f t="shared" si="6"/>
        <v>10</v>
      </c>
      <c r="F18" s="86">
        <f>IFERROR(G18/E18, 0)</f>
        <v>3.55</v>
      </c>
      <c r="G18" s="87">
        <f>SUM(G8:G17)</f>
        <v>35.5</v>
      </c>
      <c r="H18" s="88"/>
      <c r="I18" s="88"/>
      <c r="J18" s="89"/>
      <c r="K18" s="90">
        <f>SUM(K8:K14)</f>
        <v>4.733333333</v>
      </c>
      <c r="L18" s="63"/>
      <c r="M18" s="80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1"/>
      <c r="B19" s="91"/>
      <c r="C19" s="91"/>
      <c r="D19" s="91"/>
      <c r="E19" s="92"/>
      <c r="F19" s="92"/>
      <c r="G19" s="92"/>
      <c r="H19" s="92"/>
      <c r="I19" s="92"/>
      <c r="J19" s="63"/>
      <c r="K19" s="63"/>
      <c r="L19" s="63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38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3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3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 t="s">
        <v>415</v>
      </c>
      <c r="B22" s="42" t="str">
        <f>IFERROR(__xludf.DUMMYFUNCTION("IFERROR(REGEXEXTRACT(A22,""\| (.+)$""),"""")
"),"76*140")</f>
        <v>76*140</v>
      </c>
      <c r="C22" s="43">
        <v>468.0</v>
      </c>
      <c r="D22" s="44"/>
      <c r="E22" s="45">
        <v>2.5</v>
      </c>
      <c r="F22" s="93">
        <v>0.0</v>
      </c>
      <c r="G22" s="94">
        <f t="shared" ref="G22:G26" si="7">IF(OR(E22="",F22=""),"",E22*F22)</f>
        <v>0</v>
      </c>
      <c r="H22" s="95" t="s">
        <v>226</v>
      </c>
      <c r="I22" s="49">
        <v>260901.0</v>
      </c>
      <c r="J22" s="50" t="s">
        <v>25</v>
      </c>
      <c r="K22" s="96">
        <f t="shared" ref="K22:K26" si="8">IF(OR(E22="",F22=""),"",(E22*F22)/7.5)</f>
        <v>0</v>
      </c>
      <c r="L22" s="52"/>
      <c r="M22" s="59"/>
      <c r="N22" s="59"/>
      <c r="O22" s="55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7"/>
      <c r="G23" s="94" t="str">
        <f t="shared" si="7"/>
        <v/>
      </c>
      <c r="H23" s="95"/>
      <c r="I23" s="49"/>
      <c r="J23" s="124"/>
      <c r="K23" s="96" t="str">
        <f t="shared" si="8"/>
        <v/>
      </c>
      <c r="L23" s="52"/>
      <c r="M23" s="59"/>
      <c r="N23" s="59"/>
      <c r="O23" s="55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2"/>
      <c r="E24" s="98"/>
      <c r="F24" s="97"/>
      <c r="G24" s="94" t="str">
        <f t="shared" si="7"/>
        <v/>
      </c>
      <c r="H24" s="95"/>
      <c r="I24" s="99"/>
      <c r="J24" s="124"/>
      <c r="K24" s="96" t="str">
        <f t="shared" si="8"/>
        <v/>
      </c>
      <c r="L24" s="39"/>
      <c r="M24" s="59"/>
      <c r="N24" s="59"/>
      <c r="O24" s="55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0"/>
      <c r="B25" s="42" t="str">
        <f>IFERROR(__xludf.DUMMYFUNCTION("IFERROR(REGEXEXTRACT(A25,""\| (.+)$""),"""")
"),"")</f>
        <v/>
      </c>
      <c r="C25" s="43"/>
      <c r="D25" s="67"/>
      <c r="E25" s="120"/>
      <c r="F25" s="97"/>
      <c r="G25" s="94" t="str">
        <f t="shared" si="7"/>
        <v/>
      </c>
      <c r="H25" s="95"/>
      <c r="I25" s="99"/>
      <c r="J25" s="124"/>
      <c r="K25" s="96" t="str">
        <f t="shared" si="8"/>
        <v/>
      </c>
      <c r="L25" s="58"/>
      <c r="M25" s="59"/>
      <c r="N25" s="59"/>
      <c r="O25" s="55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1"/>
      <c r="B26" s="42" t="str">
        <f>IFERROR(__xludf.DUMMYFUNCTION("IFERROR(REGEXEXTRACT(A26,""\| (.+)$""),"""")
"),"")</f>
        <v/>
      </c>
      <c r="C26" s="66"/>
      <c r="D26" s="67"/>
      <c r="E26" s="102"/>
      <c r="F26" s="103"/>
      <c r="G26" s="94" t="str">
        <f t="shared" si="7"/>
        <v/>
      </c>
      <c r="H26" s="95"/>
      <c r="I26" s="104"/>
      <c r="J26" s="71"/>
      <c r="K26" s="96" t="str">
        <f t="shared" si="8"/>
        <v/>
      </c>
      <c r="L26" s="39"/>
      <c r="M26" s="2"/>
      <c r="N26" s="2"/>
      <c r="O26" s="55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5" t="s">
        <v>37</v>
      </c>
      <c r="B27" s="82"/>
      <c r="C27" s="106">
        <f t="shared" ref="C27:E27" si="10">SUM(C22:C26)</f>
        <v>468</v>
      </c>
      <c r="D27" s="107">
        <f t="shared" si="10"/>
        <v>0</v>
      </c>
      <c r="E27" s="108">
        <f t="shared" si="10"/>
        <v>2.5</v>
      </c>
      <c r="F27" s="86">
        <f>IFERROR(G27/E27, 0)</f>
        <v>0</v>
      </c>
      <c r="G27" s="109">
        <f>SUM(G22:G26)</f>
        <v>0</v>
      </c>
      <c r="H27" s="88"/>
      <c r="I27" s="88"/>
      <c r="J27" s="89"/>
      <c r="K27" s="90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1"/>
      <c r="B28" s="91"/>
      <c r="C28" s="91"/>
      <c r="D28" s="91"/>
      <c r="E28" s="92"/>
      <c r="F28" s="92"/>
      <c r="G28" s="92"/>
      <c r="H28" s="92"/>
      <c r="I28" s="92"/>
      <c r="J28" s="63"/>
      <c r="K28" s="63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47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48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0"/>
      <c r="B31" s="111"/>
      <c r="C31" s="112"/>
      <c r="D31" s="113"/>
      <c r="E31" s="114"/>
      <c r="F31" s="115"/>
      <c r="G31" s="116" t="str">
        <f t="shared" ref="G31:G35" si="11">IF(OR(E31="",F31=""),"",E31*F31)</f>
        <v/>
      </c>
      <c r="H31" s="95"/>
      <c r="I31" s="117"/>
      <c r="J31" s="50"/>
      <c r="K31" s="51" t="str">
        <f t="shared" ref="K31:K35" si="12">IF(OR(E31="",F31=""),"",(E31*F31)/7.5)</f>
        <v/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0"/>
      <c r="B32" s="111"/>
      <c r="C32" s="119"/>
      <c r="D32" s="113"/>
      <c r="E32" s="120"/>
      <c r="F32" s="118"/>
      <c r="G32" s="116" t="str">
        <f t="shared" si="11"/>
        <v/>
      </c>
      <c r="H32" s="95"/>
      <c r="I32" s="117"/>
      <c r="J32" s="50"/>
      <c r="K32" s="51" t="str">
        <f t="shared" si="12"/>
        <v/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0"/>
      <c r="B33" s="111"/>
      <c r="C33" s="119"/>
      <c r="D33" s="113"/>
      <c r="E33" s="120"/>
      <c r="F33" s="118"/>
      <c r="G33" s="116" t="str">
        <f t="shared" si="11"/>
        <v/>
      </c>
      <c r="H33" s="95"/>
      <c r="I33" s="117"/>
      <c r="J33" s="50"/>
      <c r="K33" s="51" t="str">
        <f t="shared" si="12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0"/>
      <c r="B34" s="111"/>
      <c r="C34" s="119"/>
      <c r="D34" s="113"/>
      <c r="E34" s="120"/>
      <c r="F34" s="118"/>
      <c r="G34" s="116" t="str">
        <f t="shared" si="11"/>
        <v/>
      </c>
      <c r="H34" s="95"/>
      <c r="I34" s="117"/>
      <c r="J34" s="50"/>
      <c r="K34" s="51" t="str">
        <f t="shared" si="12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1"/>
      <c r="B35" s="111"/>
      <c r="C35" s="119"/>
      <c r="D35" s="62"/>
      <c r="E35" s="122"/>
      <c r="F35" s="123"/>
      <c r="G35" s="116" t="str">
        <f t="shared" si="11"/>
        <v/>
      </c>
      <c r="H35" s="48"/>
      <c r="I35" s="117"/>
      <c r="J35" s="124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5" t="s">
        <v>37</v>
      </c>
      <c r="B36" s="125"/>
      <c r="C36" s="126">
        <f>SUM(C31:C35)</f>
        <v>0</v>
      </c>
      <c r="D36" s="127"/>
      <c r="E36" s="128">
        <f>SUM(E28:E35)</f>
        <v>0</v>
      </c>
      <c r="F36" s="86">
        <f>IFERROR(G36/E36, 0)</f>
        <v>0</v>
      </c>
      <c r="G36" s="87">
        <f>SUM(G26:G35)</f>
        <v>0</v>
      </c>
      <c r="H36" s="88"/>
      <c r="I36" s="88"/>
      <c r="J36" s="89"/>
      <c r="K36" s="90">
        <f>SUM(K31:K35)</f>
        <v>0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1"/>
      <c r="B37" s="91"/>
      <c r="C37" s="91"/>
      <c r="D37" s="91"/>
      <c r="E37" s="92"/>
      <c r="F37" s="92"/>
      <c r="G37" s="92"/>
      <c r="H37" s="92"/>
      <c r="I37" s="92"/>
      <c r="J37" s="63"/>
      <c r="K37" s="63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68</v>
      </c>
      <c r="B38" s="23"/>
      <c r="C38" s="23"/>
      <c r="D38" s="23"/>
      <c r="E38" s="23"/>
      <c r="F38" s="23"/>
      <c r="G38" s="24"/>
      <c r="H38" s="24"/>
      <c r="I38" s="25"/>
      <c r="J38" s="26"/>
      <c r="K38" s="63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70</v>
      </c>
      <c r="F39" s="132"/>
      <c r="G39" s="131" t="s">
        <v>71</v>
      </c>
      <c r="H39" s="131" t="s">
        <v>72</v>
      </c>
      <c r="I39" s="131" t="s">
        <v>73</v>
      </c>
      <c r="J39" s="38"/>
      <c r="K39" s="63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 t="s">
        <v>412</v>
      </c>
      <c r="B40" s="42" t="str">
        <f>IFERROR(__xludf.DUMMYFUNCTION("IFERROR(REGEXEXTRACT(A40,""\| (.+)$""),"""")
"),"1L")</f>
        <v>1L</v>
      </c>
      <c r="C40" s="133">
        <v>576.0</v>
      </c>
      <c r="D40" s="134">
        <v>48.0</v>
      </c>
      <c r="E40" s="135" t="s">
        <v>416</v>
      </c>
      <c r="F40" s="136"/>
      <c r="G40" s="135" t="s">
        <v>5</v>
      </c>
      <c r="H40" s="137" t="s">
        <v>146</v>
      </c>
      <c r="I40" s="140" t="s">
        <v>417</v>
      </c>
      <c r="J40" s="136"/>
      <c r="K40" s="63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 t="s">
        <v>418</v>
      </c>
      <c r="B41" s="42" t="str">
        <f>IFERROR(__xludf.DUMMYFUNCTION("IFERROR(REGEXEXTRACT(A41,""\| (.+)$""),"""")
"),"1L")</f>
        <v>1L</v>
      </c>
      <c r="C41" s="133">
        <v>1200.0</v>
      </c>
      <c r="D41" s="134">
        <v>100.0</v>
      </c>
      <c r="E41" s="135" t="s">
        <v>419</v>
      </c>
      <c r="F41" s="136"/>
      <c r="G41" s="135" t="s">
        <v>5</v>
      </c>
      <c r="H41" s="137" t="s">
        <v>76</v>
      </c>
      <c r="I41" s="138" t="s">
        <v>420</v>
      </c>
      <c r="J41" s="139"/>
      <c r="K41" s="63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0"/>
      <c r="J42" s="136"/>
      <c r="K42" s="63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1"/>
      <c r="D43" s="134"/>
      <c r="E43" s="135"/>
      <c r="F43" s="136"/>
      <c r="G43" s="135"/>
      <c r="H43" s="137"/>
      <c r="I43" s="138"/>
      <c r="J43" s="139"/>
      <c r="K43" s="63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1"/>
      <c r="D44" s="134"/>
      <c r="E44" s="135"/>
      <c r="F44" s="136"/>
      <c r="G44" s="135"/>
      <c r="H44" s="137"/>
      <c r="I44" s="138"/>
      <c r="J44" s="139"/>
      <c r="K44" s="63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2"/>
      <c r="B45" s="42"/>
      <c r="C45" s="141"/>
      <c r="D45" s="134"/>
      <c r="E45" s="133"/>
      <c r="F45" s="143"/>
      <c r="G45" s="135"/>
      <c r="H45" s="137"/>
      <c r="I45" s="138"/>
      <c r="J45" s="139"/>
      <c r="K45" s="63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2"/>
      <c r="B46" s="42"/>
      <c r="C46" s="141"/>
      <c r="D46" s="134"/>
      <c r="E46" s="133"/>
      <c r="F46" s="143"/>
      <c r="G46" s="135"/>
      <c r="H46" s="137"/>
      <c r="I46" s="138"/>
      <c r="J46" s="139"/>
      <c r="K46" s="63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5"/>
      <c r="B47" s="42" t="str">
        <f>IFERROR(__xludf.DUMMYFUNCTION("IFERROR(REGEXEXTRACT(A47,""\| (.+)$""),"""")
"),"")</f>
        <v/>
      </c>
      <c r="C47" s="141"/>
      <c r="D47" s="134"/>
      <c r="E47" s="133"/>
      <c r="F47" s="143"/>
      <c r="G47" s="135"/>
      <c r="H47" s="137"/>
      <c r="I47" s="138"/>
      <c r="J47" s="139"/>
      <c r="K47" s="63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5" t="s">
        <v>37</v>
      </c>
      <c r="B48" s="82"/>
      <c r="C48" s="144">
        <f>SUM(C40:C47)</f>
        <v>1776</v>
      </c>
      <c r="D48" s="125"/>
      <c r="E48" s="144"/>
      <c r="F48" s="38"/>
      <c r="G48" s="144"/>
      <c r="H48" s="145"/>
      <c r="I48" s="146"/>
      <c r="J48" s="38"/>
      <c r="K48" s="147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1"/>
      <c r="B49" s="91"/>
      <c r="C49" s="91"/>
      <c r="D49" s="91"/>
      <c r="E49" s="92"/>
      <c r="F49" s="92"/>
      <c r="G49" s="92"/>
      <c r="H49" s="92"/>
      <c r="I49" s="92"/>
      <c r="J49" s="63"/>
      <c r="K49" s="63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81</v>
      </c>
      <c r="B50" s="23"/>
      <c r="C50" s="23"/>
      <c r="D50" s="23"/>
      <c r="E50" s="23"/>
      <c r="F50" s="23"/>
      <c r="G50" s="24"/>
      <c r="H50" s="24"/>
      <c r="I50" s="25"/>
      <c r="J50" s="26"/>
      <c r="K50" s="63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70</v>
      </c>
      <c r="F51" s="132"/>
      <c r="G51" s="131" t="s">
        <v>71</v>
      </c>
      <c r="H51" s="131" t="s">
        <v>73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421</v>
      </c>
      <c r="B52" s="111" t="s">
        <v>50</v>
      </c>
      <c r="C52" s="133">
        <v>11823.0</v>
      </c>
      <c r="D52" s="134"/>
      <c r="E52" s="133" t="s">
        <v>422</v>
      </c>
      <c r="F52" s="143"/>
      <c r="G52" s="134" t="s">
        <v>5</v>
      </c>
      <c r="H52" s="135"/>
      <c r="I52" s="148"/>
      <c r="J52" s="136"/>
      <c r="K52" s="149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 t="s">
        <v>424</v>
      </c>
      <c r="B53" s="111" t="s">
        <v>202</v>
      </c>
      <c r="C53" s="133">
        <v>1.0</v>
      </c>
      <c r="D53" s="134" t="s">
        <v>84</v>
      </c>
      <c r="E53" s="133" t="s">
        <v>425</v>
      </c>
      <c r="F53" s="143"/>
      <c r="G53" s="134" t="s">
        <v>5</v>
      </c>
      <c r="H53" s="135"/>
      <c r="I53" s="148"/>
      <c r="J53" s="136"/>
      <c r="K53" s="14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 t="s">
        <v>427</v>
      </c>
      <c r="B54" s="111" t="s">
        <v>428</v>
      </c>
      <c r="C54" s="133">
        <v>1.0</v>
      </c>
      <c r="D54" s="134" t="s">
        <v>429</v>
      </c>
      <c r="E54" s="133" t="s">
        <v>425</v>
      </c>
      <c r="F54" s="143"/>
      <c r="G54" s="134" t="s">
        <v>5</v>
      </c>
      <c r="H54" s="135"/>
      <c r="I54" s="148"/>
      <c r="J54" s="136"/>
      <c r="K54" s="63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 t="s">
        <v>430</v>
      </c>
      <c r="B55" s="111"/>
      <c r="C55" s="133">
        <v>4000.0</v>
      </c>
      <c r="D55" s="134" t="s">
        <v>116</v>
      </c>
      <c r="E55" s="133" t="s">
        <v>99</v>
      </c>
      <c r="F55" s="143"/>
      <c r="G55" s="134" t="s">
        <v>4</v>
      </c>
      <c r="H55" s="135"/>
      <c r="I55" s="148"/>
      <c r="J55" s="136"/>
      <c r="K55" s="63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 t="s">
        <v>431</v>
      </c>
      <c r="B56" s="111"/>
      <c r="C56" s="133">
        <v>1000.0</v>
      </c>
      <c r="D56" s="134" t="s">
        <v>116</v>
      </c>
      <c r="E56" s="133" t="s">
        <v>99</v>
      </c>
      <c r="F56" s="143"/>
      <c r="G56" s="134" t="s">
        <v>4</v>
      </c>
      <c r="H56" s="135"/>
      <c r="I56" s="148"/>
      <c r="J56" s="136"/>
      <c r="K56" s="63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 t="s">
        <v>432</v>
      </c>
      <c r="B57" s="111"/>
      <c r="C57" s="133">
        <v>5000.0</v>
      </c>
      <c r="D57" s="134" t="s">
        <v>116</v>
      </c>
      <c r="E57" s="133" t="s">
        <v>99</v>
      </c>
      <c r="F57" s="143"/>
      <c r="G57" s="134" t="s">
        <v>4</v>
      </c>
      <c r="H57" s="135"/>
      <c r="I57" s="148"/>
      <c r="J57" s="136"/>
      <c r="K57" s="63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 t="s">
        <v>433</v>
      </c>
      <c r="B58" s="111" t="s">
        <v>83</v>
      </c>
      <c r="C58" s="133">
        <v>10.0</v>
      </c>
      <c r="D58" s="134" t="s">
        <v>84</v>
      </c>
      <c r="E58" s="133" t="s">
        <v>373</v>
      </c>
      <c r="F58" s="143"/>
      <c r="G58" s="134" t="s">
        <v>4</v>
      </c>
      <c r="H58" s="135"/>
      <c r="I58" s="148"/>
      <c r="J58" s="136"/>
      <c r="K58" s="63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 t="s">
        <v>446</v>
      </c>
      <c r="B59" s="111" t="s">
        <v>83</v>
      </c>
      <c r="C59" s="141">
        <v>10.0</v>
      </c>
      <c r="D59" s="134" t="s">
        <v>84</v>
      </c>
      <c r="E59" s="133" t="s">
        <v>373</v>
      </c>
      <c r="F59" s="143"/>
      <c r="G59" s="134" t="s">
        <v>4</v>
      </c>
      <c r="H59" s="150"/>
      <c r="I59" s="151"/>
      <c r="J59" s="139"/>
      <c r="K59" s="63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1"/>
      <c r="C60" s="141"/>
      <c r="D60" s="134"/>
      <c r="E60" s="133"/>
      <c r="F60" s="143"/>
      <c r="G60" s="134"/>
      <c r="H60" s="150"/>
      <c r="I60" s="151"/>
      <c r="J60" s="139"/>
      <c r="K60" s="63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1"/>
      <c r="C61" s="141"/>
      <c r="D61" s="134"/>
      <c r="E61" s="133"/>
      <c r="F61" s="143"/>
      <c r="G61" s="134"/>
      <c r="H61" s="150"/>
      <c r="I61" s="151"/>
      <c r="J61" s="139"/>
      <c r="K61" s="63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1"/>
      <c r="C62" s="141"/>
      <c r="D62" s="134"/>
      <c r="E62" s="133"/>
      <c r="F62" s="143"/>
      <c r="G62" s="134"/>
      <c r="H62" s="150"/>
      <c r="I62" s="151"/>
      <c r="J62" s="139"/>
      <c r="K62" s="63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1"/>
      <c r="C63" s="141"/>
      <c r="D63" s="134"/>
      <c r="E63" s="133"/>
      <c r="F63" s="143"/>
      <c r="G63" s="134"/>
      <c r="H63" s="150"/>
      <c r="I63" s="151"/>
      <c r="J63" s="139"/>
      <c r="K63" s="63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2"/>
      <c r="B64" s="111"/>
      <c r="C64" s="141"/>
      <c r="D64" s="134"/>
      <c r="E64" s="153"/>
      <c r="F64" s="154"/>
      <c r="G64" s="134"/>
      <c r="H64" s="150"/>
      <c r="I64" s="151"/>
      <c r="J64" s="139"/>
      <c r="K64" s="63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5" t="s">
        <v>37</v>
      </c>
      <c r="B65" s="125"/>
      <c r="C65" s="144">
        <f>SUM(C52:C64)</f>
        <v>21845</v>
      </c>
      <c r="D65" s="125"/>
      <c r="E65" s="144"/>
      <c r="F65" s="38"/>
      <c r="G65" s="144"/>
      <c r="H65" s="155"/>
      <c r="I65" s="132"/>
      <c r="J65" s="38"/>
      <c r="K65" s="147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1"/>
      <c r="B66" s="91"/>
      <c r="C66" s="91"/>
      <c r="D66" s="91"/>
      <c r="E66" s="92"/>
      <c r="F66" s="92"/>
      <c r="G66" s="92"/>
      <c r="H66" s="92"/>
      <c r="I66" s="92"/>
      <c r="J66" s="63"/>
      <c r="K66" s="63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111</v>
      </c>
      <c r="B67" s="23"/>
      <c r="C67" s="23"/>
      <c r="D67" s="23"/>
      <c r="E67" s="23"/>
      <c r="F67" s="23"/>
      <c r="G67" s="24"/>
      <c r="H67" s="24"/>
      <c r="I67" s="25"/>
      <c r="J67" s="26"/>
      <c r="K67" s="63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112</v>
      </c>
      <c r="D68" s="130" t="s">
        <v>11</v>
      </c>
      <c r="E68" s="30" t="s">
        <v>12</v>
      </c>
      <c r="F68" s="30" t="s">
        <v>113</v>
      </c>
      <c r="G68" s="156" t="s">
        <v>114</v>
      </c>
      <c r="H68" s="131" t="s">
        <v>73</v>
      </c>
      <c r="I68" s="132"/>
      <c r="J68" s="38"/>
      <c r="K68" s="63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/>
      <c r="B69" s="111"/>
      <c r="C69" s="158"/>
      <c r="D69" s="158"/>
      <c r="E69" s="134"/>
      <c r="F69" s="140"/>
      <c r="G69" s="140"/>
      <c r="H69" s="159"/>
      <c r="I69" s="148"/>
      <c r="J69" s="143"/>
      <c r="K69" s="63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/>
      <c r="B70" s="111"/>
      <c r="C70" s="158"/>
      <c r="D70" s="158"/>
      <c r="E70" s="158"/>
      <c r="F70" s="140"/>
      <c r="G70" s="140"/>
      <c r="H70" s="159"/>
      <c r="I70" s="148"/>
      <c r="J70" s="143"/>
      <c r="K70" s="14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/>
      <c r="B71" s="111"/>
      <c r="C71" s="158"/>
      <c r="D71" s="158"/>
      <c r="E71" s="158"/>
      <c r="F71" s="140"/>
      <c r="G71" s="140"/>
      <c r="H71" s="159"/>
      <c r="I71" s="148"/>
      <c r="J71" s="143"/>
      <c r="K71" s="14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/>
      <c r="B72" s="111"/>
      <c r="C72" s="158"/>
      <c r="D72" s="158"/>
      <c r="E72" s="158"/>
      <c r="F72" s="140"/>
      <c r="G72" s="140"/>
      <c r="H72" s="159"/>
      <c r="I72" s="148"/>
      <c r="J72" s="143"/>
      <c r="K72" s="14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/>
      <c r="B73" s="111"/>
      <c r="C73" s="158"/>
      <c r="D73" s="158"/>
      <c r="E73" s="134"/>
      <c r="F73" s="140"/>
      <c r="G73" s="140"/>
      <c r="H73" s="159"/>
      <c r="I73" s="148"/>
      <c r="J73" s="143"/>
      <c r="K73" s="63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/>
      <c r="B74" s="111"/>
      <c r="C74" s="158"/>
      <c r="D74" s="158"/>
      <c r="E74" s="158"/>
      <c r="F74" s="140"/>
      <c r="G74" s="140"/>
      <c r="H74" s="159"/>
      <c r="I74" s="148"/>
      <c r="J74" s="143"/>
      <c r="K74" s="63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/>
      <c r="B75" s="111"/>
      <c r="C75" s="158"/>
      <c r="D75" s="134"/>
      <c r="E75" s="226"/>
      <c r="F75" s="140"/>
      <c r="G75" s="140"/>
      <c r="H75" s="159"/>
      <c r="I75" s="148"/>
      <c r="J75" s="143"/>
      <c r="K75" s="160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/>
      <c r="B76" s="158"/>
      <c r="C76" s="158"/>
      <c r="D76" s="158"/>
      <c r="E76" s="134"/>
      <c r="F76" s="140"/>
      <c r="G76" s="140"/>
      <c r="H76" s="159"/>
      <c r="I76" s="148"/>
      <c r="J76" s="143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1"/>
      <c r="B77" s="134"/>
      <c r="C77" s="158"/>
      <c r="D77" s="158"/>
      <c r="E77" s="134"/>
      <c r="F77" s="140"/>
      <c r="G77" s="140"/>
      <c r="H77" s="159"/>
      <c r="I77" s="148"/>
      <c r="J77" s="143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1"/>
      <c r="B78" s="134"/>
      <c r="C78" s="158"/>
      <c r="D78" s="158"/>
      <c r="E78" s="134"/>
      <c r="F78" s="140"/>
      <c r="G78" s="140"/>
      <c r="H78" s="159"/>
      <c r="I78" s="148"/>
      <c r="J78" s="143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1"/>
      <c r="B79" s="134"/>
      <c r="C79" s="158"/>
      <c r="D79" s="158"/>
      <c r="E79" s="134"/>
      <c r="F79" s="140"/>
      <c r="G79" s="140"/>
      <c r="H79" s="159"/>
      <c r="I79" s="148"/>
      <c r="J79" s="143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1"/>
      <c r="B80" s="162"/>
      <c r="C80" s="158"/>
      <c r="D80" s="134"/>
      <c r="E80" s="163"/>
      <c r="F80" s="140"/>
      <c r="G80" s="140"/>
      <c r="H80" s="159"/>
      <c r="I80" s="148"/>
      <c r="J80" s="143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1"/>
      <c r="B81" s="162"/>
      <c r="C81" s="158"/>
      <c r="D81" s="134"/>
      <c r="E81" s="164"/>
      <c r="F81" s="140"/>
      <c r="G81" s="140"/>
      <c r="H81" s="159"/>
      <c r="I81" s="148"/>
      <c r="J81" s="143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/>
      <c r="B82" s="162"/>
      <c r="C82" s="158"/>
      <c r="D82" s="134"/>
      <c r="E82" s="164"/>
      <c r="F82" s="140"/>
      <c r="G82" s="140"/>
      <c r="H82" s="159"/>
      <c r="I82" s="148"/>
      <c r="J82" s="143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1"/>
      <c r="B83" s="162"/>
      <c r="C83" s="158"/>
      <c r="D83" s="134"/>
      <c r="E83" s="164"/>
      <c r="F83" s="140"/>
      <c r="G83" s="140"/>
      <c r="H83" s="159"/>
      <c r="I83" s="148"/>
      <c r="J83" s="143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1"/>
      <c r="B84" s="162"/>
      <c r="C84" s="158"/>
      <c r="D84" s="134"/>
      <c r="E84" s="164"/>
      <c r="F84" s="140"/>
      <c r="G84" s="140"/>
      <c r="H84" s="159"/>
      <c r="I84" s="148"/>
      <c r="J84" s="143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41"/>
      <c r="B85" s="162"/>
      <c r="C85" s="158"/>
      <c r="D85" s="158"/>
      <c r="E85" s="166"/>
      <c r="F85" s="140"/>
      <c r="G85" s="140"/>
      <c r="H85" s="159"/>
      <c r="I85" s="148"/>
      <c r="J85" s="143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1"/>
      <c r="B86" s="162"/>
      <c r="C86" s="158"/>
      <c r="D86" s="158"/>
      <c r="E86" s="166"/>
      <c r="F86" s="140"/>
      <c r="G86" s="140"/>
      <c r="H86" s="159"/>
      <c r="I86" s="148"/>
      <c r="J86" s="143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1"/>
      <c r="B87" s="162"/>
      <c r="C87" s="158"/>
      <c r="D87" s="158"/>
      <c r="E87" s="166"/>
      <c r="F87" s="140"/>
      <c r="G87" s="140"/>
      <c r="H87" s="159"/>
      <c r="I87" s="148"/>
      <c r="J87" s="143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1"/>
      <c r="B88" s="162"/>
      <c r="C88" s="158"/>
      <c r="D88" s="158"/>
      <c r="E88" s="166"/>
      <c r="F88" s="140"/>
      <c r="G88" s="140"/>
      <c r="H88" s="159"/>
      <c r="I88" s="148"/>
      <c r="J88" s="143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61"/>
      <c r="B89" s="162"/>
      <c r="C89" s="164"/>
      <c r="D89" s="158"/>
      <c r="E89" s="166"/>
      <c r="F89" s="140"/>
      <c r="G89" s="140"/>
      <c r="H89" s="159"/>
      <c r="I89" s="148"/>
      <c r="J89" s="143"/>
      <c r="K89" s="21"/>
      <c r="L89" s="39"/>
      <c r="M89" s="8"/>
      <c r="N89" s="8"/>
      <c r="O89" s="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05" t="s">
        <v>37</v>
      </c>
      <c r="B90" s="125"/>
      <c r="C90" s="106">
        <f t="shared" ref="C90:D90" si="13">SUM(C69:C80)</f>
        <v>0</v>
      </c>
      <c r="D90" s="106">
        <f t="shared" si="13"/>
        <v>0</v>
      </c>
      <c r="E90" s="167"/>
      <c r="F90" s="168"/>
      <c r="G90" s="145"/>
      <c r="H90" s="155"/>
      <c r="I90" s="132"/>
      <c r="J90" s="38"/>
      <c r="K90" s="21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3.5" customHeight="1">
      <c r="A91" s="91"/>
      <c r="B91" s="91"/>
      <c r="C91" s="91"/>
      <c r="D91" s="91"/>
      <c r="E91" s="92"/>
      <c r="F91" s="92"/>
      <c r="G91" s="92"/>
      <c r="H91" s="92"/>
      <c r="I91" s="92"/>
      <c r="J91" s="63"/>
      <c r="K91" s="2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22" t="s">
        <v>138</v>
      </c>
      <c r="B92" s="23"/>
      <c r="C92" s="169"/>
      <c r="D92" s="169"/>
      <c r="E92" s="22" t="s">
        <v>140</v>
      </c>
      <c r="F92" s="170"/>
      <c r="G92" s="170"/>
      <c r="H92" s="170"/>
      <c r="I92" s="170"/>
      <c r="J92" s="170"/>
      <c r="K92" s="171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28" t="s">
        <v>143</v>
      </c>
      <c r="B93" s="28" t="s">
        <v>144</v>
      </c>
      <c r="C93" s="28" t="s">
        <v>73</v>
      </c>
      <c r="D93" s="130"/>
      <c r="E93" s="172"/>
      <c r="F93" s="151"/>
      <c r="G93" s="151"/>
      <c r="H93" s="151"/>
      <c r="I93" s="151"/>
      <c r="J93" s="151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173" t="s">
        <v>146</v>
      </c>
      <c r="B94" s="174">
        <v>1.0</v>
      </c>
      <c r="C94" s="134"/>
      <c r="D94" s="175"/>
      <c r="E94" s="176"/>
      <c r="F94" s="151"/>
      <c r="G94" s="151"/>
      <c r="H94" s="151"/>
      <c r="I94" s="151"/>
      <c r="J94" s="151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67" t="s">
        <v>76</v>
      </c>
      <c r="B95" s="177">
        <v>1.0</v>
      </c>
      <c r="C95" s="62"/>
      <c r="D95" s="178"/>
      <c r="E95" s="172"/>
      <c r="F95" s="151"/>
      <c r="G95" s="151"/>
      <c r="H95" s="151"/>
      <c r="I95" s="151"/>
      <c r="J95" s="151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67" t="s">
        <v>147</v>
      </c>
      <c r="B96" s="177"/>
      <c r="C96" s="67"/>
      <c r="D96" s="178"/>
      <c r="E96" s="172"/>
      <c r="F96" s="151"/>
      <c r="G96" s="151"/>
      <c r="H96" s="151"/>
      <c r="I96" s="151"/>
      <c r="J96" s="151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79"/>
      <c r="B97" s="180"/>
      <c r="C97" s="181"/>
      <c r="D97" s="182"/>
      <c r="E97" s="172"/>
      <c r="F97" s="151"/>
      <c r="G97" s="151"/>
      <c r="H97" s="151"/>
      <c r="I97" s="151"/>
      <c r="J97" s="151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83"/>
      <c r="B98" s="184"/>
      <c r="C98" s="185"/>
      <c r="D98" s="186"/>
      <c r="E98" s="172"/>
      <c r="F98" s="151"/>
      <c r="G98" s="151"/>
      <c r="H98" s="151"/>
      <c r="I98" s="151"/>
      <c r="J98" s="151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105" t="s">
        <v>37</v>
      </c>
      <c r="B99" s="187">
        <f>SUM(B94:B98)</f>
        <v>2</v>
      </c>
      <c r="C99" s="83"/>
      <c r="D99" s="168"/>
      <c r="E99" s="172"/>
      <c r="F99" s="151"/>
      <c r="G99" s="151"/>
      <c r="H99" s="151"/>
      <c r="I99" s="151"/>
      <c r="J99" s="151"/>
      <c r="K99" s="21"/>
      <c r="L99" s="39"/>
      <c r="M99" s="8"/>
      <c r="N99" s="8"/>
      <c r="O99" s="8"/>
      <c r="P99" s="39"/>
      <c r="Q99" s="39"/>
      <c r="R99" s="39"/>
      <c r="S99" s="39"/>
      <c r="T99" s="39"/>
      <c r="U99" s="39"/>
      <c r="V99" s="39"/>
      <c r="W99" s="39"/>
      <c r="X99" s="39"/>
      <c r="Y99" s="40"/>
      <c r="Z99" s="40"/>
      <c r="AA99" s="40"/>
    </row>
    <row r="100" ht="15.75" customHeight="1">
      <c r="A100" s="188"/>
      <c r="B100" s="188"/>
      <c r="C100" s="188"/>
      <c r="D100" s="2"/>
      <c r="E100" s="189"/>
      <c r="F100" s="189"/>
      <c r="G100" s="189"/>
      <c r="H100" s="189"/>
      <c r="I100" s="189"/>
      <c r="J100" s="21"/>
      <c r="K100" s="21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129" t="s">
        <v>148</v>
      </c>
      <c r="B101" s="23"/>
      <c r="C101" s="23"/>
      <c r="D101" s="23"/>
      <c r="E101" s="23"/>
      <c r="F101" s="23"/>
      <c r="G101" s="24"/>
      <c r="H101" s="24"/>
      <c r="I101" s="25"/>
      <c r="J101" s="26"/>
      <c r="K101" s="160"/>
      <c r="L101" s="160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30" t="s">
        <v>149</v>
      </c>
      <c r="B102" s="30" t="s">
        <v>10</v>
      </c>
      <c r="C102" s="30" t="s">
        <v>11</v>
      </c>
      <c r="D102" s="30" t="s">
        <v>112</v>
      </c>
      <c r="E102" s="28" t="s">
        <v>13</v>
      </c>
      <c r="F102" s="30" t="s">
        <v>14</v>
      </c>
      <c r="G102" s="31" t="s">
        <v>15</v>
      </c>
      <c r="H102" s="131" t="s">
        <v>73</v>
      </c>
      <c r="I102" s="132"/>
      <c r="J102" s="38"/>
      <c r="K102" s="29" t="s">
        <v>19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190" t="s">
        <v>150</v>
      </c>
      <c r="B103" s="191"/>
      <c r="C103" s="192"/>
      <c r="D103" s="192"/>
      <c r="E103" s="235">
        <v>0.4</v>
      </c>
      <c r="F103" s="236">
        <v>1.0</v>
      </c>
      <c r="G103" s="195">
        <f t="shared" ref="G103:G121" si="14">IF(OR(E103="",F103=""),"",E103*F103)</f>
        <v>0.4</v>
      </c>
      <c r="H103" s="196" t="s">
        <v>4</v>
      </c>
      <c r="I103" s="197"/>
      <c r="J103" s="198"/>
      <c r="K103" s="199">
        <f t="shared" ref="K103:K121" si="15">IF(OR(E103="",F103=""),"",(E103*F103)/7.5)</f>
        <v>0.05333333333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0" t="s">
        <v>151</v>
      </c>
      <c r="B104" s="201"/>
      <c r="C104" s="202"/>
      <c r="D104" s="202"/>
      <c r="E104" s="232">
        <v>0.4</v>
      </c>
      <c r="F104" s="233">
        <v>1.0</v>
      </c>
      <c r="G104" s="205">
        <f t="shared" si="14"/>
        <v>0.4</v>
      </c>
      <c r="H104" s="196" t="s">
        <v>4</v>
      </c>
      <c r="I104" s="197"/>
      <c r="J104" s="198"/>
      <c r="K104" s="206">
        <f t="shared" si="15"/>
        <v>0.05333333333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0" t="s">
        <v>152</v>
      </c>
      <c r="B105" s="201"/>
      <c r="C105" s="202"/>
      <c r="D105" s="202"/>
      <c r="E105" s="232">
        <v>0.5</v>
      </c>
      <c r="F105" s="233">
        <v>1.0</v>
      </c>
      <c r="G105" s="205">
        <f t="shared" si="14"/>
        <v>0.5</v>
      </c>
      <c r="H105" s="196" t="s">
        <v>4</v>
      </c>
      <c r="I105" s="197"/>
      <c r="J105" s="198"/>
      <c r="K105" s="206">
        <f t="shared" si="15"/>
        <v>0.06666666667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0" t="s">
        <v>153</v>
      </c>
      <c r="B106" s="201"/>
      <c r="C106" s="202"/>
      <c r="D106" s="202"/>
      <c r="E106" s="232">
        <v>0.5</v>
      </c>
      <c r="F106" s="233">
        <v>1.0</v>
      </c>
      <c r="G106" s="205">
        <f t="shared" si="14"/>
        <v>0.5</v>
      </c>
      <c r="H106" s="196" t="s">
        <v>4</v>
      </c>
      <c r="I106" s="197"/>
      <c r="J106" s="198"/>
      <c r="K106" s="207">
        <f t="shared" si="15"/>
        <v>0.06666666667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8" t="s">
        <v>479</v>
      </c>
      <c r="B107" s="209"/>
      <c r="C107" s="210"/>
      <c r="D107" s="210"/>
      <c r="E107" s="211">
        <v>0.5</v>
      </c>
      <c r="F107" s="212">
        <v>1.0</v>
      </c>
      <c r="G107" s="205">
        <f t="shared" si="14"/>
        <v>0.5</v>
      </c>
      <c r="H107" s="196" t="s">
        <v>5</v>
      </c>
      <c r="I107" s="197"/>
      <c r="J107" s="198"/>
      <c r="K107" s="207">
        <f t="shared" si="15"/>
        <v>0.06666666667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8" t="s">
        <v>480</v>
      </c>
      <c r="B108" s="209"/>
      <c r="C108" s="210"/>
      <c r="D108" s="210"/>
      <c r="E108" s="211">
        <v>0.8</v>
      </c>
      <c r="F108" s="212">
        <v>1.0</v>
      </c>
      <c r="G108" s="205">
        <f t="shared" si="14"/>
        <v>0.8</v>
      </c>
      <c r="H108" s="196" t="s">
        <v>481</v>
      </c>
      <c r="I108" s="197"/>
      <c r="J108" s="198"/>
      <c r="K108" s="207">
        <f t="shared" si="15"/>
        <v>0.1066666667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8" t="s">
        <v>482</v>
      </c>
      <c r="B109" s="213"/>
      <c r="C109" s="214"/>
      <c r="D109" s="214"/>
      <c r="E109" s="211">
        <v>0.5</v>
      </c>
      <c r="F109" s="212">
        <v>1.0</v>
      </c>
      <c r="G109" s="205">
        <f t="shared" si="14"/>
        <v>0.5</v>
      </c>
      <c r="H109" s="196" t="s">
        <v>4</v>
      </c>
      <c r="I109" s="197"/>
      <c r="J109" s="198"/>
      <c r="K109" s="207">
        <f t="shared" si="15"/>
        <v>0.06666666667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8" t="s">
        <v>483</v>
      </c>
      <c r="B110" s="213"/>
      <c r="C110" s="214"/>
      <c r="D110" s="214"/>
      <c r="E110" s="211">
        <v>0.3</v>
      </c>
      <c r="F110" s="212">
        <v>1.0</v>
      </c>
      <c r="G110" s="205">
        <f t="shared" si="14"/>
        <v>0.3</v>
      </c>
      <c r="H110" s="196" t="s">
        <v>4</v>
      </c>
      <c r="I110" s="197"/>
      <c r="J110" s="198"/>
      <c r="K110" s="207">
        <f t="shared" si="15"/>
        <v>0.04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8" t="s">
        <v>484</v>
      </c>
      <c r="B111" s="213"/>
      <c r="C111" s="210"/>
      <c r="D111" s="210"/>
      <c r="E111" s="211">
        <v>4.0</v>
      </c>
      <c r="F111" s="212">
        <v>1.0</v>
      </c>
      <c r="G111" s="205">
        <f t="shared" si="14"/>
        <v>4</v>
      </c>
      <c r="H111" s="196" t="s">
        <v>4</v>
      </c>
      <c r="I111" s="197"/>
      <c r="J111" s="198"/>
      <c r="K111" s="207">
        <f t="shared" si="15"/>
        <v>0.5333333333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8" t="s">
        <v>485</v>
      </c>
      <c r="B112" s="213"/>
      <c r="C112" s="210"/>
      <c r="D112" s="210"/>
      <c r="E112" s="211">
        <v>0.2</v>
      </c>
      <c r="F112" s="212">
        <v>1.0</v>
      </c>
      <c r="G112" s="205">
        <f t="shared" si="14"/>
        <v>0.2</v>
      </c>
      <c r="H112" s="196" t="s">
        <v>4</v>
      </c>
      <c r="I112" s="197"/>
      <c r="J112" s="198"/>
      <c r="K112" s="207">
        <f t="shared" si="15"/>
        <v>0.02666666667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8" t="s">
        <v>486</v>
      </c>
      <c r="B113" s="213"/>
      <c r="C113" s="214"/>
      <c r="D113" s="214"/>
      <c r="E113" s="211">
        <v>1.5</v>
      </c>
      <c r="F113" s="212">
        <v>1.0</v>
      </c>
      <c r="G113" s="205">
        <f t="shared" si="14"/>
        <v>1.5</v>
      </c>
      <c r="H113" s="196" t="s">
        <v>487</v>
      </c>
      <c r="I113" s="197"/>
      <c r="J113" s="198"/>
      <c r="K113" s="207">
        <f t="shared" si="15"/>
        <v>0.2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8" t="s">
        <v>488</v>
      </c>
      <c r="B114" s="213"/>
      <c r="C114" s="214"/>
      <c r="D114" s="214"/>
      <c r="E114" s="211">
        <v>0.5</v>
      </c>
      <c r="F114" s="212">
        <v>1.0</v>
      </c>
      <c r="G114" s="205">
        <f t="shared" si="14"/>
        <v>0.5</v>
      </c>
      <c r="H114" s="196" t="s">
        <v>4</v>
      </c>
      <c r="I114" s="197"/>
      <c r="J114" s="198"/>
      <c r="K114" s="207">
        <f t="shared" si="15"/>
        <v>0.06666666667</v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8"/>
      <c r="B115" s="215"/>
      <c r="C115" s="216"/>
      <c r="D115" s="216"/>
      <c r="E115" s="217"/>
      <c r="F115" s="212"/>
      <c r="G115" s="205" t="str">
        <f t="shared" si="14"/>
        <v/>
      </c>
      <c r="H115" s="196"/>
      <c r="I115" s="197"/>
      <c r="J115" s="198"/>
      <c r="K115" s="207" t="str">
        <f t="shared" si="15"/>
        <v/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8"/>
      <c r="B116" s="215"/>
      <c r="C116" s="216"/>
      <c r="D116" s="216"/>
      <c r="E116" s="217"/>
      <c r="F116" s="218"/>
      <c r="G116" s="205" t="str">
        <f t="shared" si="14"/>
        <v/>
      </c>
      <c r="H116" s="196"/>
      <c r="I116" s="197"/>
      <c r="J116" s="198"/>
      <c r="K116" s="207" t="str">
        <f t="shared" si="15"/>
        <v/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8"/>
      <c r="B117" s="215"/>
      <c r="C117" s="216"/>
      <c r="D117" s="216"/>
      <c r="E117" s="217"/>
      <c r="F117" s="218"/>
      <c r="G117" s="205" t="str">
        <f t="shared" si="14"/>
        <v/>
      </c>
      <c r="H117" s="196"/>
      <c r="I117" s="197"/>
      <c r="J117" s="198"/>
      <c r="K117" s="207" t="str">
        <f t="shared" si="15"/>
        <v/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8"/>
      <c r="B118" s="215"/>
      <c r="C118" s="216"/>
      <c r="D118" s="216"/>
      <c r="E118" s="217"/>
      <c r="F118" s="218"/>
      <c r="G118" s="205" t="str">
        <f t="shared" si="14"/>
        <v/>
      </c>
      <c r="H118" s="196"/>
      <c r="I118" s="197"/>
      <c r="J118" s="198"/>
      <c r="K118" s="207" t="str">
        <f t="shared" si="15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8"/>
      <c r="B119" s="215"/>
      <c r="C119" s="216"/>
      <c r="D119" s="216"/>
      <c r="E119" s="217"/>
      <c r="F119" s="218"/>
      <c r="G119" s="205" t="str">
        <f t="shared" si="14"/>
        <v/>
      </c>
      <c r="H119" s="196"/>
      <c r="I119" s="197"/>
      <c r="J119" s="198"/>
      <c r="K119" s="207" t="str">
        <f t="shared" si="15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8"/>
      <c r="B120" s="219"/>
      <c r="C120" s="216"/>
      <c r="D120" s="216"/>
      <c r="E120" s="217"/>
      <c r="F120" s="218"/>
      <c r="G120" s="205" t="str">
        <f t="shared" si="14"/>
        <v/>
      </c>
      <c r="H120" s="196"/>
      <c r="I120" s="197"/>
      <c r="J120" s="198"/>
      <c r="K120" s="207" t="str">
        <f t="shared" si="15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8"/>
      <c r="B121" s="219"/>
      <c r="C121" s="216"/>
      <c r="D121" s="216"/>
      <c r="E121" s="217"/>
      <c r="F121" s="218"/>
      <c r="G121" s="220" t="str">
        <f t="shared" si="14"/>
        <v/>
      </c>
      <c r="H121" s="196"/>
      <c r="I121" s="197"/>
      <c r="J121" s="198"/>
      <c r="K121" s="221" t="str">
        <f t="shared" si="15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105" t="s">
        <v>37</v>
      </c>
      <c r="B122" s="125"/>
      <c r="C122" s="106">
        <f t="shared" ref="C122:D122" si="16">SUM(C103:C106)</f>
        <v>0</v>
      </c>
      <c r="D122" s="106">
        <f t="shared" si="16"/>
        <v>0</v>
      </c>
      <c r="E122" s="108">
        <f>SUM(E103:E121)</f>
        <v>10.1</v>
      </c>
      <c r="F122" s="86">
        <f>IFERROR(G122/E122, 0)</f>
        <v>1</v>
      </c>
      <c r="G122" s="87">
        <f>SUM(G103:G121)</f>
        <v>10.1</v>
      </c>
      <c r="H122" s="155"/>
      <c r="I122" s="132"/>
      <c r="J122" s="38"/>
      <c r="K122" s="90">
        <f>SUM(K103:K121)</f>
        <v>1.346666667</v>
      </c>
      <c r="L122" s="39"/>
      <c r="M122" s="8"/>
      <c r="N122" s="8"/>
      <c r="O122" s="8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88"/>
      <c r="B123" s="188"/>
      <c r="C123" s="188"/>
      <c r="D123" s="2"/>
      <c r="E123" s="189"/>
      <c r="F123" s="189"/>
      <c r="G123" s="189"/>
      <c r="H123" s="189"/>
      <c r="I123" s="189"/>
      <c r="J123" s="21"/>
      <c r="K123" s="21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188"/>
      <c r="B124" s="188"/>
      <c r="C124" s="188"/>
      <c r="D124" s="2"/>
      <c r="E124" s="189"/>
      <c r="F124" s="189"/>
      <c r="G124" s="189"/>
      <c r="H124" s="189"/>
      <c r="I124" s="189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8"/>
      <c r="B125" s="188"/>
      <c r="C125" s="188"/>
      <c r="D125" s="2"/>
      <c r="E125" s="189"/>
      <c r="F125" s="189"/>
      <c r="G125" s="189"/>
      <c r="H125" s="189"/>
      <c r="I125" s="189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8"/>
      <c r="B126" s="188"/>
      <c r="C126" s="188"/>
      <c r="D126" s="2"/>
      <c r="E126" s="189"/>
      <c r="F126" s="189"/>
      <c r="G126" s="189"/>
      <c r="H126" s="189"/>
      <c r="I126" s="189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B127" s="188"/>
      <c r="C127" s="188"/>
      <c r="D127" s="2"/>
      <c r="E127" s="189"/>
      <c r="F127" s="189"/>
      <c r="G127" s="189"/>
      <c r="H127" s="189"/>
      <c r="I127" s="189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188"/>
      <c r="B128" s="188"/>
      <c r="C128" s="188"/>
      <c r="D128" s="2"/>
      <c r="E128" s="189"/>
      <c r="F128" s="189"/>
      <c r="G128" s="189"/>
      <c r="H128" s="189"/>
      <c r="I128" s="189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8"/>
      <c r="B129" s="188"/>
      <c r="C129" s="188"/>
      <c r="D129" s="2"/>
      <c r="E129" s="189"/>
      <c r="F129" s="189"/>
      <c r="G129" s="189"/>
      <c r="H129" s="189"/>
      <c r="I129" s="189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8"/>
      <c r="B130" s="188"/>
      <c r="C130" s="188"/>
      <c r="D130" s="2"/>
      <c r="E130" s="189"/>
      <c r="F130" s="189"/>
      <c r="G130" s="189"/>
      <c r="H130" s="189"/>
      <c r="I130" s="189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8"/>
      <c r="B131" s="188"/>
      <c r="C131" s="188"/>
      <c r="D131" s="2"/>
      <c r="E131" s="189"/>
      <c r="F131" s="189"/>
      <c r="G131" s="189"/>
      <c r="H131" s="189"/>
      <c r="I131" s="189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8"/>
      <c r="B132" s="188"/>
      <c r="C132" s="188"/>
      <c r="D132" s="2"/>
      <c r="E132" s="189"/>
      <c r="F132" s="189"/>
      <c r="G132" s="189"/>
      <c r="H132" s="189"/>
      <c r="I132" s="189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8"/>
      <c r="B133" s="188"/>
      <c r="C133" s="188"/>
      <c r="D133" s="2"/>
      <c r="E133" s="189"/>
      <c r="F133" s="189"/>
      <c r="G133" s="189"/>
      <c r="H133" s="189"/>
      <c r="I133" s="189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8"/>
      <c r="B134" s="188"/>
      <c r="C134" s="188"/>
      <c r="D134" s="2"/>
      <c r="E134" s="189"/>
      <c r="F134" s="189"/>
      <c r="G134" s="189"/>
      <c r="H134" s="189"/>
      <c r="I134" s="189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8"/>
      <c r="B135" s="188"/>
      <c r="C135" s="188"/>
      <c r="D135" s="2"/>
      <c r="E135" s="189"/>
      <c r="F135" s="189"/>
      <c r="G135" s="189"/>
      <c r="H135" s="189"/>
      <c r="I135" s="189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8"/>
      <c r="B136" s="188"/>
      <c r="C136" s="188"/>
      <c r="D136" s="2"/>
      <c r="E136" s="189"/>
      <c r="F136" s="189"/>
      <c r="G136" s="189"/>
      <c r="H136" s="189"/>
      <c r="I136" s="189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8"/>
      <c r="B137" s="188"/>
      <c r="C137" s="188"/>
      <c r="D137" s="2"/>
      <c r="E137" s="189"/>
      <c r="F137" s="189"/>
      <c r="G137" s="189"/>
      <c r="H137" s="189"/>
      <c r="I137" s="189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8"/>
      <c r="B138" s="188"/>
      <c r="C138" s="188"/>
      <c r="D138" s="2"/>
      <c r="E138" s="189"/>
      <c r="F138" s="189"/>
      <c r="G138" s="189"/>
      <c r="H138" s="189"/>
      <c r="I138" s="189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8"/>
      <c r="B139" s="188"/>
      <c r="C139" s="188"/>
      <c r="D139" s="2"/>
      <c r="E139" s="189"/>
      <c r="F139" s="189"/>
      <c r="G139" s="189"/>
      <c r="H139" s="189"/>
      <c r="I139" s="189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8"/>
      <c r="B140" s="188"/>
      <c r="C140" s="188"/>
      <c r="D140" s="2"/>
      <c r="E140" s="189"/>
      <c r="F140" s="189"/>
      <c r="G140" s="189"/>
      <c r="H140" s="189"/>
      <c r="I140" s="189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8"/>
      <c r="B141" s="188"/>
      <c r="C141" s="188"/>
      <c r="D141" s="2"/>
      <c r="E141" s="189"/>
      <c r="F141" s="189"/>
      <c r="G141" s="189"/>
      <c r="H141" s="189"/>
      <c r="I141" s="189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8"/>
      <c r="B142" s="188"/>
      <c r="C142" s="188"/>
      <c r="D142" s="2"/>
      <c r="E142" s="189"/>
      <c r="F142" s="189"/>
      <c r="G142" s="189"/>
      <c r="H142" s="189"/>
      <c r="I142" s="189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8"/>
      <c r="B143" s="188"/>
      <c r="C143" s="188"/>
      <c r="D143" s="2"/>
      <c r="E143" s="189"/>
      <c r="F143" s="189"/>
      <c r="G143" s="189"/>
      <c r="H143" s="189"/>
      <c r="I143" s="189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8"/>
      <c r="B144" s="188"/>
      <c r="C144" s="188"/>
      <c r="D144" s="2"/>
      <c r="E144" s="189"/>
      <c r="F144" s="189"/>
      <c r="G144" s="189"/>
      <c r="H144" s="189"/>
      <c r="I144" s="189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8"/>
      <c r="B145" s="188"/>
      <c r="C145" s="188"/>
      <c r="D145" s="2"/>
      <c r="E145" s="189"/>
      <c r="F145" s="189"/>
      <c r="G145" s="189"/>
      <c r="H145" s="189"/>
      <c r="I145" s="189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8"/>
      <c r="B146" s="188"/>
      <c r="C146" s="188"/>
      <c r="D146" s="2"/>
      <c r="E146" s="189"/>
      <c r="F146" s="189"/>
      <c r="G146" s="189"/>
      <c r="H146" s="189"/>
      <c r="I146" s="189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8"/>
      <c r="B147" s="188"/>
      <c r="C147" s="188"/>
      <c r="D147" s="2"/>
      <c r="E147" s="189"/>
      <c r="F147" s="189"/>
      <c r="G147" s="189"/>
      <c r="H147" s="189"/>
      <c r="I147" s="189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8"/>
      <c r="B148" s="188"/>
      <c r="C148" s="188"/>
      <c r="D148" s="2"/>
      <c r="E148" s="189"/>
      <c r="F148" s="189"/>
      <c r="G148" s="189"/>
      <c r="H148" s="189"/>
      <c r="I148" s="189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8"/>
      <c r="B149" s="188"/>
      <c r="C149" s="188"/>
      <c r="D149" s="2"/>
      <c r="E149" s="189"/>
      <c r="F149" s="189"/>
      <c r="G149" s="189"/>
      <c r="H149" s="189"/>
      <c r="I149" s="189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8"/>
      <c r="B150" s="188"/>
      <c r="C150" s="188"/>
      <c r="D150" s="2"/>
      <c r="E150" s="189"/>
      <c r="F150" s="189"/>
      <c r="G150" s="189"/>
      <c r="H150" s="189"/>
      <c r="I150" s="189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8"/>
      <c r="B151" s="188"/>
      <c r="C151" s="188"/>
      <c r="D151" s="2"/>
      <c r="E151" s="189"/>
      <c r="F151" s="189"/>
      <c r="G151" s="189"/>
      <c r="H151" s="189"/>
      <c r="I151" s="189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8"/>
      <c r="B152" s="188"/>
      <c r="C152" s="188"/>
      <c r="D152" s="2"/>
      <c r="E152" s="189"/>
      <c r="F152" s="189"/>
      <c r="G152" s="189"/>
      <c r="H152" s="189"/>
      <c r="I152" s="189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8"/>
      <c r="B153" s="188"/>
      <c r="C153" s="188"/>
      <c r="D153" s="2"/>
      <c r="E153" s="189"/>
      <c r="F153" s="189"/>
      <c r="G153" s="189"/>
      <c r="H153" s="189"/>
      <c r="I153" s="189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8"/>
      <c r="B154" s="188"/>
      <c r="C154" s="188"/>
      <c r="D154" s="2"/>
      <c r="E154" s="189"/>
      <c r="F154" s="189"/>
      <c r="G154" s="189"/>
      <c r="H154" s="189"/>
      <c r="I154" s="189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8"/>
      <c r="B155" s="188"/>
      <c r="C155" s="188"/>
      <c r="D155" s="2"/>
      <c r="E155" s="189"/>
      <c r="F155" s="189"/>
      <c r="G155" s="189"/>
      <c r="H155" s="189"/>
      <c r="I155" s="189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8"/>
      <c r="B156" s="188"/>
      <c r="C156" s="188"/>
      <c r="D156" s="2"/>
      <c r="E156" s="189"/>
      <c r="F156" s="189"/>
      <c r="G156" s="189"/>
      <c r="H156" s="189"/>
      <c r="I156" s="189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8"/>
      <c r="B157" s="188"/>
      <c r="C157" s="188"/>
      <c r="D157" s="2"/>
      <c r="E157" s="189"/>
      <c r="F157" s="189"/>
      <c r="G157" s="189"/>
      <c r="H157" s="189"/>
      <c r="I157" s="189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8"/>
      <c r="B158" s="188"/>
      <c r="C158" s="188"/>
      <c r="D158" s="2"/>
      <c r="E158" s="189"/>
      <c r="F158" s="189"/>
      <c r="G158" s="189"/>
      <c r="H158" s="189"/>
      <c r="I158" s="189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8"/>
      <c r="B159" s="188"/>
      <c r="C159" s="188"/>
      <c r="D159" s="2"/>
      <c r="E159" s="189"/>
      <c r="F159" s="189"/>
      <c r="G159" s="189"/>
      <c r="H159" s="189"/>
      <c r="I159" s="189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7.25" customHeight="1">
      <c r="A160" s="188"/>
      <c r="B160" s="188"/>
      <c r="C160" s="188"/>
      <c r="D160" s="2"/>
      <c r="E160" s="189"/>
      <c r="F160" s="189"/>
      <c r="G160" s="189"/>
      <c r="H160" s="189"/>
      <c r="I160" s="189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8"/>
      <c r="B161" s="188"/>
      <c r="C161" s="188"/>
      <c r="D161" s="2"/>
      <c r="E161" s="189"/>
      <c r="F161" s="189"/>
      <c r="G161" s="189"/>
      <c r="H161" s="189"/>
      <c r="I161" s="189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8"/>
      <c r="B162" s="188"/>
      <c r="C162" s="188"/>
      <c r="D162" s="2"/>
      <c r="E162" s="189"/>
      <c r="F162" s="189"/>
      <c r="G162" s="189"/>
      <c r="H162" s="189"/>
      <c r="I162" s="189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8"/>
      <c r="B163" s="188"/>
      <c r="C163" s="188"/>
      <c r="D163" s="2"/>
      <c r="E163" s="189"/>
      <c r="F163" s="189"/>
      <c r="G163" s="189"/>
      <c r="H163" s="189"/>
      <c r="I163" s="189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8"/>
      <c r="B164" s="188"/>
      <c r="C164" s="188"/>
      <c r="D164" s="2"/>
      <c r="E164" s="189"/>
      <c r="F164" s="189"/>
      <c r="G164" s="189"/>
      <c r="H164" s="189"/>
      <c r="I164" s="189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8"/>
      <c r="B165" s="188"/>
      <c r="C165" s="188"/>
      <c r="D165" s="2"/>
      <c r="E165" s="189"/>
      <c r="F165" s="189"/>
      <c r="G165" s="189"/>
      <c r="H165" s="189"/>
      <c r="I165" s="189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8"/>
      <c r="B166" s="188"/>
      <c r="C166" s="188"/>
      <c r="D166" s="2"/>
      <c r="E166" s="189"/>
      <c r="F166" s="189"/>
      <c r="G166" s="189"/>
      <c r="H166" s="189"/>
      <c r="I166" s="189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8"/>
      <c r="B167" s="188"/>
      <c r="C167" s="188"/>
      <c r="D167" s="2"/>
      <c r="E167" s="189"/>
      <c r="F167" s="189"/>
      <c r="G167" s="189"/>
      <c r="H167" s="189"/>
      <c r="I167" s="189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8"/>
      <c r="B168" s="188"/>
      <c r="C168" s="188"/>
      <c r="D168" s="2"/>
      <c r="E168" s="189"/>
      <c r="F168" s="189"/>
      <c r="G168" s="189"/>
      <c r="H168" s="189"/>
      <c r="I168" s="189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8"/>
      <c r="B169" s="188"/>
      <c r="C169" s="188"/>
      <c r="D169" s="2"/>
      <c r="E169" s="189"/>
      <c r="F169" s="189"/>
      <c r="G169" s="189"/>
      <c r="H169" s="189"/>
      <c r="I169" s="189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8"/>
      <c r="B170" s="188"/>
      <c r="C170" s="188"/>
      <c r="D170" s="2"/>
      <c r="E170" s="189"/>
      <c r="F170" s="189"/>
      <c r="G170" s="189"/>
      <c r="H170" s="189"/>
      <c r="I170" s="189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8"/>
      <c r="B171" s="188"/>
      <c r="C171" s="188"/>
      <c r="D171" s="2"/>
      <c r="E171" s="189"/>
      <c r="F171" s="189"/>
      <c r="G171" s="189"/>
      <c r="H171" s="189"/>
      <c r="I171" s="189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8"/>
      <c r="B172" s="188"/>
      <c r="C172" s="188"/>
      <c r="D172" s="2"/>
      <c r="E172" s="189"/>
      <c r="F172" s="189"/>
      <c r="G172" s="189"/>
      <c r="H172" s="189"/>
      <c r="I172" s="189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8"/>
      <c r="B173" s="188"/>
      <c r="C173" s="188"/>
      <c r="D173" s="2"/>
      <c r="E173" s="189"/>
      <c r="F173" s="189"/>
      <c r="G173" s="189"/>
      <c r="H173" s="189"/>
      <c r="I173" s="189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8"/>
      <c r="B174" s="188"/>
      <c r="C174" s="188"/>
      <c r="D174" s="2"/>
      <c r="E174" s="189"/>
      <c r="F174" s="189"/>
      <c r="G174" s="189"/>
      <c r="H174" s="189"/>
      <c r="I174" s="189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8"/>
      <c r="B175" s="188"/>
      <c r="C175" s="188"/>
      <c r="D175" s="2"/>
      <c r="E175" s="189"/>
      <c r="F175" s="189"/>
      <c r="G175" s="189"/>
      <c r="H175" s="189"/>
      <c r="I175" s="189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8"/>
      <c r="B176" s="188"/>
      <c r="C176" s="188"/>
      <c r="D176" s="2"/>
      <c r="E176" s="189"/>
      <c r="F176" s="189"/>
      <c r="G176" s="189"/>
      <c r="H176" s="189"/>
      <c r="I176" s="189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8"/>
      <c r="B177" s="188"/>
      <c r="C177" s="188"/>
      <c r="D177" s="2"/>
      <c r="E177" s="189"/>
      <c r="F177" s="189"/>
      <c r="G177" s="189"/>
      <c r="H177" s="189"/>
      <c r="I177" s="189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8"/>
      <c r="B178" s="188"/>
      <c r="C178" s="188"/>
      <c r="D178" s="2"/>
      <c r="E178" s="189"/>
      <c r="F178" s="189"/>
      <c r="G178" s="189"/>
      <c r="H178" s="189"/>
      <c r="I178" s="189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8"/>
      <c r="B179" s="188"/>
      <c r="C179" s="188"/>
      <c r="D179" s="2"/>
      <c r="E179" s="189"/>
      <c r="F179" s="189"/>
      <c r="G179" s="189"/>
      <c r="H179" s="189"/>
      <c r="I179" s="189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8"/>
      <c r="B180" s="188"/>
      <c r="C180" s="188"/>
      <c r="D180" s="2"/>
      <c r="E180" s="189"/>
      <c r="F180" s="189"/>
      <c r="G180" s="189"/>
      <c r="H180" s="189"/>
      <c r="I180" s="189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8"/>
      <c r="B181" s="188"/>
      <c r="C181" s="188"/>
      <c r="D181" s="2"/>
      <c r="E181" s="189"/>
      <c r="F181" s="189"/>
      <c r="G181" s="189"/>
      <c r="H181" s="189"/>
      <c r="I181" s="189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8"/>
      <c r="B182" s="188"/>
      <c r="C182" s="188"/>
      <c r="D182" s="2"/>
      <c r="E182" s="189"/>
      <c r="F182" s="189"/>
      <c r="G182" s="189"/>
      <c r="H182" s="189"/>
      <c r="I182" s="189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8"/>
      <c r="B183" s="188"/>
      <c r="C183" s="188"/>
      <c r="D183" s="2"/>
      <c r="E183" s="189"/>
      <c r="F183" s="189"/>
      <c r="G183" s="189"/>
      <c r="H183" s="189"/>
      <c r="I183" s="189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8"/>
      <c r="B184" s="188"/>
      <c r="C184" s="188"/>
      <c r="D184" s="2"/>
      <c r="E184" s="189"/>
      <c r="F184" s="189"/>
      <c r="G184" s="189"/>
      <c r="H184" s="189"/>
      <c r="I184" s="189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8"/>
      <c r="B185" s="188"/>
      <c r="C185" s="188"/>
      <c r="D185" s="2"/>
      <c r="E185" s="189"/>
      <c r="F185" s="189"/>
      <c r="G185" s="189"/>
      <c r="H185" s="189"/>
      <c r="I185" s="189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8"/>
      <c r="B186" s="188"/>
      <c r="C186" s="188"/>
      <c r="D186" s="2"/>
      <c r="E186" s="189"/>
      <c r="F186" s="189"/>
      <c r="G186" s="189"/>
      <c r="H186" s="189"/>
      <c r="I186" s="189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8"/>
      <c r="B187" s="188"/>
      <c r="C187" s="188"/>
      <c r="D187" s="2"/>
      <c r="E187" s="189"/>
      <c r="F187" s="189"/>
      <c r="G187" s="189"/>
      <c r="H187" s="189"/>
      <c r="I187" s="189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8"/>
      <c r="B188" s="188"/>
      <c r="C188" s="188"/>
      <c r="D188" s="2"/>
      <c r="E188" s="189"/>
      <c r="F188" s="189"/>
      <c r="G188" s="189"/>
      <c r="H188" s="189"/>
      <c r="I188" s="189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8"/>
      <c r="B189" s="188"/>
      <c r="C189" s="188"/>
      <c r="D189" s="2"/>
      <c r="E189" s="189"/>
      <c r="F189" s="189"/>
      <c r="G189" s="189"/>
      <c r="H189" s="189"/>
      <c r="I189" s="189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8"/>
      <c r="B190" s="188"/>
      <c r="C190" s="188"/>
      <c r="D190" s="2"/>
      <c r="E190" s="189"/>
      <c r="F190" s="189"/>
      <c r="G190" s="189"/>
      <c r="H190" s="189"/>
      <c r="I190" s="189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8"/>
      <c r="B191" s="188"/>
      <c r="C191" s="188"/>
      <c r="D191" s="2"/>
      <c r="E191" s="189"/>
      <c r="F191" s="189"/>
      <c r="G191" s="189"/>
      <c r="H191" s="189"/>
      <c r="I191" s="189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"/>
      <c r="B192" s="1"/>
      <c r="C192" s="1"/>
      <c r="D192" s="2"/>
      <c r="E192" s="3"/>
      <c r="F192" s="3"/>
      <c r="G192" s="3"/>
      <c r="H192" s="3"/>
      <c r="I192" s="3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5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2"/>
      <c r="B309" s="2"/>
      <c r="C309" s="2"/>
      <c r="D309" s="2"/>
      <c r="E309" s="2"/>
      <c r="F309" s="2"/>
      <c r="G309" s="222"/>
      <c r="H309" s="222"/>
      <c r="I309" s="222"/>
      <c r="J309" s="222"/>
      <c r="K309" s="5"/>
    </row>
    <row r="310" ht="15.75" customHeight="1">
      <c r="A310" s="2"/>
      <c r="B310" s="2"/>
      <c r="C310" s="2"/>
      <c r="D310" s="2"/>
      <c r="E310" s="2"/>
      <c r="F310" s="2"/>
      <c r="G310" s="222"/>
      <c r="H310" s="222"/>
      <c r="I310" s="222"/>
      <c r="J310" s="222"/>
      <c r="K310" s="5"/>
    </row>
    <row r="311" ht="15.75" customHeight="1">
      <c r="A311" s="2"/>
      <c r="B311" s="2"/>
      <c r="C311" s="2"/>
      <c r="D311" s="2"/>
      <c r="E311" s="2"/>
      <c r="F311" s="2"/>
      <c r="G311" s="222"/>
      <c r="H311" s="222"/>
      <c r="I311" s="222"/>
      <c r="J311" s="222"/>
      <c r="K311" s="5"/>
    </row>
    <row r="312" ht="15.75" customHeight="1">
      <c r="A312" s="2"/>
      <c r="B312" s="2"/>
      <c r="C312" s="2"/>
      <c r="D312" s="2"/>
      <c r="E312" s="2"/>
      <c r="F312" s="2"/>
      <c r="G312" s="222"/>
      <c r="H312" s="222"/>
      <c r="I312" s="222"/>
      <c r="J312" s="222"/>
      <c r="K312" s="5"/>
    </row>
    <row r="313" ht="15.75" customHeight="1">
      <c r="A313" s="2"/>
      <c r="B313" s="2"/>
      <c r="C313" s="2"/>
      <c r="D313" s="2"/>
      <c r="E313" s="2"/>
      <c r="F313" s="2"/>
      <c r="G313" s="222"/>
      <c r="H313" s="222"/>
      <c r="I313" s="222"/>
      <c r="J313" s="222"/>
      <c r="K313" s="5"/>
    </row>
    <row r="314" ht="15.75" customHeight="1">
      <c r="A314" s="2"/>
      <c r="B314" s="2"/>
      <c r="C314" s="2"/>
      <c r="D314" s="2"/>
      <c r="E314" s="2"/>
      <c r="F314" s="2"/>
      <c r="G314" s="222"/>
      <c r="H314" s="222"/>
      <c r="I314" s="222"/>
      <c r="J314" s="222"/>
      <c r="K314" s="5"/>
    </row>
    <row r="315" ht="15.75" customHeight="1">
      <c r="A315" s="2"/>
      <c r="B315" s="2"/>
      <c r="C315" s="2"/>
      <c r="D315" s="2"/>
      <c r="E315" s="2"/>
      <c r="F315" s="2"/>
      <c r="G315" s="222"/>
      <c r="H315" s="222"/>
      <c r="I315" s="222"/>
      <c r="J315" s="222"/>
      <c r="K315" s="5"/>
    </row>
    <row r="316" ht="15.75" customHeight="1">
      <c r="A316" s="2"/>
      <c r="B316" s="2"/>
      <c r="C316" s="2"/>
      <c r="D316" s="2"/>
      <c r="E316" s="2"/>
      <c r="F316" s="2"/>
      <c r="G316" s="222"/>
      <c r="H316" s="222"/>
      <c r="I316" s="222"/>
      <c r="J316" s="222"/>
      <c r="K316" s="5"/>
    </row>
    <row r="317" ht="15.75" customHeight="1">
      <c r="A317" s="2"/>
      <c r="B317" s="2"/>
      <c r="C317" s="2"/>
      <c r="D317" s="2"/>
      <c r="E317" s="2"/>
      <c r="F317" s="2"/>
      <c r="G317" s="222"/>
      <c r="H317" s="222"/>
      <c r="I317" s="222"/>
      <c r="J317" s="222"/>
      <c r="K317" s="5"/>
    </row>
    <row r="318" ht="15.75" customHeight="1">
      <c r="A318" s="2"/>
      <c r="B318" s="2"/>
      <c r="C318" s="2"/>
      <c r="D318" s="2"/>
      <c r="E318" s="2"/>
      <c r="F318" s="2"/>
      <c r="G318" s="222"/>
      <c r="H318" s="222"/>
      <c r="I318" s="222"/>
      <c r="J318" s="222"/>
      <c r="K318" s="5"/>
    </row>
    <row r="319" ht="15.75" customHeight="1">
      <c r="A319" s="2"/>
      <c r="B319" s="2"/>
      <c r="C319" s="2"/>
      <c r="D319" s="2"/>
      <c r="E319" s="2"/>
      <c r="F319" s="2"/>
      <c r="G319" s="222"/>
      <c r="H319" s="222"/>
      <c r="I319" s="222"/>
      <c r="J319" s="222"/>
      <c r="K319" s="5"/>
    </row>
    <row r="320" ht="15.75" customHeight="1">
      <c r="A320" s="2"/>
      <c r="B320" s="2"/>
      <c r="C320" s="2"/>
      <c r="D320" s="2"/>
      <c r="E320" s="2"/>
      <c r="F320" s="2"/>
      <c r="G320" s="222"/>
      <c r="H320" s="222"/>
      <c r="I320" s="222"/>
      <c r="J320" s="222"/>
      <c r="K320" s="5"/>
    </row>
    <row r="321" ht="15.75" customHeight="1">
      <c r="A321" s="2"/>
      <c r="B321" s="2"/>
      <c r="C321" s="2"/>
      <c r="D321" s="2"/>
      <c r="E321" s="2"/>
      <c r="F321" s="2"/>
      <c r="G321" s="222"/>
      <c r="H321" s="222"/>
      <c r="I321" s="222"/>
      <c r="J321" s="222"/>
      <c r="K321" s="5"/>
    </row>
    <row r="322" ht="15.75" customHeight="1">
      <c r="A322" s="2"/>
      <c r="B322" s="2"/>
      <c r="C322" s="2"/>
      <c r="D322" s="2"/>
      <c r="E322" s="2"/>
      <c r="F322" s="2"/>
      <c r="G322" s="222"/>
      <c r="H322" s="222"/>
      <c r="I322" s="222"/>
      <c r="J322" s="222"/>
      <c r="K322" s="5"/>
    </row>
    <row r="323" ht="15.75" customHeight="1">
      <c r="A323" s="2"/>
      <c r="B323" s="2"/>
      <c r="C323" s="2"/>
      <c r="D323" s="2"/>
      <c r="E323" s="2"/>
      <c r="F323" s="2"/>
      <c r="G323" s="222"/>
      <c r="H323" s="222"/>
      <c r="I323" s="222"/>
      <c r="J323" s="222"/>
      <c r="K323" s="5"/>
    </row>
    <row r="324" ht="15.75" customHeight="1">
      <c r="A324" s="2"/>
      <c r="B324" s="2"/>
      <c r="C324" s="2"/>
      <c r="D324" s="2"/>
      <c r="E324" s="2"/>
      <c r="F324" s="2"/>
      <c r="G324" s="222"/>
      <c r="H324" s="222"/>
      <c r="I324" s="222"/>
      <c r="J324" s="222"/>
      <c r="K324" s="5"/>
    </row>
    <row r="325" ht="15.75" customHeight="1">
      <c r="A325" s="2"/>
      <c r="B325" s="2"/>
      <c r="C325" s="2"/>
      <c r="D325" s="2"/>
      <c r="E325" s="2"/>
      <c r="F325" s="2"/>
      <c r="G325" s="222"/>
      <c r="H325" s="222"/>
      <c r="I325" s="222"/>
      <c r="J325" s="222"/>
      <c r="K325" s="5"/>
    </row>
    <row r="326" ht="15.75" customHeight="1">
      <c r="A326" s="2"/>
      <c r="B326" s="2"/>
      <c r="C326" s="2"/>
      <c r="D326" s="2"/>
      <c r="E326" s="2"/>
      <c r="F326" s="2"/>
      <c r="G326" s="222"/>
      <c r="H326" s="222"/>
      <c r="I326" s="222"/>
      <c r="J326" s="222"/>
      <c r="K326" s="5"/>
    </row>
    <row r="327" ht="15.75" customHeight="1">
      <c r="A327" s="2"/>
      <c r="B327" s="2"/>
      <c r="C327" s="2"/>
      <c r="D327" s="2"/>
      <c r="E327" s="2"/>
      <c r="F327" s="2"/>
      <c r="G327" s="222"/>
      <c r="H327" s="222"/>
      <c r="I327" s="222"/>
      <c r="J327" s="222"/>
      <c r="K327" s="5"/>
    </row>
    <row r="328" ht="15.75" customHeight="1">
      <c r="A328" s="2"/>
      <c r="B328" s="2"/>
      <c r="C328" s="2"/>
      <c r="D328" s="2"/>
      <c r="E328" s="2"/>
      <c r="F328" s="2"/>
      <c r="G328" s="222"/>
      <c r="H328" s="222"/>
      <c r="I328" s="222"/>
      <c r="J328" s="222"/>
      <c r="K328" s="5"/>
    </row>
    <row r="329" ht="15.75" customHeight="1">
      <c r="A329" s="2"/>
      <c r="B329" s="2"/>
      <c r="C329" s="2"/>
      <c r="D329" s="2"/>
      <c r="E329" s="2"/>
      <c r="F329" s="2"/>
      <c r="G329" s="222"/>
      <c r="H329" s="222"/>
      <c r="I329" s="222"/>
      <c r="J329" s="222"/>
      <c r="K329" s="5"/>
    </row>
    <row r="330" ht="15.75" customHeight="1">
      <c r="A330" s="2"/>
      <c r="B330" s="2"/>
      <c r="C330" s="2"/>
      <c r="D330" s="2"/>
      <c r="E330" s="2"/>
      <c r="F330" s="2"/>
      <c r="G330" s="222"/>
      <c r="H330" s="222"/>
      <c r="I330" s="222"/>
      <c r="J330" s="222"/>
      <c r="K330" s="5"/>
    </row>
    <row r="331" ht="15.75" customHeight="1">
      <c r="A331" s="2"/>
      <c r="B331" s="2"/>
      <c r="C331" s="2"/>
      <c r="D331" s="2"/>
      <c r="E331" s="2"/>
      <c r="F331" s="2"/>
      <c r="G331" s="222"/>
      <c r="H331" s="222"/>
      <c r="I331" s="222"/>
      <c r="J331" s="222"/>
      <c r="K331" s="5"/>
    </row>
    <row r="332" ht="15.75" customHeight="1">
      <c r="A332" s="2"/>
      <c r="B332" s="2"/>
      <c r="C332" s="2"/>
      <c r="D332" s="2"/>
      <c r="E332" s="2"/>
      <c r="F332" s="2"/>
      <c r="G332" s="222"/>
      <c r="H332" s="222"/>
      <c r="I332" s="222"/>
      <c r="J332" s="222"/>
      <c r="K332" s="5"/>
    </row>
    <row r="333" ht="15.75" customHeight="1">
      <c r="A333" s="2"/>
      <c r="B333" s="2"/>
      <c r="C333" s="2"/>
      <c r="D333" s="2"/>
      <c r="E333" s="2"/>
      <c r="F333" s="2"/>
      <c r="G333" s="222"/>
      <c r="H333" s="222"/>
      <c r="I333" s="222"/>
      <c r="J333" s="222"/>
      <c r="K333" s="5"/>
    </row>
    <row r="334" ht="15.75" customHeight="1">
      <c r="A334" s="2"/>
      <c r="B334" s="2"/>
      <c r="C334" s="2"/>
      <c r="D334" s="2"/>
      <c r="E334" s="2"/>
      <c r="F334" s="2"/>
      <c r="G334" s="222"/>
      <c r="H334" s="222"/>
      <c r="I334" s="222"/>
      <c r="J334" s="222"/>
      <c r="K334" s="5"/>
    </row>
    <row r="335" ht="15.75" customHeight="1">
      <c r="A335" s="2"/>
      <c r="B335" s="2"/>
      <c r="C335" s="2"/>
      <c r="D335" s="2"/>
      <c r="E335" s="2"/>
      <c r="F335" s="2"/>
      <c r="G335" s="222"/>
      <c r="H335" s="222"/>
      <c r="I335" s="222"/>
      <c r="J335" s="222"/>
      <c r="K335" s="5"/>
    </row>
    <row r="336" ht="15.75" customHeight="1">
      <c r="A336" s="2"/>
      <c r="B336" s="2"/>
      <c r="C336" s="2"/>
      <c r="D336" s="2"/>
      <c r="E336" s="2"/>
      <c r="F336" s="2"/>
      <c r="G336" s="222"/>
      <c r="H336" s="222"/>
      <c r="I336" s="222"/>
      <c r="J336" s="222"/>
      <c r="K336" s="5"/>
    </row>
    <row r="337" ht="15.75" customHeight="1">
      <c r="A337" s="2"/>
      <c r="B337" s="2"/>
      <c r="C337" s="2"/>
      <c r="D337" s="2"/>
      <c r="E337" s="2"/>
      <c r="F337" s="2"/>
      <c r="G337" s="222"/>
      <c r="H337" s="222"/>
      <c r="I337" s="222"/>
      <c r="J337" s="222"/>
      <c r="K337" s="5"/>
    </row>
    <row r="338" ht="15.75" customHeight="1">
      <c r="A338" s="2"/>
      <c r="B338" s="2"/>
      <c r="C338" s="2"/>
      <c r="D338" s="2"/>
      <c r="E338" s="2"/>
      <c r="F338" s="2"/>
      <c r="G338" s="222"/>
      <c r="H338" s="222"/>
      <c r="I338" s="222"/>
      <c r="J338" s="222"/>
      <c r="K338" s="5"/>
    </row>
    <row r="339" ht="15.75" customHeight="1">
      <c r="A339" s="2"/>
      <c r="B339" s="2"/>
      <c r="C339" s="2"/>
      <c r="D339" s="2"/>
      <c r="E339" s="2"/>
      <c r="F339" s="2"/>
      <c r="G339" s="222"/>
      <c r="H339" s="222"/>
      <c r="I339" s="222"/>
      <c r="J339" s="222"/>
      <c r="K339" s="5"/>
    </row>
    <row r="340" ht="15.75" customHeight="1">
      <c r="A340" s="2"/>
      <c r="B340" s="2"/>
      <c r="C340" s="2"/>
      <c r="D340" s="2"/>
      <c r="E340" s="2"/>
      <c r="F340" s="2"/>
      <c r="G340" s="222"/>
      <c r="H340" s="222"/>
      <c r="I340" s="222"/>
      <c r="J340" s="222"/>
      <c r="K340" s="5"/>
    </row>
    <row r="341" ht="15.75" customHeight="1">
      <c r="A341" s="2"/>
      <c r="B341" s="2"/>
      <c r="C341" s="2"/>
      <c r="D341" s="2"/>
      <c r="E341" s="2"/>
      <c r="F341" s="2"/>
      <c r="G341" s="222"/>
      <c r="H341" s="222"/>
      <c r="I341" s="222"/>
      <c r="J341" s="222"/>
      <c r="K341" s="5"/>
    </row>
    <row r="342" ht="15.75" customHeight="1">
      <c r="A342" s="2"/>
      <c r="B342" s="2"/>
      <c r="C342" s="2"/>
      <c r="D342" s="2"/>
      <c r="E342" s="2"/>
      <c r="F342" s="2"/>
      <c r="G342" s="222"/>
      <c r="H342" s="222"/>
      <c r="I342" s="222"/>
      <c r="J342" s="222"/>
      <c r="K342" s="5"/>
    </row>
    <row r="343" ht="15.75" customHeight="1">
      <c r="A343" s="2"/>
      <c r="B343" s="2"/>
      <c r="C343" s="2"/>
      <c r="D343" s="2"/>
      <c r="E343" s="2"/>
      <c r="F343" s="2"/>
      <c r="G343" s="222"/>
      <c r="H343" s="222"/>
      <c r="I343" s="222"/>
      <c r="J343" s="222"/>
      <c r="K343" s="5"/>
    </row>
    <row r="344" ht="15.75" customHeight="1">
      <c r="A344" s="2"/>
      <c r="B344" s="2"/>
      <c r="C344" s="2"/>
      <c r="D344" s="2"/>
      <c r="E344" s="2"/>
      <c r="F344" s="2"/>
      <c r="G344" s="222"/>
      <c r="H344" s="222"/>
      <c r="I344" s="222"/>
      <c r="J344" s="222"/>
      <c r="K344" s="5"/>
    </row>
    <row r="345" ht="15.75" customHeight="1">
      <c r="A345" s="2"/>
      <c r="B345" s="2"/>
      <c r="C345" s="2"/>
      <c r="D345" s="2"/>
      <c r="E345" s="2"/>
      <c r="F345" s="2"/>
      <c r="G345" s="222"/>
      <c r="H345" s="222"/>
      <c r="I345" s="222"/>
      <c r="J345" s="222"/>
      <c r="K345" s="5"/>
    </row>
    <row r="346" ht="15.75" customHeight="1">
      <c r="A346" s="2"/>
      <c r="B346" s="2"/>
      <c r="C346" s="2"/>
      <c r="D346" s="2"/>
      <c r="E346" s="2"/>
      <c r="F346" s="2"/>
      <c r="G346" s="222"/>
      <c r="H346" s="222"/>
      <c r="I346" s="222"/>
      <c r="J346" s="222"/>
      <c r="K346" s="5"/>
    </row>
    <row r="347" ht="15.75" customHeight="1">
      <c r="A347" s="2"/>
      <c r="B347" s="2"/>
      <c r="C347" s="2"/>
      <c r="D347" s="2"/>
      <c r="E347" s="2"/>
      <c r="F347" s="2"/>
      <c r="G347" s="222"/>
      <c r="H347" s="222"/>
      <c r="I347" s="222"/>
      <c r="J347" s="222"/>
      <c r="K347" s="5"/>
    </row>
    <row r="348" ht="15.75" customHeight="1">
      <c r="A348" s="2"/>
      <c r="B348" s="2"/>
      <c r="C348" s="2"/>
      <c r="D348" s="2"/>
      <c r="E348" s="2"/>
      <c r="F348" s="2"/>
      <c r="G348" s="222"/>
      <c r="H348" s="222"/>
      <c r="I348" s="222"/>
      <c r="J348" s="222"/>
      <c r="K348" s="5"/>
    </row>
    <row r="349" ht="15.75" customHeight="1">
      <c r="A349" s="2"/>
      <c r="B349" s="2"/>
      <c r="C349" s="2"/>
      <c r="D349" s="2"/>
      <c r="E349" s="2"/>
      <c r="F349" s="2"/>
      <c r="G349" s="222"/>
      <c r="H349" s="222"/>
      <c r="I349" s="222"/>
      <c r="J349" s="222"/>
      <c r="K349" s="5"/>
    </row>
    <row r="350" ht="15.75" customHeight="1">
      <c r="A350" s="2"/>
      <c r="B350" s="2"/>
      <c r="C350" s="2"/>
      <c r="D350" s="2"/>
      <c r="E350" s="2"/>
      <c r="F350" s="2"/>
      <c r="G350" s="222"/>
      <c r="H350" s="222"/>
      <c r="I350" s="222"/>
      <c r="J350" s="222"/>
      <c r="K350" s="5"/>
    </row>
    <row r="351" ht="15.75" customHeight="1">
      <c r="A351" s="2"/>
      <c r="B351" s="2"/>
      <c r="C351" s="2"/>
      <c r="D351" s="2"/>
      <c r="E351" s="2"/>
      <c r="F351" s="2"/>
      <c r="G351" s="222"/>
      <c r="H351" s="222"/>
      <c r="I351" s="222"/>
      <c r="J351" s="222"/>
      <c r="K351" s="5"/>
    </row>
    <row r="352" ht="15.75" customHeight="1">
      <c r="A352" s="2"/>
      <c r="B352" s="2"/>
      <c r="C352" s="2"/>
      <c r="D352" s="2"/>
      <c r="E352" s="2"/>
      <c r="F352" s="2"/>
      <c r="G352" s="222"/>
      <c r="H352" s="222"/>
      <c r="I352" s="222"/>
      <c r="J352" s="222"/>
      <c r="K352" s="5"/>
    </row>
    <row r="353" ht="15.75" customHeight="1">
      <c r="A353" s="2"/>
      <c r="B353" s="2"/>
      <c r="C353" s="2"/>
      <c r="D353" s="2"/>
      <c r="E353" s="2"/>
      <c r="F353" s="2"/>
      <c r="G353" s="222"/>
      <c r="H353" s="222"/>
      <c r="I353" s="222"/>
      <c r="J353" s="222"/>
      <c r="K353" s="5"/>
    </row>
    <row r="354" ht="15.75" customHeight="1">
      <c r="A354" s="2"/>
      <c r="B354" s="2"/>
      <c r="C354" s="2"/>
      <c r="D354" s="2"/>
      <c r="E354" s="2"/>
      <c r="F354" s="2"/>
      <c r="G354" s="222"/>
      <c r="H354" s="222"/>
      <c r="I354" s="222"/>
      <c r="J354" s="222"/>
      <c r="K354" s="5"/>
    </row>
    <row r="355" ht="15.75" customHeight="1">
      <c r="A355" s="2"/>
      <c r="B355" s="2"/>
      <c r="C355" s="2"/>
      <c r="D355" s="2"/>
      <c r="E355" s="2"/>
      <c r="F355" s="2"/>
      <c r="G355" s="222"/>
      <c r="H355" s="222"/>
      <c r="I355" s="222"/>
      <c r="J355" s="222"/>
      <c r="K355" s="5"/>
    </row>
    <row r="356" ht="15.75" customHeight="1">
      <c r="A356" s="2"/>
      <c r="B356" s="2"/>
      <c r="C356" s="2"/>
      <c r="D356" s="2"/>
      <c r="E356" s="2"/>
      <c r="F356" s="2"/>
      <c r="G356" s="222"/>
      <c r="H356" s="222"/>
      <c r="I356" s="222"/>
      <c r="J356" s="222"/>
      <c r="K356" s="5"/>
    </row>
    <row r="357" ht="15.75" customHeight="1">
      <c r="A357" s="2"/>
      <c r="B357" s="2"/>
      <c r="C357" s="2"/>
      <c r="D357" s="2"/>
      <c r="E357" s="2"/>
      <c r="F357" s="2"/>
      <c r="G357" s="222"/>
      <c r="H357" s="222"/>
      <c r="I357" s="222"/>
      <c r="J357" s="222"/>
      <c r="K357" s="5"/>
    </row>
    <row r="358" ht="15.75" customHeight="1">
      <c r="A358" s="2"/>
      <c r="B358" s="2"/>
      <c r="C358" s="2"/>
      <c r="D358" s="2"/>
      <c r="E358" s="2"/>
      <c r="F358" s="2"/>
      <c r="G358" s="222"/>
      <c r="H358" s="222"/>
      <c r="I358" s="222"/>
      <c r="J358" s="222"/>
      <c r="K358" s="5"/>
    </row>
    <row r="359" ht="15.75" customHeight="1">
      <c r="A359" s="2"/>
      <c r="B359" s="2"/>
      <c r="C359" s="2"/>
      <c r="D359" s="2"/>
      <c r="E359" s="2"/>
      <c r="F359" s="2"/>
      <c r="G359" s="222"/>
      <c r="H359" s="222"/>
      <c r="I359" s="222"/>
      <c r="J359" s="222"/>
      <c r="K359" s="5"/>
    </row>
    <row r="360" ht="15.75" customHeight="1">
      <c r="A360" s="2"/>
      <c r="B360" s="2"/>
      <c r="C360" s="2"/>
      <c r="D360" s="2"/>
      <c r="E360" s="2"/>
      <c r="F360" s="2"/>
      <c r="G360" s="222"/>
      <c r="H360" s="222"/>
      <c r="I360" s="222"/>
      <c r="J360" s="222"/>
      <c r="K360" s="5"/>
    </row>
    <row r="361" ht="15.75" customHeight="1">
      <c r="A361" s="2"/>
      <c r="B361" s="2"/>
      <c r="C361" s="2"/>
      <c r="D361" s="2"/>
      <c r="E361" s="2"/>
      <c r="F361" s="2"/>
      <c r="G361" s="222"/>
      <c r="H361" s="222"/>
      <c r="I361" s="222"/>
      <c r="J361" s="222"/>
      <c r="K361" s="5"/>
    </row>
    <row r="362" ht="15.75" customHeight="1">
      <c r="A362" s="2"/>
      <c r="B362" s="2"/>
      <c r="C362" s="2"/>
      <c r="D362" s="2"/>
      <c r="E362" s="2"/>
      <c r="F362" s="2"/>
      <c r="G362" s="222"/>
      <c r="H362" s="222"/>
      <c r="I362" s="222"/>
      <c r="J362" s="222"/>
      <c r="K362" s="5"/>
    </row>
    <row r="363" ht="15.75" customHeight="1">
      <c r="A363" s="2"/>
      <c r="B363" s="2"/>
      <c r="C363" s="2"/>
      <c r="D363" s="2"/>
      <c r="E363" s="2"/>
      <c r="F363" s="2"/>
      <c r="G363" s="222"/>
      <c r="H363" s="222"/>
      <c r="I363" s="222"/>
      <c r="J363" s="222"/>
      <c r="K363" s="5"/>
    </row>
    <row r="364" ht="15.75" customHeight="1">
      <c r="A364" s="2"/>
      <c r="B364" s="2"/>
      <c r="C364" s="2"/>
      <c r="D364" s="2"/>
      <c r="E364" s="2"/>
      <c r="F364" s="2"/>
      <c r="G364" s="222"/>
      <c r="H364" s="222"/>
      <c r="I364" s="222"/>
      <c r="J364" s="222"/>
      <c r="K364" s="5"/>
    </row>
    <row r="365" ht="15.75" customHeight="1">
      <c r="A365" s="2"/>
      <c r="B365" s="2"/>
      <c r="C365" s="2"/>
      <c r="D365" s="2"/>
      <c r="E365" s="2"/>
      <c r="F365" s="2"/>
      <c r="G365" s="222"/>
      <c r="H365" s="222"/>
      <c r="I365" s="222"/>
      <c r="J365" s="222"/>
      <c r="K365" s="5"/>
    </row>
    <row r="366" ht="15.75" customHeight="1">
      <c r="A366" s="2"/>
      <c r="B366" s="2"/>
      <c r="C366" s="2"/>
      <c r="D366" s="2"/>
      <c r="E366" s="2"/>
      <c r="F366" s="2"/>
      <c r="G366" s="222"/>
      <c r="H366" s="222"/>
      <c r="I366" s="222"/>
      <c r="J366" s="222"/>
      <c r="K366" s="5"/>
    </row>
    <row r="367" ht="15.75" customHeight="1">
      <c r="A367" s="2"/>
      <c r="B367" s="2"/>
      <c r="C367" s="2"/>
      <c r="D367" s="2"/>
      <c r="E367" s="2"/>
      <c r="F367" s="2"/>
      <c r="G367" s="222"/>
      <c r="H367" s="222"/>
      <c r="I367" s="222"/>
      <c r="J367" s="222"/>
      <c r="K367" s="5"/>
    </row>
    <row r="368" ht="15.75" customHeight="1">
      <c r="A368" s="2"/>
      <c r="B368" s="2"/>
      <c r="C368" s="2"/>
      <c r="D368" s="2"/>
      <c r="E368" s="2"/>
      <c r="F368" s="2"/>
      <c r="G368" s="222"/>
      <c r="H368" s="222"/>
      <c r="I368" s="222"/>
      <c r="J368" s="222"/>
      <c r="K368" s="5"/>
    </row>
    <row r="369" ht="15.75" customHeight="1">
      <c r="A369" s="2"/>
      <c r="B369" s="2"/>
      <c r="C369" s="2"/>
      <c r="D369" s="2"/>
      <c r="E369" s="2"/>
      <c r="F369" s="2"/>
      <c r="G369" s="222"/>
      <c r="H369" s="222"/>
      <c r="I369" s="222"/>
      <c r="J369" s="222"/>
      <c r="K369" s="5"/>
    </row>
    <row r="370" ht="15.75" customHeight="1">
      <c r="A370" s="2"/>
      <c r="B370" s="2"/>
      <c r="C370" s="2"/>
      <c r="D370" s="2"/>
      <c r="E370" s="2"/>
      <c r="F370" s="2"/>
      <c r="G370" s="222"/>
      <c r="H370" s="222"/>
      <c r="I370" s="222"/>
      <c r="J370" s="222"/>
      <c r="K370" s="5"/>
    </row>
    <row r="371" ht="15.75" customHeight="1">
      <c r="A371" s="2"/>
      <c r="B371" s="2"/>
      <c r="C371" s="2"/>
      <c r="D371" s="2"/>
      <c r="E371" s="2"/>
      <c r="F371" s="2"/>
      <c r="G371" s="222"/>
      <c r="H371" s="222"/>
      <c r="I371" s="222"/>
      <c r="J371" s="222"/>
      <c r="K371" s="5"/>
    </row>
    <row r="372" ht="15.75" customHeight="1">
      <c r="A372" s="2"/>
      <c r="B372" s="2"/>
      <c r="C372" s="2"/>
      <c r="D372" s="2"/>
      <c r="E372" s="2"/>
      <c r="F372" s="2"/>
      <c r="G372" s="222"/>
      <c r="H372" s="222"/>
      <c r="I372" s="222"/>
      <c r="J372" s="222"/>
      <c r="K372" s="5"/>
    </row>
    <row r="373" ht="15.75" customHeight="1">
      <c r="A373" s="2"/>
      <c r="B373" s="2"/>
      <c r="C373" s="2"/>
      <c r="D373" s="2"/>
      <c r="E373" s="2"/>
      <c r="F373" s="2"/>
      <c r="G373" s="222"/>
      <c r="H373" s="222"/>
      <c r="I373" s="222"/>
      <c r="J373" s="222"/>
      <c r="K373" s="5"/>
    </row>
    <row r="374" ht="15.75" customHeight="1">
      <c r="A374" s="2"/>
      <c r="B374" s="2"/>
      <c r="C374" s="2"/>
      <c r="D374" s="2"/>
      <c r="E374" s="2"/>
      <c r="F374" s="2"/>
      <c r="G374" s="222"/>
      <c r="H374" s="222"/>
      <c r="I374" s="222"/>
      <c r="J374" s="222"/>
      <c r="K374" s="5"/>
    </row>
    <row r="375" ht="15.75" customHeight="1">
      <c r="A375" s="2"/>
      <c r="B375" s="2"/>
      <c r="C375" s="2"/>
      <c r="D375" s="2"/>
      <c r="E375" s="2"/>
      <c r="F375" s="2"/>
      <c r="G375" s="222"/>
      <c r="H375" s="222"/>
      <c r="I375" s="222"/>
      <c r="J375" s="222"/>
      <c r="K375" s="5"/>
    </row>
    <row r="376" ht="15.75" customHeight="1">
      <c r="A376" s="2"/>
      <c r="B376" s="2"/>
      <c r="C376" s="2"/>
      <c r="D376" s="2"/>
      <c r="E376" s="2"/>
      <c r="F376" s="2"/>
      <c r="G376" s="222"/>
      <c r="H376" s="222"/>
      <c r="I376" s="222"/>
      <c r="J376" s="222"/>
      <c r="K376" s="5"/>
    </row>
    <row r="377" ht="15.75" customHeight="1">
      <c r="A377" s="2"/>
      <c r="B377" s="2"/>
      <c r="C377" s="2"/>
      <c r="D377" s="2"/>
      <c r="E377" s="2"/>
      <c r="F377" s="2"/>
      <c r="G377" s="222"/>
      <c r="H377" s="222"/>
      <c r="I377" s="222"/>
      <c r="J377" s="222"/>
      <c r="K377" s="5"/>
    </row>
    <row r="378" ht="15.75" customHeight="1">
      <c r="A378" s="2"/>
      <c r="B378" s="2"/>
      <c r="C378" s="2"/>
      <c r="D378" s="2"/>
      <c r="E378" s="2"/>
      <c r="F378" s="2"/>
      <c r="G378" s="222"/>
      <c r="H378" s="222"/>
      <c r="I378" s="222"/>
      <c r="J378" s="222"/>
      <c r="K378" s="5"/>
    </row>
    <row r="379" ht="15.75" customHeight="1">
      <c r="A379" s="2"/>
      <c r="B379" s="2"/>
      <c r="C379" s="2"/>
      <c r="D379" s="2"/>
      <c r="E379" s="2"/>
      <c r="F379" s="2"/>
      <c r="G379" s="222"/>
      <c r="H379" s="222"/>
      <c r="I379" s="222"/>
      <c r="J379" s="222"/>
      <c r="K379" s="5"/>
    </row>
    <row r="380" ht="15.75" customHeight="1">
      <c r="A380" s="2"/>
      <c r="B380" s="2"/>
      <c r="C380" s="2"/>
      <c r="D380" s="2"/>
      <c r="E380" s="2"/>
      <c r="F380" s="2"/>
      <c r="G380" s="222"/>
      <c r="H380" s="222"/>
      <c r="I380" s="222"/>
      <c r="J380" s="222"/>
      <c r="K380" s="5"/>
    </row>
    <row r="381" ht="15.75" customHeight="1">
      <c r="A381" s="2"/>
      <c r="B381" s="2"/>
      <c r="C381" s="2"/>
      <c r="D381" s="2"/>
      <c r="E381" s="2"/>
      <c r="F381" s="2"/>
      <c r="G381" s="222"/>
      <c r="H381" s="222"/>
      <c r="I381" s="222"/>
      <c r="J381" s="222"/>
      <c r="K381" s="5"/>
    </row>
    <row r="382" ht="15.75" customHeight="1">
      <c r="A382" s="2"/>
      <c r="B382" s="2"/>
      <c r="C382" s="2"/>
      <c r="D382" s="2"/>
      <c r="E382" s="2"/>
      <c r="F382" s="2"/>
      <c r="G382" s="222"/>
      <c r="H382" s="222"/>
      <c r="I382" s="222"/>
      <c r="J382" s="222"/>
      <c r="K382" s="5"/>
    </row>
    <row r="383" ht="15.75" customHeight="1">
      <c r="A383" s="2"/>
      <c r="B383" s="2"/>
      <c r="C383" s="2"/>
      <c r="D383" s="2"/>
      <c r="E383" s="2"/>
      <c r="F383" s="2"/>
      <c r="G383" s="222"/>
      <c r="H383" s="222"/>
      <c r="I383" s="222"/>
      <c r="J383" s="222"/>
      <c r="K383" s="5"/>
    </row>
    <row r="384" ht="15.75" customHeight="1">
      <c r="A384" s="2"/>
      <c r="B384" s="2"/>
      <c r="C384" s="2"/>
      <c r="D384" s="2"/>
      <c r="E384" s="2"/>
      <c r="F384" s="2"/>
      <c r="G384" s="222"/>
      <c r="H384" s="222"/>
      <c r="I384" s="222"/>
      <c r="J384" s="222"/>
      <c r="K384" s="5"/>
    </row>
    <row r="385" ht="15.75" customHeight="1">
      <c r="A385" s="2"/>
      <c r="B385" s="2"/>
      <c r="C385" s="2"/>
      <c r="D385" s="2"/>
      <c r="E385" s="2"/>
      <c r="F385" s="2"/>
      <c r="G385" s="222"/>
      <c r="H385" s="222"/>
      <c r="I385" s="222"/>
      <c r="J385" s="222"/>
      <c r="K385" s="5"/>
    </row>
    <row r="386" ht="15.75" customHeight="1">
      <c r="A386" s="2"/>
      <c r="B386" s="2"/>
      <c r="C386" s="2"/>
      <c r="D386" s="2"/>
      <c r="E386" s="2"/>
      <c r="F386" s="2"/>
      <c r="G386" s="222"/>
      <c r="H386" s="222"/>
      <c r="I386" s="222"/>
      <c r="J386" s="222"/>
      <c r="K386" s="5"/>
    </row>
    <row r="387" ht="15.75" customHeight="1">
      <c r="A387" s="2"/>
      <c r="B387" s="2"/>
      <c r="C387" s="2"/>
      <c r="D387" s="2"/>
      <c r="E387" s="2"/>
      <c r="F387" s="2"/>
      <c r="G387" s="222"/>
      <c r="H387" s="222"/>
      <c r="I387" s="222"/>
      <c r="J387" s="222"/>
      <c r="K387" s="5"/>
    </row>
    <row r="388" ht="15.75" customHeight="1">
      <c r="A388" s="2"/>
      <c r="B388" s="2"/>
      <c r="C388" s="2"/>
      <c r="D388" s="2"/>
      <c r="E388" s="2"/>
      <c r="F388" s="2"/>
      <c r="G388" s="222"/>
      <c r="H388" s="222"/>
      <c r="I388" s="222"/>
      <c r="J388" s="222"/>
      <c r="K388" s="5"/>
    </row>
    <row r="389" ht="15.75" customHeight="1">
      <c r="A389" s="2"/>
      <c r="B389" s="2"/>
      <c r="C389" s="2"/>
      <c r="D389" s="2"/>
      <c r="E389" s="2"/>
      <c r="F389" s="2"/>
      <c r="G389" s="222"/>
      <c r="H389" s="222"/>
      <c r="I389" s="222"/>
      <c r="J389" s="222"/>
      <c r="K389" s="5"/>
    </row>
    <row r="390" ht="15.75" customHeight="1">
      <c r="A390" s="2"/>
      <c r="B390" s="2"/>
      <c r="C390" s="2"/>
      <c r="D390" s="2"/>
      <c r="E390" s="2"/>
      <c r="F390" s="2"/>
      <c r="G390" s="222"/>
      <c r="H390" s="222"/>
      <c r="I390" s="222"/>
      <c r="J390" s="222"/>
      <c r="K390" s="5"/>
    </row>
    <row r="391" ht="15.75" customHeight="1">
      <c r="A391" s="2"/>
      <c r="B391" s="2"/>
      <c r="C391" s="2"/>
      <c r="D391" s="2"/>
      <c r="E391" s="2"/>
      <c r="F391" s="2"/>
      <c r="G391" s="222"/>
      <c r="H391" s="222"/>
      <c r="I391" s="222"/>
      <c r="J391" s="222"/>
      <c r="K391" s="5"/>
    </row>
    <row r="392" ht="15.75" customHeight="1">
      <c r="A392" s="2"/>
      <c r="B392" s="2"/>
      <c r="C392" s="2"/>
      <c r="D392" s="2"/>
      <c r="E392" s="2"/>
      <c r="F392" s="2"/>
      <c r="G392" s="222"/>
      <c r="H392" s="222"/>
      <c r="I392" s="222"/>
      <c r="J392" s="222"/>
      <c r="K392" s="5"/>
    </row>
    <row r="393" ht="15.75" customHeight="1">
      <c r="A393" s="2"/>
      <c r="B393" s="2"/>
      <c r="C393" s="2"/>
      <c r="D393" s="2"/>
      <c r="E393" s="2"/>
      <c r="F393" s="2"/>
      <c r="G393" s="222"/>
      <c r="H393" s="222"/>
      <c r="I393" s="222"/>
      <c r="J393" s="222"/>
      <c r="K393" s="5"/>
    </row>
    <row r="394" ht="15.75" customHeight="1">
      <c r="A394" s="2"/>
      <c r="B394" s="2"/>
      <c r="C394" s="2"/>
      <c r="D394" s="2"/>
      <c r="E394" s="2"/>
      <c r="F394" s="2"/>
      <c r="G394" s="222"/>
      <c r="H394" s="222"/>
      <c r="I394" s="222"/>
      <c r="J394" s="222"/>
      <c r="K394" s="5"/>
    </row>
    <row r="395" ht="15.75" customHeight="1">
      <c r="A395" s="2"/>
      <c r="B395" s="2"/>
      <c r="C395" s="2"/>
      <c r="D395" s="2"/>
      <c r="E395" s="2"/>
      <c r="F395" s="2"/>
      <c r="G395" s="222"/>
      <c r="H395" s="222"/>
      <c r="I395" s="222"/>
      <c r="J395" s="222"/>
      <c r="K395" s="5"/>
    </row>
    <row r="396" ht="15.75" customHeight="1">
      <c r="A396" s="2"/>
      <c r="B396" s="2"/>
      <c r="C396" s="2"/>
      <c r="D396" s="2"/>
      <c r="E396" s="2"/>
      <c r="F396" s="2"/>
      <c r="G396" s="222"/>
      <c r="H396" s="222"/>
      <c r="I396" s="222"/>
      <c r="J396" s="222"/>
      <c r="K396" s="5"/>
    </row>
    <row r="397" ht="15.75" customHeight="1">
      <c r="A397" s="2"/>
      <c r="B397" s="2"/>
      <c r="C397" s="2"/>
      <c r="D397" s="2"/>
      <c r="E397" s="2"/>
      <c r="F397" s="2"/>
      <c r="G397" s="222"/>
      <c r="H397" s="222"/>
      <c r="I397" s="222"/>
      <c r="J397" s="222"/>
      <c r="K397" s="5"/>
    </row>
    <row r="398" ht="15.75" customHeight="1">
      <c r="A398" s="2"/>
      <c r="B398" s="2"/>
      <c r="C398" s="2"/>
      <c r="D398" s="2"/>
      <c r="E398" s="2"/>
      <c r="F398" s="2"/>
      <c r="G398" s="222"/>
      <c r="H398" s="222"/>
      <c r="I398" s="222"/>
      <c r="J398" s="222"/>
      <c r="K398" s="5"/>
    </row>
    <row r="399" ht="15.75" customHeight="1">
      <c r="A399" s="2"/>
      <c r="B399" s="2"/>
      <c r="C399" s="2"/>
      <c r="D399" s="2"/>
      <c r="E399" s="2"/>
      <c r="F399" s="2"/>
      <c r="G399" s="222"/>
      <c r="H399" s="222"/>
      <c r="I399" s="222"/>
      <c r="J399" s="222"/>
      <c r="K399" s="5"/>
    </row>
    <row r="400" ht="15.75" customHeight="1">
      <c r="A400" s="2"/>
      <c r="B400" s="2"/>
      <c r="C400" s="2"/>
      <c r="D400" s="2"/>
      <c r="E400" s="2"/>
      <c r="F400" s="2"/>
      <c r="G400" s="222"/>
      <c r="H400" s="222"/>
      <c r="I400" s="222"/>
      <c r="J400" s="222"/>
      <c r="K400" s="5"/>
    </row>
    <row r="401" ht="15.75" customHeight="1">
      <c r="A401" s="2"/>
      <c r="B401" s="2"/>
      <c r="C401" s="2"/>
      <c r="D401" s="2"/>
      <c r="E401" s="2"/>
      <c r="F401" s="2"/>
      <c r="G401" s="222"/>
      <c r="H401" s="222"/>
      <c r="I401" s="222"/>
      <c r="J401" s="222"/>
      <c r="K401" s="5"/>
    </row>
    <row r="402" ht="15.75" customHeight="1">
      <c r="A402" s="2"/>
      <c r="B402" s="2"/>
      <c r="C402" s="2"/>
      <c r="D402" s="2"/>
      <c r="E402" s="2"/>
      <c r="F402" s="2"/>
      <c r="G402" s="222"/>
      <c r="H402" s="222"/>
      <c r="I402" s="222"/>
      <c r="J402" s="222"/>
      <c r="K402" s="5"/>
    </row>
    <row r="403" ht="15.75" customHeight="1">
      <c r="A403" s="2"/>
      <c r="B403" s="2"/>
      <c r="C403" s="2"/>
      <c r="D403" s="2"/>
      <c r="E403" s="2"/>
      <c r="F403" s="2"/>
      <c r="G403" s="222"/>
      <c r="H403" s="222"/>
      <c r="I403" s="222"/>
      <c r="J403" s="222"/>
      <c r="K403" s="5"/>
    </row>
    <row r="404" ht="15.75" customHeight="1">
      <c r="A404" s="2"/>
      <c r="B404" s="2"/>
      <c r="C404" s="2"/>
      <c r="D404" s="2"/>
      <c r="E404" s="2"/>
      <c r="F404" s="2"/>
      <c r="G404" s="222"/>
      <c r="H404" s="222"/>
      <c r="I404" s="222"/>
      <c r="J404" s="222"/>
      <c r="K404" s="5"/>
    </row>
    <row r="405" ht="15.75" customHeight="1">
      <c r="A405" s="2"/>
      <c r="B405" s="2"/>
      <c r="C405" s="2"/>
      <c r="D405" s="2"/>
      <c r="E405" s="2"/>
      <c r="F405" s="2"/>
      <c r="G405" s="222"/>
      <c r="H405" s="222"/>
      <c r="I405" s="222"/>
      <c r="J405" s="222"/>
      <c r="K405" s="5"/>
    </row>
    <row r="406" ht="15.75" customHeight="1">
      <c r="A406" s="2"/>
      <c r="B406" s="2"/>
      <c r="C406" s="2"/>
      <c r="D406" s="2"/>
      <c r="E406" s="2"/>
      <c r="F406" s="2"/>
      <c r="G406" s="222"/>
      <c r="H406" s="222"/>
      <c r="I406" s="222"/>
      <c r="J406" s="222"/>
      <c r="K406" s="5"/>
    </row>
    <row r="407" ht="15.75" customHeight="1">
      <c r="A407" s="2"/>
      <c r="B407" s="2"/>
      <c r="C407" s="2"/>
      <c r="D407" s="2"/>
      <c r="E407" s="2"/>
      <c r="F407" s="2"/>
      <c r="G407" s="222"/>
      <c r="H407" s="222"/>
      <c r="I407" s="222"/>
      <c r="J407" s="222"/>
      <c r="K407" s="5"/>
    </row>
    <row r="408" ht="15.75" customHeight="1">
      <c r="A408" s="2"/>
      <c r="B408" s="2"/>
      <c r="C408" s="2"/>
      <c r="D408" s="2"/>
      <c r="E408" s="2"/>
      <c r="F408" s="2"/>
      <c r="G408" s="222"/>
      <c r="H408" s="222"/>
      <c r="I408" s="222"/>
      <c r="J408" s="222"/>
      <c r="K408" s="5"/>
    </row>
    <row r="409" ht="15.75" customHeight="1">
      <c r="A409" s="2"/>
      <c r="B409" s="2"/>
      <c r="C409" s="2"/>
      <c r="D409" s="2"/>
      <c r="E409" s="2"/>
      <c r="F409" s="2"/>
      <c r="G409" s="222"/>
      <c r="H409" s="222"/>
      <c r="I409" s="222"/>
      <c r="J409" s="222"/>
      <c r="K409" s="5"/>
    </row>
    <row r="410" ht="15.75" customHeight="1">
      <c r="A410" s="2"/>
      <c r="B410" s="2"/>
      <c r="C410" s="2"/>
      <c r="D410" s="2"/>
      <c r="E410" s="2"/>
      <c r="F410" s="2"/>
      <c r="G410" s="222"/>
      <c r="H410" s="222"/>
      <c r="I410" s="222"/>
      <c r="J410" s="222"/>
      <c r="K410" s="5"/>
    </row>
    <row r="411" ht="15.75" customHeight="1">
      <c r="A411" s="2"/>
      <c r="B411" s="2"/>
      <c r="C411" s="2"/>
      <c r="D411" s="2"/>
      <c r="E411" s="2"/>
      <c r="F411" s="2"/>
      <c r="G411" s="222"/>
      <c r="H411" s="222"/>
      <c r="I411" s="222"/>
      <c r="J411" s="222"/>
      <c r="K411" s="5"/>
    </row>
    <row r="412" ht="15.75" customHeight="1">
      <c r="A412" s="2"/>
      <c r="B412" s="2"/>
      <c r="C412" s="2"/>
      <c r="D412" s="2"/>
      <c r="E412" s="2"/>
      <c r="F412" s="2"/>
      <c r="G412" s="222"/>
      <c r="H412" s="222"/>
      <c r="I412" s="222"/>
      <c r="J412" s="222"/>
      <c r="K412" s="5"/>
    </row>
    <row r="413" ht="15.75" customHeight="1">
      <c r="A413" s="2"/>
      <c r="B413" s="2"/>
      <c r="C413" s="2"/>
      <c r="D413" s="2"/>
      <c r="E413" s="2"/>
      <c r="F413" s="2"/>
      <c r="G413" s="222"/>
      <c r="H413" s="222"/>
      <c r="I413" s="222"/>
      <c r="J413" s="222"/>
      <c r="K413" s="5"/>
    </row>
    <row r="414" ht="15.75" customHeight="1">
      <c r="A414" s="2"/>
      <c r="B414" s="2"/>
      <c r="C414" s="2"/>
      <c r="D414" s="2"/>
      <c r="E414" s="2"/>
      <c r="F414" s="2"/>
      <c r="G414" s="222"/>
      <c r="H414" s="222"/>
      <c r="I414" s="222"/>
      <c r="J414" s="222"/>
      <c r="K414" s="5"/>
    </row>
    <row r="415" ht="15.75" customHeight="1">
      <c r="A415" s="2"/>
      <c r="B415" s="2"/>
      <c r="C415" s="2"/>
      <c r="D415" s="2"/>
      <c r="E415" s="2"/>
      <c r="F415" s="2"/>
      <c r="G415" s="222"/>
      <c r="H415" s="222"/>
      <c r="I415" s="222"/>
      <c r="J415" s="222"/>
      <c r="K415" s="5"/>
    </row>
    <row r="416" ht="15.75" customHeight="1">
      <c r="A416" s="2"/>
      <c r="B416" s="2"/>
      <c r="C416" s="2"/>
      <c r="D416" s="2"/>
      <c r="E416" s="2"/>
      <c r="F416" s="2"/>
      <c r="G416" s="222"/>
      <c r="H416" s="222"/>
      <c r="I416" s="222"/>
      <c r="J416" s="222"/>
      <c r="K416" s="5"/>
    </row>
    <row r="417" ht="15.75" customHeight="1">
      <c r="A417" s="2"/>
      <c r="B417" s="2"/>
      <c r="C417" s="2"/>
      <c r="D417" s="2"/>
      <c r="E417" s="2"/>
      <c r="F417" s="2"/>
      <c r="G417" s="222"/>
      <c r="H417" s="222"/>
      <c r="I417" s="222"/>
      <c r="J417" s="222"/>
      <c r="K417" s="5"/>
    </row>
    <row r="418" ht="15.75" customHeight="1">
      <c r="A418" s="2"/>
      <c r="B418" s="2"/>
      <c r="C418" s="2"/>
      <c r="D418" s="2"/>
      <c r="E418" s="2"/>
      <c r="F418" s="2"/>
      <c r="G418" s="222"/>
      <c r="H418" s="222"/>
      <c r="I418" s="222"/>
      <c r="J418" s="222"/>
      <c r="K418" s="5"/>
    </row>
    <row r="419" ht="15.75" customHeight="1">
      <c r="A419" s="2"/>
      <c r="B419" s="2"/>
      <c r="C419" s="2"/>
      <c r="D419" s="2"/>
      <c r="E419" s="2"/>
      <c r="F419" s="2"/>
      <c r="G419" s="222"/>
      <c r="H419" s="222"/>
      <c r="I419" s="222"/>
      <c r="J419" s="222"/>
      <c r="K419" s="5"/>
    </row>
    <row r="420" ht="15.75" customHeight="1">
      <c r="A420" s="2"/>
      <c r="B420" s="2"/>
      <c r="C420" s="2"/>
      <c r="D420" s="2"/>
      <c r="E420" s="2"/>
      <c r="F420" s="2"/>
      <c r="G420" s="222"/>
      <c r="H420" s="222"/>
      <c r="I420" s="222"/>
      <c r="J420" s="222"/>
      <c r="K420" s="5"/>
    </row>
    <row r="421" ht="15.75" customHeight="1">
      <c r="A421" s="2"/>
      <c r="B421" s="2"/>
      <c r="C421" s="2"/>
      <c r="D421" s="2"/>
      <c r="E421" s="2"/>
      <c r="F421" s="2"/>
      <c r="G421" s="222"/>
      <c r="H421" s="222"/>
      <c r="I421" s="222"/>
      <c r="J421" s="222"/>
      <c r="K421" s="5"/>
    </row>
    <row r="422" ht="15.75" customHeight="1">
      <c r="A422" s="2"/>
      <c r="B422" s="2"/>
      <c r="C422" s="2"/>
      <c r="D422" s="2"/>
      <c r="E422" s="2"/>
      <c r="F422" s="2"/>
      <c r="G422" s="222"/>
      <c r="H422" s="222"/>
      <c r="I422" s="222"/>
      <c r="J422" s="222"/>
      <c r="K422" s="5"/>
    </row>
    <row r="423" ht="15.75" customHeight="1">
      <c r="A423" s="2"/>
      <c r="B423" s="2"/>
      <c r="C423" s="2"/>
      <c r="D423" s="2"/>
      <c r="E423" s="2"/>
      <c r="F423" s="2"/>
      <c r="G423" s="222"/>
      <c r="H423" s="222"/>
      <c r="I423" s="222"/>
      <c r="J423" s="222"/>
      <c r="K423" s="5"/>
    </row>
    <row r="424" ht="15.75" customHeight="1">
      <c r="A424" s="2"/>
      <c r="B424" s="2"/>
      <c r="C424" s="2"/>
      <c r="D424" s="2"/>
      <c r="E424" s="2"/>
      <c r="F424" s="2"/>
      <c r="G424" s="222"/>
      <c r="H424" s="222"/>
      <c r="I424" s="222"/>
      <c r="J424" s="222"/>
      <c r="K424" s="5"/>
    </row>
    <row r="425" ht="15.75" customHeight="1">
      <c r="A425" s="2"/>
      <c r="B425" s="2"/>
      <c r="C425" s="2"/>
      <c r="D425" s="2"/>
      <c r="E425" s="2"/>
      <c r="F425" s="2"/>
      <c r="G425" s="222"/>
      <c r="H425" s="222"/>
      <c r="I425" s="222"/>
      <c r="J425" s="222"/>
      <c r="K425" s="5"/>
    </row>
    <row r="426" ht="15.75" customHeight="1">
      <c r="A426" s="2"/>
      <c r="B426" s="2"/>
      <c r="C426" s="2"/>
      <c r="D426" s="2"/>
      <c r="E426" s="2"/>
      <c r="F426" s="2"/>
      <c r="G426" s="222"/>
      <c r="H426" s="222"/>
      <c r="I426" s="222"/>
      <c r="J426" s="222"/>
      <c r="K426" s="5"/>
    </row>
    <row r="427" ht="15.75" customHeight="1">
      <c r="A427" s="2"/>
      <c r="B427" s="2"/>
      <c r="C427" s="2"/>
      <c r="D427" s="2"/>
      <c r="E427" s="2"/>
      <c r="F427" s="2"/>
      <c r="G427" s="222"/>
      <c r="H427" s="222"/>
      <c r="I427" s="222"/>
      <c r="J427" s="222"/>
      <c r="K427" s="5"/>
    </row>
    <row r="428" ht="15.75" customHeight="1">
      <c r="A428" s="2"/>
      <c r="B428" s="2"/>
      <c r="C428" s="2"/>
      <c r="D428" s="2"/>
      <c r="E428" s="2"/>
      <c r="F428" s="2"/>
      <c r="G428" s="222"/>
      <c r="H428" s="222"/>
      <c r="I428" s="222"/>
      <c r="J428" s="222"/>
      <c r="K428" s="5"/>
    </row>
    <row r="429" ht="15.75" customHeight="1">
      <c r="A429" s="2"/>
      <c r="B429" s="2"/>
      <c r="C429" s="2"/>
      <c r="D429" s="2"/>
      <c r="E429" s="2"/>
      <c r="F429" s="2"/>
      <c r="G429" s="222"/>
      <c r="H429" s="222"/>
      <c r="I429" s="222"/>
      <c r="J429" s="222"/>
      <c r="K429" s="5"/>
    </row>
    <row r="430" ht="15.75" customHeight="1">
      <c r="A430" s="2"/>
      <c r="B430" s="2"/>
      <c r="C430" s="2"/>
      <c r="D430" s="2"/>
      <c r="E430" s="2"/>
      <c r="F430" s="2"/>
      <c r="G430" s="222"/>
      <c r="H430" s="222"/>
      <c r="I430" s="222"/>
      <c r="J430" s="222"/>
      <c r="K430" s="5"/>
    </row>
    <row r="431" ht="15.75" customHeight="1">
      <c r="A431" s="2"/>
      <c r="B431" s="2"/>
      <c r="C431" s="2"/>
      <c r="D431" s="2"/>
      <c r="E431" s="2"/>
      <c r="F431" s="2"/>
      <c r="G431" s="222"/>
      <c r="H431" s="222"/>
      <c r="I431" s="222"/>
      <c r="J431" s="222"/>
      <c r="K431" s="5"/>
    </row>
    <row r="432" ht="15.75" customHeight="1">
      <c r="A432" s="2"/>
      <c r="B432" s="2"/>
      <c r="C432" s="2"/>
      <c r="D432" s="2"/>
      <c r="E432" s="2"/>
      <c r="F432" s="2"/>
      <c r="G432" s="222"/>
      <c r="H432" s="222"/>
      <c r="I432" s="222"/>
      <c r="J432" s="222"/>
      <c r="K432" s="5"/>
    </row>
    <row r="433" ht="15.75" customHeight="1">
      <c r="A433" s="2"/>
      <c r="B433" s="2"/>
      <c r="C433" s="2"/>
      <c r="D433" s="2"/>
      <c r="E433" s="2"/>
      <c r="F433" s="2"/>
      <c r="G433" s="222"/>
      <c r="H433" s="222"/>
      <c r="I433" s="222"/>
      <c r="J433" s="222"/>
      <c r="K433" s="5"/>
    </row>
    <row r="434" ht="15.75" customHeight="1">
      <c r="A434" s="2"/>
      <c r="B434" s="2"/>
      <c r="C434" s="2"/>
      <c r="D434" s="2"/>
      <c r="E434" s="2"/>
      <c r="F434" s="2"/>
      <c r="G434" s="222"/>
      <c r="H434" s="222"/>
      <c r="I434" s="222"/>
      <c r="J434" s="222"/>
      <c r="K434" s="5"/>
    </row>
    <row r="435" ht="15.75" customHeight="1">
      <c r="A435" s="2"/>
      <c r="B435" s="2"/>
      <c r="C435" s="2"/>
      <c r="D435" s="2"/>
      <c r="E435" s="2"/>
      <c r="F435" s="2"/>
      <c r="G435" s="222"/>
      <c r="H435" s="222"/>
      <c r="I435" s="222"/>
      <c r="J435" s="222"/>
      <c r="K435" s="5"/>
    </row>
    <row r="436" ht="15.75" customHeight="1">
      <c r="A436" s="2"/>
      <c r="B436" s="2"/>
      <c r="C436" s="2"/>
      <c r="D436" s="2"/>
      <c r="E436" s="2"/>
      <c r="F436" s="2"/>
      <c r="G436" s="222"/>
      <c r="H436" s="222"/>
      <c r="I436" s="222"/>
      <c r="J436" s="222"/>
      <c r="K436" s="5"/>
    </row>
    <row r="437" ht="15.75" customHeight="1">
      <c r="A437" s="2"/>
      <c r="B437" s="2"/>
      <c r="C437" s="2"/>
      <c r="D437" s="2"/>
      <c r="E437" s="2"/>
      <c r="F437" s="2"/>
      <c r="G437" s="222"/>
      <c r="H437" s="222"/>
      <c r="I437" s="222"/>
      <c r="J437" s="222"/>
      <c r="K437" s="5"/>
    </row>
    <row r="438" ht="15.75" customHeight="1">
      <c r="A438" s="2"/>
      <c r="B438" s="2"/>
      <c r="C438" s="2"/>
      <c r="D438" s="2"/>
      <c r="E438" s="2"/>
      <c r="F438" s="2"/>
      <c r="G438" s="222"/>
      <c r="H438" s="222"/>
      <c r="I438" s="222"/>
      <c r="J438" s="222"/>
      <c r="K438" s="5"/>
    </row>
    <row r="439" ht="15.75" customHeight="1">
      <c r="A439" s="2"/>
      <c r="B439" s="2"/>
      <c r="C439" s="2"/>
      <c r="D439" s="2"/>
      <c r="E439" s="2"/>
      <c r="F439" s="2"/>
      <c r="G439" s="222"/>
      <c r="H439" s="222"/>
      <c r="I439" s="222"/>
      <c r="J439" s="222"/>
      <c r="K439" s="5"/>
    </row>
    <row r="440" ht="15.75" customHeight="1">
      <c r="A440" s="2"/>
      <c r="B440" s="2"/>
      <c r="C440" s="2"/>
      <c r="D440" s="2"/>
      <c r="E440" s="2"/>
      <c r="F440" s="2"/>
      <c r="G440" s="222"/>
      <c r="H440" s="222"/>
      <c r="I440" s="222"/>
      <c r="J440" s="222"/>
      <c r="K440" s="5"/>
    </row>
    <row r="441" ht="15.75" customHeight="1">
      <c r="A441" s="2"/>
      <c r="B441" s="2"/>
      <c r="C441" s="2"/>
      <c r="D441" s="2"/>
      <c r="E441" s="2"/>
      <c r="F441" s="2"/>
      <c r="G441" s="222"/>
      <c r="H441" s="222"/>
      <c r="I441" s="222"/>
      <c r="J441" s="222"/>
      <c r="K441" s="5"/>
    </row>
    <row r="442" ht="15.75" customHeight="1">
      <c r="A442" s="2"/>
      <c r="B442" s="2"/>
      <c r="C442" s="2"/>
      <c r="D442" s="2"/>
      <c r="E442" s="2"/>
      <c r="F442" s="2"/>
      <c r="G442" s="222"/>
      <c r="H442" s="222"/>
      <c r="I442" s="222"/>
      <c r="J442" s="222"/>
      <c r="K442" s="5"/>
    </row>
    <row r="443" ht="15.75" customHeight="1">
      <c r="A443" s="2"/>
      <c r="B443" s="2"/>
      <c r="C443" s="2"/>
      <c r="D443" s="2"/>
      <c r="E443" s="2"/>
      <c r="F443" s="2"/>
      <c r="G443" s="222"/>
      <c r="H443" s="222"/>
      <c r="I443" s="222"/>
      <c r="J443" s="222"/>
      <c r="K443" s="5"/>
    </row>
    <row r="444" ht="15.75" customHeight="1">
      <c r="A444" s="2"/>
      <c r="B444" s="2"/>
      <c r="C444" s="2"/>
      <c r="D444" s="2"/>
      <c r="E444" s="2"/>
      <c r="F444" s="2"/>
      <c r="G444" s="222"/>
      <c r="H444" s="222"/>
      <c r="I444" s="222"/>
      <c r="J444" s="222"/>
      <c r="K444" s="5"/>
    </row>
    <row r="445" ht="15.75" customHeight="1">
      <c r="A445" s="2"/>
      <c r="B445" s="2"/>
      <c r="C445" s="2"/>
      <c r="D445" s="2"/>
      <c r="E445" s="2"/>
      <c r="F445" s="2"/>
      <c r="G445" s="222"/>
      <c r="H445" s="222"/>
      <c r="I445" s="222"/>
      <c r="J445" s="222"/>
      <c r="K445" s="5"/>
    </row>
    <row r="446" ht="15.75" customHeight="1">
      <c r="A446" s="2"/>
      <c r="B446" s="2"/>
      <c r="C446" s="2"/>
      <c r="D446" s="2"/>
      <c r="E446" s="2"/>
      <c r="F446" s="2"/>
      <c r="G446" s="222"/>
      <c r="H446" s="222"/>
      <c r="I446" s="222"/>
      <c r="J446" s="222"/>
      <c r="K446" s="5"/>
    </row>
    <row r="447" ht="15.75" customHeight="1">
      <c r="A447" s="2"/>
      <c r="B447" s="2"/>
      <c r="C447" s="2"/>
      <c r="D447" s="2"/>
      <c r="E447" s="2"/>
      <c r="F447" s="2"/>
      <c r="G447" s="222"/>
      <c r="H447" s="222"/>
      <c r="I447" s="222"/>
      <c r="J447" s="222"/>
      <c r="K447" s="5"/>
    </row>
    <row r="448" ht="15.75" customHeight="1">
      <c r="A448" s="2"/>
      <c r="B448" s="2"/>
      <c r="C448" s="2"/>
      <c r="D448" s="2"/>
      <c r="E448" s="2"/>
      <c r="F448" s="2"/>
      <c r="G448" s="222"/>
      <c r="H448" s="222"/>
      <c r="I448" s="222"/>
      <c r="J448" s="222"/>
      <c r="K448" s="5"/>
    </row>
    <row r="449" ht="15.75" customHeight="1">
      <c r="A449" s="2"/>
      <c r="B449" s="2"/>
      <c r="C449" s="2"/>
      <c r="D449" s="2"/>
      <c r="E449" s="2"/>
      <c r="F449" s="2"/>
      <c r="G449" s="222"/>
      <c r="H449" s="222"/>
      <c r="I449" s="222"/>
      <c r="J449" s="222"/>
      <c r="K449" s="5"/>
    </row>
    <row r="450" ht="15.75" customHeight="1">
      <c r="A450" s="2"/>
      <c r="B450" s="2"/>
      <c r="C450" s="2"/>
      <c r="D450" s="2"/>
      <c r="E450" s="2"/>
      <c r="F450" s="2"/>
      <c r="G450" s="222"/>
      <c r="H450" s="222"/>
      <c r="I450" s="222"/>
      <c r="J450" s="222"/>
      <c r="K450" s="5"/>
    </row>
    <row r="451" ht="15.75" customHeight="1">
      <c r="A451" s="2"/>
      <c r="B451" s="2"/>
      <c r="C451" s="2"/>
      <c r="D451" s="2"/>
      <c r="E451" s="2"/>
      <c r="F451" s="2"/>
      <c r="G451" s="222"/>
      <c r="H451" s="222"/>
      <c r="I451" s="222"/>
      <c r="J451" s="222"/>
      <c r="K451" s="5"/>
    </row>
    <row r="452" ht="15.75" customHeight="1">
      <c r="A452" s="2"/>
      <c r="B452" s="2"/>
      <c r="C452" s="2"/>
      <c r="D452" s="2"/>
      <c r="E452" s="2"/>
      <c r="F452" s="2"/>
      <c r="G452" s="222"/>
      <c r="H452" s="222"/>
      <c r="I452" s="222"/>
      <c r="J452" s="222"/>
      <c r="K452" s="5"/>
    </row>
    <row r="453" ht="15.75" customHeight="1">
      <c r="A453" s="2"/>
      <c r="B453" s="2"/>
      <c r="C453" s="2"/>
      <c r="D453" s="2"/>
      <c r="E453" s="2"/>
      <c r="F453" s="2"/>
      <c r="G453" s="222"/>
      <c r="H453" s="222"/>
      <c r="I453" s="222"/>
      <c r="J453" s="222"/>
      <c r="K453" s="5"/>
    </row>
    <row r="454" ht="15.75" customHeight="1">
      <c r="A454" s="2"/>
      <c r="B454" s="2"/>
      <c r="C454" s="2"/>
      <c r="D454" s="2"/>
      <c r="E454" s="2"/>
      <c r="F454" s="2"/>
      <c r="G454" s="222"/>
      <c r="H454" s="222"/>
      <c r="I454" s="222"/>
      <c r="J454" s="222"/>
      <c r="K454" s="5"/>
    </row>
    <row r="455" ht="15.75" customHeight="1">
      <c r="A455" s="2"/>
      <c r="B455" s="2"/>
      <c r="C455" s="2"/>
      <c r="D455" s="2"/>
      <c r="E455" s="2"/>
      <c r="F455" s="2"/>
      <c r="G455" s="222"/>
      <c r="H455" s="222"/>
      <c r="I455" s="222"/>
      <c r="J455" s="222"/>
      <c r="K455" s="5"/>
    </row>
    <row r="456" ht="15.75" customHeight="1">
      <c r="A456" s="2"/>
      <c r="B456" s="2"/>
      <c r="C456" s="2"/>
      <c r="D456" s="2"/>
      <c r="E456" s="2"/>
      <c r="F456" s="2"/>
      <c r="G456" s="222"/>
      <c r="H456" s="222"/>
      <c r="I456" s="222"/>
      <c r="J456" s="222"/>
      <c r="K456" s="5"/>
    </row>
    <row r="457" ht="15.75" customHeight="1">
      <c r="A457" s="2"/>
      <c r="B457" s="2"/>
      <c r="C457" s="2"/>
      <c r="D457" s="2"/>
      <c r="E457" s="2"/>
      <c r="F457" s="2"/>
      <c r="G457" s="222"/>
      <c r="H457" s="222"/>
      <c r="I457" s="222"/>
      <c r="J457" s="222"/>
      <c r="K457" s="5"/>
    </row>
    <row r="458" ht="15.75" customHeight="1">
      <c r="A458" s="2"/>
      <c r="B458" s="2"/>
      <c r="C458" s="2"/>
      <c r="D458" s="2"/>
      <c r="E458" s="2"/>
      <c r="F458" s="2"/>
      <c r="G458" s="222"/>
      <c r="H458" s="222"/>
      <c r="I458" s="222"/>
      <c r="J458" s="222"/>
      <c r="K458" s="5"/>
    </row>
    <row r="459" ht="15.75" customHeight="1">
      <c r="A459" s="2"/>
      <c r="B459" s="2"/>
      <c r="C459" s="2"/>
      <c r="D459" s="2"/>
      <c r="E459" s="2"/>
      <c r="F459" s="2"/>
      <c r="G459" s="222"/>
      <c r="H459" s="222"/>
      <c r="I459" s="222"/>
      <c r="J459" s="222"/>
      <c r="K459" s="5"/>
    </row>
    <row r="460" ht="15.75" customHeight="1">
      <c r="A460" s="2"/>
      <c r="B460" s="2"/>
      <c r="C460" s="2"/>
      <c r="D460" s="2"/>
      <c r="E460" s="2"/>
      <c r="F460" s="2"/>
      <c r="G460" s="222"/>
      <c r="H460" s="222"/>
      <c r="I460" s="222"/>
      <c r="J460" s="222"/>
      <c r="K460" s="5"/>
    </row>
    <row r="461" ht="15.75" customHeight="1">
      <c r="A461" s="2"/>
      <c r="B461" s="2"/>
      <c r="C461" s="2"/>
      <c r="D461" s="2"/>
      <c r="E461" s="2"/>
      <c r="F461" s="2"/>
      <c r="G461" s="222"/>
      <c r="H461" s="222"/>
      <c r="I461" s="222"/>
      <c r="J461" s="222"/>
      <c r="K461" s="5"/>
    </row>
    <row r="462" ht="15.75" customHeight="1">
      <c r="A462" s="2"/>
      <c r="B462" s="2"/>
      <c r="C462" s="2"/>
      <c r="D462" s="2"/>
      <c r="E462" s="2"/>
      <c r="F462" s="2"/>
      <c r="G462" s="222"/>
      <c r="H462" s="222"/>
      <c r="I462" s="222"/>
      <c r="J462" s="222"/>
      <c r="K462" s="5"/>
    </row>
    <row r="463" ht="15.75" customHeight="1">
      <c r="A463" s="2"/>
      <c r="B463" s="2"/>
      <c r="C463" s="2"/>
      <c r="D463" s="2"/>
      <c r="E463" s="2"/>
      <c r="F463" s="2"/>
      <c r="G463" s="222"/>
      <c r="H463" s="222"/>
      <c r="I463" s="222"/>
      <c r="J463" s="222"/>
      <c r="K463" s="5"/>
    </row>
    <row r="464" ht="15.75" customHeight="1">
      <c r="A464" s="2"/>
      <c r="B464" s="2"/>
      <c r="C464" s="2"/>
      <c r="D464" s="2"/>
      <c r="E464" s="2"/>
      <c r="F464" s="2"/>
      <c r="G464" s="222"/>
      <c r="H464" s="222"/>
      <c r="I464" s="222"/>
      <c r="J464" s="222"/>
      <c r="K464" s="5"/>
    </row>
    <row r="465" ht="15.75" customHeight="1">
      <c r="A465" s="2"/>
      <c r="B465" s="2"/>
      <c r="C465" s="2"/>
      <c r="D465" s="2"/>
      <c r="E465" s="2"/>
      <c r="F465" s="2"/>
      <c r="G465" s="222"/>
      <c r="H465" s="222"/>
      <c r="I465" s="222"/>
      <c r="J465" s="222"/>
      <c r="K465" s="5"/>
    </row>
    <row r="466" ht="15.75" customHeight="1">
      <c r="A466" s="2"/>
      <c r="B466" s="2"/>
      <c r="C466" s="2"/>
      <c r="D466" s="2"/>
      <c r="E466" s="2"/>
      <c r="F466" s="2"/>
      <c r="G466" s="222"/>
      <c r="H466" s="222"/>
      <c r="I466" s="222"/>
      <c r="J466" s="222"/>
      <c r="K466" s="5"/>
    </row>
    <row r="467" ht="15.75" customHeight="1">
      <c r="A467" s="2"/>
      <c r="B467" s="2"/>
      <c r="C467" s="2"/>
      <c r="D467" s="2"/>
      <c r="E467" s="2"/>
      <c r="F467" s="2"/>
      <c r="G467" s="222"/>
      <c r="H467" s="222"/>
      <c r="I467" s="222"/>
      <c r="J467" s="222"/>
      <c r="K467" s="5"/>
    </row>
    <row r="468" ht="15.75" customHeight="1">
      <c r="A468" s="2"/>
      <c r="B468" s="2"/>
      <c r="C468" s="2"/>
      <c r="D468" s="2"/>
      <c r="E468" s="2"/>
      <c r="F468" s="2"/>
      <c r="G468" s="222"/>
      <c r="H468" s="222"/>
      <c r="I468" s="222"/>
      <c r="J468" s="222"/>
      <c r="K468" s="5"/>
    </row>
    <row r="469" ht="15.75" customHeight="1">
      <c r="A469" s="2"/>
      <c r="B469" s="2"/>
      <c r="C469" s="2"/>
      <c r="D469" s="2"/>
      <c r="E469" s="2"/>
      <c r="F469" s="2"/>
      <c r="G469" s="222"/>
      <c r="H469" s="222"/>
      <c r="I469" s="222"/>
      <c r="J469" s="222"/>
      <c r="K469" s="5"/>
    </row>
    <row r="470" ht="15.75" customHeight="1">
      <c r="A470" s="2"/>
      <c r="B470" s="2"/>
      <c r="C470" s="2"/>
      <c r="D470" s="2"/>
      <c r="E470" s="2"/>
      <c r="F470" s="2"/>
      <c r="G470" s="222"/>
      <c r="H470" s="222"/>
      <c r="I470" s="222"/>
      <c r="J470" s="222"/>
      <c r="K470" s="5"/>
    </row>
    <row r="471" ht="15.75" customHeight="1">
      <c r="A471" s="2"/>
      <c r="B471" s="2"/>
      <c r="C471" s="2"/>
      <c r="D471" s="2"/>
      <c r="E471" s="2"/>
      <c r="F471" s="2"/>
      <c r="G471" s="222"/>
      <c r="H471" s="222"/>
      <c r="I471" s="222"/>
      <c r="J471" s="222"/>
      <c r="K471" s="5"/>
    </row>
    <row r="472" ht="15.75" customHeight="1">
      <c r="A472" s="2"/>
      <c r="B472" s="2"/>
      <c r="C472" s="2"/>
      <c r="D472" s="2"/>
      <c r="E472" s="2"/>
      <c r="F472" s="2"/>
      <c r="G472" s="222"/>
      <c r="H472" s="222"/>
      <c r="I472" s="222"/>
      <c r="J472" s="222"/>
      <c r="K472" s="5"/>
    </row>
    <row r="473" ht="15.75" customHeight="1">
      <c r="A473" s="2"/>
      <c r="B473" s="2"/>
      <c r="C473" s="2"/>
      <c r="D473" s="2"/>
      <c r="E473" s="2"/>
      <c r="F473" s="2"/>
      <c r="G473" s="222"/>
      <c r="H473" s="222"/>
      <c r="I473" s="222"/>
      <c r="J473" s="222"/>
      <c r="K473" s="5"/>
    </row>
    <row r="474" ht="15.75" customHeight="1">
      <c r="A474" s="2"/>
      <c r="B474" s="2"/>
      <c r="C474" s="2"/>
      <c r="D474" s="2"/>
      <c r="E474" s="2"/>
      <c r="F474" s="2"/>
      <c r="G474" s="222"/>
      <c r="H474" s="222"/>
      <c r="I474" s="222"/>
      <c r="J474" s="222"/>
      <c r="K474" s="5"/>
    </row>
    <row r="475" ht="15.75" customHeight="1">
      <c r="A475" s="2"/>
      <c r="B475" s="2"/>
      <c r="C475" s="2"/>
      <c r="D475" s="2"/>
      <c r="E475" s="2"/>
      <c r="F475" s="2"/>
      <c r="G475" s="222"/>
      <c r="H475" s="222"/>
      <c r="I475" s="222"/>
      <c r="J475" s="222"/>
      <c r="K475" s="5"/>
    </row>
    <row r="476" ht="15.75" customHeight="1">
      <c r="A476" s="2"/>
      <c r="B476" s="2"/>
      <c r="C476" s="2"/>
      <c r="D476" s="2"/>
      <c r="E476" s="2"/>
      <c r="F476" s="2"/>
      <c r="G476" s="222"/>
      <c r="H476" s="222"/>
      <c r="I476" s="222"/>
      <c r="J476" s="222"/>
      <c r="K476" s="5"/>
    </row>
    <row r="477" ht="15.75" customHeight="1">
      <c r="A477" s="2"/>
      <c r="B477" s="2"/>
      <c r="C477" s="2"/>
      <c r="D477" s="2"/>
      <c r="E477" s="2"/>
      <c r="F477" s="2"/>
      <c r="G477" s="222"/>
      <c r="H477" s="222"/>
      <c r="I477" s="222"/>
      <c r="J477" s="222"/>
      <c r="K477" s="5"/>
    </row>
    <row r="478" ht="15.75" customHeight="1">
      <c r="A478" s="2"/>
      <c r="B478" s="2"/>
      <c r="C478" s="2"/>
      <c r="D478" s="2"/>
      <c r="E478" s="2"/>
      <c r="F478" s="2"/>
      <c r="G478" s="222"/>
      <c r="H478" s="222"/>
      <c r="I478" s="222"/>
      <c r="J478" s="222"/>
      <c r="K478" s="5"/>
    </row>
    <row r="479" ht="15.75" customHeight="1">
      <c r="A479" s="2"/>
      <c r="B479" s="2"/>
      <c r="C479" s="2"/>
      <c r="D479" s="2"/>
      <c r="E479" s="2"/>
      <c r="F479" s="2"/>
      <c r="G479" s="222"/>
      <c r="H479" s="222"/>
      <c r="I479" s="222"/>
      <c r="J479" s="222"/>
      <c r="K479" s="5"/>
    </row>
    <row r="480" ht="15.75" customHeight="1">
      <c r="A480" s="2"/>
      <c r="B480" s="2"/>
      <c r="C480" s="2"/>
      <c r="D480" s="2"/>
      <c r="E480" s="2"/>
      <c r="F480" s="2"/>
      <c r="G480" s="222"/>
      <c r="H480" s="222"/>
      <c r="I480" s="222"/>
      <c r="J480" s="222"/>
      <c r="K480" s="5"/>
    </row>
    <row r="481" ht="15.75" customHeight="1">
      <c r="A481" s="2"/>
      <c r="B481" s="2"/>
      <c r="C481" s="2"/>
      <c r="D481" s="2"/>
      <c r="E481" s="2"/>
      <c r="F481" s="2"/>
      <c r="G481" s="222"/>
      <c r="H481" s="222"/>
      <c r="I481" s="222"/>
      <c r="J481" s="222"/>
      <c r="K481" s="5"/>
    </row>
    <row r="482" ht="15.75" customHeight="1">
      <c r="A482" s="2"/>
      <c r="B482" s="2"/>
      <c r="C482" s="2"/>
      <c r="D482" s="2"/>
      <c r="E482" s="2"/>
      <c r="F482" s="2"/>
      <c r="G482" s="222"/>
      <c r="H482" s="222"/>
      <c r="I482" s="222"/>
      <c r="J482" s="222"/>
      <c r="K482" s="5"/>
    </row>
    <row r="483" ht="15.75" customHeight="1">
      <c r="A483" s="2"/>
      <c r="B483" s="2"/>
      <c r="C483" s="2"/>
      <c r="D483" s="2"/>
      <c r="E483" s="2"/>
      <c r="F483" s="2"/>
      <c r="G483" s="222"/>
      <c r="H483" s="222"/>
      <c r="I483" s="222"/>
      <c r="J483" s="222"/>
      <c r="K483" s="5"/>
    </row>
    <row r="484" ht="15.75" customHeight="1">
      <c r="A484" s="2"/>
      <c r="B484" s="2"/>
      <c r="C484" s="2"/>
      <c r="D484" s="2"/>
      <c r="E484" s="2"/>
      <c r="F484" s="2"/>
      <c r="G484" s="222"/>
      <c r="H484" s="222"/>
      <c r="I484" s="222"/>
      <c r="J484" s="222"/>
      <c r="K484" s="5"/>
    </row>
    <row r="485" ht="15.75" customHeight="1">
      <c r="A485" s="2"/>
      <c r="B485" s="2"/>
      <c r="C485" s="2"/>
      <c r="D485" s="2"/>
      <c r="E485" s="2"/>
      <c r="F485" s="2"/>
      <c r="G485" s="222"/>
      <c r="H485" s="222"/>
      <c r="I485" s="222"/>
      <c r="J485" s="222"/>
      <c r="K485" s="5"/>
    </row>
    <row r="486" ht="15.75" customHeight="1">
      <c r="A486" s="2"/>
      <c r="B486" s="2"/>
      <c r="C486" s="2"/>
      <c r="D486" s="2"/>
      <c r="E486" s="2"/>
      <c r="F486" s="2"/>
      <c r="G486" s="222"/>
      <c r="H486" s="222"/>
      <c r="I486" s="222"/>
      <c r="J486" s="222"/>
      <c r="K486" s="5"/>
    </row>
    <row r="487" ht="15.75" customHeight="1">
      <c r="A487" s="2"/>
      <c r="B487" s="2"/>
      <c r="C487" s="2"/>
      <c r="D487" s="2"/>
      <c r="E487" s="2"/>
      <c r="F487" s="2"/>
      <c r="G487" s="222"/>
      <c r="H487" s="222"/>
      <c r="I487" s="222"/>
      <c r="J487" s="222"/>
      <c r="K487" s="5"/>
    </row>
    <row r="488" ht="15.75" customHeight="1">
      <c r="A488" s="2"/>
      <c r="B488" s="2"/>
      <c r="C488" s="2"/>
      <c r="D488" s="2"/>
      <c r="E488" s="2"/>
      <c r="F488" s="2"/>
      <c r="G488" s="222"/>
      <c r="H488" s="222"/>
      <c r="I488" s="222"/>
      <c r="J488" s="222"/>
      <c r="K488" s="5"/>
    </row>
    <row r="489" ht="15.75" customHeight="1">
      <c r="A489" s="2"/>
      <c r="B489" s="2"/>
      <c r="C489" s="2"/>
      <c r="D489" s="2"/>
      <c r="E489" s="2"/>
      <c r="F489" s="2"/>
      <c r="G489" s="222"/>
      <c r="H489" s="222"/>
      <c r="I489" s="222"/>
      <c r="J489" s="222"/>
      <c r="K489" s="5"/>
    </row>
    <row r="490" ht="15.75" customHeight="1">
      <c r="A490" s="2"/>
      <c r="B490" s="2"/>
      <c r="C490" s="2"/>
      <c r="D490" s="2"/>
      <c r="E490" s="2"/>
      <c r="F490" s="2"/>
      <c r="G490" s="222"/>
      <c r="H490" s="222"/>
      <c r="I490" s="222"/>
      <c r="J490" s="222"/>
      <c r="K490" s="5"/>
    </row>
    <row r="491" ht="15.75" customHeight="1">
      <c r="A491" s="2"/>
      <c r="B491" s="2"/>
      <c r="C491" s="2"/>
      <c r="D491" s="2"/>
      <c r="E491" s="2"/>
      <c r="F491" s="2"/>
      <c r="G491" s="222"/>
      <c r="H491" s="222"/>
      <c r="I491" s="222"/>
      <c r="J491" s="222"/>
      <c r="K491" s="5"/>
    </row>
    <row r="492" ht="15.75" customHeight="1">
      <c r="A492" s="2"/>
      <c r="B492" s="2"/>
      <c r="C492" s="2"/>
      <c r="D492" s="2"/>
      <c r="E492" s="2"/>
      <c r="F492" s="2"/>
      <c r="G492" s="222"/>
      <c r="H492" s="222"/>
      <c r="I492" s="222"/>
      <c r="J492" s="222"/>
      <c r="K492" s="5"/>
    </row>
    <row r="493" ht="15.75" customHeight="1">
      <c r="A493" s="2"/>
      <c r="B493" s="2"/>
      <c r="C493" s="2"/>
      <c r="D493" s="2"/>
      <c r="E493" s="2"/>
      <c r="F493" s="2"/>
      <c r="G493" s="222"/>
      <c r="H493" s="222"/>
      <c r="I493" s="222"/>
      <c r="J493" s="222"/>
      <c r="K493" s="5"/>
    </row>
    <row r="494" ht="15.75" customHeight="1">
      <c r="A494" s="2"/>
      <c r="B494" s="2"/>
      <c r="C494" s="2"/>
      <c r="D494" s="2"/>
      <c r="E494" s="2"/>
      <c r="F494" s="2"/>
      <c r="G494" s="222"/>
      <c r="H494" s="222"/>
      <c r="I494" s="222"/>
      <c r="J494" s="222"/>
      <c r="K494" s="5"/>
    </row>
    <row r="495" ht="15.75" customHeight="1">
      <c r="A495" s="2"/>
      <c r="B495" s="2"/>
      <c r="C495" s="2"/>
      <c r="D495" s="2"/>
      <c r="E495" s="2"/>
      <c r="F495" s="2"/>
      <c r="G495" s="222"/>
      <c r="H495" s="222"/>
      <c r="I495" s="222"/>
      <c r="J495" s="222"/>
      <c r="K495" s="5"/>
    </row>
    <row r="496" ht="15.75" customHeight="1">
      <c r="A496" s="2"/>
      <c r="B496" s="2"/>
      <c r="C496" s="2"/>
      <c r="D496" s="2"/>
      <c r="E496" s="2"/>
      <c r="F496" s="2"/>
      <c r="G496" s="222"/>
      <c r="H496" s="222"/>
      <c r="I496" s="222"/>
      <c r="J496" s="222"/>
      <c r="K496" s="5"/>
    </row>
    <row r="497" ht="15.75" customHeight="1">
      <c r="A497" s="2"/>
      <c r="B497" s="2"/>
      <c r="C497" s="2"/>
      <c r="D497" s="2"/>
      <c r="E497" s="2"/>
      <c r="F497" s="2"/>
      <c r="G497" s="222"/>
      <c r="H497" s="222"/>
      <c r="I497" s="222"/>
      <c r="J497" s="222"/>
      <c r="K497" s="5"/>
    </row>
    <row r="498" ht="15.75" customHeight="1">
      <c r="A498" s="2"/>
      <c r="B498" s="2"/>
      <c r="C498" s="2"/>
      <c r="D498" s="2"/>
      <c r="E498" s="2"/>
      <c r="F498" s="2"/>
      <c r="G498" s="222"/>
      <c r="H498" s="222"/>
      <c r="I498" s="222"/>
      <c r="J498" s="222"/>
      <c r="K498" s="5"/>
    </row>
    <row r="499" ht="15.75" customHeight="1">
      <c r="A499" s="2"/>
      <c r="B499" s="2"/>
      <c r="C499" s="2"/>
      <c r="D499" s="2"/>
      <c r="E499" s="2"/>
      <c r="F499" s="2"/>
      <c r="G499" s="222"/>
      <c r="H499" s="222"/>
      <c r="I499" s="222"/>
      <c r="J499" s="222"/>
      <c r="K499" s="5"/>
    </row>
    <row r="500" ht="15.75" customHeight="1">
      <c r="A500" s="2"/>
      <c r="B500" s="2"/>
      <c r="C500" s="2"/>
      <c r="D500" s="2"/>
      <c r="E500" s="2"/>
      <c r="F500" s="2"/>
      <c r="G500" s="222"/>
      <c r="H500" s="222"/>
      <c r="I500" s="222"/>
      <c r="J500" s="222"/>
      <c r="K500" s="5"/>
    </row>
    <row r="501" ht="15.75" customHeight="1">
      <c r="A501" s="2"/>
      <c r="B501" s="2"/>
      <c r="C501" s="2"/>
      <c r="D501" s="2"/>
      <c r="E501" s="2"/>
      <c r="F501" s="2"/>
      <c r="G501" s="222"/>
      <c r="H501" s="222"/>
      <c r="I501" s="222"/>
      <c r="J501" s="222"/>
      <c r="K501" s="5"/>
    </row>
    <row r="502" ht="15.75" customHeight="1">
      <c r="A502" s="2"/>
      <c r="B502" s="2"/>
      <c r="C502" s="2"/>
      <c r="D502" s="2"/>
      <c r="E502" s="2"/>
      <c r="F502" s="2"/>
      <c r="G502" s="222"/>
      <c r="H502" s="222"/>
      <c r="I502" s="222"/>
      <c r="J502" s="222"/>
      <c r="K502" s="5"/>
    </row>
    <row r="503" ht="15.75" customHeight="1">
      <c r="A503" s="2"/>
      <c r="B503" s="2"/>
      <c r="C503" s="2"/>
      <c r="D503" s="2"/>
      <c r="E503" s="2"/>
      <c r="F503" s="2"/>
      <c r="G503" s="222"/>
      <c r="H503" s="222"/>
      <c r="I503" s="222"/>
      <c r="J503" s="222"/>
      <c r="K503" s="5"/>
    </row>
    <row r="504" ht="15.75" customHeight="1">
      <c r="A504" s="2"/>
      <c r="B504" s="2"/>
      <c r="C504" s="2"/>
      <c r="D504" s="2"/>
      <c r="E504" s="2"/>
      <c r="F504" s="2"/>
      <c r="G504" s="222"/>
      <c r="H504" s="222"/>
      <c r="I504" s="222"/>
      <c r="J504" s="222"/>
      <c r="K504" s="5"/>
    </row>
    <row r="505" ht="15.75" customHeight="1">
      <c r="A505" s="2"/>
      <c r="B505" s="2"/>
      <c r="C505" s="2"/>
      <c r="D505" s="2"/>
      <c r="E505" s="2"/>
      <c r="F505" s="2"/>
      <c r="G505" s="222"/>
      <c r="H505" s="222"/>
      <c r="I505" s="222"/>
      <c r="J505" s="222"/>
      <c r="K505" s="5"/>
    </row>
    <row r="506" ht="15.75" customHeight="1">
      <c r="A506" s="2"/>
      <c r="B506" s="2"/>
      <c r="C506" s="2"/>
      <c r="D506" s="2"/>
      <c r="E506" s="2"/>
      <c r="F506" s="2"/>
      <c r="G506" s="222"/>
      <c r="H506" s="222"/>
      <c r="I506" s="222"/>
      <c r="J506" s="222"/>
      <c r="K506" s="5"/>
    </row>
    <row r="507" ht="15.75" customHeight="1">
      <c r="A507" s="2"/>
      <c r="B507" s="2"/>
      <c r="C507" s="2"/>
      <c r="D507" s="2"/>
      <c r="E507" s="2"/>
      <c r="F507" s="2"/>
      <c r="G507" s="222"/>
      <c r="H507" s="222"/>
      <c r="I507" s="222"/>
      <c r="J507" s="222"/>
      <c r="K507" s="5"/>
    </row>
    <row r="508" ht="15.75" customHeight="1">
      <c r="A508" s="2"/>
      <c r="B508" s="2"/>
      <c r="C508" s="2"/>
      <c r="D508" s="2"/>
      <c r="E508" s="2"/>
      <c r="F508" s="2"/>
      <c r="G508" s="222"/>
      <c r="H508" s="222"/>
      <c r="I508" s="222"/>
      <c r="J508" s="222"/>
      <c r="K508" s="5"/>
    </row>
    <row r="509" ht="15.75" customHeight="1">
      <c r="A509" s="2"/>
      <c r="B509" s="2"/>
      <c r="C509" s="2"/>
      <c r="D509" s="2"/>
      <c r="E509" s="2"/>
      <c r="F509" s="2"/>
      <c r="G509" s="222"/>
      <c r="H509" s="222"/>
      <c r="I509" s="222"/>
      <c r="J509" s="222"/>
      <c r="K509" s="5"/>
    </row>
    <row r="510" ht="15.75" customHeight="1">
      <c r="A510" s="2"/>
      <c r="B510" s="2"/>
      <c r="C510" s="2"/>
      <c r="D510" s="2"/>
      <c r="E510" s="2"/>
      <c r="F510" s="2"/>
      <c r="G510" s="222"/>
      <c r="H510" s="222"/>
      <c r="I510" s="222"/>
      <c r="J510" s="222"/>
      <c r="K510" s="5"/>
    </row>
    <row r="511" ht="15.75" customHeight="1">
      <c r="A511" s="2"/>
      <c r="B511" s="2"/>
      <c r="C511" s="2"/>
      <c r="D511" s="2"/>
      <c r="E511" s="2"/>
      <c r="F511" s="2"/>
      <c r="G511" s="222"/>
      <c r="H511" s="222"/>
      <c r="I511" s="222"/>
      <c r="J511" s="222"/>
      <c r="K511" s="5"/>
    </row>
    <row r="512" ht="15.75" customHeight="1">
      <c r="A512" s="2"/>
      <c r="B512" s="2"/>
      <c r="C512" s="2"/>
      <c r="D512" s="2"/>
      <c r="E512" s="2"/>
      <c r="F512" s="2"/>
      <c r="G512" s="222"/>
      <c r="H512" s="222"/>
      <c r="I512" s="222"/>
      <c r="J512" s="222"/>
      <c r="K512" s="5"/>
    </row>
    <row r="513" ht="15.75" customHeight="1">
      <c r="A513" s="2"/>
      <c r="B513" s="2"/>
      <c r="C513" s="2"/>
      <c r="D513" s="2"/>
      <c r="E513" s="2"/>
      <c r="F513" s="2"/>
      <c r="G513" s="222"/>
      <c r="H513" s="222"/>
      <c r="I513" s="222"/>
      <c r="J513" s="222"/>
      <c r="K513" s="5"/>
    </row>
    <row r="514" ht="15.75" customHeight="1">
      <c r="A514" s="2"/>
      <c r="B514" s="2"/>
      <c r="C514" s="2"/>
      <c r="D514" s="2"/>
      <c r="E514" s="2"/>
      <c r="F514" s="2"/>
      <c r="G514" s="222"/>
      <c r="H514" s="222"/>
      <c r="I514" s="222"/>
      <c r="J514" s="222"/>
      <c r="K514" s="5"/>
    </row>
    <row r="515" ht="15.75" customHeight="1">
      <c r="A515" s="2"/>
      <c r="B515" s="2"/>
      <c r="C515" s="2"/>
      <c r="D515" s="2"/>
      <c r="E515" s="2"/>
      <c r="F515" s="2"/>
      <c r="G515" s="222"/>
      <c r="H515" s="222"/>
      <c r="I515" s="222"/>
      <c r="J515" s="222"/>
      <c r="K515" s="5"/>
    </row>
    <row r="516" ht="15.75" customHeight="1">
      <c r="A516" s="2"/>
      <c r="B516" s="2"/>
      <c r="C516" s="2"/>
      <c r="D516" s="2"/>
      <c r="E516" s="2"/>
      <c r="F516" s="2"/>
      <c r="G516" s="222"/>
      <c r="H516" s="222"/>
      <c r="I516" s="222"/>
      <c r="J516" s="222"/>
      <c r="K516" s="5"/>
    </row>
    <row r="517" ht="15.75" customHeight="1">
      <c r="A517" s="2"/>
      <c r="B517" s="2"/>
      <c r="C517" s="2"/>
      <c r="D517" s="2"/>
      <c r="E517" s="2"/>
      <c r="F517" s="2"/>
      <c r="G517" s="222"/>
      <c r="H517" s="222"/>
      <c r="I517" s="222"/>
      <c r="J517" s="222"/>
      <c r="K517" s="5"/>
    </row>
    <row r="518" ht="15.75" customHeight="1">
      <c r="A518" s="2"/>
      <c r="B518" s="2"/>
      <c r="C518" s="2"/>
      <c r="D518" s="2"/>
      <c r="E518" s="2"/>
      <c r="F518" s="2"/>
      <c r="G518" s="222"/>
      <c r="H518" s="222"/>
      <c r="I518" s="222"/>
      <c r="J518" s="222"/>
      <c r="K518" s="5"/>
    </row>
    <row r="519" ht="15.75" customHeight="1">
      <c r="A519" s="2"/>
      <c r="B519" s="2"/>
      <c r="C519" s="2"/>
      <c r="D519" s="2"/>
      <c r="E519" s="2"/>
      <c r="F519" s="2"/>
      <c r="G519" s="222"/>
      <c r="H519" s="222"/>
      <c r="I519" s="222"/>
      <c r="J519" s="222"/>
      <c r="K519" s="5"/>
    </row>
    <row r="520" ht="15.75" customHeight="1">
      <c r="A520" s="2"/>
      <c r="B520" s="2"/>
      <c r="C520" s="2"/>
      <c r="D520" s="2"/>
      <c r="E520" s="2"/>
      <c r="F520" s="2"/>
      <c r="G520" s="222"/>
      <c r="H520" s="222"/>
      <c r="I520" s="222"/>
      <c r="J520" s="222"/>
      <c r="K520" s="5"/>
    </row>
    <row r="521" ht="15.75" customHeight="1">
      <c r="A521" s="2"/>
      <c r="B521" s="2"/>
      <c r="C521" s="2"/>
      <c r="D521" s="2"/>
      <c r="E521" s="2"/>
      <c r="F521" s="2"/>
      <c r="G521" s="222"/>
      <c r="H521" s="222"/>
      <c r="I521" s="222"/>
      <c r="J521" s="222"/>
      <c r="K521" s="5"/>
    </row>
    <row r="522" ht="15.75" customHeight="1">
      <c r="A522" s="2"/>
      <c r="B522" s="2"/>
      <c r="C522" s="2"/>
      <c r="D522" s="2"/>
      <c r="E522" s="2"/>
      <c r="F522" s="2"/>
      <c r="G522" s="222"/>
      <c r="H522" s="222"/>
      <c r="I522" s="222"/>
      <c r="J522" s="222"/>
      <c r="K522" s="5"/>
    </row>
    <row r="523" ht="15.75" customHeight="1">
      <c r="A523" s="2"/>
      <c r="B523" s="2"/>
      <c r="C523" s="2"/>
      <c r="D523" s="2"/>
      <c r="E523" s="2"/>
      <c r="F523" s="2"/>
      <c r="G523" s="222"/>
      <c r="H523" s="222"/>
      <c r="I523" s="222"/>
      <c r="J523" s="222"/>
      <c r="K523" s="5"/>
    </row>
    <row r="524" ht="15.75" customHeight="1">
      <c r="A524" s="2"/>
      <c r="B524" s="2"/>
      <c r="C524" s="2"/>
      <c r="D524" s="2"/>
      <c r="E524" s="2"/>
      <c r="F524" s="2"/>
      <c r="G524" s="222"/>
      <c r="H524" s="222"/>
      <c r="I524" s="222"/>
      <c r="J524" s="222"/>
      <c r="K524" s="5"/>
    </row>
    <row r="525" ht="15.75" customHeight="1">
      <c r="A525" s="2"/>
      <c r="B525" s="2"/>
      <c r="C525" s="2"/>
      <c r="D525" s="2"/>
      <c r="E525" s="2"/>
      <c r="F525" s="2"/>
      <c r="G525" s="222"/>
      <c r="H525" s="222"/>
      <c r="I525" s="222"/>
      <c r="J525" s="222"/>
      <c r="K525" s="5"/>
    </row>
    <row r="526" ht="15.75" customHeight="1">
      <c r="A526" s="2"/>
      <c r="B526" s="2"/>
      <c r="C526" s="2"/>
      <c r="D526" s="2"/>
      <c r="E526" s="2"/>
      <c r="F526" s="2"/>
      <c r="G526" s="222"/>
      <c r="H526" s="222"/>
      <c r="I526" s="222"/>
      <c r="J526" s="222"/>
      <c r="K526" s="5"/>
    </row>
    <row r="527" ht="15.75" customHeight="1">
      <c r="A527" s="2"/>
      <c r="B527" s="2"/>
      <c r="C527" s="2"/>
      <c r="D527" s="2"/>
      <c r="E527" s="2"/>
      <c r="F527" s="2"/>
      <c r="G527" s="222"/>
      <c r="H527" s="222"/>
      <c r="I527" s="222"/>
      <c r="J527" s="222"/>
      <c r="K527" s="5"/>
    </row>
    <row r="528" ht="15.75" customHeight="1">
      <c r="A528" s="2"/>
      <c r="B528" s="2"/>
      <c r="C528" s="2"/>
      <c r="D528" s="2"/>
      <c r="E528" s="2"/>
      <c r="F528" s="2"/>
      <c r="G528" s="222"/>
      <c r="H528" s="222"/>
      <c r="I528" s="222"/>
      <c r="J528" s="222"/>
      <c r="K528" s="5"/>
    </row>
    <row r="529" ht="15.75" customHeight="1">
      <c r="A529" s="2"/>
      <c r="B529" s="2"/>
      <c r="C529" s="2"/>
      <c r="D529" s="2"/>
      <c r="E529" s="2"/>
      <c r="F529" s="2"/>
      <c r="G529" s="222"/>
      <c r="H529" s="222"/>
      <c r="I529" s="222"/>
      <c r="J529" s="222"/>
      <c r="K529" s="5"/>
    </row>
    <row r="530" ht="15.75" customHeight="1">
      <c r="A530" s="2"/>
      <c r="B530" s="2"/>
      <c r="C530" s="2"/>
      <c r="D530" s="2"/>
      <c r="E530" s="2"/>
      <c r="F530" s="2"/>
      <c r="G530" s="222"/>
      <c r="H530" s="222"/>
      <c r="I530" s="222"/>
      <c r="J530" s="222"/>
      <c r="K530" s="5"/>
    </row>
    <row r="531" ht="15.75" customHeight="1">
      <c r="A531" s="2"/>
      <c r="B531" s="2"/>
      <c r="C531" s="2"/>
      <c r="D531" s="2"/>
      <c r="E531" s="2"/>
      <c r="F531" s="2"/>
      <c r="G531" s="222"/>
      <c r="H531" s="222"/>
      <c r="I531" s="222"/>
      <c r="J531" s="222"/>
      <c r="K531" s="5"/>
    </row>
    <row r="532" ht="15.75" customHeight="1">
      <c r="A532" s="2"/>
      <c r="B532" s="2"/>
      <c r="C532" s="2"/>
      <c r="D532" s="2"/>
      <c r="E532" s="2"/>
      <c r="F532" s="2"/>
      <c r="G532" s="222"/>
      <c r="H532" s="222"/>
      <c r="I532" s="222"/>
      <c r="J532" s="222"/>
      <c r="K532" s="5"/>
    </row>
    <row r="533" ht="15.75" customHeight="1">
      <c r="A533" s="2"/>
      <c r="B533" s="2"/>
      <c r="C533" s="2"/>
      <c r="D533" s="2"/>
      <c r="E533" s="2"/>
      <c r="F533" s="2"/>
      <c r="G533" s="222"/>
      <c r="H533" s="222"/>
      <c r="I533" s="222"/>
      <c r="J533" s="222"/>
      <c r="K533" s="5"/>
    </row>
    <row r="534" ht="15.75" customHeight="1">
      <c r="A534" s="2"/>
      <c r="B534" s="2"/>
      <c r="C534" s="2"/>
      <c r="D534" s="2"/>
      <c r="E534" s="2"/>
      <c r="F534" s="2"/>
      <c r="G534" s="222"/>
      <c r="H534" s="222"/>
      <c r="I534" s="222"/>
      <c r="J534" s="222"/>
      <c r="K534" s="5"/>
    </row>
    <row r="535" ht="15.75" customHeight="1">
      <c r="A535" s="2"/>
      <c r="B535" s="2"/>
      <c r="C535" s="2"/>
      <c r="D535" s="2"/>
      <c r="E535" s="2"/>
      <c r="F535" s="2"/>
      <c r="G535" s="222"/>
      <c r="H535" s="222"/>
      <c r="I535" s="222"/>
      <c r="J535" s="222"/>
      <c r="K535" s="5"/>
    </row>
    <row r="536" ht="15.75" customHeight="1">
      <c r="A536" s="2"/>
      <c r="B536" s="2"/>
      <c r="C536" s="2"/>
      <c r="D536" s="2"/>
      <c r="E536" s="2"/>
      <c r="F536" s="2"/>
      <c r="G536" s="222"/>
      <c r="H536" s="222"/>
      <c r="I536" s="222"/>
      <c r="J536" s="222"/>
      <c r="K536" s="5"/>
    </row>
    <row r="537" ht="15.75" customHeight="1">
      <c r="A537" s="2"/>
      <c r="B537" s="2"/>
      <c r="C537" s="2"/>
      <c r="D537" s="2"/>
      <c r="E537" s="2"/>
      <c r="F537" s="2"/>
      <c r="G537" s="222"/>
      <c r="H537" s="222"/>
      <c r="I537" s="222"/>
      <c r="J537" s="222"/>
      <c r="K537" s="5"/>
    </row>
    <row r="538" ht="15.75" customHeight="1">
      <c r="A538" s="2"/>
      <c r="B538" s="2"/>
      <c r="C538" s="2"/>
      <c r="D538" s="2"/>
      <c r="E538" s="2"/>
      <c r="F538" s="2"/>
      <c r="G538" s="222"/>
      <c r="H538" s="222"/>
      <c r="I538" s="222"/>
      <c r="J538" s="222"/>
      <c r="K538" s="5"/>
    </row>
    <row r="539" ht="15.75" customHeight="1">
      <c r="A539" s="2"/>
      <c r="B539" s="2"/>
      <c r="C539" s="2"/>
      <c r="D539" s="2"/>
      <c r="E539" s="2"/>
      <c r="F539" s="2"/>
      <c r="G539" s="222"/>
      <c r="H539" s="222"/>
      <c r="I539" s="222"/>
      <c r="J539" s="222"/>
      <c r="K539" s="5"/>
    </row>
    <row r="540" ht="15.75" customHeight="1">
      <c r="A540" s="2"/>
      <c r="B540" s="2"/>
      <c r="C540" s="2"/>
      <c r="D540" s="2"/>
      <c r="E540" s="2"/>
      <c r="F540" s="2"/>
      <c r="G540" s="222"/>
      <c r="H540" s="222"/>
      <c r="I540" s="222"/>
      <c r="J540" s="222"/>
      <c r="K540" s="5"/>
    </row>
    <row r="541" ht="15.75" customHeight="1">
      <c r="A541" s="2"/>
      <c r="B541" s="2"/>
      <c r="C541" s="2"/>
      <c r="D541" s="2"/>
      <c r="E541" s="2"/>
      <c r="F541" s="2"/>
      <c r="G541" s="222"/>
      <c r="H541" s="222"/>
      <c r="I541" s="222"/>
      <c r="J541" s="222"/>
      <c r="K541" s="5"/>
    </row>
    <row r="542" ht="15.75" customHeight="1">
      <c r="A542" s="2"/>
      <c r="B542" s="2"/>
      <c r="C542" s="2"/>
      <c r="D542" s="2"/>
      <c r="E542" s="2"/>
      <c r="F542" s="2"/>
      <c r="G542" s="222"/>
      <c r="H542" s="222"/>
      <c r="I542" s="222"/>
      <c r="J542" s="222"/>
      <c r="K542" s="5"/>
    </row>
    <row r="543" ht="15.75" customHeight="1">
      <c r="A543" s="2"/>
      <c r="B543" s="2"/>
      <c r="C543" s="2"/>
      <c r="D543" s="2"/>
      <c r="E543" s="2"/>
      <c r="F543" s="2"/>
      <c r="G543" s="222"/>
      <c r="H543" s="222"/>
      <c r="I543" s="222"/>
      <c r="J543" s="222"/>
      <c r="K543" s="5"/>
    </row>
    <row r="544" ht="15.75" customHeight="1">
      <c r="A544" s="2"/>
      <c r="B544" s="2"/>
      <c r="C544" s="2"/>
      <c r="D544" s="2"/>
      <c r="E544" s="2"/>
      <c r="F544" s="2"/>
      <c r="G544" s="222"/>
      <c r="H544" s="222"/>
      <c r="I544" s="222"/>
      <c r="J544" s="222"/>
      <c r="K544" s="5"/>
    </row>
    <row r="545" ht="15.75" customHeight="1">
      <c r="A545" s="2"/>
      <c r="B545" s="2"/>
      <c r="C545" s="2"/>
      <c r="D545" s="2"/>
      <c r="E545" s="2"/>
      <c r="F545" s="2"/>
      <c r="G545" s="222"/>
      <c r="H545" s="222"/>
      <c r="I545" s="222"/>
      <c r="J545" s="222"/>
      <c r="K545" s="5"/>
    </row>
    <row r="546" ht="15.75" customHeight="1">
      <c r="A546" s="2"/>
      <c r="B546" s="2"/>
      <c r="C546" s="2"/>
      <c r="D546" s="2"/>
      <c r="E546" s="2"/>
      <c r="F546" s="2"/>
      <c r="G546" s="222"/>
      <c r="H546" s="222"/>
      <c r="I546" s="222"/>
      <c r="J546" s="222"/>
      <c r="K546" s="5"/>
    </row>
    <row r="547" ht="15.75" customHeight="1">
      <c r="A547" s="2"/>
      <c r="B547" s="2"/>
      <c r="C547" s="2"/>
      <c r="D547" s="2"/>
      <c r="E547" s="2"/>
      <c r="F547" s="2"/>
      <c r="G547" s="222"/>
      <c r="H547" s="222"/>
      <c r="I547" s="222"/>
      <c r="J547" s="222"/>
      <c r="K547" s="5"/>
    </row>
    <row r="548" ht="15.75" customHeight="1">
      <c r="A548" s="2"/>
      <c r="B548" s="2"/>
      <c r="C548" s="2"/>
      <c r="D548" s="2"/>
      <c r="E548" s="2"/>
      <c r="F548" s="2"/>
      <c r="G548" s="222"/>
      <c r="H548" s="222"/>
      <c r="I548" s="222"/>
      <c r="J548" s="222"/>
      <c r="K548" s="5"/>
    </row>
    <row r="549" ht="15.75" customHeight="1">
      <c r="A549" s="2"/>
      <c r="B549" s="2"/>
      <c r="C549" s="2"/>
      <c r="D549" s="2"/>
      <c r="E549" s="2"/>
      <c r="F549" s="2"/>
      <c r="G549" s="222"/>
      <c r="H549" s="222"/>
      <c r="I549" s="222"/>
      <c r="J549" s="222"/>
      <c r="K549" s="5"/>
    </row>
    <row r="550" ht="15.75" customHeight="1">
      <c r="A550" s="2"/>
      <c r="B550" s="2"/>
      <c r="C550" s="2"/>
      <c r="D550" s="2"/>
      <c r="E550" s="2"/>
      <c r="F550" s="2"/>
      <c r="G550" s="222"/>
      <c r="H550" s="222"/>
      <c r="I550" s="222"/>
      <c r="J550" s="222"/>
      <c r="K550" s="5"/>
    </row>
    <row r="551" ht="15.75" customHeight="1">
      <c r="A551" s="2"/>
      <c r="B551" s="2"/>
      <c r="C551" s="2"/>
      <c r="D551" s="2"/>
      <c r="E551" s="2"/>
      <c r="F551" s="2"/>
      <c r="G551" s="222"/>
      <c r="H551" s="222"/>
      <c r="I551" s="222"/>
      <c r="J551" s="222"/>
      <c r="K551" s="5"/>
    </row>
    <row r="552" ht="15.75" customHeight="1">
      <c r="A552" s="2"/>
      <c r="B552" s="2"/>
      <c r="C552" s="2"/>
      <c r="D552" s="2"/>
      <c r="E552" s="2"/>
      <c r="F552" s="2"/>
      <c r="G552" s="222"/>
      <c r="H552" s="222"/>
      <c r="I552" s="222"/>
      <c r="J552" s="222"/>
      <c r="K552" s="5"/>
    </row>
    <row r="553" ht="15.75" customHeight="1">
      <c r="A553" s="2"/>
      <c r="B553" s="2"/>
      <c r="C553" s="2"/>
      <c r="D553" s="2"/>
      <c r="E553" s="2"/>
      <c r="F553" s="2"/>
      <c r="G553" s="222"/>
      <c r="H553" s="222"/>
      <c r="I553" s="222"/>
      <c r="J553" s="222"/>
      <c r="K553" s="5"/>
    </row>
    <row r="554" ht="15.75" customHeight="1">
      <c r="A554" s="2"/>
      <c r="B554" s="2"/>
      <c r="C554" s="2"/>
      <c r="D554" s="2"/>
      <c r="E554" s="2"/>
      <c r="F554" s="2"/>
      <c r="G554" s="222"/>
      <c r="H554" s="222"/>
      <c r="I554" s="222"/>
      <c r="J554" s="222"/>
      <c r="K554" s="5"/>
    </row>
    <row r="555" ht="15.75" customHeight="1">
      <c r="A555" s="2"/>
      <c r="B555" s="2"/>
      <c r="C555" s="2"/>
      <c r="D555" s="2"/>
      <c r="E555" s="2"/>
      <c r="F555" s="2"/>
      <c r="G555" s="222"/>
      <c r="H555" s="222"/>
      <c r="I555" s="222"/>
      <c r="J555" s="222"/>
      <c r="K555" s="5"/>
    </row>
    <row r="556" ht="15.75" customHeight="1">
      <c r="A556" s="2"/>
      <c r="B556" s="2"/>
      <c r="C556" s="2"/>
      <c r="D556" s="2"/>
      <c r="E556" s="2"/>
      <c r="F556" s="2"/>
      <c r="G556" s="222"/>
      <c r="H556" s="222"/>
      <c r="I556" s="222"/>
      <c r="J556" s="222"/>
      <c r="K556" s="5"/>
    </row>
    <row r="557" ht="15.75" customHeight="1">
      <c r="A557" s="2"/>
      <c r="B557" s="2"/>
      <c r="C557" s="2"/>
      <c r="D557" s="2"/>
      <c r="E557" s="2"/>
      <c r="F557" s="2"/>
      <c r="G557" s="222"/>
      <c r="H557" s="222"/>
      <c r="I557" s="222"/>
      <c r="J557" s="222"/>
      <c r="K557" s="5"/>
    </row>
    <row r="558" ht="15.75" customHeight="1">
      <c r="A558" s="2"/>
      <c r="B558" s="2"/>
      <c r="C558" s="2"/>
      <c r="D558" s="2"/>
      <c r="E558" s="2"/>
      <c r="F558" s="2"/>
      <c r="G558" s="222"/>
      <c r="H558" s="222"/>
      <c r="I558" s="222"/>
      <c r="J558" s="222"/>
      <c r="K558" s="5"/>
    </row>
    <row r="559" ht="15.75" customHeight="1">
      <c r="A559" s="2"/>
      <c r="B559" s="2"/>
      <c r="C559" s="2"/>
      <c r="D559" s="2"/>
      <c r="E559" s="2"/>
      <c r="F559" s="2"/>
      <c r="G559" s="222"/>
      <c r="H559" s="222"/>
      <c r="I559" s="222"/>
      <c r="J559" s="222"/>
      <c r="K559" s="5"/>
    </row>
    <row r="560" ht="15.75" customHeight="1">
      <c r="A560" s="2"/>
      <c r="B560" s="2"/>
      <c r="C560" s="2"/>
      <c r="D560" s="2"/>
      <c r="E560" s="2"/>
      <c r="F560" s="2"/>
      <c r="G560" s="222"/>
      <c r="H560" s="222"/>
      <c r="I560" s="222"/>
      <c r="J560" s="222"/>
      <c r="K560" s="5"/>
    </row>
    <row r="561" ht="15.75" customHeight="1">
      <c r="A561" s="2"/>
      <c r="B561" s="2"/>
      <c r="C561" s="2"/>
      <c r="D561" s="2"/>
      <c r="E561" s="2"/>
      <c r="F561" s="2"/>
      <c r="G561" s="222"/>
      <c r="H561" s="222"/>
      <c r="I561" s="222"/>
      <c r="J561" s="222"/>
      <c r="K561" s="5"/>
    </row>
    <row r="562" ht="15.75" customHeight="1">
      <c r="A562" s="2"/>
      <c r="B562" s="2"/>
      <c r="C562" s="2"/>
      <c r="D562" s="2"/>
      <c r="E562" s="2"/>
      <c r="F562" s="2"/>
      <c r="G562" s="222"/>
      <c r="H562" s="222"/>
      <c r="I562" s="222"/>
      <c r="J562" s="222"/>
      <c r="K562" s="5"/>
    </row>
    <row r="563" ht="15.75" customHeight="1">
      <c r="A563" s="2"/>
      <c r="B563" s="2"/>
      <c r="C563" s="2"/>
      <c r="D563" s="2"/>
      <c r="E563" s="2"/>
      <c r="F563" s="2"/>
      <c r="G563" s="222"/>
      <c r="H563" s="222"/>
      <c r="I563" s="222"/>
      <c r="J563" s="222"/>
      <c r="K563" s="5"/>
    </row>
    <row r="564" ht="15.75" customHeight="1">
      <c r="A564" s="2"/>
      <c r="B564" s="2"/>
      <c r="C564" s="2"/>
      <c r="D564" s="2"/>
      <c r="E564" s="2"/>
      <c r="F564" s="2"/>
      <c r="G564" s="222"/>
      <c r="H564" s="222"/>
      <c r="I564" s="222"/>
      <c r="J564" s="222"/>
      <c r="K564" s="5"/>
    </row>
    <row r="565" ht="15.75" customHeight="1">
      <c r="A565" s="2"/>
      <c r="B565" s="2"/>
      <c r="C565" s="2"/>
      <c r="D565" s="2"/>
      <c r="E565" s="2"/>
      <c r="F565" s="2"/>
      <c r="G565" s="222"/>
      <c r="H565" s="222"/>
      <c r="I565" s="222"/>
      <c r="J565" s="222"/>
      <c r="K565" s="5"/>
    </row>
    <row r="566" ht="15.75" customHeight="1">
      <c r="A566" s="2"/>
      <c r="B566" s="2"/>
      <c r="C566" s="2"/>
      <c r="D566" s="2"/>
      <c r="E566" s="2"/>
      <c r="F566" s="2"/>
      <c r="G566" s="222"/>
      <c r="H566" s="222"/>
      <c r="I566" s="222"/>
      <c r="J566" s="222"/>
      <c r="K566" s="5"/>
    </row>
    <row r="567" ht="15.75" customHeight="1">
      <c r="A567" s="2"/>
      <c r="B567" s="2"/>
      <c r="C567" s="2"/>
      <c r="D567" s="2"/>
      <c r="E567" s="2"/>
      <c r="F567" s="2"/>
      <c r="G567" s="222"/>
      <c r="H567" s="222"/>
      <c r="I567" s="222"/>
      <c r="J567" s="222"/>
      <c r="K567" s="5"/>
    </row>
    <row r="568" ht="15.75" customHeight="1">
      <c r="A568" s="2"/>
      <c r="B568" s="2"/>
      <c r="C568" s="2"/>
      <c r="D568" s="2"/>
      <c r="E568" s="2"/>
      <c r="F568" s="2"/>
      <c r="G568" s="222"/>
      <c r="H568" s="222"/>
      <c r="I568" s="222"/>
      <c r="J568" s="222"/>
      <c r="K568" s="5"/>
    </row>
    <row r="569" ht="15.75" customHeight="1">
      <c r="A569" s="2"/>
      <c r="B569" s="2"/>
      <c r="C569" s="2"/>
      <c r="D569" s="2"/>
      <c r="E569" s="2"/>
      <c r="F569" s="2"/>
      <c r="G569" s="222"/>
      <c r="H569" s="222"/>
      <c r="I569" s="222"/>
      <c r="J569" s="222"/>
      <c r="K569" s="5"/>
    </row>
    <row r="570" ht="15.75" customHeight="1">
      <c r="A570" s="2"/>
      <c r="B570" s="2"/>
      <c r="C570" s="2"/>
      <c r="D570" s="2"/>
      <c r="E570" s="2"/>
      <c r="F570" s="2"/>
      <c r="G570" s="222"/>
      <c r="H570" s="222"/>
      <c r="I570" s="222"/>
      <c r="J570" s="222"/>
      <c r="K570" s="5"/>
    </row>
    <row r="571" ht="15.75" customHeight="1">
      <c r="A571" s="2"/>
      <c r="B571" s="2"/>
      <c r="C571" s="2"/>
      <c r="D571" s="2"/>
      <c r="E571" s="2"/>
      <c r="F571" s="2"/>
      <c r="G571" s="222"/>
      <c r="H571" s="222"/>
      <c r="I571" s="222"/>
      <c r="J571" s="222"/>
      <c r="K571" s="5"/>
    </row>
    <row r="572" ht="15.75" customHeight="1">
      <c r="A572" s="2"/>
      <c r="B572" s="2"/>
      <c r="C572" s="2"/>
      <c r="D572" s="2"/>
      <c r="E572" s="2"/>
      <c r="F572" s="2"/>
      <c r="G572" s="222"/>
      <c r="H572" s="222"/>
      <c r="I572" s="222"/>
      <c r="J572" s="222"/>
      <c r="K572" s="5"/>
    </row>
    <row r="573" ht="15.75" customHeight="1">
      <c r="A573" s="2"/>
      <c r="B573" s="2"/>
      <c r="C573" s="2"/>
      <c r="D573" s="2"/>
      <c r="E573" s="2"/>
      <c r="F573" s="2"/>
      <c r="G573" s="222"/>
      <c r="H573" s="222"/>
      <c r="I573" s="222"/>
      <c r="J573" s="222"/>
      <c r="K573" s="5"/>
    </row>
    <row r="574" ht="15.75" customHeight="1">
      <c r="A574" s="2"/>
      <c r="B574" s="2"/>
      <c r="C574" s="2"/>
      <c r="D574" s="2"/>
      <c r="E574" s="2"/>
      <c r="F574" s="2"/>
      <c r="G574" s="222"/>
      <c r="H574" s="222"/>
      <c r="I574" s="222"/>
      <c r="J574" s="222"/>
      <c r="K574" s="5"/>
    </row>
    <row r="575" ht="15.75" customHeight="1">
      <c r="A575" s="2"/>
      <c r="B575" s="2"/>
      <c r="C575" s="2"/>
      <c r="D575" s="2"/>
      <c r="E575" s="2"/>
      <c r="F575" s="2"/>
      <c r="G575" s="222"/>
      <c r="H575" s="222"/>
      <c r="I575" s="222"/>
      <c r="J575" s="222"/>
      <c r="K575" s="5"/>
    </row>
    <row r="576" ht="15.75" customHeight="1">
      <c r="A576" s="2"/>
      <c r="B576" s="2"/>
      <c r="C576" s="2"/>
      <c r="D576" s="2"/>
      <c r="E576" s="2"/>
      <c r="F576" s="2"/>
      <c r="G576" s="222"/>
      <c r="H576" s="222"/>
      <c r="I576" s="222"/>
      <c r="J576" s="222"/>
      <c r="K576" s="5"/>
    </row>
    <row r="577" ht="15.75" customHeight="1">
      <c r="A577" s="2"/>
      <c r="B577" s="2"/>
      <c r="C577" s="2"/>
      <c r="D577" s="2"/>
      <c r="E577" s="2"/>
      <c r="F577" s="2"/>
      <c r="G577" s="222"/>
      <c r="H577" s="222"/>
      <c r="I577" s="222"/>
      <c r="J577" s="222"/>
      <c r="K577" s="5"/>
    </row>
    <row r="578" ht="15.75" customHeight="1">
      <c r="A578" s="2"/>
      <c r="B578" s="2"/>
      <c r="C578" s="2"/>
      <c r="D578" s="2"/>
      <c r="E578" s="2"/>
      <c r="F578" s="2"/>
      <c r="G578" s="222"/>
      <c r="H578" s="222"/>
      <c r="I578" s="222"/>
      <c r="J578" s="222"/>
      <c r="K578" s="5"/>
    </row>
    <row r="579" ht="15.75" customHeight="1">
      <c r="A579" s="2"/>
      <c r="B579" s="2"/>
      <c r="C579" s="2"/>
      <c r="D579" s="2"/>
      <c r="E579" s="2"/>
      <c r="F579" s="2"/>
      <c r="G579" s="222"/>
      <c r="H579" s="222"/>
      <c r="I579" s="222"/>
      <c r="J579" s="222"/>
      <c r="K579" s="5"/>
    </row>
    <row r="580" ht="15.75" customHeight="1">
      <c r="A580" s="2"/>
      <c r="B580" s="2"/>
      <c r="C580" s="2"/>
      <c r="D580" s="2"/>
      <c r="E580" s="2"/>
      <c r="F580" s="2"/>
      <c r="G580" s="222"/>
      <c r="H580" s="222"/>
      <c r="I580" s="222"/>
      <c r="J580" s="222"/>
      <c r="K580" s="5"/>
    </row>
    <row r="581" ht="15.75" customHeight="1">
      <c r="A581" s="2"/>
      <c r="B581" s="2"/>
      <c r="C581" s="2"/>
      <c r="D581" s="2"/>
      <c r="E581" s="2"/>
      <c r="F581" s="2"/>
      <c r="G581" s="222"/>
      <c r="H581" s="222"/>
      <c r="I581" s="222"/>
      <c r="J581" s="222"/>
      <c r="K581" s="5"/>
    </row>
    <row r="582" ht="15.75" customHeight="1">
      <c r="A582" s="2"/>
      <c r="B582" s="2"/>
      <c r="C582" s="2"/>
      <c r="D582" s="2"/>
      <c r="E582" s="2"/>
      <c r="F582" s="2"/>
      <c r="G582" s="222"/>
      <c r="H582" s="222"/>
      <c r="I582" s="222"/>
      <c r="J582" s="222"/>
      <c r="K582" s="5"/>
    </row>
    <row r="583" ht="15.75" customHeight="1">
      <c r="A583" s="2"/>
      <c r="B583" s="2"/>
      <c r="C583" s="2"/>
      <c r="D583" s="2"/>
      <c r="E583" s="2"/>
      <c r="F583" s="2"/>
      <c r="G583" s="222"/>
      <c r="H583" s="222"/>
      <c r="I583" s="222"/>
      <c r="J583" s="222"/>
      <c r="K583" s="5"/>
    </row>
    <row r="584" ht="15.75" customHeight="1">
      <c r="A584" s="2"/>
      <c r="B584" s="2"/>
      <c r="C584" s="2"/>
      <c r="D584" s="2"/>
      <c r="E584" s="2"/>
      <c r="F584" s="2"/>
      <c r="G584" s="222"/>
      <c r="H584" s="222"/>
      <c r="I584" s="222"/>
      <c r="J584" s="222"/>
      <c r="K584" s="5"/>
    </row>
    <row r="585" ht="15.75" customHeight="1">
      <c r="A585" s="2"/>
      <c r="B585" s="2"/>
      <c r="C585" s="2"/>
      <c r="D585" s="2"/>
      <c r="E585" s="2"/>
      <c r="F585" s="2"/>
      <c r="G585" s="222"/>
      <c r="H585" s="222"/>
      <c r="I585" s="222"/>
      <c r="J585" s="222"/>
      <c r="K585" s="5"/>
    </row>
    <row r="586" ht="15.75" customHeight="1">
      <c r="A586" s="2"/>
      <c r="B586" s="2"/>
      <c r="C586" s="2"/>
      <c r="D586" s="2"/>
      <c r="E586" s="2"/>
      <c r="F586" s="2"/>
      <c r="G586" s="222"/>
      <c r="H586" s="222"/>
      <c r="I586" s="222"/>
      <c r="J586" s="222"/>
      <c r="K586" s="5"/>
    </row>
    <row r="587" ht="15.75" customHeight="1">
      <c r="A587" s="2"/>
      <c r="B587" s="2"/>
      <c r="C587" s="2"/>
      <c r="D587" s="2"/>
      <c r="E587" s="2"/>
      <c r="F587" s="2"/>
      <c r="G587" s="222"/>
      <c r="H587" s="222"/>
      <c r="I587" s="222"/>
      <c r="J587" s="222"/>
      <c r="K587" s="5"/>
    </row>
    <row r="588" ht="15.75" customHeight="1">
      <c r="A588" s="2"/>
      <c r="B588" s="2"/>
      <c r="C588" s="2"/>
      <c r="D588" s="2"/>
      <c r="E588" s="2"/>
      <c r="F588" s="2"/>
      <c r="G588" s="222"/>
      <c r="H588" s="222"/>
      <c r="I588" s="222"/>
      <c r="J588" s="222"/>
      <c r="K588" s="5"/>
    </row>
    <row r="589" ht="15.75" customHeight="1">
      <c r="A589" s="2"/>
      <c r="B589" s="2"/>
      <c r="C589" s="2"/>
      <c r="D589" s="2"/>
      <c r="E589" s="2"/>
      <c r="F589" s="2"/>
      <c r="G589" s="222"/>
      <c r="H589" s="222"/>
      <c r="I589" s="222"/>
      <c r="J589" s="222"/>
      <c r="K589" s="5"/>
    </row>
    <row r="590" ht="15.75" customHeight="1">
      <c r="A590" s="2"/>
      <c r="B590" s="2"/>
      <c r="C590" s="2"/>
      <c r="D590" s="2"/>
      <c r="E590" s="2"/>
      <c r="F590" s="2"/>
      <c r="G590" s="222"/>
      <c r="H590" s="222"/>
      <c r="I590" s="222"/>
      <c r="J590" s="222"/>
      <c r="K590" s="5"/>
    </row>
    <row r="591" ht="15.75" customHeight="1">
      <c r="A591" s="2"/>
      <c r="B591" s="2"/>
      <c r="C591" s="2"/>
      <c r="D591" s="2"/>
      <c r="E591" s="2"/>
      <c r="F591" s="2"/>
      <c r="G591" s="222"/>
      <c r="H591" s="222"/>
      <c r="I591" s="222"/>
      <c r="J591" s="222"/>
      <c r="K591" s="5"/>
    </row>
    <row r="592" ht="15.75" customHeight="1">
      <c r="A592" s="2"/>
      <c r="B592" s="2"/>
      <c r="C592" s="2"/>
      <c r="D592" s="2"/>
      <c r="E592" s="2"/>
      <c r="F592" s="2"/>
      <c r="G592" s="222"/>
      <c r="H592" s="222"/>
      <c r="I592" s="222"/>
      <c r="J592" s="222"/>
      <c r="K592" s="5"/>
    </row>
    <row r="593" ht="15.75" customHeight="1">
      <c r="A593" s="2"/>
      <c r="B593" s="2"/>
      <c r="C593" s="2"/>
      <c r="D593" s="2"/>
      <c r="E593" s="2"/>
      <c r="F593" s="2"/>
      <c r="G593" s="222"/>
      <c r="H593" s="222"/>
      <c r="I593" s="222"/>
      <c r="J593" s="222"/>
      <c r="K593" s="5"/>
    </row>
    <row r="594" ht="15.75" customHeight="1">
      <c r="A594" s="2"/>
      <c r="B594" s="2"/>
      <c r="C594" s="2"/>
      <c r="D594" s="2"/>
      <c r="E594" s="2"/>
      <c r="F594" s="2"/>
      <c r="G594" s="222"/>
      <c r="H594" s="222"/>
      <c r="I594" s="222"/>
      <c r="J594" s="222"/>
      <c r="K594" s="5"/>
    </row>
    <row r="595" ht="15.75" customHeight="1">
      <c r="A595" s="2"/>
      <c r="B595" s="2"/>
      <c r="C595" s="2"/>
      <c r="D595" s="2"/>
      <c r="E595" s="2"/>
      <c r="F595" s="2"/>
      <c r="G595" s="222"/>
      <c r="H595" s="222"/>
      <c r="I595" s="222"/>
      <c r="J595" s="222"/>
      <c r="K595" s="5"/>
    </row>
    <row r="596" ht="15.75" customHeight="1">
      <c r="A596" s="2"/>
      <c r="B596" s="2"/>
      <c r="C596" s="2"/>
      <c r="D596" s="2"/>
      <c r="E596" s="2"/>
      <c r="F596" s="2"/>
      <c r="G596" s="222"/>
      <c r="H596" s="222"/>
      <c r="I596" s="222"/>
      <c r="J596" s="222"/>
      <c r="K596" s="5"/>
    </row>
    <row r="597" ht="15.75" customHeight="1">
      <c r="A597" s="2"/>
      <c r="B597" s="2"/>
      <c r="C597" s="2"/>
      <c r="D597" s="2"/>
      <c r="E597" s="2"/>
      <c r="F597" s="2"/>
      <c r="G597" s="222"/>
      <c r="H597" s="222"/>
      <c r="I597" s="222"/>
      <c r="J597" s="222"/>
      <c r="K597" s="5"/>
    </row>
    <row r="598" ht="15.75" customHeight="1">
      <c r="A598" s="2"/>
      <c r="B598" s="2"/>
      <c r="C598" s="2"/>
      <c r="D598" s="2"/>
      <c r="E598" s="2"/>
      <c r="F598" s="2"/>
      <c r="G598" s="222"/>
      <c r="H598" s="222"/>
      <c r="I598" s="222"/>
      <c r="J598" s="222"/>
      <c r="K598" s="5"/>
    </row>
    <row r="599" ht="15.75" customHeight="1">
      <c r="A599" s="2"/>
      <c r="B599" s="2"/>
      <c r="C599" s="2"/>
      <c r="D599" s="2"/>
      <c r="E599" s="2"/>
      <c r="F599" s="2"/>
      <c r="G599" s="222"/>
      <c r="H599" s="222"/>
      <c r="I599" s="222"/>
      <c r="J599" s="222"/>
      <c r="K599" s="5"/>
    </row>
    <row r="600" ht="15.75" customHeight="1">
      <c r="A600" s="2"/>
      <c r="B600" s="2"/>
      <c r="C600" s="2"/>
      <c r="D600" s="2"/>
      <c r="E600" s="2"/>
      <c r="F600" s="2"/>
      <c r="G600" s="222"/>
      <c r="H600" s="222"/>
      <c r="I600" s="222"/>
      <c r="J600" s="222"/>
      <c r="K600" s="5"/>
    </row>
    <row r="601" ht="15.75" customHeight="1">
      <c r="A601" s="2"/>
      <c r="B601" s="2"/>
      <c r="C601" s="2"/>
      <c r="D601" s="2"/>
      <c r="E601" s="2"/>
      <c r="F601" s="2"/>
      <c r="G601" s="222"/>
      <c r="H601" s="222"/>
      <c r="I601" s="222"/>
      <c r="J601" s="222"/>
      <c r="K601" s="5"/>
    </row>
    <row r="602" ht="15.75" customHeight="1">
      <c r="A602" s="2"/>
      <c r="B602" s="2"/>
      <c r="C602" s="2"/>
      <c r="D602" s="2"/>
      <c r="E602" s="2"/>
      <c r="F602" s="2"/>
      <c r="G602" s="222"/>
      <c r="H602" s="222"/>
      <c r="I602" s="222"/>
      <c r="J602" s="222"/>
      <c r="K602" s="5"/>
    </row>
    <row r="603" ht="15.75" customHeight="1">
      <c r="A603" s="2"/>
      <c r="B603" s="2"/>
      <c r="C603" s="2"/>
      <c r="D603" s="2"/>
      <c r="E603" s="2"/>
      <c r="F603" s="2"/>
      <c r="G603" s="222"/>
      <c r="H603" s="222"/>
      <c r="I603" s="222"/>
      <c r="J603" s="222"/>
      <c r="K603" s="5"/>
    </row>
    <row r="604" ht="15.75" customHeight="1">
      <c r="A604" s="2"/>
      <c r="B604" s="2"/>
      <c r="C604" s="2"/>
      <c r="D604" s="2"/>
      <c r="E604" s="2"/>
      <c r="F604" s="2"/>
      <c r="G604" s="222"/>
      <c r="H604" s="222"/>
      <c r="I604" s="222"/>
      <c r="J604" s="222"/>
      <c r="K604" s="5"/>
    </row>
    <row r="605" ht="15.75" customHeight="1">
      <c r="A605" s="2"/>
      <c r="B605" s="2"/>
      <c r="C605" s="2"/>
      <c r="D605" s="2"/>
      <c r="E605" s="2"/>
      <c r="F605" s="2"/>
      <c r="G605" s="222"/>
      <c r="H605" s="222"/>
      <c r="I605" s="222"/>
      <c r="J605" s="222"/>
      <c r="K605" s="5"/>
    </row>
    <row r="606" ht="15.75" customHeight="1">
      <c r="A606" s="2"/>
      <c r="B606" s="2"/>
      <c r="C606" s="2"/>
      <c r="D606" s="2"/>
      <c r="E606" s="2"/>
      <c r="F606" s="2"/>
      <c r="G606" s="222"/>
      <c r="H606" s="222"/>
      <c r="I606" s="222"/>
      <c r="J606" s="222"/>
      <c r="K606" s="5"/>
    </row>
    <row r="607" ht="15.75" customHeight="1">
      <c r="A607" s="2"/>
      <c r="B607" s="2"/>
      <c r="C607" s="2"/>
      <c r="D607" s="2"/>
      <c r="E607" s="2"/>
      <c r="F607" s="2"/>
      <c r="G607" s="222"/>
      <c r="H607" s="222"/>
      <c r="I607" s="222"/>
      <c r="J607" s="222"/>
      <c r="K607" s="5"/>
    </row>
    <row r="608" ht="15.75" customHeight="1">
      <c r="A608" s="2"/>
      <c r="B608" s="2"/>
      <c r="C608" s="2"/>
      <c r="D608" s="2"/>
      <c r="E608" s="2"/>
      <c r="F608" s="2"/>
      <c r="G608" s="222"/>
      <c r="H608" s="222"/>
      <c r="I608" s="222"/>
      <c r="J608" s="222"/>
      <c r="K608" s="5"/>
    </row>
    <row r="609" ht="15.75" customHeight="1">
      <c r="A609" s="2"/>
      <c r="B609" s="2"/>
      <c r="C609" s="2"/>
      <c r="D609" s="2"/>
      <c r="E609" s="2"/>
      <c r="F609" s="2"/>
      <c r="G609" s="222"/>
      <c r="H609" s="222"/>
      <c r="I609" s="222"/>
      <c r="J609" s="222"/>
      <c r="K609" s="5"/>
    </row>
    <row r="610" ht="15.75" customHeight="1">
      <c r="A610" s="2"/>
      <c r="B610" s="2"/>
      <c r="C610" s="2"/>
      <c r="D610" s="2"/>
      <c r="E610" s="2"/>
      <c r="F610" s="2"/>
      <c r="G610" s="222"/>
      <c r="H610" s="222"/>
      <c r="I610" s="222"/>
      <c r="J610" s="222"/>
      <c r="K610" s="5"/>
    </row>
    <row r="611" ht="15.75" customHeight="1">
      <c r="A611" s="2"/>
      <c r="B611" s="2"/>
      <c r="C611" s="2"/>
      <c r="D611" s="2"/>
      <c r="E611" s="2"/>
      <c r="F611" s="2"/>
      <c r="G611" s="222"/>
      <c r="H611" s="222"/>
      <c r="I611" s="222"/>
      <c r="J611" s="222"/>
      <c r="K611" s="5"/>
    </row>
    <row r="612" ht="15.75" customHeight="1">
      <c r="A612" s="2"/>
      <c r="B612" s="2"/>
      <c r="C612" s="2"/>
      <c r="D612" s="2"/>
      <c r="E612" s="2"/>
      <c r="F612" s="2"/>
      <c r="G612" s="222"/>
      <c r="H612" s="222"/>
      <c r="I612" s="222"/>
      <c r="J612" s="222"/>
      <c r="K612" s="5"/>
    </row>
    <row r="613" ht="15.75" customHeight="1">
      <c r="A613" s="2"/>
      <c r="B613" s="2"/>
      <c r="C613" s="2"/>
      <c r="D613" s="2"/>
      <c r="E613" s="2"/>
      <c r="F613" s="2"/>
      <c r="G613" s="222"/>
      <c r="H613" s="222"/>
      <c r="I613" s="222"/>
      <c r="J613" s="222"/>
      <c r="K613" s="5"/>
    </row>
    <row r="614" ht="15.75" customHeight="1">
      <c r="A614" s="2"/>
      <c r="B614" s="2"/>
      <c r="C614" s="2"/>
      <c r="D614" s="2"/>
      <c r="E614" s="2"/>
      <c r="F614" s="2"/>
      <c r="G614" s="222"/>
      <c r="H614" s="222"/>
      <c r="I614" s="222"/>
      <c r="J614" s="222"/>
      <c r="K614" s="5"/>
    </row>
    <row r="615" ht="15.75" customHeight="1">
      <c r="A615" s="2"/>
      <c r="B615" s="2"/>
      <c r="C615" s="2"/>
      <c r="D615" s="2"/>
      <c r="E615" s="2"/>
      <c r="F615" s="2"/>
      <c r="G615" s="222"/>
      <c r="H615" s="222"/>
      <c r="I615" s="222"/>
      <c r="J615" s="222"/>
      <c r="K615" s="5"/>
    </row>
    <row r="616" ht="15.75" customHeight="1">
      <c r="A616" s="2"/>
      <c r="B616" s="2"/>
      <c r="C616" s="2"/>
      <c r="D616" s="2"/>
      <c r="E616" s="2"/>
      <c r="F616" s="2"/>
      <c r="G616" s="222"/>
      <c r="H616" s="222"/>
      <c r="I616" s="222"/>
      <c r="J616" s="222"/>
      <c r="K616" s="5"/>
    </row>
    <row r="617" ht="15.75" customHeight="1">
      <c r="A617" s="2"/>
      <c r="B617" s="2"/>
      <c r="C617" s="2"/>
      <c r="D617" s="2"/>
      <c r="E617" s="2"/>
      <c r="F617" s="2"/>
      <c r="G617" s="222"/>
      <c r="H617" s="222"/>
      <c r="I617" s="222"/>
      <c r="J617" s="222"/>
      <c r="K617" s="5"/>
    </row>
    <row r="618" ht="15.75" customHeight="1">
      <c r="A618" s="2"/>
      <c r="B618" s="2"/>
      <c r="C618" s="2"/>
      <c r="D618" s="2"/>
      <c r="E618" s="2"/>
      <c r="F618" s="2"/>
      <c r="G618" s="222"/>
      <c r="H618" s="222"/>
      <c r="I618" s="222"/>
      <c r="J618" s="222"/>
      <c r="K618" s="5"/>
    </row>
    <row r="619" ht="15.75" customHeight="1">
      <c r="A619" s="2"/>
      <c r="B619" s="2"/>
      <c r="C619" s="2"/>
      <c r="D619" s="2"/>
      <c r="E619" s="2"/>
      <c r="F619" s="2"/>
      <c r="G619" s="222"/>
      <c r="H619" s="222"/>
      <c r="I619" s="222"/>
      <c r="J619" s="222"/>
      <c r="K619" s="5"/>
    </row>
    <row r="620" ht="15.75" customHeight="1">
      <c r="A620" s="2"/>
      <c r="B620" s="2"/>
      <c r="C620" s="2"/>
      <c r="D620" s="2"/>
      <c r="E620" s="2"/>
      <c r="F620" s="2"/>
      <c r="G620" s="222"/>
      <c r="H620" s="222"/>
      <c r="I620" s="222"/>
      <c r="J620" s="222"/>
      <c r="K620" s="5"/>
    </row>
    <row r="621" ht="15.75" customHeight="1">
      <c r="A621" s="2"/>
      <c r="B621" s="2"/>
      <c r="C621" s="2"/>
      <c r="D621" s="2"/>
      <c r="E621" s="2"/>
      <c r="F621" s="2"/>
      <c r="G621" s="222"/>
      <c r="H621" s="222"/>
      <c r="I621" s="222"/>
      <c r="J621" s="222"/>
      <c r="K621" s="5"/>
    </row>
    <row r="622" ht="15.75" customHeight="1">
      <c r="A622" s="2"/>
      <c r="B622" s="2"/>
      <c r="C622" s="2"/>
      <c r="D622" s="2"/>
      <c r="E622" s="2"/>
      <c r="F622" s="2"/>
      <c r="G622" s="222"/>
      <c r="H622" s="222"/>
      <c r="I622" s="222"/>
      <c r="J622" s="222"/>
      <c r="K622" s="5"/>
    </row>
    <row r="623" ht="15.75" customHeight="1">
      <c r="A623" s="2"/>
      <c r="B623" s="2"/>
      <c r="C623" s="2"/>
      <c r="D623" s="2"/>
      <c r="E623" s="2"/>
      <c r="F623" s="2"/>
      <c r="G623" s="222"/>
      <c r="H623" s="222"/>
      <c r="I623" s="222"/>
      <c r="J623" s="222"/>
      <c r="K623" s="5"/>
    </row>
    <row r="624" ht="15.75" customHeight="1">
      <c r="A624" s="2"/>
      <c r="B624" s="2"/>
      <c r="C624" s="2"/>
      <c r="D624" s="2"/>
      <c r="E624" s="2"/>
      <c r="F624" s="2"/>
      <c r="G624" s="222"/>
      <c r="H624" s="222"/>
      <c r="I624" s="222"/>
      <c r="J624" s="222"/>
      <c r="K624" s="5"/>
    </row>
    <row r="625" ht="15.75" customHeight="1">
      <c r="A625" s="2"/>
      <c r="B625" s="2"/>
      <c r="C625" s="2"/>
      <c r="D625" s="2"/>
      <c r="E625" s="2"/>
      <c r="F625" s="2"/>
      <c r="G625" s="222"/>
      <c r="H625" s="222"/>
      <c r="I625" s="222"/>
      <c r="J625" s="222"/>
      <c r="K625" s="5"/>
    </row>
    <row r="626" ht="15.75" customHeight="1">
      <c r="A626" s="2"/>
      <c r="B626" s="2"/>
      <c r="C626" s="2"/>
      <c r="D626" s="2"/>
      <c r="E626" s="2"/>
      <c r="F626" s="2"/>
      <c r="G626" s="222"/>
      <c r="H626" s="222"/>
      <c r="I626" s="222"/>
      <c r="J626" s="222"/>
      <c r="K626" s="5"/>
    </row>
    <row r="627" ht="15.75" customHeight="1">
      <c r="A627" s="2"/>
      <c r="B627" s="2"/>
      <c r="C627" s="2"/>
      <c r="D627" s="2"/>
      <c r="E627" s="2"/>
      <c r="F627" s="2"/>
      <c r="G627" s="222"/>
      <c r="H627" s="222"/>
      <c r="I627" s="222"/>
      <c r="J627" s="222"/>
      <c r="K627" s="5"/>
    </row>
    <row r="628" ht="15.75" customHeight="1">
      <c r="A628" s="2"/>
      <c r="B628" s="2"/>
      <c r="C628" s="2"/>
      <c r="D628" s="2"/>
      <c r="E628" s="2"/>
      <c r="F628" s="2"/>
      <c r="G628" s="222"/>
      <c r="H628" s="222"/>
      <c r="I628" s="222"/>
      <c r="J628" s="222"/>
      <c r="K628" s="5"/>
    </row>
    <row r="629" ht="15.75" customHeight="1">
      <c r="A629" s="2"/>
      <c r="B629" s="2"/>
      <c r="C629" s="2"/>
      <c r="D629" s="2"/>
      <c r="E629" s="2"/>
      <c r="F629" s="2"/>
      <c r="G629" s="222"/>
      <c r="H629" s="222"/>
      <c r="I629" s="222"/>
      <c r="J629" s="222"/>
      <c r="K629" s="5"/>
    </row>
    <row r="630" ht="15.75" customHeight="1">
      <c r="A630" s="2"/>
      <c r="B630" s="2"/>
      <c r="C630" s="2"/>
      <c r="D630" s="2"/>
      <c r="E630" s="2"/>
      <c r="F630" s="2"/>
      <c r="G630" s="222"/>
      <c r="H630" s="222"/>
      <c r="I630" s="222"/>
      <c r="J630" s="222"/>
      <c r="K630" s="5"/>
    </row>
    <row r="631" ht="15.75" customHeight="1">
      <c r="A631" s="2"/>
      <c r="B631" s="2"/>
      <c r="C631" s="2"/>
      <c r="D631" s="2"/>
      <c r="E631" s="2"/>
      <c r="F631" s="2"/>
      <c r="G631" s="222"/>
      <c r="H631" s="222"/>
      <c r="I631" s="222"/>
      <c r="J631" s="222"/>
      <c r="K631" s="5"/>
    </row>
    <row r="632" ht="15.75" customHeight="1">
      <c r="A632" s="2"/>
      <c r="B632" s="2"/>
      <c r="C632" s="2"/>
      <c r="D632" s="2"/>
      <c r="E632" s="2"/>
      <c r="F632" s="2"/>
      <c r="G632" s="222"/>
      <c r="H632" s="222"/>
      <c r="I632" s="222"/>
      <c r="J632" s="222"/>
      <c r="K632" s="5"/>
    </row>
    <row r="633" ht="15.75" customHeight="1">
      <c r="A633" s="2"/>
      <c r="B633" s="2"/>
      <c r="C633" s="2"/>
      <c r="D633" s="2"/>
      <c r="E633" s="2"/>
      <c r="F633" s="2"/>
      <c r="G633" s="222"/>
      <c r="H633" s="222"/>
      <c r="I633" s="222"/>
      <c r="J633" s="222"/>
      <c r="K633" s="5"/>
    </row>
    <row r="634" ht="15.75" customHeight="1">
      <c r="A634" s="2"/>
      <c r="B634" s="2"/>
      <c r="C634" s="2"/>
      <c r="D634" s="2"/>
      <c r="E634" s="2"/>
      <c r="F634" s="2"/>
      <c r="G634" s="222"/>
      <c r="H634" s="222"/>
      <c r="I634" s="222"/>
      <c r="J634" s="222"/>
      <c r="K634" s="5"/>
    </row>
    <row r="635" ht="15.75" customHeight="1">
      <c r="A635" s="2"/>
      <c r="B635" s="2"/>
      <c r="C635" s="2"/>
      <c r="D635" s="2"/>
      <c r="E635" s="2"/>
      <c r="F635" s="2"/>
      <c r="G635" s="222"/>
      <c r="H635" s="222"/>
      <c r="I635" s="222"/>
      <c r="J635" s="222"/>
      <c r="K635" s="5"/>
    </row>
    <row r="636" ht="15.75" customHeight="1">
      <c r="A636" s="2"/>
      <c r="B636" s="2"/>
      <c r="C636" s="2"/>
      <c r="D636" s="2"/>
      <c r="E636" s="2"/>
      <c r="F636" s="2"/>
      <c r="G636" s="222"/>
      <c r="H636" s="222"/>
      <c r="I636" s="222"/>
      <c r="J636" s="222"/>
      <c r="K636" s="5"/>
    </row>
    <row r="637" ht="15.75" customHeight="1">
      <c r="A637" s="2"/>
      <c r="B637" s="2"/>
      <c r="C637" s="2"/>
      <c r="D637" s="2"/>
      <c r="E637" s="2"/>
      <c r="F637" s="2"/>
      <c r="G637" s="222"/>
      <c r="H637" s="222"/>
      <c r="I637" s="222"/>
      <c r="J637" s="222"/>
      <c r="K637" s="5"/>
    </row>
    <row r="638" ht="15.75" customHeight="1">
      <c r="A638" s="2"/>
      <c r="B638" s="2"/>
      <c r="C638" s="2"/>
      <c r="D638" s="2"/>
      <c r="E638" s="2"/>
      <c r="F638" s="2"/>
      <c r="G638" s="222"/>
      <c r="H638" s="222"/>
      <c r="I638" s="222"/>
      <c r="J638" s="222"/>
      <c r="K638" s="5"/>
    </row>
    <row r="639" ht="15.75" customHeight="1">
      <c r="A639" s="2"/>
      <c r="B639" s="2"/>
      <c r="C639" s="2"/>
      <c r="D639" s="2"/>
      <c r="E639" s="2"/>
      <c r="F639" s="2"/>
      <c r="G639" s="222"/>
      <c r="H639" s="222"/>
      <c r="I639" s="222"/>
      <c r="J639" s="222"/>
      <c r="K639" s="5"/>
    </row>
    <row r="640" ht="15.75" customHeight="1">
      <c r="A640" s="2"/>
      <c r="B640" s="2"/>
      <c r="C640" s="2"/>
      <c r="D640" s="2"/>
      <c r="E640" s="2"/>
      <c r="F640" s="2"/>
      <c r="G640" s="222"/>
      <c r="H640" s="222"/>
      <c r="I640" s="222"/>
      <c r="J640" s="222"/>
      <c r="K640" s="5"/>
    </row>
    <row r="641" ht="15.75" customHeight="1">
      <c r="A641" s="2"/>
      <c r="B641" s="2"/>
      <c r="C641" s="2"/>
      <c r="D641" s="2"/>
      <c r="E641" s="2"/>
      <c r="F641" s="2"/>
      <c r="G641" s="222"/>
      <c r="H641" s="222"/>
      <c r="I641" s="222"/>
      <c r="J641" s="222"/>
      <c r="K641" s="5"/>
    </row>
    <row r="642" ht="15.75" customHeight="1">
      <c r="A642" s="2"/>
      <c r="B642" s="2"/>
      <c r="C642" s="2"/>
      <c r="D642" s="2"/>
      <c r="E642" s="2"/>
      <c r="F642" s="2"/>
      <c r="G642" s="222"/>
      <c r="H642" s="222"/>
      <c r="I642" s="222"/>
      <c r="J642" s="222"/>
      <c r="K642" s="5"/>
    </row>
    <row r="643" ht="15.75" customHeight="1">
      <c r="A643" s="2"/>
      <c r="B643" s="2"/>
      <c r="C643" s="2"/>
      <c r="D643" s="2"/>
      <c r="E643" s="2"/>
      <c r="F643" s="2"/>
      <c r="G643" s="222"/>
      <c r="H643" s="222"/>
      <c r="I643" s="222"/>
      <c r="J643" s="222"/>
      <c r="K643" s="5"/>
    </row>
    <row r="644" ht="15.75" customHeight="1">
      <c r="A644" s="2"/>
      <c r="B644" s="2"/>
      <c r="C644" s="2"/>
      <c r="D644" s="2"/>
      <c r="E644" s="2"/>
      <c r="F644" s="2"/>
      <c r="G644" s="222"/>
      <c r="H644" s="222"/>
      <c r="I644" s="222"/>
      <c r="J644" s="222"/>
      <c r="K644" s="5"/>
    </row>
    <row r="645" ht="15.75" customHeight="1">
      <c r="A645" s="2"/>
      <c r="B645" s="2"/>
      <c r="C645" s="2"/>
      <c r="D645" s="2"/>
      <c r="E645" s="2"/>
      <c r="F645" s="2"/>
      <c r="G645" s="222"/>
      <c r="H645" s="222"/>
      <c r="I645" s="222"/>
      <c r="J645" s="222"/>
      <c r="K645" s="5"/>
    </row>
    <row r="646" ht="15.75" customHeight="1">
      <c r="A646" s="2"/>
      <c r="B646" s="2"/>
      <c r="C646" s="2"/>
      <c r="D646" s="2"/>
      <c r="E646" s="2"/>
      <c r="F646" s="2"/>
      <c r="G646" s="222"/>
      <c r="H646" s="222"/>
      <c r="I646" s="222"/>
      <c r="J646" s="222"/>
      <c r="K646" s="5"/>
    </row>
    <row r="647" ht="15.75" customHeight="1">
      <c r="A647" s="2"/>
      <c r="B647" s="2"/>
      <c r="C647" s="2"/>
      <c r="D647" s="2"/>
      <c r="E647" s="2"/>
      <c r="F647" s="2"/>
      <c r="G647" s="222"/>
      <c r="H647" s="222"/>
      <c r="I647" s="222"/>
      <c r="J647" s="222"/>
      <c r="K647" s="5"/>
    </row>
    <row r="648" ht="15.75" customHeight="1">
      <c r="A648" s="2"/>
      <c r="B648" s="2"/>
      <c r="C648" s="2"/>
      <c r="D648" s="2"/>
      <c r="E648" s="2"/>
      <c r="F648" s="2"/>
      <c r="G648" s="222"/>
      <c r="H648" s="222"/>
      <c r="I648" s="222"/>
      <c r="J648" s="222"/>
      <c r="K648" s="5"/>
    </row>
    <row r="649" ht="15.75" customHeight="1">
      <c r="A649" s="2"/>
      <c r="B649" s="2"/>
      <c r="C649" s="2"/>
      <c r="D649" s="2"/>
      <c r="E649" s="2"/>
      <c r="F649" s="2"/>
      <c r="G649" s="222"/>
      <c r="H649" s="222"/>
      <c r="I649" s="222"/>
      <c r="J649" s="222"/>
      <c r="K649" s="5"/>
    </row>
    <row r="650" ht="15.75" customHeight="1">
      <c r="A650" s="2"/>
      <c r="B650" s="2"/>
      <c r="C650" s="2"/>
      <c r="D650" s="2"/>
      <c r="E650" s="2"/>
      <c r="F650" s="2"/>
      <c r="G650" s="222"/>
      <c r="H650" s="222"/>
      <c r="I650" s="222"/>
      <c r="J650" s="222"/>
      <c r="K650" s="5"/>
    </row>
    <row r="651" ht="15.75" customHeight="1">
      <c r="A651" s="2"/>
      <c r="B651" s="2"/>
      <c r="C651" s="2"/>
      <c r="D651" s="2"/>
      <c r="E651" s="2"/>
      <c r="F651" s="2"/>
      <c r="G651" s="222"/>
      <c r="H651" s="222"/>
      <c r="I651" s="222"/>
      <c r="J651" s="222"/>
      <c r="K651" s="5"/>
    </row>
    <row r="652" ht="15.75" customHeight="1">
      <c r="A652" s="2"/>
      <c r="B652" s="2"/>
      <c r="C652" s="2"/>
      <c r="D652" s="2"/>
      <c r="E652" s="2"/>
      <c r="F652" s="2"/>
      <c r="G652" s="222"/>
      <c r="H652" s="222"/>
      <c r="I652" s="222"/>
      <c r="J652" s="222"/>
      <c r="K652" s="5"/>
    </row>
    <row r="653" ht="15.75" customHeight="1">
      <c r="A653" s="2"/>
      <c r="B653" s="2"/>
      <c r="C653" s="2"/>
      <c r="D653" s="2"/>
      <c r="E653" s="2"/>
      <c r="F653" s="2"/>
      <c r="G653" s="222"/>
      <c r="H653" s="222"/>
      <c r="I653" s="222"/>
      <c r="J653" s="222"/>
      <c r="K653" s="5"/>
    </row>
    <row r="654" ht="15.75" customHeight="1">
      <c r="A654" s="2"/>
      <c r="B654" s="2"/>
      <c r="C654" s="2"/>
      <c r="D654" s="2"/>
      <c r="E654" s="2"/>
      <c r="F654" s="2"/>
      <c r="G654" s="222"/>
      <c r="H654" s="222"/>
      <c r="I654" s="222"/>
      <c r="J654" s="222"/>
      <c r="K654" s="5"/>
    </row>
    <row r="655" ht="15.75" customHeight="1">
      <c r="A655" s="2"/>
      <c r="B655" s="2"/>
      <c r="C655" s="2"/>
      <c r="D655" s="2"/>
      <c r="E655" s="2"/>
      <c r="F655" s="2"/>
      <c r="G655" s="222"/>
      <c r="H655" s="222"/>
      <c r="I655" s="222"/>
      <c r="J655" s="222"/>
      <c r="K655" s="5"/>
    </row>
    <row r="656" ht="15.75" customHeight="1">
      <c r="A656" s="2"/>
      <c r="B656" s="2"/>
      <c r="C656" s="2"/>
      <c r="D656" s="2"/>
      <c r="E656" s="2"/>
      <c r="F656" s="2"/>
      <c r="G656" s="222"/>
      <c r="H656" s="222"/>
      <c r="I656" s="222"/>
      <c r="J656" s="222"/>
      <c r="K656" s="5"/>
    </row>
    <row r="657" ht="15.75" customHeight="1">
      <c r="A657" s="2"/>
      <c r="B657" s="2"/>
      <c r="C657" s="2"/>
      <c r="D657" s="2"/>
      <c r="E657" s="2"/>
      <c r="F657" s="2"/>
      <c r="G657" s="222"/>
      <c r="H657" s="222"/>
      <c r="I657" s="222"/>
      <c r="J657" s="222"/>
      <c r="K657" s="5"/>
    </row>
    <row r="658" ht="15.75" customHeight="1">
      <c r="A658" s="2"/>
      <c r="B658" s="2"/>
      <c r="C658" s="2"/>
      <c r="D658" s="2"/>
      <c r="E658" s="2"/>
      <c r="F658" s="2"/>
      <c r="G658" s="222"/>
      <c r="H658" s="222"/>
      <c r="I658" s="222"/>
      <c r="J658" s="222"/>
      <c r="K658" s="5"/>
    </row>
    <row r="659" ht="15.75" customHeight="1">
      <c r="A659" s="2"/>
      <c r="B659" s="2"/>
      <c r="C659" s="2"/>
      <c r="D659" s="2"/>
      <c r="E659" s="2"/>
      <c r="F659" s="2"/>
      <c r="G659" s="222"/>
      <c r="H659" s="222"/>
      <c r="I659" s="222"/>
      <c r="J659" s="222"/>
      <c r="K659" s="5"/>
    </row>
    <row r="660" ht="15.75" customHeight="1">
      <c r="A660" s="2"/>
      <c r="B660" s="2"/>
      <c r="C660" s="2"/>
      <c r="D660" s="2"/>
      <c r="E660" s="2"/>
      <c r="F660" s="2"/>
      <c r="G660" s="222"/>
      <c r="H660" s="222"/>
      <c r="I660" s="222"/>
      <c r="J660" s="222"/>
      <c r="K660" s="5"/>
    </row>
    <row r="661" ht="15.75" customHeight="1">
      <c r="A661" s="2"/>
      <c r="B661" s="2"/>
      <c r="C661" s="2"/>
      <c r="D661" s="2"/>
      <c r="E661" s="2"/>
      <c r="F661" s="2"/>
      <c r="G661" s="222"/>
      <c r="H661" s="222"/>
      <c r="I661" s="222"/>
      <c r="J661" s="222"/>
      <c r="K661" s="5"/>
    </row>
    <row r="662" ht="15.75" customHeight="1">
      <c r="A662" s="2"/>
      <c r="B662" s="2"/>
      <c r="C662" s="2"/>
      <c r="D662" s="2"/>
      <c r="E662" s="2"/>
      <c r="F662" s="2"/>
      <c r="G662" s="222"/>
      <c r="H662" s="222"/>
      <c r="I662" s="222"/>
      <c r="J662" s="222"/>
      <c r="K662" s="5"/>
    </row>
    <row r="663" ht="15.75" customHeight="1">
      <c r="A663" s="2"/>
      <c r="B663" s="2"/>
      <c r="C663" s="2"/>
      <c r="D663" s="2"/>
      <c r="E663" s="2"/>
      <c r="F663" s="2"/>
      <c r="G663" s="222"/>
      <c r="H663" s="222"/>
      <c r="I663" s="222"/>
      <c r="J663" s="222"/>
      <c r="K663" s="5"/>
    </row>
    <row r="664" ht="15.75" customHeight="1">
      <c r="A664" s="2"/>
      <c r="B664" s="2"/>
      <c r="C664" s="2"/>
      <c r="D664" s="2"/>
      <c r="E664" s="2"/>
      <c r="F664" s="2"/>
      <c r="G664" s="222"/>
      <c r="H664" s="222"/>
      <c r="I664" s="222"/>
      <c r="J664" s="222"/>
      <c r="K664" s="5"/>
    </row>
    <row r="665" ht="15.75" customHeight="1">
      <c r="A665" s="2"/>
      <c r="B665" s="2"/>
      <c r="C665" s="2"/>
      <c r="D665" s="2"/>
      <c r="E665" s="2"/>
      <c r="F665" s="2"/>
      <c r="G665" s="222"/>
      <c r="H665" s="222"/>
      <c r="I665" s="222"/>
      <c r="J665" s="222"/>
      <c r="K665" s="5"/>
    </row>
    <row r="666" ht="15.75" customHeight="1">
      <c r="A666" s="2"/>
      <c r="B666" s="2"/>
      <c r="C666" s="2"/>
      <c r="D666" s="2"/>
      <c r="E666" s="2"/>
      <c r="F666" s="2"/>
      <c r="G666" s="222"/>
      <c r="H666" s="222"/>
      <c r="I666" s="222"/>
      <c r="J666" s="222"/>
      <c r="K666" s="5"/>
    </row>
    <row r="667" ht="15.75" customHeight="1">
      <c r="A667" s="2"/>
      <c r="B667" s="2"/>
      <c r="C667" s="2"/>
      <c r="D667" s="2"/>
      <c r="E667" s="2"/>
      <c r="F667" s="2"/>
      <c r="G667" s="222"/>
      <c r="H667" s="222"/>
      <c r="I667" s="222"/>
      <c r="J667" s="222"/>
      <c r="K667" s="5"/>
    </row>
    <row r="668" ht="15.75" customHeight="1">
      <c r="A668" s="2"/>
      <c r="B668" s="2"/>
      <c r="C668" s="2"/>
      <c r="D668" s="2"/>
      <c r="E668" s="2"/>
      <c r="F668" s="2"/>
      <c r="G668" s="222"/>
      <c r="H668" s="222"/>
      <c r="I668" s="222"/>
      <c r="J668" s="222"/>
      <c r="K668" s="5"/>
    </row>
    <row r="669" ht="15.75" customHeight="1">
      <c r="A669" s="2"/>
      <c r="B669" s="2"/>
      <c r="C669" s="2"/>
      <c r="D669" s="2"/>
      <c r="E669" s="2"/>
      <c r="F669" s="2"/>
      <c r="G669" s="222"/>
      <c r="H669" s="222"/>
      <c r="I669" s="222"/>
      <c r="J669" s="222"/>
      <c r="K669" s="5"/>
    </row>
    <row r="670" ht="15.75" customHeight="1">
      <c r="A670" s="2"/>
      <c r="B670" s="2"/>
      <c r="C670" s="2"/>
      <c r="D670" s="2"/>
      <c r="E670" s="2"/>
      <c r="F670" s="2"/>
      <c r="G670" s="222"/>
      <c r="H670" s="222"/>
      <c r="I670" s="222"/>
      <c r="J670" s="222"/>
      <c r="K670" s="5"/>
    </row>
    <row r="671" ht="15.75" customHeight="1">
      <c r="A671" s="2"/>
      <c r="B671" s="2"/>
      <c r="C671" s="2"/>
      <c r="D671" s="2"/>
      <c r="E671" s="2"/>
      <c r="F671" s="2"/>
      <c r="G671" s="222"/>
      <c r="H671" s="222"/>
      <c r="I671" s="222"/>
      <c r="J671" s="222"/>
      <c r="K671" s="5"/>
    </row>
    <row r="672" ht="15.75" customHeight="1">
      <c r="A672" s="2"/>
      <c r="B672" s="2"/>
      <c r="C672" s="2"/>
      <c r="D672" s="2"/>
      <c r="E672" s="2"/>
      <c r="F672" s="2"/>
      <c r="G672" s="222"/>
      <c r="H672" s="222"/>
      <c r="I672" s="222"/>
      <c r="J672" s="222"/>
      <c r="K672" s="5"/>
    </row>
    <row r="673" ht="15.75" customHeight="1">
      <c r="A673" s="2"/>
      <c r="B673" s="2"/>
      <c r="C673" s="2"/>
      <c r="D673" s="2"/>
      <c r="E673" s="2"/>
      <c r="F673" s="2"/>
      <c r="G673" s="222"/>
      <c r="H673" s="222"/>
      <c r="I673" s="222"/>
      <c r="J673" s="222"/>
      <c r="K673" s="5"/>
    </row>
    <row r="674" ht="15.75" customHeight="1">
      <c r="A674" s="2"/>
      <c r="B674" s="2"/>
      <c r="C674" s="2"/>
      <c r="D674" s="2"/>
      <c r="E674" s="2"/>
      <c r="F674" s="2"/>
      <c r="G674" s="222"/>
      <c r="H674" s="222"/>
      <c r="I674" s="222"/>
      <c r="J674" s="222"/>
      <c r="K674" s="5"/>
    </row>
    <row r="675" ht="15.75" customHeight="1">
      <c r="A675" s="2"/>
      <c r="B675" s="2"/>
      <c r="C675" s="2"/>
      <c r="D675" s="2"/>
      <c r="E675" s="2"/>
      <c r="F675" s="2"/>
      <c r="G675" s="222"/>
      <c r="H675" s="222"/>
      <c r="I675" s="222"/>
      <c r="J675" s="222"/>
      <c r="K675" s="5"/>
    </row>
    <row r="676" ht="15.75" customHeight="1">
      <c r="A676" s="2"/>
      <c r="B676" s="2"/>
      <c r="C676" s="2"/>
      <c r="D676" s="2"/>
      <c r="E676" s="2"/>
      <c r="F676" s="2"/>
      <c r="G676" s="222"/>
      <c r="H676" s="222"/>
      <c r="I676" s="222"/>
      <c r="J676" s="222"/>
      <c r="K676" s="5"/>
    </row>
    <row r="677" ht="15.75" customHeight="1">
      <c r="A677" s="2"/>
      <c r="B677" s="2"/>
      <c r="C677" s="2"/>
      <c r="D677" s="2"/>
      <c r="E677" s="2"/>
      <c r="F677" s="2"/>
      <c r="G677" s="222"/>
      <c r="H677" s="222"/>
      <c r="I677" s="222"/>
      <c r="J677" s="222"/>
      <c r="K677" s="5"/>
    </row>
    <row r="678" ht="15.75" customHeight="1">
      <c r="A678" s="2"/>
      <c r="B678" s="2"/>
      <c r="C678" s="2"/>
      <c r="D678" s="2"/>
      <c r="E678" s="2"/>
      <c r="F678" s="2"/>
      <c r="G678" s="222"/>
      <c r="H678" s="222"/>
      <c r="I678" s="222"/>
      <c r="J678" s="222"/>
      <c r="K678" s="5"/>
    </row>
    <row r="679" ht="15.75" customHeight="1">
      <c r="A679" s="2"/>
      <c r="B679" s="2"/>
      <c r="C679" s="2"/>
      <c r="D679" s="2"/>
      <c r="E679" s="2"/>
      <c r="F679" s="2"/>
      <c r="G679" s="222"/>
      <c r="H679" s="222"/>
      <c r="I679" s="222"/>
      <c r="J679" s="222"/>
      <c r="K679" s="5"/>
    </row>
    <row r="680" ht="15.75" customHeight="1">
      <c r="A680" s="2"/>
      <c r="B680" s="2"/>
      <c r="C680" s="2"/>
      <c r="D680" s="2"/>
      <c r="E680" s="2"/>
      <c r="F680" s="2"/>
      <c r="G680" s="222"/>
      <c r="H680" s="222"/>
      <c r="I680" s="222"/>
      <c r="J680" s="222"/>
      <c r="K680" s="5"/>
    </row>
    <row r="681" ht="15.75" customHeight="1">
      <c r="A681" s="2"/>
      <c r="B681" s="2"/>
      <c r="C681" s="2"/>
      <c r="D681" s="2"/>
      <c r="E681" s="2"/>
      <c r="F681" s="2"/>
      <c r="G681" s="222"/>
      <c r="H681" s="222"/>
      <c r="I681" s="222"/>
      <c r="J681" s="222"/>
      <c r="K681" s="5"/>
    </row>
    <row r="682" ht="15.75" customHeight="1">
      <c r="A682" s="2"/>
      <c r="B682" s="2"/>
      <c r="C682" s="2"/>
      <c r="D682" s="2"/>
      <c r="E682" s="2"/>
      <c r="F682" s="2"/>
      <c r="G682" s="222"/>
      <c r="H682" s="222"/>
      <c r="I682" s="222"/>
      <c r="J682" s="222"/>
      <c r="K682" s="5"/>
    </row>
    <row r="683" ht="15.75" customHeight="1">
      <c r="A683" s="2"/>
      <c r="B683" s="2"/>
      <c r="C683" s="2"/>
      <c r="D683" s="2"/>
      <c r="E683" s="2"/>
      <c r="F683" s="2"/>
      <c r="G683" s="222"/>
      <c r="H683" s="222"/>
      <c r="I683" s="222"/>
      <c r="J683" s="222"/>
      <c r="K683" s="5"/>
    </row>
    <row r="684" ht="15.75" customHeight="1">
      <c r="A684" s="2"/>
      <c r="B684" s="2"/>
      <c r="C684" s="2"/>
      <c r="D684" s="2"/>
      <c r="E684" s="2"/>
      <c r="F684" s="2"/>
      <c r="G684" s="222"/>
      <c r="H684" s="222"/>
      <c r="I684" s="222"/>
      <c r="J684" s="222"/>
      <c r="K684" s="5"/>
    </row>
    <row r="685" ht="15.75" customHeight="1">
      <c r="A685" s="2"/>
      <c r="B685" s="2"/>
      <c r="C685" s="2"/>
      <c r="D685" s="2"/>
      <c r="E685" s="2"/>
      <c r="F685" s="2"/>
      <c r="G685" s="222"/>
      <c r="H685" s="222"/>
      <c r="I685" s="222"/>
      <c r="J685" s="222"/>
      <c r="K685" s="5"/>
    </row>
    <row r="686" ht="15.75" customHeight="1">
      <c r="A686" s="2"/>
      <c r="B686" s="2"/>
      <c r="C686" s="2"/>
      <c r="D686" s="2"/>
      <c r="E686" s="2"/>
      <c r="F686" s="2"/>
      <c r="G686" s="222"/>
      <c r="H686" s="222"/>
      <c r="I686" s="222"/>
      <c r="J686" s="222"/>
      <c r="K686" s="5"/>
    </row>
    <row r="687" ht="15.75" customHeight="1">
      <c r="A687" s="2"/>
      <c r="B687" s="2"/>
      <c r="C687" s="2"/>
      <c r="D687" s="2"/>
      <c r="E687" s="2"/>
      <c r="F687" s="2"/>
      <c r="G687" s="222"/>
      <c r="H687" s="222"/>
      <c r="I687" s="222"/>
      <c r="J687" s="222"/>
      <c r="K687" s="5"/>
    </row>
    <row r="688" ht="15.75" customHeight="1">
      <c r="A688" s="2"/>
      <c r="B688" s="2"/>
      <c r="C688" s="2"/>
      <c r="D688" s="2"/>
      <c r="E688" s="2"/>
      <c r="F688" s="2"/>
      <c r="G688" s="222"/>
      <c r="H688" s="222"/>
      <c r="I688" s="222"/>
      <c r="J688" s="222"/>
      <c r="K688" s="5"/>
    </row>
    <row r="689" ht="15.75" customHeight="1">
      <c r="A689" s="2"/>
      <c r="B689" s="2"/>
      <c r="C689" s="2"/>
      <c r="D689" s="2"/>
      <c r="E689" s="2"/>
      <c r="F689" s="2"/>
      <c r="G689" s="222"/>
      <c r="H689" s="222"/>
      <c r="I689" s="222"/>
      <c r="J689" s="222"/>
      <c r="K689" s="5"/>
    </row>
    <row r="690" ht="15.75" customHeight="1">
      <c r="A690" s="2"/>
      <c r="B690" s="2"/>
      <c r="C690" s="2"/>
      <c r="D690" s="2"/>
      <c r="E690" s="2"/>
      <c r="F690" s="2"/>
      <c r="G690" s="222"/>
      <c r="H690" s="222"/>
      <c r="I690" s="222"/>
      <c r="J690" s="222"/>
      <c r="K690" s="5"/>
    </row>
    <row r="691" ht="15.75" customHeight="1">
      <c r="A691" s="2"/>
      <c r="B691" s="2"/>
      <c r="C691" s="2"/>
      <c r="D691" s="2"/>
      <c r="E691" s="2"/>
      <c r="F691" s="2"/>
      <c r="G691" s="222"/>
      <c r="H691" s="222"/>
      <c r="I691" s="222"/>
      <c r="J691" s="222"/>
      <c r="K691" s="5"/>
    </row>
    <row r="692" ht="15.75" customHeight="1">
      <c r="A692" s="2"/>
      <c r="B692" s="2"/>
      <c r="C692" s="2"/>
      <c r="D692" s="2"/>
      <c r="E692" s="2"/>
      <c r="F692" s="2"/>
      <c r="G692" s="222"/>
      <c r="H692" s="222"/>
      <c r="I692" s="222"/>
      <c r="J692" s="222"/>
      <c r="K692" s="5"/>
    </row>
    <row r="693" ht="15.75" customHeight="1">
      <c r="A693" s="2"/>
      <c r="B693" s="2"/>
      <c r="C693" s="2"/>
      <c r="D693" s="2"/>
      <c r="E693" s="2"/>
      <c r="F693" s="2"/>
      <c r="G693" s="222"/>
      <c r="H693" s="222"/>
      <c r="I693" s="222"/>
      <c r="J693" s="222"/>
      <c r="K693" s="5"/>
    </row>
    <row r="694" ht="15.75" customHeight="1">
      <c r="A694" s="2"/>
      <c r="B694" s="2"/>
      <c r="C694" s="2"/>
      <c r="D694" s="2"/>
      <c r="E694" s="2"/>
      <c r="F694" s="2"/>
      <c r="G694" s="222"/>
      <c r="H694" s="222"/>
      <c r="I694" s="222"/>
      <c r="J694" s="222"/>
      <c r="K694" s="5"/>
    </row>
    <row r="695" ht="15.75" customHeight="1">
      <c r="A695" s="2"/>
      <c r="B695" s="2"/>
      <c r="C695" s="2"/>
      <c r="D695" s="2"/>
      <c r="E695" s="2"/>
      <c r="F695" s="2"/>
      <c r="G695" s="222"/>
      <c r="H695" s="222"/>
      <c r="I695" s="222"/>
      <c r="J695" s="222"/>
      <c r="K695" s="5"/>
    </row>
    <row r="696" ht="15.75" customHeight="1">
      <c r="A696" s="2"/>
      <c r="B696" s="2"/>
      <c r="C696" s="2"/>
      <c r="D696" s="2"/>
      <c r="E696" s="2"/>
      <c r="F696" s="2"/>
      <c r="G696" s="222"/>
      <c r="H696" s="222"/>
      <c r="I696" s="222"/>
      <c r="J696" s="222"/>
      <c r="K696" s="5"/>
    </row>
    <row r="697" ht="15.75" customHeight="1">
      <c r="A697" s="2"/>
      <c r="B697" s="2"/>
      <c r="C697" s="2"/>
      <c r="D697" s="2"/>
      <c r="E697" s="2"/>
      <c r="F697" s="2"/>
      <c r="G697" s="222"/>
      <c r="H697" s="222"/>
      <c r="I697" s="222"/>
      <c r="J697" s="222"/>
      <c r="K697" s="5"/>
    </row>
    <row r="698" ht="15.75" customHeight="1">
      <c r="A698" s="2"/>
      <c r="B698" s="2"/>
      <c r="C698" s="2"/>
      <c r="D698" s="2"/>
      <c r="E698" s="2"/>
      <c r="F698" s="2"/>
      <c r="G698" s="222"/>
      <c r="H698" s="222"/>
      <c r="I698" s="222"/>
      <c r="J698" s="222"/>
      <c r="K698" s="5"/>
    </row>
    <row r="699" ht="15.75" customHeight="1">
      <c r="A699" s="2"/>
      <c r="B699" s="2"/>
      <c r="C699" s="2"/>
      <c r="D699" s="2"/>
      <c r="E699" s="2"/>
      <c r="F699" s="2"/>
      <c r="G699" s="222"/>
      <c r="H699" s="222"/>
      <c r="I699" s="222"/>
      <c r="J699" s="222"/>
      <c r="K699" s="5"/>
    </row>
    <row r="700" ht="15.75" customHeight="1">
      <c r="A700" s="2"/>
      <c r="B700" s="2"/>
      <c r="C700" s="2"/>
      <c r="D700" s="2"/>
      <c r="E700" s="2"/>
      <c r="F700" s="2"/>
      <c r="G700" s="222"/>
      <c r="H700" s="222"/>
      <c r="I700" s="222"/>
      <c r="J700" s="222"/>
      <c r="K700" s="5"/>
    </row>
    <row r="701" ht="15.75" customHeight="1">
      <c r="A701" s="2"/>
      <c r="B701" s="2"/>
      <c r="C701" s="2"/>
      <c r="D701" s="2"/>
      <c r="E701" s="2"/>
      <c r="F701" s="2"/>
      <c r="G701" s="222"/>
      <c r="H701" s="222"/>
      <c r="I701" s="222"/>
      <c r="J701" s="222"/>
      <c r="K701" s="5"/>
    </row>
    <row r="702" ht="15.75" customHeight="1">
      <c r="A702" s="2"/>
      <c r="B702" s="2"/>
      <c r="C702" s="2"/>
      <c r="D702" s="2"/>
      <c r="E702" s="2"/>
      <c r="F702" s="2"/>
      <c r="G702" s="222"/>
      <c r="H702" s="222"/>
      <c r="I702" s="222"/>
      <c r="J702" s="222"/>
      <c r="K702" s="5"/>
    </row>
    <row r="703" ht="15.75" customHeight="1">
      <c r="A703" s="2"/>
      <c r="B703" s="2"/>
      <c r="C703" s="2"/>
      <c r="D703" s="2"/>
      <c r="E703" s="2"/>
      <c r="F703" s="2"/>
      <c r="G703" s="222"/>
      <c r="H703" s="222"/>
      <c r="I703" s="222"/>
      <c r="J703" s="222"/>
      <c r="K703" s="5"/>
    </row>
    <row r="704" ht="15.75" customHeight="1">
      <c r="A704" s="2"/>
      <c r="B704" s="2"/>
      <c r="C704" s="2"/>
      <c r="D704" s="2"/>
      <c r="E704" s="2"/>
      <c r="F704" s="2"/>
      <c r="G704" s="222"/>
      <c r="H704" s="222"/>
      <c r="I704" s="222"/>
      <c r="J704" s="222"/>
      <c r="K704" s="5"/>
    </row>
    <row r="705" ht="15.75" customHeight="1">
      <c r="A705" s="2"/>
      <c r="B705" s="2"/>
      <c r="C705" s="2"/>
      <c r="D705" s="2"/>
      <c r="E705" s="2"/>
      <c r="F705" s="2"/>
      <c r="G705" s="222"/>
      <c r="H705" s="222"/>
      <c r="I705" s="222"/>
      <c r="J705" s="222"/>
      <c r="K705" s="5"/>
    </row>
    <row r="706" ht="15.75" customHeight="1">
      <c r="A706" s="2"/>
      <c r="B706" s="2"/>
      <c r="C706" s="2"/>
      <c r="D706" s="2"/>
      <c r="E706" s="2"/>
      <c r="F706" s="2"/>
      <c r="G706" s="222"/>
      <c r="H706" s="222"/>
      <c r="I706" s="222"/>
      <c r="J706" s="222"/>
      <c r="K706" s="5"/>
    </row>
    <row r="707" ht="15.75" customHeight="1">
      <c r="A707" s="2"/>
      <c r="B707" s="2"/>
      <c r="C707" s="2"/>
      <c r="D707" s="2"/>
      <c r="E707" s="2"/>
      <c r="F707" s="2"/>
      <c r="G707" s="222"/>
      <c r="H707" s="222"/>
      <c r="I707" s="222"/>
      <c r="J707" s="222"/>
      <c r="K707" s="5"/>
    </row>
    <row r="708" ht="15.75" customHeight="1">
      <c r="A708" s="2"/>
      <c r="B708" s="2"/>
      <c r="C708" s="2"/>
      <c r="D708" s="2"/>
      <c r="E708" s="2"/>
      <c r="F708" s="2"/>
      <c r="G708" s="222"/>
      <c r="H708" s="222"/>
      <c r="I708" s="222"/>
      <c r="J708" s="222"/>
      <c r="K708" s="5"/>
    </row>
    <row r="709" ht="15.75" customHeight="1">
      <c r="A709" s="2"/>
      <c r="B709" s="2"/>
      <c r="C709" s="2"/>
      <c r="D709" s="2"/>
      <c r="E709" s="2"/>
      <c r="F709" s="2"/>
      <c r="G709" s="222"/>
      <c r="H709" s="222"/>
      <c r="I709" s="222"/>
      <c r="J709" s="222"/>
      <c r="K709" s="5"/>
    </row>
    <row r="710" ht="15.75" customHeight="1">
      <c r="A710" s="2"/>
      <c r="B710" s="2"/>
      <c r="C710" s="2"/>
      <c r="D710" s="2"/>
      <c r="E710" s="2"/>
      <c r="F710" s="2"/>
      <c r="G710" s="222"/>
      <c r="H710" s="222"/>
      <c r="I710" s="222"/>
      <c r="J710" s="222"/>
      <c r="K710" s="5"/>
    </row>
    <row r="711" ht="15.75" customHeight="1">
      <c r="A711" s="2"/>
      <c r="B711" s="2"/>
      <c r="C711" s="2"/>
      <c r="D711" s="2"/>
      <c r="E711" s="2"/>
      <c r="F711" s="2"/>
      <c r="G711" s="222"/>
      <c r="H711" s="222"/>
      <c r="I711" s="222"/>
      <c r="J711" s="222"/>
      <c r="K711" s="5"/>
    </row>
    <row r="712" ht="15.75" customHeight="1">
      <c r="A712" s="2"/>
      <c r="B712" s="2"/>
      <c r="C712" s="2"/>
      <c r="D712" s="2"/>
      <c r="E712" s="2"/>
      <c r="F712" s="2"/>
      <c r="G712" s="222"/>
      <c r="H712" s="222"/>
      <c r="I712" s="222"/>
      <c r="J712" s="222"/>
      <c r="K712" s="5"/>
    </row>
    <row r="713" ht="15.75" customHeight="1">
      <c r="A713" s="2"/>
      <c r="B713" s="2"/>
      <c r="C713" s="2"/>
      <c r="D713" s="2"/>
      <c r="E713" s="2"/>
      <c r="F713" s="2"/>
      <c r="G713" s="222"/>
      <c r="H713" s="222"/>
      <c r="I713" s="222"/>
      <c r="J713" s="222"/>
      <c r="K713" s="5"/>
    </row>
    <row r="714" ht="15.75" customHeight="1">
      <c r="A714" s="2"/>
      <c r="B714" s="2"/>
      <c r="C714" s="2"/>
      <c r="D714" s="2"/>
      <c r="E714" s="2"/>
      <c r="F714" s="2"/>
      <c r="G714" s="222"/>
      <c r="H714" s="222"/>
      <c r="I714" s="222"/>
      <c r="J714" s="222"/>
      <c r="K714" s="5"/>
    </row>
    <row r="715" ht="15.75" customHeight="1">
      <c r="A715" s="2"/>
      <c r="B715" s="2"/>
      <c r="C715" s="2"/>
      <c r="D715" s="2"/>
      <c r="E715" s="2"/>
      <c r="F715" s="2"/>
      <c r="G715" s="222"/>
      <c r="H715" s="222"/>
      <c r="I715" s="222"/>
      <c r="J715" s="222"/>
      <c r="K715" s="5"/>
    </row>
    <row r="716" ht="15.75" customHeight="1">
      <c r="A716" s="2"/>
      <c r="B716" s="2"/>
      <c r="C716" s="2"/>
      <c r="D716" s="2"/>
      <c r="E716" s="2"/>
      <c r="F716" s="2"/>
      <c r="G716" s="222"/>
      <c r="H716" s="222"/>
      <c r="I716" s="222"/>
      <c r="J716" s="222"/>
      <c r="K716" s="5"/>
    </row>
    <row r="717" ht="15.75" customHeight="1">
      <c r="A717" s="2"/>
      <c r="B717" s="2"/>
      <c r="C717" s="2"/>
      <c r="D717" s="2"/>
      <c r="E717" s="2"/>
      <c r="F717" s="2"/>
      <c r="G717" s="222"/>
      <c r="H717" s="222"/>
      <c r="I717" s="222"/>
      <c r="J717" s="222"/>
      <c r="K717" s="5"/>
    </row>
    <row r="718" ht="15.75" customHeight="1">
      <c r="A718" s="2"/>
      <c r="B718" s="2"/>
      <c r="C718" s="2"/>
      <c r="D718" s="2"/>
      <c r="E718" s="2"/>
      <c r="F718" s="2"/>
      <c r="G718" s="222"/>
      <c r="H718" s="222"/>
      <c r="I718" s="222"/>
      <c r="J718" s="222"/>
      <c r="K718" s="5"/>
    </row>
    <row r="719" ht="15.75" customHeight="1">
      <c r="A719" s="2"/>
      <c r="B719" s="2"/>
      <c r="C719" s="2"/>
      <c r="D719" s="2"/>
      <c r="E719" s="2"/>
      <c r="F719" s="2"/>
      <c r="G719" s="222"/>
      <c r="H719" s="222"/>
      <c r="I719" s="222"/>
      <c r="J719" s="222"/>
      <c r="K719" s="5"/>
    </row>
    <row r="720" ht="15.75" customHeight="1">
      <c r="A720" s="2"/>
      <c r="B720" s="2"/>
      <c r="C720" s="2"/>
      <c r="D720" s="2"/>
      <c r="E720" s="2"/>
      <c r="F720" s="2"/>
      <c r="G720" s="222"/>
      <c r="H720" s="222"/>
      <c r="I720" s="222"/>
      <c r="J720" s="222"/>
      <c r="K720" s="5"/>
    </row>
    <row r="721" ht="15.75" customHeight="1">
      <c r="A721" s="2"/>
      <c r="B721" s="2"/>
      <c r="C721" s="2"/>
      <c r="D721" s="2"/>
      <c r="E721" s="2"/>
      <c r="F721" s="2"/>
      <c r="G721" s="222"/>
      <c r="H721" s="222"/>
      <c r="I721" s="222"/>
      <c r="J721" s="222"/>
      <c r="K721" s="5"/>
    </row>
    <row r="722" ht="15.75" customHeight="1">
      <c r="A722" s="2"/>
      <c r="B722" s="2"/>
      <c r="C722" s="2"/>
      <c r="D722" s="2"/>
      <c r="E722" s="2"/>
      <c r="F722" s="2"/>
      <c r="G722" s="222"/>
      <c r="H722" s="222"/>
      <c r="I722" s="222"/>
      <c r="J722" s="222"/>
      <c r="K722" s="5"/>
    </row>
    <row r="723" ht="15.75" customHeight="1">
      <c r="A723" s="2"/>
      <c r="B723" s="2"/>
      <c r="C723" s="2"/>
      <c r="D723" s="2"/>
      <c r="E723" s="2"/>
      <c r="F723" s="2"/>
      <c r="G723" s="222"/>
      <c r="H723" s="222"/>
      <c r="I723" s="222"/>
      <c r="J723" s="222"/>
      <c r="K723" s="5"/>
    </row>
    <row r="724" ht="15.75" customHeight="1">
      <c r="A724" s="2"/>
      <c r="B724" s="2"/>
      <c r="C724" s="2"/>
      <c r="D724" s="2"/>
      <c r="E724" s="2"/>
      <c r="F724" s="2"/>
      <c r="G724" s="222"/>
      <c r="H724" s="222"/>
      <c r="I724" s="222"/>
      <c r="J724" s="222"/>
      <c r="K724" s="5"/>
    </row>
    <row r="725" ht="15.75" customHeight="1">
      <c r="A725" s="2"/>
      <c r="B725" s="2"/>
      <c r="C725" s="2"/>
      <c r="D725" s="2"/>
      <c r="E725" s="2"/>
      <c r="F725" s="2"/>
      <c r="G725" s="222"/>
      <c r="H725" s="222"/>
      <c r="I725" s="222"/>
      <c r="J725" s="222"/>
      <c r="K725" s="5"/>
    </row>
    <row r="726" ht="15.75" customHeight="1">
      <c r="A726" s="2"/>
      <c r="B726" s="2"/>
      <c r="C726" s="2"/>
      <c r="D726" s="2"/>
      <c r="E726" s="2"/>
      <c r="F726" s="2"/>
      <c r="G726" s="222"/>
      <c r="H726" s="222"/>
      <c r="I726" s="222"/>
      <c r="J726" s="222"/>
      <c r="K726" s="5"/>
    </row>
    <row r="727" ht="15.75" customHeight="1">
      <c r="A727" s="2"/>
      <c r="B727" s="2"/>
      <c r="C727" s="2"/>
      <c r="D727" s="2"/>
      <c r="E727" s="2"/>
      <c r="F727" s="2"/>
      <c r="G727" s="222"/>
      <c r="H727" s="222"/>
      <c r="I727" s="222"/>
      <c r="J727" s="222"/>
      <c r="K727" s="5"/>
    </row>
    <row r="728" ht="15.75" customHeight="1">
      <c r="A728" s="2"/>
      <c r="B728" s="2"/>
      <c r="C728" s="2"/>
      <c r="D728" s="2"/>
      <c r="E728" s="2"/>
      <c r="F728" s="2"/>
      <c r="G728" s="222"/>
      <c r="H728" s="222"/>
      <c r="I728" s="222"/>
      <c r="J728" s="222"/>
      <c r="K728" s="5"/>
    </row>
    <row r="729" ht="15.75" customHeight="1">
      <c r="A729" s="2"/>
      <c r="B729" s="2"/>
      <c r="C729" s="2"/>
      <c r="D729" s="2"/>
      <c r="E729" s="2"/>
      <c r="F729" s="2"/>
      <c r="G729" s="222"/>
      <c r="H729" s="222"/>
      <c r="I729" s="222"/>
      <c r="J729" s="222"/>
      <c r="K729" s="5"/>
    </row>
    <row r="730" ht="15.75" customHeight="1">
      <c r="A730" s="2"/>
      <c r="B730" s="2"/>
      <c r="C730" s="2"/>
      <c r="D730" s="2"/>
      <c r="E730" s="2"/>
      <c r="F730" s="2"/>
      <c r="G730" s="222"/>
      <c r="H730" s="222"/>
      <c r="I730" s="222"/>
      <c r="J730" s="222"/>
      <c r="K730" s="5"/>
    </row>
    <row r="731" ht="15.75" customHeight="1">
      <c r="A731" s="2"/>
      <c r="B731" s="2"/>
      <c r="C731" s="2"/>
      <c r="D731" s="2"/>
      <c r="E731" s="2"/>
      <c r="F731" s="2"/>
      <c r="G731" s="222"/>
      <c r="H731" s="222"/>
      <c r="I731" s="222"/>
      <c r="J731" s="222"/>
      <c r="K731" s="5"/>
    </row>
    <row r="732" ht="15.75" customHeight="1">
      <c r="A732" s="2"/>
      <c r="B732" s="2"/>
      <c r="C732" s="2"/>
      <c r="D732" s="2"/>
      <c r="E732" s="2"/>
      <c r="F732" s="2"/>
      <c r="G732" s="222"/>
      <c r="H732" s="222"/>
      <c r="I732" s="222"/>
      <c r="J732" s="222"/>
      <c r="K732" s="5"/>
    </row>
    <row r="733" ht="15.75" customHeight="1">
      <c r="A733" s="2"/>
      <c r="B733" s="2"/>
      <c r="C733" s="2"/>
      <c r="D733" s="2"/>
      <c r="E733" s="2"/>
      <c r="F733" s="2"/>
      <c r="G733" s="222"/>
      <c r="H733" s="222"/>
      <c r="I733" s="222"/>
      <c r="J733" s="222"/>
      <c r="K733" s="5"/>
    </row>
    <row r="734" ht="15.75" customHeight="1">
      <c r="A734" s="2"/>
      <c r="B734" s="2"/>
      <c r="C734" s="2"/>
      <c r="D734" s="2"/>
      <c r="E734" s="2"/>
      <c r="F734" s="2"/>
      <c r="G734" s="222"/>
      <c r="H734" s="222"/>
      <c r="I734" s="222"/>
      <c r="J734" s="222"/>
      <c r="K734" s="5"/>
    </row>
    <row r="735" ht="15.75" customHeight="1">
      <c r="A735" s="2"/>
      <c r="B735" s="2"/>
      <c r="C735" s="2"/>
      <c r="D735" s="2"/>
      <c r="E735" s="2"/>
      <c r="F735" s="2"/>
      <c r="G735" s="222"/>
      <c r="H735" s="222"/>
      <c r="I735" s="222"/>
      <c r="J735" s="222"/>
      <c r="K735" s="5"/>
    </row>
    <row r="736" ht="15.75" customHeight="1">
      <c r="A736" s="2"/>
      <c r="B736" s="2"/>
      <c r="C736" s="2"/>
      <c r="D736" s="2"/>
      <c r="E736" s="2"/>
      <c r="F736" s="2"/>
      <c r="G736" s="222"/>
      <c r="H736" s="222"/>
      <c r="I736" s="222"/>
      <c r="J736" s="222"/>
      <c r="K736" s="5"/>
    </row>
    <row r="737" ht="15.75" customHeight="1">
      <c r="A737" s="2"/>
      <c r="B737" s="2"/>
      <c r="C737" s="2"/>
      <c r="D737" s="2"/>
      <c r="E737" s="2"/>
      <c r="F737" s="2"/>
      <c r="G737" s="222"/>
      <c r="H737" s="222"/>
      <c r="I737" s="222"/>
      <c r="J737" s="222"/>
      <c r="K737" s="5"/>
    </row>
    <row r="738" ht="15.75" customHeight="1">
      <c r="A738" s="2"/>
      <c r="B738" s="2"/>
      <c r="C738" s="2"/>
      <c r="D738" s="2"/>
      <c r="E738" s="2"/>
      <c r="F738" s="2"/>
      <c r="G738" s="222"/>
      <c r="H738" s="222"/>
      <c r="I738" s="222"/>
      <c r="J738" s="222"/>
      <c r="K738" s="5"/>
    </row>
    <row r="739" ht="15.75" customHeight="1">
      <c r="A739" s="2"/>
      <c r="B739" s="2"/>
      <c r="C739" s="2"/>
      <c r="D739" s="2"/>
      <c r="E739" s="2"/>
      <c r="F739" s="2"/>
      <c r="G739" s="222"/>
      <c r="H739" s="222"/>
      <c r="I739" s="222"/>
      <c r="J739" s="222"/>
      <c r="K739" s="5"/>
    </row>
    <row r="740" ht="15.75" customHeight="1">
      <c r="A740" s="2"/>
      <c r="B740" s="2"/>
      <c r="C740" s="2"/>
      <c r="D740" s="2"/>
      <c r="E740" s="2"/>
      <c r="F740" s="2"/>
      <c r="G740" s="222"/>
      <c r="H740" s="222"/>
      <c r="I740" s="222"/>
      <c r="J740" s="222"/>
      <c r="K740" s="5"/>
    </row>
    <row r="741" ht="15.75" customHeight="1">
      <c r="A741" s="2"/>
      <c r="B741" s="2"/>
      <c r="C741" s="2"/>
      <c r="D741" s="2"/>
      <c r="E741" s="2"/>
      <c r="F741" s="2"/>
      <c r="G741" s="222"/>
      <c r="H741" s="222"/>
      <c r="I741" s="222"/>
      <c r="J741" s="222"/>
      <c r="K741" s="5"/>
    </row>
    <row r="742" ht="15.75" customHeight="1">
      <c r="A742" s="2"/>
      <c r="B742" s="2"/>
      <c r="C742" s="2"/>
      <c r="D742" s="2"/>
      <c r="E742" s="2"/>
      <c r="F742" s="2"/>
      <c r="G742" s="222"/>
      <c r="H742" s="222"/>
      <c r="I742" s="222"/>
      <c r="J742" s="222"/>
      <c r="K742" s="5"/>
    </row>
    <row r="743" ht="15.75" customHeight="1">
      <c r="A743" s="2"/>
      <c r="B743" s="2"/>
      <c r="C743" s="2"/>
      <c r="D743" s="2"/>
      <c r="E743" s="2"/>
      <c r="F743" s="2"/>
      <c r="G743" s="222"/>
      <c r="H743" s="222"/>
      <c r="I743" s="222"/>
      <c r="J743" s="222"/>
      <c r="K743" s="5"/>
    </row>
    <row r="744" ht="15.75" customHeight="1">
      <c r="A744" s="2"/>
      <c r="B744" s="2"/>
      <c r="C744" s="2"/>
      <c r="D744" s="2"/>
      <c r="E744" s="2"/>
      <c r="F744" s="2"/>
      <c r="G744" s="222"/>
      <c r="H744" s="222"/>
      <c r="I744" s="222"/>
      <c r="J744" s="222"/>
      <c r="K744" s="5"/>
    </row>
    <row r="745" ht="15.75" customHeight="1">
      <c r="A745" s="2"/>
      <c r="B745" s="2"/>
      <c r="C745" s="2"/>
      <c r="D745" s="2"/>
      <c r="E745" s="2"/>
      <c r="F745" s="2"/>
      <c r="G745" s="222"/>
      <c r="H745" s="222"/>
      <c r="I745" s="222"/>
      <c r="J745" s="222"/>
      <c r="K745" s="5"/>
    </row>
    <row r="746" ht="15.75" customHeight="1">
      <c r="A746" s="2"/>
      <c r="B746" s="2"/>
      <c r="C746" s="2"/>
      <c r="D746" s="2"/>
      <c r="E746" s="2"/>
      <c r="F746" s="2"/>
      <c r="G746" s="222"/>
      <c r="H746" s="222"/>
      <c r="I746" s="222"/>
      <c r="J746" s="222"/>
      <c r="K746" s="5"/>
    </row>
    <row r="747" ht="15.75" customHeight="1">
      <c r="A747" s="2"/>
      <c r="B747" s="2"/>
      <c r="C747" s="2"/>
      <c r="D747" s="2"/>
      <c r="E747" s="2"/>
      <c r="F747" s="2"/>
      <c r="G747" s="222"/>
      <c r="H747" s="222"/>
      <c r="I747" s="222"/>
      <c r="J747" s="222"/>
      <c r="K747" s="5"/>
    </row>
    <row r="748" ht="15.75" customHeight="1">
      <c r="A748" s="2"/>
      <c r="B748" s="2"/>
      <c r="C748" s="2"/>
      <c r="D748" s="2"/>
      <c r="E748" s="2"/>
      <c r="F748" s="2"/>
      <c r="G748" s="222"/>
      <c r="H748" s="222"/>
      <c r="I748" s="222"/>
      <c r="J748" s="222"/>
      <c r="K748" s="5"/>
    </row>
    <row r="749" ht="15.75" customHeight="1">
      <c r="A749" s="2"/>
      <c r="B749" s="2"/>
      <c r="C749" s="2"/>
      <c r="D749" s="2"/>
      <c r="E749" s="2"/>
      <c r="F749" s="2"/>
      <c r="G749" s="222"/>
      <c r="H749" s="222"/>
      <c r="I749" s="222"/>
      <c r="J749" s="222"/>
      <c r="K749" s="5"/>
    </row>
    <row r="750" ht="15.75" customHeight="1">
      <c r="A750" s="2"/>
      <c r="B750" s="2"/>
      <c r="C750" s="2"/>
      <c r="D750" s="2"/>
      <c r="E750" s="2"/>
      <c r="F750" s="2"/>
      <c r="G750" s="222"/>
      <c r="H750" s="222"/>
      <c r="I750" s="222"/>
      <c r="J750" s="222"/>
      <c r="K750" s="5"/>
    </row>
    <row r="751" ht="15.75" customHeight="1">
      <c r="A751" s="2"/>
      <c r="B751" s="2"/>
      <c r="C751" s="2"/>
      <c r="D751" s="2"/>
      <c r="E751" s="2"/>
      <c r="F751" s="2"/>
      <c r="G751" s="222"/>
      <c r="H751" s="222"/>
      <c r="I751" s="222"/>
      <c r="J751" s="222"/>
      <c r="K751" s="5"/>
    </row>
    <row r="752" ht="15.75" customHeight="1">
      <c r="A752" s="2"/>
      <c r="B752" s="2"/>
      <c r="C752" s="2"/>
      <c r="D752" s="2"/>
      <c r="E752" s="2"/>
      <c r="F752" s="2"/>
      <c r="G752" s="222"/>
      <c r="H752" s="222"/>
      <c r="I752" s="222"/>
      <c r="J752" s="222"/>
      <c r="K752" s="5"/>
    </row>
    <row r="753" ht="15.75" customHeight="1">
      <c r="A753" s="2"/>
      <c r="B753" s="2"/>
      <c r="C753" s="2"/>
      <c r="D753" s="2"/>
      <c r="E753" s="2"/>
      <c r="F753" s="2"/>
      <c r="G753" s="222"/>
      <c r="H753" s="222"/>
      <c r="I753" s="222"/>
      <c r="J753" s="222"/>
      <c r="K753" s="5"/>
    </row>
    <row r="754" ht="15.75" customHeight="1">
      <c r="A754" s="2"/>
      <c r="B754" s="2"/>
      <c r="C754" s="2"/>
      <c r="D754" s="2"/>
      <c r="E754" s="2"/>
      <c r="F754" s="2"/>
      <c r="G754" s="222"/>
      <c r="H754" s="222"/>
      <c r="I754" s="222"/>
      <c r="J754" s="222"/>
      <c r="K754" s="5"/>
    </row>
    <row r="755" ht="15.75" customHeight="1">
      <c r="A755" s="2"/>
      <c r="B755" s="2"/>
      <c r="C755" s="2"/>
      <c r="D755" s="2"/>
      <c r="E755" s="2"/>
      <c r="F755" s="2"/>
      <c r="G755" s="222"/>
      <c r="H755" s="222"/>
      <c r="I755" s="222"/>
      <c r="J755" s="222"/>
      <c r="K755" s="5"/>
    </row>
    <row r="756" ht="15.75" customHeight="1">
      <c r="A756" s="2"/>
      <c r="B756" s="2"/>
      <c r="C756" s="2"/>
      <c r="D756" s="2"/>
      <c r="E756" s="2"/>
      <c r="F756" s="2"/>
      <c r="G756" s="222"/>
      <c r="H756" s="222"/>
      <c r="I756" s="222"/>
      <c r="J756" s="222"/>
      <c r="K756" s="5"/>
    </row>
    <row r="757" ht="15.75" customHeight="1">
      <c r="A757" s="2"/>
      <c r="B757" s="2"/>
      <c r="C757" s="2"/>
      <c r="D757" s="2"/>
      <c r="E757" s="2"/>
      <c r="F757" s="2"/>
      <c r="G757" s="222"/>
      <c r="H757" s="222"/>
      <c r="I757" s="222"/>
      <c r="J757" s="222"/>
      <c r="K757" s="5"/>
    </row>
    <row r="758" ht="15.75" customHeight="1">
      <c r="A758" s="2"/>
      <c r="B758" s="2"/>
      <c r="C758" s="2"/>
      <c r="D758" s="2"/>
      <c r="E758" s="2"/>
      <c r="F758" s="2"/>
      <c r="G758" s="222"/>
      <c r="H758" s="222"/>
      <c r="I758" s="222"/>
      <c r="J758" s="222"/>
      <c r="K758" s="5"/>
    </row>
    <row r="759" ht="15.75" customHeight="1">
      <c r="A759" s="2"/>
      <c r="B759" s="2"/>
      <c r="C759" s="2"/>
      <c r="D759" s="2"/>
      <c r="E759" s="2"/>
      <c r="F759" s="2"/>
      <c r="G759" s="222"/>
      <c r="H759" s="222"/>
      <c r="I759" s="222"/>
      <c r="J759" s="222"/>
      <c r="K759" s="5"/>
    </row>
    <row r="760" ht="15.75" customHeight="1">
      <c r="A760" s="2"/>
      <c r="B760" s="2"/>
      <c r="C760" s="2"/>
      <c r="D760" s="2"/>
      <c r="E760" s="2"/>
      <c r="F760" s="2"/>
      <c r="G760" s="222"/>
      <c r="H760" s="222"/>
      <c r="I760" s="222"/>
      <c r="J760" s="222"/>
      <c r="K760" s="5"/>
    </row>
    <row r="761" ht="15.75" customHeight="1">
      <c r="A761" s="2"/>
      <c r="B761" s="2"/>
      <c r="C761" s="2"/>
      <c r="D761" s="2"/>
      <c r="E761" s="2"/>
      <c r="F761" s="2"/>
      <c r="G761" s="222"/>
      <c r="H761" s="222"/>
      <c r="I761" s="222"/>
      <c r="J761" s="222"/>
      <c r="K761" s="5"/>
    </row>
    <row r="762" ht="15.75" customHeight="1">
      <c r="A762" s="2"/>
      <c r="B762" s="2"/>
      <c r="C762" s="2"/>
      <c r="D762" s="2"/>
      <c r="E762" s="2"/>
      <c r="F762" s="2"/>
      <c r="G762" s="222"/>
      <c r="H762" s="222"/>
      <c r="I762" s="222"/>
      <c r="J762" s="222"/>
      <c r="K762" s="5"/>
    </row>
    <row r="763" ht="15.75" customHeight="1">
      <c r="A763" s="2"/>
      <c r="B763" s="2"/>
      <c r="C763" s="2"/>
      <c r="D763" s="2"/>
      <c r="E763" s="2"/>
      <c r="F763" s="2"/>
      <c r="G763" s="222"/>
      <c r="H763" s="222"/>
      <c r="I763" s="222"/>
      <c r="J763" s="222"/>
      <c r="K763" s="5"/>
    </row>
    <row r="764" ht="15.75" customHeight="1">
      <c r="A764" s="2"/>
      <c r="B764" s="2"/>
      <c r="C764" s="2"/>
      <c r="D764" s="2"/>
      <c r="E764" s="2"/>
      <c r="F764" s="2"/>
      <c r="G764" s="222"/>
      <c r="H764" s="222"/>
      <c r="I764" s="222"/>
      <c r="J764" s="222"/>
      <c r="K764" s="5"/>
    </row>
    <row r="765" ht="15.75" customHeight="1">
      <c r="A765" s="2"/>
      <c r="B765" s="2"/>
      <c r="C765" s="2"/>
      <c r="D765" s="2"/>
      <c r="E765" s="2"/>
      <c r="F765" s="2"/>
      <c r="G765" s="222"/>
      <c r="H765" s="222"/>
      <c r="I765" s="222"/>
      <c r="J765" s="222"/>
      <c r="K765" s="5"/>
    </row>
    <row r="766" ht="15.75" customHeight="1">
      <c r="A766" s="2"/>
      <c r="B766" s="2"/>
      <c r="C766" s="2"/>
      <c r="D766" s="2"/>
      <c r="E766" s="2"/>
      <c r="F766" s="2"/>
      <c r="G766" s="222"/>
      <c r="H766" s="222"/>
      <c r="I766" s="222"/>
      <c r="J766" s="222"/>
      <c r="K766" s="5"/>
    </row>
    <row r="767" ht="15.75" customHeight="1">
      <c r="A767" s="2"/>
      <c r="B767" s="2"/>
      <c r="C767" s="2"/>
      <c r="D767" s="2"/>
      <c r="E767" s="2"/>
      <c r="F767" s="2"/>
      <c r="G767" s="222"/>
      <c r="H767" s="222"/>
      <c r="I767" s="222"/>
      <c r="J767" s="222"/>
      <c r="K767" s="5"/>
    </row>
    <row r="768" ht="15.75" customHeight="1">
      <c r="A768" s="2"/>
      <c r="B768" s="2"/>
      <c r="C768" s="2"/>
      <c r="D768" s="2"/>
      <c r="E768" s="2"/>
      <c r="F768" s="2"/>
      <c r="G768" s="222"/>
      <c r="H768" s="222"/>
      <c r="I768" s="222"/>
      <c r="J768" s="222"/>
      <c r="K768" s="5"/>
    </row>
    <row r="769" ht="15.75" customHeight="1">
      <c r="A769" s="2"/>
      <c r="B769" s="2"/>
      <c r="C769" s="2"/>
      <c r="D769" s="2"/>
      <c r="E769" s="2"/>
      <c r="F769" s="2"/>
      <c r="G769" s="222"/>
      <c r="H769" s="222"/>
      <c r="I769" s="222"/>
      <c r="J769" s="222"/>
      <c r="K769" s="5"/>
    </row>
    <row r="770" ht="15.75" customHeight="1">
      <c r="A770" s="2"/>
      <c r="B770" s="2"/>
      <c r="C770" s="2"/>
      <c r="D770" s="2"/>
      <c r="E770" s="2"/>
      <c r="F770" s="2"/>
      <c r="G770" s="222"/>
      <c r="H770" s="222"/>
      <c r="I770" s="222"/>
      <c r="J770" s="222"/>
      <c r="K770" s="5"/>
    </row>
    <row r="771" ht="15.75" customHeight="1">
      <c r="A771" s="2"/>
      <c r="B771" s="2"/>
      <c r="C771" s="2"/>
      <c r="D771" s="2"/>
      <c r="E771" s="2"/>
      <c r="F771" s="2"/>
      <c r="G771" s="222"/>
      <c r="H771" s="222"/>
      <c r="I771" s="222"/>
      <c r="J771" s="222"/>
      <c r="K771" s="5"/>
    </row>
    <row r="772" ht="15.75" customHeight="1">
      <c r="A772" s="2"/>
      <c r="B772" s="2"/>
      <c r="C772" s="2"/>
      <c r="D772" s="2"/>
      <c r="E772" s="2"/>
      <c r="F772" s="2"/>
      <c r="G772" s="222"/>
      <c r="H772" s="222"/>
      <c r="I772" s="222"/>
      <c r="J772" s="222"/>
      <c r="K772" s="5"/>
    </row>
    <row r="773" ht="15.75" customHeight="1">
      <c r="A773" s="2"/>
      <c r="B773" s="2"/>
      <c r="C773" s="2"/>
      <c r="D773" s="2"/>
      <c r="E773" s="2"/>
      <c r="F773" s="2"/>
      <c r="G773" s="222"/>
      <c r="H773" s="222"/>
      <c r="I773" s="222"/>
      <c r="J773" s="222"/>
      <c r="K773" s="5"/>
    </row>
    <row r="774" ht="15.75" customHeight="1">
      <c r="A774" s="2"/>
      <c r="B774" s="2"/>
      <c r="C774" s="2"/>
      <c r="D774" s="2"/>
      <c r="E774" s="2"/>
      <c r="F774" s="2"/>
      <c r="G774" s="222"/>
      <c r="H774" s="222"/>
      <c r="I774" s="222"/>
      <c r="J774" s="222"/>
      <c r="K774" s="5"/>
    </row>
    <row r="775" ht="15.75" customHeight="1">
      <c r="A775" s="2"/>
      <c r="B775" s="2"/>
      <c r="C775" s="2"/>
      <c r="D775" s="2"/>
      <c r="E775" s="2"/>
      <c r="F775" s="2"/>
      <c r="G775" s="222"/>
      <c r="H775" s="222"/>
      <c r="I775" s="222"/>
      <c r="J775" s="222"/>
      <c r="K775" s="5"/>
    </row>
    <row r="776" ht="15.75" customHeight="1">
      <c r="A776" s="2"/>
      <c r="B776" s="2"/>
      <c r="C776" s="2"/>
      <c r="D776" s="2"/>
      <c r="E776" s="2"/>
      <c r="F776" s="2"/>
      <c r="G776" s="222"/>
      <c r="H776" s="222"/>
      <c r="I776" s="222"/>
      <c r="J776" s="222"/>
      <c r="K776" s="5"/>
    </row>
    <row r="777" ht="15.75" customHeight="1">
      <c r="A777" s="2"/>
      <c r="B777" s="2"/>
      <c r="C777" s="2"/>
      <c r="D777" s="2"/>
      <c r="E777" s="2"/>
      <c r="F777" s="2"/>
      <c r="G777" s="222"/>
      <c r="H777" s="222"/>
      <c r="I777" s="222"/>
      <c r="J777" s="222"/>
      <c r="K777" s="5"/>
    </row>
    <row r="778" ht="15.75" customHeight="1">
      <c r="A778" s="2"/>
      <c r="B778" s="2"/>
      <c r="C778" s="2"/>
      <c r="D778" s="2"/>
      <c r="E778" s="2"/>
      <c r="F778" s="2"/>
      <c r="G778" s="222"/>
      <c r="H778" s="222"/>
      <c r="I778" s="222"/>
      <c r="J778" s="222"/>
      <c r="K778" s="5"/>
    </row>
    <row r="779" ht="15.75" customHeight="1">
      <c r="A779" s="2"/>
      <c r="B779" s="2"/>
      <c r="C779" s="2"/>
      <c r="D779" s="2"/>
      <c r="E779" s="2"/>
      <c r="F779" s="2"/>
      <c r="G779" s="222"/>
      <c r="H779" s="222"/>
      <c r="I779" s="222"/>
      <c r="J779" s="222"/>
      <c r="K779" s="5"/>
    </row>
    <row r="780" ht="15.75" customHeight="1">
      <c r="A780" s="2"/>
      <c r="B780" s="2"/>
      <c r="C780" s="2"/>
      <c r="D780" s="2"/>
      <c r="E780" s="2"/>
      <c r="F780" s="2"/>
      <c r="G780" s="222"/>
      <c r="H780" s="222"/>
      <c r="I780" s="222"/>
      <c r="J780" s="222"/>
      <c r="K780" s="5"/>
    </row>
    <row r="781" ht="15.75" customHeight="1">
      <c r="A781" s="2"/>
      <c r="B781" s="2"/>
      <c r="C781" s="2"/>
      <c r="D781" s="2"/>
      <c r="E781" s="2"/>
      <c r="F781" s="2"/>
      <c r="G781" s="222"/>
      <c r="H781" s="222"/>
      <c r="I781" s="222"/>
      <c r="J781" s="222"/>
      <c r="K781" s="5"/>
    </row>
    <row r="782" ht="15.75" customHeight="1">
      <c r="A782" s="2"/>
      <c r="B782" s="2"/>
      <c r="C782" s="2"/>
      <c r="D782" s="2"/>
      <c r="E782" s="2"/>
      <c r="F782" s="2"/>
      <c r="G782" s="222"/>
      <c r="H782" s="222"/>
      <c r="I782" s="222"/>
      <c r="J782" s="222"/>
      <c r="K782" s="5"/>
    </row>
    <row r="783" ht="15.75" customHeight="1">
      <c r="A783" s="2"/>
      <c r="B783" s="2"/>
      <c r="C783" s="2"/>
      <c r="D783" s="2"/>
      <c r="E783" s="2"/>
      <c r="F783" s="2"/>
      <c r="G783" s="222"/>
      <c r="H783" s="222"/>
      <c r="I783" s="222"/>
      <c r="J783" s="222"/>
      <c r="K783" s="5"/>
    </row>
    <row r="784" ht="15.75" customHeight="1">
      <c r="A784" s="2"/>
      <c r="B784" s="2"/>
      <c r="C784" s="2"/>
      <c r="D784" s="2"/>
      <c r="E784" s="2"/>
      <c r="F784" s="2"/>
      <c r="G784" s="222"/>
      <c r="H784" s="222"/>
      <c r="I784" s="222"/>
      <c r="J784" s="222"/>
      <c r="K784" s="5"/>
    </row>
    <row r="785" ht="15.75" customHeight="1">
      <c r="A785" s="2"/>
      <c r="B785" s="2"/>
      <c r="C785" s="2"/>
      <c r="D785" s="2"/>
      <c r="E785" s="2"/>
      <c r="F785" s="2"/>
      <c r="G785" s="222"/>
      <c r="H785" s="222"/>
      <c r="I785" s="222"/>
      <c r="J785" s="222"/>
      <c r="K785" s="5"/>
    </row>
    <row r="786" ht="15.75" customHeight="1">
      <c r="A786" s="2"/>
      <c r="B786" s="2"/>
      <c r="C786" s="2"/>
      <c r="D786" s="2"/>
      <c r="E786" s="2"/>
      <c r="F786" s="2"/>
      <c r="G786" s="222"/>
      <c r="H786" s="222"/>
      <c r="I786" s="222"/>
      <c r="J786" s="222"/>
      <c r="K786" s="5"/>
    </row>
    <row r="787" ht="15.75" customHeight="1">
      <c r="A787" s="2"/>
      <c r="B787" s="2"/>
      <c r="C787" s="2"/>
      <c r="D787" s="2"/>
      <c r="E787" s="2"/>
      <c r="F787" s="2"/>
      <c r="G787" s="222"/>
      <c r="H787" s="222"/>
      <c r="I787" s="222"/>
      <c r="J787" s="222"/>
      <c r="K787" s="5"/>
    </row>
    <row r="788" ht="15.75" customHeight="1">
      <c r="A788" s="2"/>
      <c r="B788" s="2"/>
      <c r="C788" s="2"/>
      <c r="D788" s="2"/>
      <c r="E788" s="2"/>
      <c r="F788" s="2"/>
      <c r="G788" s="222"/>
      <c r="H788" s="222"/>
      <c r="I788" s="222"/>
      <c r="J788" s="222"/>
      <c r="K788" s="5"/>
    </row>
    <row r="789" ht="15.75" customHeight="1">
      <c r="A789" s="2"/>
      <c r="B789" s="2"/>
      <c r="C789" s="2"/>
      <c r="D789" s="2"/>
      <c r="E789" s="2"/>
      <c r="F789" s="2"/>
      <c r="G789" s="222"/>
      <c r="H789" s="222"/>
      <c r="I789" s="222"/>
      <c r="J789" s="222"/>
      <c r="K789" s="5"/>
    </row>
    <row r="790" ht="15.75" customHeight="1">
      <c r="A790" s="2"/>
      <c r="B790" s="2"/>
      <c r="C790" s="2"/>
      <c r="D790" s="2"/>
      <c r="E790" s="2"/>
      <c r="F790" s="2"/>
      <c r="G790" s="222"/>
      <c r="H790" s="222"/>
      <c r="I790" s="222"/>
      <c r="J790" s="222"/>
      <c r="K790" s="5"/>
    </row>
    <row r="791" ht="15.75" customHeight="1">
      <c r="A791" s="2"/>
      <c r="B791" s="2"/>
      <c r="C791" s="2"/>
      <c r="D791" s="2"/>
      <c r="E791" s="2"/>
      <c r="F791" s="2"/>
      <c r="G791" s="222"/>
      <c r="H791" s="222"/>
      <c r="I791" s="222"/>
      <c r="J791" s="222"/>
      <c r="K791" s="5"/>
    </row>
    <row r="792" ht="15.75" customHeight="1">
      <c r="A792" s="2"/>
      <c r="B792" s="2"/>
      <c r="C792" s="2"/>
      <c r="D792" s="2"/>
      <c r="E792" s="2"/>
      <c r="F792" s="2"/>
      <c r="G792" s="222"/>
      <c r="H792" s="222"/>
      <c r="I792" s="222"/>
      <c r="J792" s="222"/>
      <c r="K792" s="5"/>
    </row>
    <row r="793" ht="15.75" customHeight="1">
      <c r="A793" s="2"/>
      <c r="B793" s="2"/>
      <c r="C793" s="2"/>
      <c r="D793" s="2"/>
      <c r="E793" s="2"/>
      <c r="F793" s="2"/>
      <c r="G793" s="222"/>
      <c r="H793" s="222"/>
      <c r="I793" s="222"/>
      <c r="J793" s="222"/>
      <c r="K793" s="5"/>
    </row>
    <row r="794" ht="15.75" customHeight="1">
      <c r="A794" s="2"/>
      <c r="B794" s="2"/>
      <c r="C794" s="2"/>
      <c r="D794" s="2"/>
      <c r="E794" s="2"/>
      <c r="F794" s="2"/>
      <c r="G794" s="222"/>
      <c r="H794" s="222"/>
      <c r="I794" s="222"/>
      <c r="J794" s="222"/>
      <c r="K794" s="5"/>
    </row>
    <row r="795" ht="15.75" customHeight="1">
      <c r="A795" s="2"/>
      <c r="B795" s="2"/>
      <c r="C795" s="2"/>
      <c r="D795" s="2"/>
      <c r="E795" s="2"/>
      <c r="F795" s="2"/>
      <c r="G795" s="222"/>
      <c r="H795" s="222"/>
      <c r="I795" s="222"/>
      <c r="J795" s="222"/>
      <c r="K795" s="5"/>
    </row>
    <row r="796" ht="15.75" customHeight="1">
      <c r="A796" s="2"/>
      <c r="B796" s="2"/>
      <c r="C796" s="2"/>
      <c r="D796" s="2"/>
      <c r="E796" s="2"/>
      <c r="F796" s="2"/>
      <c r="G796" s="222"/>
      <c r="H796" s="222"/>
      <c r="I796" s="222"/>
      <c r="J796" s="222"/>
      <c r="K796" s="5"/>
    </row>
    <row r="797" ht="15.75" customHeight="1">
      <c r="A797" s="2"/>
      <c r="B797" s="2"/>
      <c r="C797" s="2"/>
      <c r="D797" s="2"/>
      <c r="E797" s="2"/>
      <c r="F797" s="2"/>
      <c r="G797" s="222"/>
      <c r="H797" s="222"/>
      <c r="I797" s="222"/>
      <c r="J797" s="222"/>
      <c r="K797" s="5"/>
    </row>
    <row r="798" ht="15.75" customHeight="1">
      <c r="A798" s="2"/>
      <c r="B798" s="2"/>
      <c r="C798" s="2"/>
      <c r="D798" s="2"/>
      <c r="E798" s="2"/>
      <c r="F798" s="2"/>
      <c r="G798" s="222"/>
      <c r="H798" s="222"/>
      <c r="I798" s="222"/>
      <c r="J798" s="222"/>
      <c r="K798" s="5"/>
    </row>
    <row r="799" ht="15.75" customHeight="1">
      <c r="A799" s="2"/>
      <c r="B799" s="2"/>
      <c r="C799" s="2"/>
      <c r="D799" s="2"/>
      <c r="E799" s="2"/>
      <c r="F799" s="2"/>
      <c r="G799" s="222"/>
      <c r="H799" s="222"/>
      <c r="I799" s="222"/>
      <c r="J799" s="222"/>
      <c r="K799" s="5"/>
    </row>
    <row r="800" ht="15.75" customHeight="1">
      <c r="A800" s="2"/>
      <c r="B800" s="2"/>
      <c r="C800" s="2"/>
      <c r="D800" s="2"/>
      <c r="E800" s="2"/>
      <c r="F800" s="2"/>
      <c r="G800" s="222"/>
      <c r="H800" s="222"/>
      <c r="I800" s="222"/>
      <c r="J800" s="222"/>
      <c r="K800" s="5"/>
    </row>
    <row r="801" ht="15.75" customHeight="1">
      <c r="A801" s="2"/>
      <c r="B801" s="2"/>
      <c r="C801" s="2"/>
      <c r="D801" s="2"/>
      <c r="E801" s="2"/>
      <c r="F801" s="2"/>
      <c r="G801" s="222"/>
      <c r="H801" s="222"/>
      <c r="I801" s="222"/>
      <c r="J801" s="222"/>
      <c r="K801" s="5"/>
    </row>
    <row r="802" ht="15.75" customHeight="1">
      <c r="A802" s="2"/>
      <c r="B802" s="2"/>
      <c r="C802" s="2"/>
      <c r="D802" s="2"/>
      <c r="E802" s="2"/>
      <c r="F802" s="2"/>
      <c r="G802" s="222"/>
      <c r="H802" s="222"/>
      <c r="I802" s="222"/>
      <c r="J802" s="222"/>
      <c r="K802" s="5"/>
    </row>
    <row r="803" ht="15.75" customHeight="1">
      <c r="A803" s="2"/>
      <c r="B803" s="2"/>
      <c r="C803" s="2"/>
      <c r="D803" s="2"/>
      <c r="E803" s="2"/>
      <c r="F803" s="2"/>
      <c r="G803" s="222"/>
      <c r="H803" s="222"/>
      <c r="I803" s="222"/>
      <c r="J803" s="222"/>
      <c r="K803" s="5"/>
    </row>
    <row r="804" ht="15.75" customHeight="1">
      <c r="A804" s="2"/>
      <c r="B804" s="2"/>
      <c r="C804" s="2"/>
      <c r="D804" s="2"/>
      <c r="E804" s="2"/>
      <c r="F804" s="2"/>
      <c r="G804" s="222"/>
      <c r="H804" s="222"/>
      <c r="I804" s="222"/>
      <c r="J804" s="222"/>
      <c r="K804" s="5"/>
    </row>
    <row r="805" ht="15.75" customHeight="1">
      <c r="A805" s="2"/>
      <c r="B805" s="2"/>
      <c r="C805" s="2"/>
      <c r="D805" s="2"/>
      <c r="E805" s="2"/>
      <c r="F805" s="2"/>
      <c r="G805" s="222"/>
      <c r="H805" s="222"/>
      <c r="I805" s="222"/>
      <c r="J805" s="222"/>
      <c r="K805" s="5"/>
    </row>
    <row r="806" ht="15.75" customHeight="1">
      <c r="A806" s="2"/>
      <c r="B806" s="2"/>
      <c r="C806" s="2"/>
      <c r="D806" s="2"/>
      <c r="E806" s="2"/>
      <c r="F806" s="2"/>
      <c r="G806" s="222"/>
      <c r="H806" s="222"/>
      <c r="I806" s="222"/>
      <c r="J806" s="222"/>
      <c r="K806" s="5"/>
    </row>
    <row r="807" ht="15.75" customHeight="1">
      <c r="A807" s="2"/>
      <c r="B807" s="2"/>
      <c r="C807" s="2"/>
      <c r="D807" s="2"/>
      <c r="E807" s="2"/>
      <c r="F807" s="2"/>
      <c r="G807" s="222"/>
      <c r="H807" s="222"/>
      <c r="I807" s="222"/>
      <c r="J807" s="222"/>
      <c r="K807" s="5"/>
    </row>
    <row r="808" ht="15.75" customHeight="1">
      <c r="A808" s="2"/>
      <c r="B808" s="2"/>
      <c r="C808" s="2"/>
      <c r="D808" s="2"/>
      <c r="E808" s="2"/>
      <c r="F808" s="2"/>
      <c r="G808" s="222"/>
      <c r="H808" s="222"/>
      <c r="I808" s="222"/>
      <c r="J808" s="222"/>
      <c r="K808" s="5"/>
    </row>
    <row r="809" ht="15.75" customHeight="1">
      <c r="A809" s="2"/>
      <c r="B809" s="2"/>
      <c r="C809" s="2"/>
      <c r="D809" s="2"/>
      <c r="E809" s="2"/>
      <c r="F809" s="2"/>
      <c r="G809" s="222"/>
      <c r="H809" s="222"/>
      <c r="I809" s="222"/>
      <c r="J809" s="222"/>
      <c r="K809" s="5"/>
    </row>
    <row r="810" ht="15.75" customHeight="1">
      <c r="A810" s="2"/>
      <c r="B810" s="2"/>
      <c r="C810" s="2"/>
      <c r="D810" s="2"/>
      <c r="E810" s="2"/>
      <c r="F810" s="2"/>
      <c r="G810" s="222"/>
      <c r="H810" s="222"/>
      <c r="I810" s="222"/>
      <c r="J810" s="222"/>
      <c r="K810" s="5"/>
    </row>
    <row r="811" ht="15.75" customHeight="1">
      <c r="A811" s="2"/>
      <c r="B811" s="2"/>
      <c r="C811" s="2"/>
      <c r="D811" s="2"/>
      <c r="E811" s="2"/>
      <c r="F811" s="2"/>
      <c r="G811" s="222"/>
      <c r="H811" s="222"/>
      <c r="I811" s="222"/>
      <c r="J811" s="222"/>
      <c r="K811" s="5"/>
    </row>
    <row r="812" ht="15.75" customHeight="1">
      <c r="A812" s="2"/>
      <c r="B812" s="2"/>
      <c r="C812" s="2"/>
      <c r="D812" s="2"/>
      <c r="E812" s="2"/>
      <c r="F812" s="2"/>
      <c r="G812" s="222"/>
      <c r="H812" s="222"/>
      <c r="I812" s="222"/>
      <c r="J812" s="222"/>
      <c r="K812" s="5"/>
    </row>
    <row r="813" ht="15.75" customHeight="1">
      <c r="A813" s="2"/>
      <c r="B813" s="2"/>
      <c r="C813" s="2"/>
      <c r="D813" s="2"/>
      <c r="E813" s="2"/>
      <c r="F813" s="2"/>
      <c r="G813" s="222"/>
      <c r="H813" s="222"/>
      <c r="I813" s="222"/>
      <c r="J813" s="222"/>
      <c r="K813" s="5"/>
    </row>
    <row r="814" ht="15.75" customHeight="1">
      <c r="A814" s="2"/>
      <c r="B814" s="2"/>
      <c r="C814" s="2"/>
      <c r="D814" s="2"/>
      <c r="E814" s="2"/>
      <c r="F814" s="2"/>
      <c r="G814" s="222"/>
      <c r="H814" s="222"/>
      <c r="I814" s="222"/>
      <c r="J814" s="222"/>
      <c r="K814" s="5"/>
    </row>
    <row r="815" ht="15.75" customHeight="1">
      <c r="A815" s="2"/>
      <c r="B815" s="2"/>
      <c r="C815" s="2"/>
      <c r="D815" s="2"/>
      <c r="E815" s="2"/>
      <c r="F815" s="2"/>
      <c r="G815" s="222"/>
      <c r="H815" s="222"/>
      <c r="I815" s="222"/>
      <c r="J815" s="222"/>
      <c r="K815" s="5"/>
    </row>
    <row r="816" ht="15.75" customHeight="1">
      <c r="A816" s="2"/>
      <c r="B816" s="2"/>
      <c r="C816" s="2"/>
      <c r="D816" s="2"/>
      <c r="E816" s="2"/>
      <c r="F816" s="2"/>
      <c r="G816" s="222"/>
      <c r="H816" s="222"/>
      <c r="I816" s="222"/>
      <c r="J816" s="222"/>
      <c r="K816" s="5"/>
    </row>
    <row r="817" ht="15.75" customHeight="1">
      <c r="A817" s="2"/>
      <c r="B817" s="2"/>
      <c r="C817" s="2"/>
      <c r="D817" s="2"/>
      <c r="E817" s="2"/>
      <c r="F817" s="2"/>
      <c r="G817" s="222"/>
      <c r="H817" s="222"/>
      <c r="I817" s="222"/>
      <c r="J817" s="222"/>
      <c r="K817" s="5"/>
    </row>
    <row r="818" ht="15.75" customHeight="1">
      <c r="A818" s="2"/>
      <c r="B818" s="2"/>
      <c r="C818" s="2"/>
      <c r="D818" s="2"/>
      <c r="E818" s="2"/>
      <c r="F818" s="2"/>
      <c r="G818" s="222"/>
      <c r="H818" s="222"/>
      <c r="I818" s="222"/>
      <c r="J818" s="222"/>
      <c r="K818" s="5"/>
    </row>
    <row r="819" ht="15.75" customHeight="1">
      <c r="A819" s="2"/>
      <c r="B819" s="2"/>
      <c r="C819" s="2"/>
      <c r="D819" s="2"/>
      <c r="E819" s="2"/>
      <c r="F819" s="2"/>
      <c r="G819" s="222"/>
      <c r="H819" s="222"/>
      <c r="I819" s="222"/>
      <c r="J819" s="222"/>
      <c r="K819" s="5"/>
    </row>
    <row r="820" ht="15.75" customHeight="1">
      <c r="A820" s="2"/>
      <c r="B820" s="2"/>
      <c r="C820" s="2"/>
      <c r="D820" s="2"/>
      <c r="E820" s="2"/>
      <c r="F820" s="2"/>
      <c r="G820" s="222"/>
      <c r="H820" s="222"/>
      <c r="I820" s="222"/>
      <c r="J820" s="222"/>
      <c r="K820" s="5"/>
    </row>
    <row r="821" ht="15.75" customHeight="1">
      <c r="A821" s="2"/>
      <c r="B821" s="2"/>
      <c r="C821" s="2"/>
      <c r="D821" s="2"/>
      <c r="E821" s="2"/>
      <c r="F821" s="2"/>
      <c r="G821" s="222"/>
      <c r="H821" s="222"/>
      <c r="I821" s="222"/>
      <c r="J821" s="222"/>
      <c r="K821" s="5"/>
    </row>
    <row r="822" ht="15.75" customHeight="1">
      <c r="A822" s="2"/>
      <c r="B822" s="2"/>
      <c r="C822" s="2"/>
      <c r="D822" s="2"/>
      <c r="E822" s="2"/>
      <c r="F822" s="2"/>
      <c r="G822" s="222"/>
      <c r="H822" s="222"/>
      <c r="I822" s="222"/>
      <c r="J822" s="222"/>
      <c r="K822" s="5"/>
    </row>
    <row r="823" ht="15.75" customHeight="1">
      <c r="A823" s="2"/>
      <c r="B823" s="2"/>
      <c r="C823" s="2"/>
      <c r="D823" s="2"/>
      <c r="E823" s="2"/>
      <c r="F823" s="2"/>
      <c r="G823" s="222"/>
      <c r="H823" s="222"/>
      <c r="I823" s="222"/>
      <c r="J823" s="222"/>
      <c r="K823" s="5"/>
    </row>
    <row r="824" ht="15.75" customHeight="1">
      <c r="A824" s="2"/>
      <c r="B824" s="2"/>
      <c r="C824" s="2"/>
      <c r="D824" s="2"/>
      <c r="E824" s="2"/>
      <c r="F824" s="2"/>
      <c r="G824" s="222"/>
      <c r="H824" s="222"/>
      <c r="I824" s="222"/>
      <c r="J824" s="222"/>
      <c r="K824" s="5"/>
    </row>
    <row r="825" ht="15.75" customHeight="1">
      <c r="A825" s="2"/>
      <c r="B825" s="2"/>
      <c r="C825" s="2"/>
      <c r="D825" s="2"/>
      <c r="E825" s="2"/>
      <c r="F825" s="2"/>
      <c r="G825" s="222"/>
      <c r="H825" s="222"/>
      <c r="I825" s="222"/>
      <c r="J825" s="222"/>
      <c r="K825" s="5"/>
    </row>
    <row r="826" ht="15.75" customHeight="1">
      <c r="A826" s="2"/>
      <c r="B826" s="2"/>
      <c r="C826" s="2"/>
      <c r="D826" s="2"/>
      <c r="E826" s="2"/>
      <c r="F826" s="2"/>
      <c r="G826" s="222"/>
      <c r="H826" s="222"/>
      <c r="I826" s="222"/>
      <c r="J826" s="222"/>
      <c r="K826" s="5"/>
    </row>
    <row r="827" ht="15.75" customHeight="1">
      <c r="A827" s="2"/>
      <c r="B827" s="2"/>
      <c r="C827" s="2"/>
      <c r="D827" s="2"/>
      <c r="E827" s="2"/>
      <c r="F827" s="2"/>
      <c r="G827" s="222"/>
      <c r="H827" s="222"/>
      <c r="I827" s="222"/>
      <c r="J827" s="222"/>
      <c r="K827" s="5"/>
    </row>
    <row r="828" ht="15.75" customHeight="1">
      <c r="A828" s="2"/>
      <c r="B828" s="2"/>
      <c r="C828" s="2"/>
      <c r="D828" s="2"/>
      <c r="E828" s="2"/>
      <c r="F828" s="2"/>
      <c r="G828" s="222"/>
      <c r="H828" s="222"/>
      <c r="I828" s="222"/>
      <c r="J828" s="222"/>
      <c r="K828" s="5"/>
    </row>
    <row r="829" ht="15.75" customHeight="1">
      <c r="A829" s="2"/>
      <c r="B829" s="2"/>
      <c r="C829" s="2"/>
      <c r="D829" s="2"/>
      <c r="E829" s="2"/>
      <c r="F829" s="2"/>
      <c r="G829" s="222"/>
      <c r="H829" s="222"/>
      <c r="I829" s="222"/>
      <c r="J829" s="222"/>
      <c r="K829" s="5"/>
    </row>
    <row r="830" ht="15.75" customHeight="1">
      <c r="A830" s="2"/>
      <c r="B830" s="2"/>
      <c r="C830" s="2"/>
      <c r="D830" s="2"/>
      <c r="E830" s="2"/>
      <c r="F830" s="2"/>
      <c r="G830" s="222"/>
      <c r="H830" s="222"/>
      <c r="I830" s="222"/>
      <c r="J830" s="222"/>
      <c r="K830" s="5"/>
    </row>
    <row r="831" ht="15.75" customHeight="1">
      <c r="A831" s="2"/>
      <c r="B831" s="2"/>
      <c r="C831" s="2"/>
      <c r="D831" s="2"/>
      <c r="E831" s="2"/>
      <c r="F831" s="2"/>
      <c r="G831" s="222"/>
      <c r="H831" s="222"/>
      <c r="I831" s="222"/>
      <c r="J831" s="222"/>
      <c r="K831" s="5"/>
    </row>
    <row r="832" ht="15.75" customHeight="1">
      <c r="A832" s="2"/>
      <c r="B832" s="2"/>
      <c r="C832" s="2"/>
      <c r="D832" s="2"/>
      <c r="E832" s="2"/>
      <c r="F832" s="2"/>
      <c r="G832" s="222"/>
      <c r="H832" s="222"/>
      <c r="I832" s="222"/>
      <c r="J832" s="222"/>
      <c r="K832" s="5"/>
    </row>
    <row r="833" ht="15.75" customHeight="1">
      <c r="A833" s="2"/>
      <c r="B833" s="2"/>
      <c r="C833" s="2"/>
      <c r="D833" s="2"/>
      <c r="E833" s="2"/>
      <c r="F833" s="2"/>
      <c r="G833" s="222"/>
      <c r="H833" s="222"/>
      <c r="I833" s="222"/>
      <c r="J833" s="222"/>
      <c r="K833" s="5"/>
    </row>
    <row r="834" ht="15.75" customHeight="1">
      <c r="A834" s="2"/>
      <c r="B834" s="2"/>
      <c r="C834" s="2"/>
      <c r="D834" s="2"/>
      <c r="E834" s="2"/>
      <c r="F834" s="2"/>
      <c r="G834" s="222"/>
      <c r="H834" s="222"/>
      <c r="I834" s="222"/>
      <c r="J834" s="222"/>
      <c r="K834" s="5"/>
    </row>
    <row r="835" ht="15.75" customHeight="1">
      <c r="A835" s="2"/>
      <c r="B835" s="2"/>
      <c r="C835" s="2"/>
      <c r="D835" s="2"/>
      <c r="E835" s="2"/>
      <c r="F835" s="2"/>
      <c r="G835" s="222"/>
      <c r="H835" s="222"/>
      <c r="I835" s="222"/>
      <c r="J835" s="222"/>
      <c r="K835" s="5"/>
    </row>
    <row r="836" ht="15.75" customHeight="1">
      <c r="A836" s="2"/>
      <c r="B836" s="2"/>
      <c r="C836" s="2"/>
      <c r="D836" s="2"/>
      <c r="E836" s="2"/>
      <c r="F836" s="2"/>
      <c r="G836" s="222"/>
      <c r="H836" s="222"/>
      <c r="I836" s="222"/>
      <c r="J836" s="222"/>
      <c r="K836" s="5"/>
    </row>
    <row r="837" ht="15.75" customHeight="1">
      <c r="A837" s="2"/>
      <c r="B837" s="2"/>
      <c r="C837" s="2"/>
      <c r="D837" s="2"/>
      <c r="E837" s="2"/>
      <c r="F837" s="2"/>
      <c r="G837" s="222"/>
      <c r="H837" s="222"/>
      <c r="I837" s="222"/>
      <c r="J837" s="222"/>
      <c r="K837" s="5"/>
    </row>
    <row r="838" ht="15.75" customHeight="1">
      <c r="A838" s="2"/>
      <c r="B838" s="2"/>
      <c r="C838" s="2"/>
      <c r="D838" s="2"/>
      <c r="E838" s="2"/>
      <c r="F838" s="2"/>
      <c r="G838" s="222"/>
      <c r="H838" s="222"/>
      <c r="I838" s="222"/>
      <c r="J838" s="222"/>
      <c r="K838" s="5"/>
    </row>
    <row r="839" ht="15.75" customHeight="1">
      <c r="A839" s="2"/>
      <c r="B839" s="2"/>
      <c r="C839" s="2"/>
      <c r="D839" s="2"/>
      <c r="E839" s="2"/>
      <c r="F839" s="2"/>
      <c r="G839" s="222"/>
      <c r="H839" s="222"/>
      <c r="I839" s="222"/>
      <c r="J839" s="222"/>
      <c r="K839" s="5"/>
    </row>
    <row r="840" ht="15.75" customHeight="1">
      <c r="A840" s="2"/>
      <c r="B840" s="2"/>
      <c r="C840" s="2"/>
      <c r="D840" s="2"/>
      <c r="E840" s="2"/>
      <c r="F840" s="2"/>
      <c r="G840" s="222"/>
      <c r="H840" s="222"/>
      <c r="I840" s="222"/>
      <c r="J840" s="222"/>
      <c r="K840" s="5"/>
    </row>
    <row r="841" ht="15.75" customHeight="1">
      <c r="A841" s="2"/>
      <c r="B841" s="2"/>
      <c r="C841" s="2"/>
      <c r="D841" s="2"/>
      <c r="E841" s="2"/>
      <c r="F841" s="2"/>
      <c r="G841" s="222"/>
      <c r="H841" s="222"/>
      <c r="I841" s="222"/>
      <c r="J841" s="222"/>
      <c r="K841" s="5"/>
    </row>
    <row r="842" ht="15.75" customHeight="1">
      <c r="A842" s="2"/>
      <c r="B842" s="2"/>
      <c r="C842" s="2"/>
      <c r="D842" s="2"/>
      <c r="E842" s="2"/>
      <c r="F842" s="2"/>
      <c r="G842" s="222"/>
      <c r="H842" s="222"/>
      <c r="I842" s="222"/>
      <c r="J842" s="222"/>
      <c r="K842" s="5"/>
    </row>
    <row r="843" ht="15.75" customHeight="1">
      <c r="A843" s="2"/>
      <c r="B843" s="2"/>
      <c r="C843" s="2"/>
      <c r="D843" s="2"/>
      <c r="E843" s="2"/>
      <c r="F843" s="2"/>
      <c r="G843" s="222"/>
      <c r="H843" s="222"/>
      <c r="I843" s="222"/>
      <c r="J843" s="222"/>
      <c r="K843" s="5"/>
    </row>
    <row r="844" ht="15.75" customHeight="1">
      <c r="A844" s="2"/>
      <c r="B844" s="2"/>
      <c r="C844" s="2"/>
      <c r="D844" s="2"/>
      <c r="E844" s="2"/>
      <c r="F844" s="2"/>
      <c r="G844" s="222"/>
      <c r="H844" s="222"/>
      <c r="I844" s="222"/>
      <c r="J844" s="222"/>
      <c r="K844" s="5"/>
    </row>
    <row r="845" ht="15.75" customHeight="1">
      <c r="A845" s="2"/>
      <c r="B845" s="2"/>
      <c r="C845" s="2"/>
      <c r="D845" s="2"/>
      <c r="E845" s="2"/>
      <c r="F845" s="2"/>
      <c r="G845" s="222"/>
      <c r="H845" s="222"/>
      <c r="I845" s="222"/>
      <c r="J845" s="222"/>
      <c r="K845" s="5"/>
    </row>
    <row r="846" ht="15.75" customHeight="1">
      <c r="A846" s="2"/>
      <c r="B846" s="2"/>
      <c r="C846" s="2"/>
      <c r="D846" s="2"/>
      <c r="E846" s="2"/>
      <c r="F846" s="2"/>
      <c r="G846" s="222"/>
      <c r="H846" s="222"/>
      <c r="I846" s="222"/>
      <c r="J846" s="222"/>
      <c r="K846" s="5"/>
    </row>
    <row r="847" ht="15.75" customHeight="1">
      <c r="A847" s="2"/>
      <c r="B847" s="2"/>
      <c r="C847" s="2"/>
      <c r="D847" s="2"/>
      <c r="E847" s="2"/>
      <c r="F847" s="2"/>
      <c r="G847" s="222"/>
      <c r="H847" s="222"/>
      <c r="I847" s="222"/>
      <c r="J847" s="222"/>
      <c r="K847" s="5"/>
    </row>
    <row r="848" ht="15.75" customHeight="1">
      <c r="A848" s="2"/>
      <c r="B848" s="2"/>
      <c r="C848" s="2"/>
      <c r="D848" s="2"/>
      <c r="E848" s="2"/>
      <c r="F848" s="2"/>
      <c r="G848" s="222"/>
      <c r="H848" s="222"/>
      <c r="I848" s="222"/>
      <c r="J848" s="222"/>
      <c r="K848" s="5"/>
    </row>
    <row r="849" ht="15.75" customHeight="1">
      <c r="A849" s="2"/>
      <c r="B849" s="2"/>
      <c r="C849" s="2"/>
      <c r="D849" s="2"/>
      <c r="E849" s="2"/>
      <c r="F849" s="2"/>
      <c r="G849" s="222"/>
      <c r="H849" s="222"/>
      <c r="I849" s="222"/>
      <c r="J849" s="222"/>
      <c r="K849" s="5"/>
    </row>
    <row r="850" ht="15.75" customHeight="1">
      <c r="A850" s="2"/>
      <c r="B850" s="2"/>
      <c r="C850" s="2"/>
      <c r="D850" s="2"/>
      <c r="E850" s="2"/>
      <c r="F850" s="2"/>
      <c r="G850" s="222"/>
      <c r="H850" s="222"/>
      <c r="I850" s="222"/>
      <c r="J850" s="222"/>
      <c r="K850" s="5"/>
    </row>
    <row r="851" ht="15.75" customHeight="1">
      <c r="A851" s="2"/>
      <c r="B851" s="2"/>
      <c r="C851" s="2"/>
      <c r="D851" s="2"/>
      <c r="E851" s="2"/>
      <c r="F851" s="2"/>
      <c r="G851" s="222"/>
      <c r="H851" s="222"/>
      <c r="I851" s="222"/>
      <c r="J851" s="222"/>
      <c r="K851" s="5"/>
    </row>
    <row r="852" ht="15.75" customHeight="1">
      <c r="A852" s="2"/>
      <c r="B852" s="2"/>
      <c r="C852" s="2"/>
      <c r="D852" s="2"/>
      <c r="E852" s="2"/>
      <c r="F852" s="2"/>
      <c r="G852" s="222"/>
      <c r="H852" s="222"/>
      <c r="I852" s="222"/>
      <c r="J852" s="222"/>
      <c r="K852" s="5"/>
    </row>
    <row r="853" ht="15.75" customHeight="1">
      <c r="A853" s="2"/>
      <c r="B853" s="2"/>
      <c r="C853" s="2"/>
      <c r="D853" s="2"/>
      <c r="E853" s="2"/>
      <c r="F853" s="2"/>
      <c r="G853" s="222"/>
      <c r="H853" s="222"/>
      <c r="I853" s="222"/>
      <c r="J853" s="222"/>
      <c r="K853" s="5"/>
    </row>
    <row r="854" ht="15.75" customHeight="1">
      <c r="A854" s="2"/>
      <c r="B854" s="2"/>
      <c r="C854" s="2"/>
      <c r="D854" s="2"/>
      <c r="E854" s="2"/>
      <c r="F854" s="2"/>
      <c r="G854" s="222"/>
      <c r="H854" s="222"/>
      <c r="I854" s="222"/>
      <c r="J854" s="222"/>
      <c r="K854" s="5"/>
    </row>
    <row r="855" ht="15.75" customHeight="1">
      <c r="A855" s="2"/>
      <c r="B855" s="2"/>
      <c r="C855" s="2"/>
      <c r="D855" s="2"/>
      <c r="E855" s="2"/>
      <c r="F855" s="2"/>
      <c r="G855" s="222"/>
      <c r="H855" s="222"/>
      <c r="I855" s="222"/>
      <c r="J855" s="222"/>
      <c r="K855" s="5"/>
    </row>
    <row r="856" ht="15.75" customHeight="1">
      <c r="A856" s="2"/>
      <c r="B856" s="2"/>
      <c r="C856" s="2"/>
      <c r="D856" s="2"/>
      <c r="E856" s="2"/>
      <c r="F856" s="2"/>
      <c r="G856" s="222"/>
      <c r="H856" s="222"/>
      <c r="I856" s="222"/>
      <c r="J856" s="222"/>
      <c r="K856" s="5"/>
    </row>
    <row r="857" ht="15.75" customHeight="1">
      <c r="A857" s="2"/>
      <c r="B857" s="2"/>
      <c r="C857" s="2"/>
      <c r="D857" s="2"/>
      <c r="E857" s="2"/>
      <c r="F857" s="2"/>
      <c r="G857" s="222"/>
      <c r="H857" s="222"/>
      <c r="I857" s="222"/>
      <c r="J857" s="222"/>
      <c r="K857" s="5"/>
    </row>
    <row r="858" ht="15.75" customHeight="1">
      <c r="A858" s="2"/>
      <c r="B858" s="2"/>
      <c r="C858" s="2"/>
      <c r="D858" s="2"/>
      <c r="E858" s="2"/>
      <c r="F858" s="2"/>
      <c r="G858" s="222"/>
      <c r="H858" s="222"/>
      <c r="I858" s="222"/>
      <c r="J858" s="222"/>
      <c r="K858" s="5"/>
    </row>
    <row r="859" ht="15.75" customHeight="1">
      <c r="A859" s="2"/>
      <c r="B859" s="2"/>
      <c r="C859" s="2"/>
      <c r="D859" s="2"/>
      <c r="E859" s="2"/>
      <c r="F859" s="2"/>
      <c r="G859" s="222"/>
      <c r="H859" s="222"/>
      <c r="I859" s="222"/>
      <c r="J859" s="222"/>
      <c r="K859" s="5"/>
    </row>
    <row r="860" ht="15.75" customHeight="1">
      <c r="A860" s="2"/>
      <c r="B860" s="2"/>
      <c r="C860" s="2"/>
      <c r="D860" s="2"/>
      <c r="E860" s="2"/>
      <c r="F860" s="2"/>
      <c r="G860" s="222"/>
      <c r="H860" s="222"/>
      <c r="I860" s="222"/>
      <c r="J860" s="222"/>
      <c r="K860" s="5"/>
    </row>
    <row r="861" ht="15.75" customHeight="1">
      <c r="A861" s="2"/>
      <c r="B861" s="2"/>
      <c r="C861" s="2"/>
      <c r="D861" s="2"/>
      <c r="E861" s="2"/>
      <c r="F861" s="2"/>
      <c r="G861" s="222"/>
      <c r="H861" s="222"/>
      <c r="I861" s="222"/>
      <c r="J861" s="222"/>
      <c r="K861" s="5"/>
    </row>
    <row r="862" ht="15.75" customHeight="1">
      <c r="A862" s="2"/>
      <c r="B862" s="2"/>
      <c r="C862" s="2"/>
      <c r="D862" s="2"/>
      <c r="E862" s="2"/>
      <c r="F862" s="2"/>
      <c r="G862" s="222"/>
      <c r="H862" s="222"/>
      <c r="I862" s="222"/>
      <c r="J862" s="222"/>
      <c r="K862" s="5"/>
    </row>
    <row r="863" ht="15.75" customHeight="1">
      <c r="A863" s="2"/>
      <c r="B863" s="2"/>
      <c r="C863" s="2"/>
      <c r="D863" s="2"/>
      <c r="E863" s="2"/>
      <c r="F863" s="2"/>
      <c r="G863" s="222"/>
      <c r="H863" s="222"/>
      <c r="I863" s="222"/>
      <c r="J863" s="222"/>
      <c r="K863" s="5"/>
    </row>
    <row r="864" ht="15.75" customHeight="1">
      <c r="A864" s="2"/>
      <c r="B864" s="2"/>
      <c r="C864" s="2"/>
      <c r="D864" s="2"/>
      <c r="E864" s="2"/>
      <c r="F864" s="2"/>
      <c r="G864" s="222"/>
      <c r="H864" s="222"/>
      <c r="I864" s="222"/>
      <c r="J864" s="222"/>
      <c r="K864" s="5"/>
    </row>
    <row r="865" ht="15.75" customHeight="1">
      <c r="A865" s="2"/>
      <c r="B865" s="2"/>
      <c r="C865" s="2"/>
      <c r="D865" s="2"/>
      <c r="E865" s="2"/>
      <c r="F865" s="2"/>
      <c r="G865" s="222"/>
      <c r="H865" s="222"/>
      <c r="I865" s="222"/>
      <c r="J865" s="222"/>
      <c r="K865" s="5"/>
    </row>
    <row r="866" ht="15.75" customHeight="1">
      <c r="A866" s="2"/>
      <c r="B866" s="2"/>
      <c r="C866" s="2"/>
      <c r="D866" s="2"/>
      <c r="E866" s="2"/>
      <c r="F866" s="2"/>
      <c r="G866" s="222"/>
      <c r="H866" s="222"/>
      <c r="I866" s="222"/>
      <c r="J866" s="222"/>
      <c r="K866" s="5"/>
    </row>
    <row r="867" ht="15.75" customHeight="1">
      <c r="A867" s="2"/>
      <c r="B867" s="2"/>
      <c r="C867" s="2"/>
      <c r="D867" s="2"/>
      <c r="E867" s="2"/>
      <c r="F867" s="2"/>
      <c r="G867" s="222"/>
      <c r="H867" s="222"/>
      <c r="I867" s="222"/>
      <c r="J867" s="222"/>
      <c r="K867" s="5"/>
    </row>
    <row r="868" ht="15.75" customHeight="1">
      <c r="A868" s="2"/>
      <c r="B868" s="2"/>
      <c r="C868" s="2"/>
      <c r="D868" s="2"/>
      <c r="E868" s="2"/>
      <c r="F868" s="2"/>
      <c r="G868" s="222"/>
      <c r="H868" s="222"/>
      <c r="I868" s="222"/>
      <c r="J868" s="222"/>
      <c r="K868" s="5"/>
    </row>
    <row r="869" ht="15.75" customHeight="1">
      <c r="A869" s="2"/>
      <c r="B869" s="2"/>
      <c r="C869" s="2"/>
      <c r="D869" s="2"/>
      <c r="E869" s="2"/>
      <c r="F869" s="2"/>
      <c r="G869" s="222"/>
      <c r="H869" s="222"/>
      <c r="I869" s="222"/>
      <c r="J869" s="222"/>
      <c r="K869" s="5"/>
    </row>
    <row r="870" ht="15.75" customHeight="1">
      <c r="A870" s="2"/>
      <c r="B870" s="2"/>
      <c r="C870" s="2"/>
      <c r="D870" s="2"/>
      <c r="E870" s="2"/>
      <c r="F870" s="2"/>
      <c r="G870" s="222"/>
      <c r="H870" s="222"/>
      <c r="I870" s="222"/>
      <c r="J870" s="222"/>
      <c r="K870" s="5"/>
    </row>
    <row r="871" ht="15.75" customHeight="1">
      <c r="A871" s="2"/>
      <c r="B871" s="2"/>
      <c r="C871" s="2"/>
      <c r="D871" s="2"/>
      <c r="E871" s="2"/>
      <c r="F871" s="2"/>
      <c r="G871" s="222"/>
      <c r="H871" s="222"/>
      <c r="I871" s="222"/>
      <c r="J871" s="222"/>
      <c r="K871" s="5"/>
    </row>
    <row r="872" ht="15.75" customHeight="1">
      <c r="A872" s="2"/>
      <c r="B872" s="2"/>
      <c r="C872" s="2"/>
      <c r="D872" s="2"/>
      <c r="E872" s="2"/>
      <c r="F872" s="2"/>
      <c r="G872" s="222"/>
      <c r="H872" s="222"/>
      <c r="I872" s="222"/>
      <c r="J872" s="222"/>
      <c r="K872" s="5"/>
    </row>
    <row r="873" ht="15.75" customHeight="1">
      <c r="A873" s="2"/>
      <c r="B873" s="2"/>
      <c r="C873" s="2"/>
      <c r="D873" s="2"/>
      <c r="E873" s="2"/>
      <c r="F873" s="2"/>
      <c r="G873" s="222"/>
      <c r="H873" s="222"/>
      <c r="I873" s="222"/>
      <c r="J873" s="222"/>
      <c r="K873" s="5"/>
    </row>
    <row r="874" ht="15.75" customHeight="1">
      <c r="A874" s="2"/>
      <c r="B874" s="2"/>
      <c r="C874" s="2"/>
      <c r="D874" s="2"/>
      <c r="E874" s="2"/>
      <c r="F874" s="2"/>
      <c r="G874" s="222"/>
      <c r="H874" s="222"/>
      <c r="I874" s="222"/>
      <c r="J874" s="222"/>
      <c r="K874" s="5"/>
    </row>
    <row r="875" ht="15.75" customHeight="1">
      <c r="A875" s="2"/>
      <c r="B875" s="2"/>
      <c r="C875" s="2"/>
      <c r="D875" s="2"/>
      <c r="E875" s="2"/>
      <c r="F875" s="2"/>
      <c r="G875" s="222"/>
      <c r="H875" s="222"/>
      <c r="I875" s="222"/>
      <c r="J875" s="222"/>
      <c r="K875" s="5"/>
    </row>
    <row r="876" ht="15.75" customHeight="1">
      <c r="A876" s="2"/>
      <c r="B876" s="2"/>
      <c r="C876" s="2"/>
      <c r="D876" s="2"/>
      <c r="E876" s="2"/>
      <c r="F876" s="2"/>
      <c r="G876" s="222"/>
      <c r="H876" s="222"/>
      <c r="I876" s="222"/>
      <c r="J876" s="222"/>
      <c r="K876" s="5"/>
    </row>
    <row r="877" ht="15.75" customHeight="1">
      <c r="A877" s="2"/>
      <c r="B877" s="2"/>
      <c r="C877" s="2"/>
      <c r="D877" s="2"/>
      <c r="E877" s="2"/>
      <c r="F877" s="2"/>
      <c r="G877" s="222"/>
      <c r="H877" s="222"/>
      <c r="I877" s="222"/>
      <c r="J877" s="222"/>
      <c r="K877" s="5"/>
    </row>
    <row r="878" ht="15.75" customHeight="1">
      <c r="A878" s="2"/>
      <c r="B878" s="2"/>
      <c r="C878" s="2"/>
      <c r="D878" s="2"/>
      <c r="E878" s="2"/>
      <c r="F878" s="2"/>
      <c r="G878" s="222"/>
      <c r="H878" s="222"/>
      <c r="I878" s="222"/>
      <c r="J878" s="222"/>
      <c r="K878" s="5"/>
    </row>
    <row r="879" ht="15.75" customHeight="1">
      <c r="A879" s="2"/>
      <c r="B879" s="2"/>
      <c r="C879" s="2"/>
      <c r="D879" s="2"/>
      <c r="E879" s="2"/>
      <c r="F879" s="2"/>
      <c r="G879" s="222"/>
      <c r="H879" s="222"/>
      <c r="I879" s="222"/>
      <c r="J879" s="222"/>
      <c r="K879" s="5"/>
    </row>
    <row r="880" ht="15.75" customHeight="1">
      <c r="A880" s="2"/>
      <c r="B880" s="2"/>
      <c r="C880" s="2"/>
      <c r="D880" s="2"/>
      <c r="E880" s="2"/>
      <c r="F880" s="2"/>
      <c r="G880" s="222"/>
      <c r="H880" s="222"/>
      <c r="I880" s="222"/>
      <c r="J880" s="222"/>
      <c r="K880" s="5"/>
    </row>
    <row r="881" ht="15.75" customHeight="1">
      <c r="A881" s="2"/>
      <c r="B881" s="2"/>
      <c r="C881" s="2"/>
      <c r="D881" s="2"/>
      <c r="E881" s="2"/>
      <c r="F881" s="2"/>
      <c r="G881" s="222"/>
      <c r="H881" s="222"/>
      <c r="I881" s="222"/>
      <c r="J881" s="222"/>
      <c r="K881" s="5"/>
    </row>
    <row r="882" ht="15.75" customHeight="1">
      <c r="A882" s="2"/>
      <c r="B882" s="2"/>
      <c r="C882" s="2"/>
      <c r="D882" s="2"/>
      <c r="E882" s="2"/>
      <c r="F882" s="2"/>
      <c r="G882" s="222"/>
      <c r="H882" s="222"/>
      <c r="I882" s="222"/>
      <c r="J882" s="222"/>
      <c r="K882" s="5"/>
    </row>
    <row r="883" ht="15.75" customHeight="1">
      <c r="A883" s="2"/>
      <c r="B883" s="2"/>
      <c r="C883" s="2"/>
      <c r="D883" s="2"/>
      <c r="E883" s="2"/>
      <c r="F883" s="2"/>
      <c r="G883" s="222"/>
      <c r="H883" s="222"/>
      <c r="I883" s="222"/>
      <c r="J883" s="222"/>
      <c r="K883" s="5"/>
    </row>
    <row r="884" ht="15.75" customHeight="1">
      <c r="A884" s="2"/>
      <c r="B884" s="2"/>
      <c r="C884" s="2"/>
      <c r="D884" s="2"/>
      <c r="E884" s="2"/>
      <c r="F884" s="2"/>
      <c r="G884" s="222"/>
      <c r="H884" s="222"/>
      <c r="I884" s="222"/>
      <c r="J884" s="222"/>
      <c r="K884" s="5"/>
    </row>
    <row r="885" ht="15.75" customHeight="1">
      <c r="A885" s="2"/>
      <c r="B885" s="2"/>
      <c r="C885" s="2"/>
      <c r="D885" s="2"/>
      <c r="E885" s="2"/>
      <c r="F885" s="2"/>
      <c r="G885" s="222"/>
      <c r="H885" s="222"/>
      <c r="I885" s="222"/>
      <c r="J885" s="222"/>
      <c r="K885" s="5"/>
    </row>
    <row r="886" ht="15.75" customHeight="1">
      <c r="A886" s="2"/>
      <c r="B886" s="2"/>
      <c r="C886" s="2"/>
      <c r="D886" s="2"/>
      <c r="E886" s="2"/>
      <c r="F886" s="2"/>
      <c r="G886" s="222"/>
      <c r="H886" s="222"/>
      <c r="I886" s="222"/>
      <c r="J886" s="222"/>
      <c r="K886" s="5"/>
    </row>
    <row r="887" ht="15.75" customHeight="1">
      <c r="A887" s="2"/>
      <c r="B887" s="2"/>
      <c r="C887" s="2"/>
      <c r="D887" s="2"/>
      <c r="E887" s="2"/>
      <c r="F887" s="2"/>
      <c r="G887" s="222"/>
      <c r="H887" s="222"/>
      <c r="I887" s="222"/>
      <c r="J887" s="222"/>
      <c r="K887" s="5"/>
    </row>
    <row r="888" ht="15.75" customHeight="1">
      <c r="A888" s="2"/>
      <c r="B888" s="2"/>
      <c r="C888" s="2"/>
      <c r="D888" s="2"/>
      <c r="E888" s="2"/>
      <c r="F888" s="2"/>
      <c r="G888" s="222"/>
      <c r="H888" s="222"/>
      <c r="I888" s="222"/>
      <c r="J888" s="222"/>
      <c r="K888" s="5"/>
    </row>
    <row r="889" ht="15.75" customHeight="1">
      <c r="A889" s="2"/>
      <c r="B889" s="2"/>
      <c r="C889" s="2"/>
      <c r="D889" s="2"/>
      <c r="E889" s="2"/>
      <c r="F889" s="2"/>
      <c r="G889" s="222"/>
      <c r="H889" s="222"/>
      <c r="I889" s="222"/>
      <c r="J889" s="222"/>
      <c r="K889" s="5"/>
    </row>
    <row r="890" ht="15.75" customHeight="1">
      <c r="A890" s="2"/>
      <c r="B890" s="2"/>
      <c r="C890" s="2"/>
      <c r="D890" s="2"/>
      <c r="E890" s="2"/>
      <c r="F890" s="2"/>
      <c r="G890" s="222"/>
      <c r="H890" s="222"/>
      <c r="I890" s="222"/>
      <c r="J890" s="222"/>
      <c r="K890" s="5"/>
    </row>
    <row r="891" ht="15.75" customHeight="1">
      <c r="A891" s="2"/>
      <c r="B891" s="2"/>
      <c r="C891" s="2"/>
      <c r="D891" s="2"/>
      <c r="E891" s="2"/>
      <c r="F891" s="2"/>
      <c r="G891" s="222"/>
      <c r="H891" s="222"/>
      <c r="I891" s="222"/>
      <c r="J891" s="222"/>
      <c r="K891" s="5"/>
    </row>
    <row r="892" ht="15.75" customHeight="1">
      <c r="A892" s="2"/>
      <c r="B892" s="2"/>
      <c r="C892" s="2"/>
      <c r="D892" s="2"/>
      <c r="E892" s="2"/>
      <c r="F892" s="2"/>
      <c r="G892" s="222"/>
      <c r="H892" s="222"/>
      <c r="I892" s="222"/>
      <c r="J892" s="222"/>
      <c r="K892" s="5"/>
    </row>
    <row r="893" ht="15.75" customHeight="1">
      <c r="A893" s="2"/>
      <c r="B893" s="2"/>
      <c r="C893" s="2"/>
      <c r="D893" s="2"/>
      <c r="E893" s="2"/>
      <c r="F893" s="2"/>
      <c r="G893" s="222"/>
      <c r="H893" s="222"/>
      <c r="I893" s="222"/>
      <c r="J893" s="222"/>
      <c r="K893" s="5"/>
    </row>
    <row r="894" ht="15.75" customHeight="1">
      <c r="A894" s="2"/>
      <c r="B894" s="2"/>
      <c r="C894" s="2"/>
      <c r="D894" s="2"/>
      <c r="E894" s="2"/>
      <c r="F894" s="2"/>
      <c r="G894" s="222"/>
      <c r="H894" s="222"/>
      <c r="I894" s="222"/>
      <c r="J894" s="222"/>
      <c r="K894" s="5"/>
    </row>
    <row r="895" ht="15.75" customHeight="1">
      <c r="A895" s="2"/>
      <c r="B895" s="2"/>
      <c r="C895" s="2"/>
      <c r="D895" s="2"/>
      <c r="E895" s="2"/>
      <c r="F895" s="2"/>
      <c r="G895" s="222"/>
      <c r="H895" s="222"/>
      <c r="I895" s="222"/>
      <c r="J895" s="222"/>
      <c r="K895" s="5"/>
    </row>
    <row r="896" ht="15.75" customHeight="1">
      <c r="A896" s="2"/>
      <c r="B896" s="2"/>
      <c r="C896" s="2"/>
      <c r="D896" s="2"/>
      <c r="E896" s="2"/>
      <c r="F896" s="2"/>
      <c r="G896" s="222"/>
      <c r="H896" s="222"/>
      <c r="I896" s="222"/>
      <c r="J896" s="222"/>
      <c r="K896" s="5"/>
    </row>
    <row r="897" ht="15.75" customHeight="1">
      <c r="A897" s="2"/>
      <c r="B897" s="2"/>
      <c r="C897" s="2"/>
      <c r="D897" s="2"/>
      <c r="E897" s="2"/>
      <c r="F897" s="2"/>
      <c r="G897" s="222"/>
      <c r="H897" s="222"/>
      <c r="I897" s="222"/>
      <c r="J897" s="222"/>
      <c r="K897" s="5"/>
    </row>
    <row r="898" ht="15.75" customHeight="1">
      <c r="A898" s="2"/>
      <c r="B898" s="2"/>
      <c r="C898" s="2"/>
      <c r="D898" s="2"/>
      <c r="E898" s="2"/>
      <c r="F898" s="2"/>
      <c r="G898" s="222"/>
      <c r="H898" s="222"/>
      <c r="I898" s="222"/>
      <c r="J898" s="222"/>
      <c r="K898" s="5"/>
    </row>
    <row r="899" ht="15.75" customHeight="1">
      <c r="A899" s="2"/>
      <c r="B899" s="2"/>
      <c r="C899" s="2"/>
      <c r="D899" s="2"/>
      <c r="E899" s="2"/>
      <c r="F899" s="2"/>
      <c r="G899" s="222"/>
      <c r="H899" s="222"/>
      <c r="I899" s="222"/>
      <c r="J899" s="222"/>
      <c r="K899" s="5"/>
    </row>
    <row r="900" ht="15.75" customHeight="1">
      <c r="A900" s="2"/>
      <c r="B900" s="2"/>
      <c r="C900" s="2"/>
      <c r="D900" s="2"/>
      <c r="E900" s="2"/>
      <c r="F900" s="2"/>
      <c r="G900" s="222"/>
      <c r="H900" s="222"/>
      <c r="I900" s="222"/>
      <c r="J900" s="222"/>
      <c r="K900" s="5"/>
    </row>
    <row r="901" ht="15.75" customHeight="1">
      <c r="A901" s="2"/>
      <c r="B901" s="2"/>
      <c r="C901" s="2"/>
      <c r="D901" s="2"/>
      <c r="E901" s="2"/>
      <c r="F901" s="2"/>
      <c r="G901" s="222"/>
      <c r="H901" s="222"/>
      <c r="I901" s="222"/>
      <c r="J901" s="222"/>
      <c r="K901" s="5"/>
    </row>
    <row r="902" ht="15.75" customHeight="1">
      <c r="A902" s="2"/>
      <c r="B902" s="2"/>
      <c r="C902" s="2"/>
      <c r="D902" s="2"/>
      <c r="E902" s="2"/>
      <c r="F902" s="2"/>
      <c r="G902" s="222"/>
      <c r="H902" s="222"/>
      <c r="I902" s="222"/>
      <c r="J902" s="222"/>
      <c r="K902" s="5"/>
    </row>
    <row r="903" ht="15.75" customHeight="1">
      <c r="A903" s="2"/>
      <c r="B903" s="2"/>
      <c r="C903" s="2"/>
      <c r="D903" s="2"/>
      <c r="E903" s="2"/>
      <c r="F903" s="2"/>
      <c r="G903" s="222"/>
      <c r="H903" s="222"/>
      <c r="I903" s="222"/>
      <c r="J903" s="222"/>
      <c r="K903" s="5"/>
    </row>
    <row r="904" ht="15.75" customHeight="1">
      <c r="A904" s="2"/>
      <c r="B904" s="2"/>
      <c r="C904" s="2"/>
      <c r="D904" s="2"/>
      <c r="E904" s="2"/>
      <c r="F904" s="2"/>
      <c r="G904" s="222"/>
      <c r="H904" s="222"/>
      <c r="I904" s="222"/>
      <c r="J904" s="222"/>
      <c r="K904" s="5"/>
    </row>
    <row r="905" ht="15.75" customHeight="1">
      <c r="A905" s="2"/>
      <c r="B905" s="2"/>
      <c r="C905" s="2"/>
      <c r="D905" s="2"/>
      <c r="E905" s="2"/>
      <c r="F905" s="2"/>
      <c r="G905" s="222"/>
      <c r="H905" s="222"/>
      <c r="I905" s="222"/>
      <c r="J905" s="222"/>
      <c r="K905" s="5"/>
    </row>
    <row r="906" ht="15.75" customHeight="1">
      <c r="A906" s="2"/>
      <c r="B906" s="2"/>
      <c r="C906" s="2"/>
      <c r="D906" s="2"/>
      <c r="E906" s="2"/>
      <c r="F906" s="2"/>
      <c r="G906" s="222"/>
      <c r="H906" s="222"/>
      <c r="I906" s="222"/>
      <c r="J906" s="222"/>
      <c r="K906" s="5"/>
    </row>
    <row r="907" ht="15.75" customHeight="1">
      <c r="A907" s="2"/>
      <c r="B907" s="2"/>
      <c r="C907" s="2"/>
      <c r="D907" s="2"/>
      <c r="E907" s="2"/>
      <c r="F907" s="2"/>
      <c r="G907" s="222"/>
      <c r="H907" s="222"/>
      <c r="I907" s="222"/>
      <c r="J907" s="222"/>
      <c r="K907" s="5"/>
    </row>
    <row r="908" ht="15.75" customHeight="1">
      <c r="A908" s="2"/>
      <c r="B908" s="2"/>
      <c r="C908" s="2"/>
      <c r="D908" s="2"/>
      <c r="E908" s="2"/>
      <c r="F908" s="2"/>
      <c r="G908" s="222"/>
      <c r="H908" s="222"/>
      <c r="I908" s="222"/>
      <c r="J908" s="222"/>
      <c r="K908" s="5"/>
    </row>
    <row r="909" ht="15.75" customHeight="1">
      <c r="A909" s="2"/>
      <c r="B909" s="2"/>
      <c r="C909" s="2"/>
      <c r="D909" s="2"/>
      <c r="E909" s="2"/>
      <c r="F909" s="2"/>
      <c r="G909" s="222"/>
      <c r="H909" s="222"/>
      <c r="I909" s="222"/>
      <c r="J909" s="222"/>
      <c r="K909" s="5"/>
    </row>
    <row r="910" ht="15.75" customHeight="1">
      <c r="A910" s="2"/>
      <c r="B910" s="2"/>
      <c r="C910" s="2"/>
      <c r="D910" s="2"/>
      <c r="E910" s="2"/>
      <c r="F910" s="2"/>
      <c r="G910" s="222"/>
      <c r="H910" s="222"/>
      <c r="I910" s="222"/>
      <c r="J910" s="222"/>
      <c r="K910" s="5"/>
    </row>
    <row r="911" ht="15.75" customHeight="1">
      <c r="A911" s="2"/>
      <c r="B911" s="2"/>
      <c r="C911" s="2"/>
      <c r="D911" s="2"/>
      <c r="E911" s="2"/>
      <c r="F911" s="2"/>
      <c r="G911" s="222"/>
      <c r="H911" s="222"/>
      <c r="I911" s="222"/>
      <c r="J911" s="222"/>
      <c r="K911" s="5"/>
    </row>
    <row r="912" ht="15.75" customHeight="1">
      <c r="A912" s="2"/>
      <c r="B912" s="2"/>
      <c r="C912" s="2"/>
      <c r="D912" s="2"/>
      <c r="E912" s="2"/>
      <c r="F912" s="2"/>
      <c r="G912" s="222"/>
      <c r="H912" s="222"/>
      <c r="I912" s="222"/>
      <c r="J912" s="222"/>
      <c r="K912" s="5"/>
    </row>
    <row r="913" ht="15.75" customHeight="1">
      <c r="A913" s="2"/>
      <c r="B913" s="2"/>
      <c r="C913" s="2"/>
      <c r="D913" s="2"/>
      <c r="E913" s="2"/>
      <c r="F913" s="2"/>
      <c r="G913" s="222"/>
      <c r="H913" s="222"/>
      <c r="I913" s="222"/>
      <c r="J913" s="222"/>
      <c r="K913" s="5"/>
    </row>
    <row r="914" ht="15.75" customHeight="1">
      <c r="A914" s="2"/>
      <c r="B914" s="2"/>
      <c r="C914" s="2"/>
      <c r="D914" s="2"/>
      <c r="E914" s="2"/>
      <c r="F914" s="2"/>
      <c r="G914" s="222"/>
      <c r="H914" s="222"/>
      <c r="I914" s="222"/>
      <c r="J914" s="222"/>
      <c r="K914" s="5"/>
    </row>
    <row r="915" ht="15.75" customHeight="1">
      <c r="A915" s="2"/>
      <c r="B915" s="2"/>
      <c r="C915" s="2"/>
      <c r="D915" s="2"/>
      <c r="E915" s="2"/>
      <c r="F915" s="2"/>
      <c r="G915" s="222"/>
      <c r="H915" s="222"/>
      <c r="I915" s="222"/>
      <c r="J915" s="222"/>
      <c r="K915" s="5"/>
    </row>
    <row r="916" ht="15.75" customHeight="1">
      <c r="A916" s="2"/>
      <c r="B916" s="2"/>
      <c r="C916" s="2"/>
      <c r="D916" s="2"/>
      <c r="E916" s="2"/>
      <c r="F916" s="2"/>
      <c r="G916" s="222"/>
      <c r="H916" s="222"/>
      <c r="I916" s="222"/>
      <c r="J916" s="222"/>
      <c r="K916" s="5"/>
    </row>
    <row r="917" ht="15.75" customHeight="1">
      <c r="A917" s="2"/>
      <c r="B917" s="2"/>
      <c r="C917" s="2"/>
      <c r="D917" s="2"/>
      <c r="E917" s="2"/>
      <c r="F917" s="2"/>
      <c r="G917" s="222"/>
      <c r="H917" s="222"/>
      <c r="I917" s="222"/>
      <c r="J917" s="222"/>
      <c r="K917" s="5"/>
    </row>
    <row r="918" ht="15.75" customHeight="1">
      <c r="A918" s="2"/>
      <c r="B918" s="2"/>
      <c r="C918" s="2"/>
      <c r="D918" s="2"/>
      <c r="E918" s="2"/>
      <c r="F918" s="2"/>
      <c r="G918" s="222"/>
      <c r="H918" s="222"/>
      <c r="I918" s="222"/>
      <c r="J918" s="222"/>
      <c r="K918" s="5"/>
    </row>
    <row r="919" ht="15.75" customHeight="1">
      <c r="A919" s="2"/>
      <c r="B919" s="2"/>
      <c r="C919" s="2"/>
      <c r="D919" s="2"/>
      <c r="E919" s="2"/>
      <c r="F919" s="2"/>
      <c r="G919" s="222"/>
      <c r="H919" s="222"/>
      <c r="I919" s="222"/>
      <c r="J919" s="222"/>
      <c r="K919" s="5"/>
    </row>
    <row r="920" ht="15.75" customHeight="1">
      <c r="A920" s="2"/>
      <c r="B920" s="2"/>
      <c r="C920" s="2"/>
      <c r="D920" s="2"/>
      <c r="E920" s="2"/>
      <c r="F920" s="2"/>
      <c r="G920" s="222"/>
      <c r="H920" s="222"/>
      <c r="I920" s="222"/>
      <c r="J920" s="222"/>
      <c r="K920" s="5"/>
    </row>
    <row r="921" ht="15.75" customHeight="1">
      <c r="A921" s="2"/>
      <c r="B921" s="2"/>
      <c r="C921" s="2"/>
      <c r="D921" s="2"/>
      <c r="E921" s="2"/>
      <c r="F921" s="2"/>
      <c r="G921" s="222"/>
      <c r="H921" s="222"/>
      <c r="I921" s="222"/>
      <c r="J921" s="222"/>
      <c r="K921" s="5"/>
    </row>
    <row r="922" ht="15.75" customHeight="1">
      <c r="A922" s="2"/>
      <c r="B922" s="2"/>
      <c r="C922" s="2"/>
      <c r="D922" s="2"/>
      <c r="E922" s="2"/>
      <c r="F922" s="2"/>
      <c r="G922" s="222"/>
      <c r="H922" s="222"/>
      <c r="I922" s="222"/>
      <c r="J922" s="222"/>
      <c r="K922" s="5"/>
    </row>
    <row r="923" ht="15.75" customHeight="1">
      <c r="A923" s="2"/>
      <c r="B923" s="2"/>
      <c r="C923" s="2"/>
      <c r="D923" s="2"/>
      <c r="E923" s="2"/>
      <c r="F923" s="2"/>
      <c r="G923" s="222"/>
      <c r="H923" s="222"/>
      <c r="I923" s="222"/>
      <c r="J923" s="222"/>
      <c r="K923" s="5"/>
    </row>
    <row r="924" ht="15.75" customHeight="1">
      <c r="A924" s="2"/>
      <c r="B924" s="2"/>
      <c r="C924" s="2"/>
      <c r="D924" s="2"/>
      <c r="E924" s="2"/>
      <c r="F924" s="2"/>
      <c r="G924" s="222"/>
      <c r="H924" s="222"/>
      <c r="I924" s="222"/>
      <c r="J924" s="222"/>
      <c r="K924" s="5"/>
    </row>
    <row r="925" ht="15.75" customHeight="1">
      <c r="A925" s="2"/>
      <c r="B925" s="2"/>
      <c r="C925" s="2"/>
      <c r="D925" s="2"/>
      <c r="E925" s="2"/>
      <c r="F925" s="2"/>
      <c r="G925" s="222"/>
      <c r="H925" s="222"/>
      <c r="I925" s="222"/>
      <c r="J925" s="222"/>
      <c r="K925" s="5"/>
    </row>
    <row r="926" ht="15.75" customHeight="1">
      <c r="A926" s="2"/>
      <c r="B926" s="2"/>
      <c r="C926" s="2"/>
      <c r="D926" s="2"/>
      <c r="E926" s="2"/>
      <c r="F926" s="2"/>
      <c r="G926" s="222"/>
      <c r="H926" s="222"/>
      <c r="I926" s="222"/>
      <c r="J926" s="222"/>
      <c r="K926" s="5"/>
    </row>
    <row r="927" ht="15.75" customHeight="1">
      <c r="A927" s="2"/>
      <c r="B927" s="2"/>
      <c r="C927" s="2"/>
      <c r="D927" s="2"/>
      <c r="E927" s="2"/>
      <c r="F927" s="2"/>
      <c r="G927" s="222"/>
      <c r="H927" s="222"/>
      <c r="I927" s="222"/>
      <c r="J927" s="222"/>
      <c r="K927" s="5"/>
    </row>
    <row r="928" ht="15.75" customHeight="1">
      <c r="A928" s="2"/>
      <c r="B928" s="2"/>
      <c r="C928" s="2"/>
      <c r="D928" s="2"/>
      <c r="E928" s="2"/>
      <c r="F928" s="2"/>
      <c r="G928" s="222"/>
      <c r="H928" s="222"/>
      <c r="I928" s="222"/>
      <c r="J928" s="222"/>
      <c r="K928" s="5"/>
    </row>
    <row r="929" ht="15.75" customHeight="1">
      <c r="A929" s="2"/>
      <c r="B929" s="2"/>
      <c r="C929" s="2"/>
      <c r="D929" s="2"/>
      <c r="E929" s="2"/>
      <c r="F929" s="2"/>
      <c r="G929" s="222"/>
      <c r="H929" s="222"/>
      <c r="I929" s="222"/>
      <c r="J929" s="222"/>
      <c r="K929" s="5"/>
    </row>
    <row r="930" ht="15.75" customHeight="1">
      <c r="A930" s="2"/>
      <c r="B930" s="2"/>
      <c r="C930" s="2"/>
      <c r="D930" s="2"/>
      <c r="E930" s="2"/>
      <c r="F930" s="2"/>
      <c r="G930" s="222"/>
      <c r="H930" s="222"/>
      <c r="I930" s="222"/>
      <c r="J930" s="222"/>
      <c r="K930" s="5"/>
    </row>
    <row r="931" ht="15.75" customHeight="1">
      <c r="A931" s="2"/>
      <c r="B931" s="2"/>
      <c r="C931" s="2"/>
      <c r="D931" s="2"/>
      <c r="E931" s="2"/>
      <c r="F931" s="2"/>
      <c r="G931" s="222"/>
      <c r="H931" s="222"/>
      <c r="I931" s="222"/>
      <c r="J931" s="222"/>
      <c r="K931" s="5"/>
    </row>
    <row r="932" ht="15.75" customHeight="1">
      <c r="A932" s="2"/>
      <c r="B932" s="2"/>
      <c r="C932" s="2"/>
      <c r="D932" s="2"/>
      <c r="E932" s="2"/>
      <c r="F932" s="2"/>
      <c r="G932" s="222"/>
      <c r="H932" s="222"/>
      <c r="I932" s="222"/>
      <c r="J932" s="222"/>
      <c r="K932" s="5"/>
    </row>
    <row r="933" ht="15.75" customHeight="1">
      <c r="A933" s="2"/>
      <c r="B933" s="2"/>
      <c r="C933" s="2"/>
      <c r="D933" s="2"/>
      <c r="E933" s="2"/>
      <c r="F933" s="2"/>
      <c r="G933" s="222"/>
      <c r="H933" s="222"/>
      <c r="I933" s="222"/>
      <c r="J933" s="222"/>
      <c r="K933" s="5"/>
    </row>
    <row r="934" ht="15.75" customHeight="1">
      <c r="A934" s="2"/>
      <c r="B934" s="2"/>
      <c r="C934" s="2"/>
      <c r="D934" s="2"/>
      <c r="E934" s="2"/>
      <c r="F934" s="2"/>
      <c r="G934" s="222"/>
      <c r="H934" s="222"/>
      <c r="I934" s="222"/>
      <c r="J934" s="222"/>
      <c r="K934" s="5"/>
    </row>
    <row r="935" ht="15.75" customHeight="1">
      <c r="A935" s="2"/>
      <c r="B935" s="2"/>
      <c r="C935" s="2"/>
      <c r="D935" s="2"/>
      <c r="E935" s="2"/>
      <c r="F935" s="2"/>
      <c r="G935" s="222"/>
      <c r="H935" s="222"/>
      <c r="I935" s="222"/>
      <c r="J935" s="222"/>
      <c r="K935" s="5"/>
    </row>
    <row r="936" ht="15.75" customHeight="1">
      <c r="A936" s="2"/>
      <c r="B936" s="2"/>
      <c r="C936" s="2"/>
      <c r="D936" s="2"/>
      <c r="E936" s="2"/>
      <c r="F936" s="2"/>
      <c r="G936" s="222"/>
      <c r="H936" s="222"/>
      <c r="I936" s="222"/>
      <c r="J936" s="222"/>
      <c r="K936" s="5"/>
    </row>
    <row r="937" ht="15.75" customHeight="1">
      <c r="A937" s="2"/>
      <c r="B937" s="2"/>
      <c r="C937" s="2"/>
      <c r="D937" s="2"/>
      <c r="E937" s="2"/>
      <c r="F937" s="2"/>
      <c r="G937" s="222"/>
      <c r="H937" s="222"/>
      <c r="I937" s="222"/>
      <c r="J937" s="222"/>
      <c r="K937" s="5"/>
    </row>
    <row r="938" ht="15.75" customHeight="1">
      <c r="A938" s="2"/>
      <c r="B938" s="2"/>
      <c r="C938" s="2"/>
      <c r="D938" s="2"/>
      <c r="E938" s="2"/>
      <c r="F938" s="2"/>
      <c r="G938" s="222"/>
      <c r="H938" s="222"/>
      <c r="I938" s="222"/>
      <c r="J938" s="222"/>
      <c r="K938" s="5"/>
    </row>
    <row r="939" ht="15.75" customHeight="1">
      <c r="A939" s="2"/>
      <c r="B939" s="2"/>
      <c r="C939" s="2"/>
      <c r="D939" s="2"/>
      <c r="E939" s="2"/>
      <c r="F939" s="2"/>
      <c r="G939" s="222"/>
      <c r="H939" s="222"/>
      <c r="I939" s="222"/>
      <c r="J939" s="222"/>
      <c r="K939" s="5"/>
    </row>
    <row r="940" ht="15.75" customHeight="1">
      <c r="A940" s="2"/>
      <c r="B940" s="2"/>
      <c r="C940" s="2"/>
      <c r="D940" s="2"/>
      <c r="E940" s="2"/>
      <c r="F940" s="2"/>
      <c r="G940" s="222"/>
      <c r="H940" s="222"/>
      <c r="I940" s="222"/>
      <c r="J940" s="222"/>
      <c r="K940" s="5"/>
    </row>
    <row r="941" ht="15.75" customHeight="1">
      <c r="A941" s="2"/>
      <c r="B941" s="2"/>
      <c r="C941" s="2"/>
      <c r="D941" s="2"/>
      <c r="E941" s="2"/>
      <c r="F941" s="2"/>
      <c r="G941" s="222"/>
      <c r="H941" s="222"/>
      <c r="I941" s="222"/>
      <c r="J941" s="222"/>
      <c r="K941" s="5"/>
    </row>
    <row r="942" ht="15.75" customHeight="1">
      <c r="A942" s="2"/>
      <c r="B942" s="2"/>
      <c r="C942" s="2"/>
      <c r="D942" s="2"/>
      <c r="E942" s="2"/>
      <c r="F942" s="2"/>
      <c r="G942" s="222"/>
      <c r="H942" s="222"/>
      <c r="I942" s="222"/>
      <c r="J942" s="222"/>
      <c r="K942" s="5"/>
    </row>
    <row r="943" ht="15.75" customHeight="1">
      <c r="A943" s="2"/>
      <c r="B943" s="2"/>
      <c r="C943" s="2"/>
      <c r="D943" s="2"/>
      <c r="E943" s="2"/>
      <c r="F943" s="2"/>
      <c r="G943" s="222"/>
      <c r="H943" s="222"/>
      <c r="I943" s="222"/>
      <c r="J943" s="222"/>
      <c r="K943" s="5"/>
    </row>
    <row r="944" ht="15.75" customHeight="1">
      <c r="A944" s="2"/>
      <c r="B944" s="2"/>
      <c r="C944" s="2"/>
      <c r="D944" s="2"/>
      <c r="E944" s="2"/>
      <c r="F944" s="2"/>
      <c r="G944" s="222"/>
      <c r="H944" s="222"/>
      <c r="I944" s="222"/>
      <c r="J944" s="222"/>
      <c r="K944" s="5"/>
    </row>
    <row r="945" ht="15.75" customHeight="1">
      <c r="A945" s="2"/>
      <c r="B945" s="2"/>
      <c r="C945" s="2"/>
      <c r="D945" s="2"/>
      <c r="E945" s="2"/>
      <c r="F945" s="2"/>
      <c r="G945" s="222"/>
      <c r="H945" s="222"/>
      <c r="I945" s="222"/>
      <c r="J945" s="222"/>
      <c r="K945" s="5"/>
    </row>
    <row r="946" ht="15.75" customHeight="1">
      <c r="A946" s="2"/>
      <c r="B946" s="2"/>
      <c r="C946" s="2"/>
      <c r="D946" s="2"/>
      <c r="E946" s="2"/>
      <c r="F946" s="2"/>
      <c r="G946" s="222"/>
      <c r="H946" s="222"/>
      <c r="I946" s="222"/>
      <c r="J946" s="222"/>
      <c r="K946" s="5"/>
    </row>
    <row r="947" ht="15.75" customHeight="1">
      <c r="A947" s="2"/>
      <c r="B947" s="2"/>
      <c r="C947" s="2"/>
      <c r="D947" s="2"/>
      <c r="E947" s="2"/>
      <c r="F947" s="2"/>
      <c r="G947" s="222"/>
      <c r="H947" s="222"/>
      <c r="I947" s="222"/>
      <c r="J947" s="222"/>
      <c r="K947" s="5"/>
    </row>
    <row r="948" ht="15.75" customHeight="1">
      <c r="A948" s="2"/>
      <c r="B948" s="2"/>
      <c r="C948" s="2"/>
      <c r="D948" s="2"/>
      <c r="E948" s="2"/>
      <c r="F948" s="2"/>
      <c r="G948" s="222"/>
      <c r="H948" s="222"/>
      <c r="I948" s="222"/>
      <c r="J948" s="222"/>
      <c r="K948" s="5"/>
    </row>
    <row r="949" ht="15.75" customHeight="1">
      <c r="A949" s="2"/>
      <c r="B949" s="2"/>
      <c r="C949" s="2"/>
      <c r="D949" s="2"/>
      <c r="E949" s="2"/>
      <c r="F949" s="2"/>
      <c r="G949" s="222"/>
      <c r="H949" s="222"/>
      <c r="I949" s="222"/>
      <c r="J949" s="222"/>
      <c r="K949" s="5"/>
    </row>
    <row r="950" ht="15.75" customHeight="1">
      <c r="A950" s="2"/>
      <c r="B950" s="2"/>
      <c r="C950" s="2"/>
      <c r="D950" s="2"/>
      <c r="E950" s="2"/>
      <c r="F950" s="2"/>
      <c r="G950" s="222"/>
      <c r="H950" s="222"/>
      <c r="I950" s="222"/>
      <c r="J950" s="222"/>
      <c r="K950" s="5"/>
    </row>
    <row r="951" ht="15.75" customHeight="1">
      <c r="A951" s="2"/>
      <c r="B951" s="2"/>
      <c r="C951" s="2"/>
      <c r="D951" s="2"/>
      <c r="E951" s="2"/>
      <c r="F951" s="2"/>
      <c r="G951" s="222"/>
      <c r="H951" s="222"/>
      <c r="I951" s="222"/>
      <c r="J951" s="222"/>
      <c r="K951" s="5"/>
    </row>
    <row r="952" ht="15.75" customHeight="1">
      <c r="A952" s="2"/>
      <c r="B952" s="2"/>
      <c r="C952" s="2"/>
      <c r="D952" s="2"/>
      <c r="E952" s="2"/>
      <c r="F952" s="2"/>
      <c r="G952" s="222"/>
      <c r="H952" s="222"/>
      <c r="I952" s="222"/>
      <c r="J952" s="222"/>
      <c r="K952" s="5"/>
    </row>
    <row r="953" ht="15.75" customHeight="1">
      <c r="A953" s="2"/>
      <c r="B953" s="2"/>
      <c r="C953" s="2"/>
      <c r="D953" s="2"/>
      <c r="E953" s="2"/>
      <c r="F953" s="2"/>
      <c r="G953" s="222"/>
      <c r="H953" s="222"/>
      <c r="I953" s="222"/>
      <c r="J953" s="222"/>
      <c r="K953" s="5"/>
    </row>
    <row r="954" ht="15.75" customHeight="1">
      <c r="A954" s="2"/>
      <c r="B954" s="2"/>
      <c r="C954" s="2"/>
      <c r="D954" s="2"/>
      <c r="E954" s="2"/>
      <c r="F954" s="2"/>
      <c r="G954" s="222"/>
      <c r="H954" s="222"/>
      <c r="I954" s="222"/>
      <c r="J954" s="222"/>
      <c r="K954" s="5"/>
    </row>
    <row r="955" ht="15.75" customHeight="1">
      <c r="A955" s="2"/>
      <c r="B955" s="2"/>
      <c r="C955" s="2"/>
      <c r="D955" s="2"/>
      <c r="E955" s="2"/>
      <c r="F955" s="2"/>
      <c r="G955" s="222"/>
      <c r="H955" s="222"/>
      <c r="I955" s="222"/>
      <c r="J955" s="222"/>
      <c r="K955" s="5"/>
    </row>
    <row r="956" ht="15.75" customHeight="1">
      <c r="A956" s="2"/>
      <c r="B956" s="2"/>
      <c r="C956" s="2"/>
      <c r="D956" s="2"/>
      <c r="E956" s="2"/>
      <c r="F956" s="2"/>
      <c r="G956" s="222"/>
      <c r="H956" s="222"/>
      <c r="I956" s="222"/>
      <c r="J956" s="222"/>
      <c r="K956" s="5"/>
    </row>
    <row r="957" ht="15.75" customHeight="1">
      <c r="A957" s="2"/>
      <c r="B957" s="2"/>
      <c r="C957" s="2"/>
      <c r="D957" s="2"/>
      <c r="E957" s="2"/>
      <c r="F957" s="2"/>
      <c r="G957" s="222"/>
      <c r="H957" s="222"/>
      <c r="I957" s="222"/>
      <c r="J957" s="222"/>
      <c r="K957" s="5"/>
    </row>
    <row r="958" ht="15.75" customHeight="1">
      <c r="A958" s="2"/>
      <c r="B958" s="2"/>
      <c r="C958" s="2"/>
      <c r="D958" s="2"/>
      <c r="E958" s="2"/>
      <c r="F958" s="2"/>
      <c r="G958" s="222"/>
      <c r="H958" s="222"/>
      <c r="I958" s="222"/>
      <c r="J958" s="222"/>
      <c r="K958" s="5"/>
    </row>
    <row r="959" ht="15.75" customHeight="1">
      <c r="A959" s="2"/>
      <c r="B959" s="2"/>
      <c r="C959" s="2"/>
      <c r="D959" s="2"/>
      <c r="E959" s="2"/>
      <c r="F959" s="2"/>
      <c r="G959" s="222"/>
      <c r="H959" s="222"/>
      <c r="I959" s="222"/>
      <c r="J959" s="222"/>
      <c r="K959" s="5"/>
    </row>
    <row r="960" ht="15.75" customHeight="1">
      <c r="A960" s="2"/>
      <c r="B960" s="2"/>
      <c r="C960" s="2"/>
      <c r="D960" s="2"/>
      <c r="E960" s="2"/>
      <c r="F960" s="2"/>
      <c r="G960" s="222"/>
      <c r="H960" s="222"/>
      <c r="I960" s="222"/>
      <c r="J960" s="222"/>
      <c r="K960" s="5"/>
    </row>
    <row r="961" ht="15.75" customHeight="1">
      <c r="A961" s="2"/>
      <c r="B961" s="2"/>
      <c r="C961" s="2"/>
      <c r="D961" s="2"/>
      <c r="E961" s="2"/>
      <c r="F961" s="2"/>
      <c r="G961" s="222"/>
      <c r="H961" s="222"/>
      <c r="I961" s="222"/>
      <c r="J961" s="222"/>
      <c r="K961" s="5"/>
    </row>
    <row r="962" ht="15.75" customHeight="1">
      <c r="A962" s="2"/>
      <c r="B962" s="2"/>
      <c r="C962" s="2"/>
      <c r="D962" s="2"/>
      <c r="E962" s="2"/>
      <c r="F962" s="2"/>
      <c r="G962" s="222"/>
      <c r="H962" s="222"/>
      <c r="I962" s="222"/>
      <c r="J962" s="222"/>
      <c r="K962" s="5"/>
    </row>
    <row r="963" ht="15.75" customHeight="1">
      <c r="A963" s="2"/>
      <c r="B963" s="2"/>
      <c r="C963" s="2"/>
      <c r="D963" s="2"/>
      <c r="E963" s="2"/>
      <c r="F963" s="2"/>
      <c r="G963" s="222"/>
      <c r="H963" s="222"/>
      <c r="I963" s="222"/>
      <c r="J963" s="222"/>
      <c r="K963" s="5"/>
    </row>
    <row r="964" ht="15.75" customHeight="1">
      <c r="A964" s="2"/>
      <c r="B964" s="2"/>
      <c r="C964" s="2"/>
      <c r="D964" s="2"/>
      <c r="E964" s="2"/>
      <c r="F964" s="2"/>
      <c r="G964" s="222"/>
      <c r="H964" s="222"/>
      <c r="I964" s="222"/>
      <c r="J964" s="222"/>
      <c r="K964" s="5"/>
    </row>
    <row r="965" ht="15.75" customHeight="1">
      <c r="A965" s="2"/>
      <c r="B965" s="2"/>
      <c r="C965" s="2"/>
      <c r="D965" s="2"/>
      <c r="E965" s="2"/>
      <c r="F965" s="2"/>
      <c r="G965" s="222"/>
      <c r="H965" s="222"/>
      <c r="I965" s="222"/>
      <c r="J965" s="222"/>
      <c r="K965" s="5"/>
    </row>
    <row r="966" ht="15.75" customHeight="1">
      <c r="A966" s="2"/>
      <c r="B966" s="2"/>
      <c r="C966" s="2"/>
      <c r="D966" s="2"/>
      <c r="E966" s="2"/>
      <c r="F966" s="2"/>
      <c r="G966" s="222"/>
      <c r="H966" s="222"/>
      <c r="I966" s="222"/>
      <c r="J966" s="222"/>
      <c r="K966" s="5"/>
    </row>
    <row r="967" ht="15.75" customHeight="1">
      <c r="A967" s="2"/>
      <c r="B967" s="2"/>
      <c r="C967" s="2"/>
      <c r="D967" s="2"/>
      <c r="E967" s="2"/>
      <c r="F967" s="2"/>
      <c r="G967" s="222"/>
      <c r="H967" s="222"/>
      <c r="I967" s="222"/>
      <c r="J967" s="222"/>
      <c r="K967" s="5"/>
    </row>
    <row r="968" ht="15.75" customHeight="1">
      <c r="A968" s="2"/>
      <c r="B968" s="2"/>
      <c r="C968" s="2"/>
      <c r="D968" s="2"/>
      <c r="E968" s="2"/>
      <c r="F968" s="2"/>
      <c r="G968" s="222"/>
      <c r="H968" s="222"/>
      <c r="I968" s="222"/>
      <c r="J968" s="222"/>
      <c r="K968" s="5"/>
    </row>
    <row r="969" ht="15.75" customHeight="1">
      <c r="A969" s="2"/>
      <c r="B969" s="2"/>
      <c r="C969" s="2"/>
      <c r="D969" s="2"/>
      <c r="E969" s="2"/>
      <c r="F969" s="2"/>
      <c r="G969" s="222"/>
      <c r="H969" s="222"/>
      <c r="I969" s="222"/>
      <c r="J969" s="222"/>
      <c r="K969" s="5"/>
    </row>
    <row r="970" ht="15.75" customHeight="1">
      <c r="A970" s="2"/>
      <c r="B970" s="2"/>
      <c r="C970" s="2"/>
      <c r="D970" s="2"/>
      <c r="E970" s="2"/>
      <c r="F970" s="2"/>
      <c r="G970" s="222"/>
      <c r="H970" s="222"/>
      <c r="I970" s="222"/>
      <c r="J970" s="222"/>
      <c r="K970" s="5"/>
    </row>
    <row r="971" ht="15.75" customHeight="1">
      <c r="A971" s="2"/>
      <c r="B971" s="2"/>
      <c r="C971" s="2"/>
      <c r="D971" s="2"/>
      <c r="E971" s="2"/>
      <c r="F971" s="2"/>
      <c r="G971" s="222"/>
      <c r="H971" s="222"/>
      <c r="I971" s="222"/>
      <c r="J971" s="222"/>
      <c r="K971" s="5"/>
    </row>
    <row r="972" ht="15.75" customHeight="1">
      <c r="A972" s="2"/>
      <c r="B972" s="2"/>
      <c r="C972" s="2"/>
      <c r="D972" s="2"/>
      <c r="E972" s="2"/>
      <c r="F972" s="2"/>
      <c r="G972" s="222"/>
      <c r="H972" s="222"/>
      <c r="I972" s="222"/>
      <c r="J972" s="222"/>
      <c r="K972" s="5"/>
    </row>
    <row r="973" ht="15.75" customHeight="1">
      <c r="A973" s="2"/>
      <c r="B973" s="2"/>
      <c r="C973" s="2"/>
      <c r="D973" s="2"/>
      <c r="E973" s="2"/>
      <c r="F973" s="2"/>
      <c r="G973" s="222"/>
      <c r="H973" s="222"/>
      <c r="I973" s="222"/>
      <c r="J973" s="222"/>
      <c r="K973" s="5"/>
    </row>
    <row r="974" ht="15.75" customHeight="1">
      <c r="A974" s="2"/>
      <c r="B974" s="2"/>
      <c r="C974" s="2"/>
      <c r="D974" s="2"/>
      <c r="E974" s="2"/>
      <c r="F974" s="2"/>
      <c r="G974" s="222"/>
      <c r="H974" s="222"/>
      <c r="I974" s="222"/>
      <c r="J974" s="222"/>
      <c r="K974" s="5"/>
    </row>
    <row r="975" ht="15.75" customHeight="1">
      <c r="A975" s="2"/>
      <c r="B975" s="2"/>
      <c r="C975" s="2"/>
      <c r="D975" s="2"/>
      <c r="E975" s="2"/>
      <c r="F975" s="2"/>
      <c r="G975" s="222"/>
      <c r="H975" s="222"/>
      <c r="I975" s="222"/>
      <c r="J975" s="222"/>
      <c r="K975" s="5"/>
    </row>
    <row r="976" ht="15.75" customHeight="1">
      <c r="A976" s="2"/>
      <c r="B976" s="2"/>
      <c r="C976" s="2"/>
      <c r="D976" s="2"/>
      <c r="E976" s="2"/>
      <c r="F976" s="2"/>
      <c r="G976" s="222"/>
      <c r="H976" s="222"/>
      <c r="I976" s="222"/>
      <c r="J976" s="222"/>
      <c r="K976" s="5"/>
    </row>
    <row r="977" ht="15.75" customHeight="1">
      <c r="A977" s="2"/>
      <c r="B977" s="2"/>
      <c r="C977" s="2"/>
      <c r="D977" s="2"/>
      <c r="E977" s="2"/>
      <c r="F977" s="2"/>
      <c r="G977" s="222"/>
      <c r="H977" s="222"/>
      <c r="I977" s="222"/>
      <c r="J977" s="222"/>
      <c r="K977" s="5"/>
    </row>
    <row r="978" ht="15.75" customHeight="1">
      <c r="A978" s="2"/>
      <c r="B978" s="2"/>
      <c r="C978" s="2"/>
      <c r="D978" s="2"/>
      <c r="E978" s="2"/>
      <c r="F978" s="2"/>
      <c r="G978" s="222"/>
      <c r="H978" s="222"/>
      <c r="I978" s="222"/>
      <c r="J978" s="222"/>
      <c r="K978" s="5"/>
    </row>
    <row r="979" ht="15.75" customHeight="1">
      <c r="A979" s="2"/>
      <c r="B979" s="2"/>
      <c r="C979" s="2"/>
      <c r="D979" s="2"/>
      <c r="E979" s="2"/>
      <c r="F979" s="2"/>
      <c r="G979" s="222"/>
      <c r="H979" s="222"/>
      <c r="I979" s="222"/>
      <c r="J979" s="222"/>
      <c r="K979" s="5"/>
    </row>
    <row r="980" ht="15.75" customHeight="1">
      <c r="A980" s="2"/>
      <c r="B980" s="2"/>
      <c r="C980" s="2"/>
      <c r="D980" s="2"/>
      <c r="E980" s="2"/>
      <c r="F980" s="2"/>
      <c r="G980" s="222"/>
      <c r="H980" s="222"/>
      <c r="I980" s="222"/>
      <c r="J980" s="222"/>
      <c r="K980" s="5"/>
    </row>
    <row r="981" ht="15.75" customHeight="1">
      <c r="A981" s="2"/>
      <c r="B981" s="2"/>
      <c r="C981" s="2"/>
      <c r="D981" s="2"/>
      <c r="E981" s="2"/>
      <c r="F981" s="2"/>
      <c r="G981" s="222"/>
      <c r="H981" s="222"/>
      <c r="I981" s="222"/>
      <c r="J981" s="222"/>
      <c r="K981" s="5"/>
    </row>
    <row r="982" ht="15.75" customHeight="1">
      <c r="A982" s="2"/>
      <c r="B982" s="2"/>
      <c r="C982" s="2"/>
      <c r="D982" s="2"/>
      <c r="E982" s="2"/>
      <c r="F982" s="2"/>
      <c r="G982" s="222"/>
      <c r="H982" s="222"/>
      <c r="I982" s="222"/>
      <c r="J982" s="222"/>
      <c r="K982" s="5"/>
    </row>
    <row r="983" ht="15.75" customHeight="1">
      <c r="A983" s="2"/>
      <c r="B983" s="2"/>
      <c r="C983" s="2"/>
      <c r="D983" s="2"/>
      <c r="E983" s="2"/>
      <c r="F983" s="2"/>
      <c r="G983" s="222"/>
      <c r="H983" s="222"/>
      <c r="I983" s="222"/>
      <c r="J983" s="222"/>
      <c r="K983" s="5"/>
    </row>
    <row r="984" ht="15.75" customHeight="1">
      <c r="A984" s="2"/>
      <c r="B984" s="2"/>
      <c r="C984" s="2"/>
      <c r="D984" s="2"/>
      <c r="E984" s="2"/>
      <c r="F984" s="2"/>
      <c r="G984" s="222"/>
      <c r="H984" s="222"/>
      <c r="I984" s="222"/>
      <c r="J984" s="222"/>
      <c r="K984" s="5"/>
    </row>
    <row r="985" ht="15.75" customHeight="1">
      <c r="A985" s="2"/>
      <c r="B985" s="2"/>
      <c r="C985" s="2"/>
      <c r="D985" s="2"/>
      <c r="E985" s="2"/>
      <c r="F985" s="2"/>
      <c r="G985" s="222"/>
      <c r="H985" s="222"/>
      <c r="I985" s="222"/>
      <c r="J985" s="222"/>
      <c r="K985" s="5"/>
    </row>
    <row r="986" ht="15.75" customHeight="1">
      <c r="A986" s="2"/>
      <c r="B986" s="2"/>
      <c r="C986" s="2"/>
      <c r="D986" s="2"/>
      <c r="E986" s="2"/>
      <c r="F986" s="2"/>
      <c r="G986" s="222"/>
      <c r="H986" s="222"/>
      <c r="I986" s="222"/>
      <c r="J986" s="222"/>
      <c r="K986" s="5"/>
    </row>
    <row r="987" ht="15.75" customHeight="1">
      <c r="A987" s="2"/>
      <c r="B987" s="2"/>
      <c r="C987" s="2"/>
      <c r="D987" s="2"/>
      <c r="E987" s="2"/>
      <c r="F987" s="2"/>
      <c r="G987" s="222"/>
      <c r="H987" s="222"/>
      <c r="I987" s="222"/>
      <c r="J987" s="222"/>
      <c r="K987" s="5"/>
    </row>
    <row r="988" ht="15.75" customHeight="1">
      <c r="A988" s="2"/>
      <c r="B988" s="2"/>
      <c r="C988" s="2"/>
      <c r="D988" s="2"/>
      <c r="E988" s="2"/>
      <c r="F988" s="2"/>
      <c r="G988" s="222"/>
      <c r="H988" s="222"/>
      <c r="I988" s="222"/>
      <c r="J988" s="222"/>
      <c r="K988" s="5"/>
    </row>
    <row r="989" ht="15.75" customHeight="1">
      <c r="A989" s="2"/>
      <c r="B989" s="2"/>
      <c r="C989" s="2"/>
      <c r="D989" s="2"/>
      <c r="E989" s="2"/>
      <c r="F989" s="2"/>
      <c r="G989" s="222"/>
      <c r="H989" s="222"/>
      <c r="I989" s="222"/>
      <c r="J989" s="222"/>
      <c r="K989" s="5"/>
    </row>
    <row r="990" ht="15.75" customHeight="1">
      <c r="A990" s="2"/>
      <c r="B990" s="2"/>
      <c r="C990" s="2"/>
      <c r="D990" s="2"/>
      <c r="E990" s="2"/>
      <c r="F990" s="2"/>
      <c r="G990" s="222"/>
      <c r="H990" s="222"/>
      <c r="I990" s="222"/>
      <c r="J990" s="222"/>
      <c r="K990" s="5"/>
    </row>
    <row r="991" ht="15.75" customHeight="1">
      <c r="A991" s="2"/>
      <c r="B991" s="2"/>
      <c r="C991" s="2"/>
      <c r="D991" s="2"/>
      <c r="E991" s="2"/>
      <c r="F991" s="2"/>
      <c r="G991" s="222"/>
      <c r="H991" s="222"/>
      <c r="I991" s="222"/>
      <c r="J991" s="222"/>
      <c r="K991" s="5"/>
    </row>
    <row r="992" ht="15.75" customHeight="1">
      <c r="A992" s="2"/>
      <c r="B992" s="2"/>
      <c r="C992" s="2"/>
      <c r="D992" s="2"/>
      <c r="E992" s="2"/>
      <c r="F992" s="2"/>
      <c r="G992" s="222"/>
      <c r="H992" s="222"/>
      <c r="I992" s="222"/>
      <c r="J992" s="222"/>
      <c r="K992" s="5"/>
    </row>
    <row r="993" ht="15.75" customHeight="1">
      <c r="A993" s="2"/>
      <c r="B993" s="2"/>
      <c r="C993" s="2"/>
      <c r="D993" s="2"/>
      <c r="E993" s="2"/>
      <c r="F993" s="2"/>
      <c r="G993" s="222"/>
      <c r="H993" s="222"/>
      <c r="I993" s="222"/>
      <c r="J993" s="222"/>
      <c r="K993" s="5"/>
    </row>
    <row r="994" ht="15.75" customHeight="1">
      <c r="A994" s="2"/>
      <c r="B994" s="2"/>
      <c r="C994" s="2"/>
      <c r="D994" s="2"/>
      <c r="E994" s="2"/>
      <c r="F994" s="2"/>
      <c r="G994" s="222"/>
      <c r="H994" s="222"/>
      <c r="I994" s="222"/>
      <c r="J994" s="222"/>
      <c r="K994" s="5"/>
    </row>
    <row r="995" ht="15.75" customHeight="1">
      <c r="A995" s="2"/>
      <c r="B995" s="2"/>
      <c r="C995" s="2"/>
      <c r="D995" s="2"/>
      <c r="E995" s="2"/>
      <c r="F995" s="2"/>
      <c r="G995" s="222"/>
      <c r="H995" s="222"/>
      <c r="I995" s="222"/>
      <c r="J995" s="222"/>
      <c r="K995" s="5"/>
    </row>
    <row r="996" ht="15.75" customHeight="1">
      <c r="A996" s="2"/>
      <c r="B996" s="2"/>
      <c r="C996" s="2"/>
      <c r="D996" s="2"/>
      <c r="E996" s="2"/>
      <c r="F996" s="2"/>
      <c r="G996" s="222"/>
      <c r="H996" s="222"/>
      <c r="I996" s="222"/>
      <c r="J996" s="222"/>
      <c r="K996" s="5"/>
    </row>
    <row r="997" ht="15.75" customHeight="1">
      <c r="A997" s="2"/>
      <c r="B997" s="2"/>
      <c r="C997" s="2"/>
      <c r="D997" s="2"/>
      <c r="E997" s="2"/>
      <c r="F997" s="2"/>
      <c r="G997" s="222"/>
      <c r="H997" s="222"/>
      <c r="I997" s="222"/>
      <c r="J997" s="222"/>
      <c r="K997" s="5"/>
    </row>
    <row r="998" ht="15.75" customHeight="1">
      <c r="A998" s="2"/>
      <c r="B998" s="2"/>
      <c r="C998" s="2"/>
      <c r="D998" s="2"/>
      <c r="E998" s="2"/>
      <c r="F998" s="2"/>
      <c r="G998" s="222"/>
      <c r="H998" s="222"/>
      <c r="I998" s="222"/>
      <c r="J998" s="222"/>
      <c r="K998" s="5"/>
    </row>
    <row r="999" ht="15.75" customHeight="1">
      <c r="A999" s="2"/>
      <c r="B999" s="2"/>
      <c r="C999" s="2"/>
      <c r="D999" s="2"/>
      <c r="E999" s="2"/>
      <c r="F999" s="2"/>
      <c r="G999" s="222"/>
      <c r="H999" s="222"/>
      <c r="I999" s="222"/>
      <c r="J999" s="222"/>
      <c r="K999" s="5"/>
    </row>
    <row r="1000" ht="15.75" customHeight="1">
      <c r="A1000" s="2"/>
      <c r="B1000" s="2"/>
      <c r="C1000" s="2"/>
      <c r="D1000" s="2"/>
      <c r="E1000" s="2"/>
      <c r="F1000" s="2"/>
      <c r="G1000" s="222"/>
      <c r="H1000" s="222"/>
      <c r="I1000" s="222"/>
      <c r="J1000" s="222"/>
      <c r="K1000" s="5"/>
    </row>
    <row r="1001" ht="15.75" customHeight="1">
      <c r="A1001" s="2"/>
      <c r="B1001" s="2"/>
      <c r="C1001" s="2"/>
      <c r="D1001" s="2"/>
      <c r="E1001" s="2"/>
      <c r="F1001" s="2"/>
      <c r="G1001" s="222"/>
      <c r="H1001" s="222"/>
      <c r="I1001" s="222"/>
      <c r="J1001" s="222"/>
      <c r="K1001" s="5"/>
    </row>
    <row r="1002" ht="15.75" customHeight="1">
      <c r="A1002" s="2"/>
      <c r="B1002" s="2"/>
      <c r="C1002" s="2"/>
      <c r="D1002" s="2"/>
      <c r="E1002" s="2"/>
      <c r="F1002" s="2"/>
      <c r="G1002" s="222"/>
      <c r="H1002" s="222"/>
      <c r="I1002" s="222"/>
      <c r="J1002" s="222"/>
      <c r="K1002" s="5"/>
    </row>
    <row r="1003" ht="15.75" customHeight="1">
      <c r="A1003" s="2"/>
      <c r="B1003" s="2"/>
      <c r="C1003" s="2"/>
      <c r="D1003" s="2"/>
      <c r="E1003" s="2"/>
      <c r="F1003" s="2"/>
      <c r="G1003" s="222"/>
      <c r="H1003" s="222"/>
      <c r="I1003" s="222"/>
      <c r="J1003" s="222"/>
      <c r="K1003" s="5"/>
    </row>
    <row r="1004" ht="15.75" customHeight="1">
      <c r="A1004" s="2"/>
      <c r="B1004" s="2"/>
      <c r="C1004" s="2"/>
      <c r="D1004" s="2"/>
      <c r="E1004" s="2"/>
      <c r="F1004" s="2"/>
      <c r="G1004" s="222"/>
      <c r="H1004" s="222"/>
      <c r="I1004" s="222"/>
      <c r="J1004" s="222"/>
      <c r="K1004" s="5"/>
    </row>
    <row r="1005" ht="15.75" customHeight="1">
      <c r="A1005" s="2"/>
      <c r="B1005" s="2"/>
      <c r="C1005" s="2"/>
      <c r="D1005" s="2"/>
      <c r="E1005" s="2"/>
      <c r="F1005" s="2"/>
      <c r="G1005" s="222"/>
      <c r="H1005" s="222"/>
      <c r="I1005" s="222"/>
      <c r="J1005" s="222"/>
      <c r="K1005" s="5"/>
    </row>
    <row r="1006" ht="15.75" customHeight="1">
      <c r="A1006" s="2"/>
      <c r="B1006" s="2"/>
      <c r="C1006" s="2"/>
      <c r="D1006" s="2"/>
      <c r="E1006" s="2"/>
      <c r="F1006" s="2"/>
      <c r="G1006" s="222"/>
      <c r="H1006" s="222"/>
      <c r="I1006" s="222"/>
      <c r="J1006" s="222"/>
      <c r="K1006" s="5"/>
    </row>
    <row r="1007" ht="15.75" customHeight="1">
      <c r="A1007" s="2"/>
      <c r="B1007" s="2"/>
      <c r="C1007" s="2"/>
      <c r="D1007" s="2"/>
      <c r="E1007" s="2"/>
      <c r="F1007" s="2"/>
      <c r="G1007" s="222"/>
      <c r="H1007" s="222"/>
      <c r="I1007" s="222"/>
      <c r="J1007" s="222"/>
      <c r="K1007" s="5"/>
    </row>
    <row r="1008" ht="15.75" customHeight="1">
      <c r="A1008" s="2"/>
      <c r="B1008" s="2"/>
      <c r="C1008" s="2"/>
      <c r="D1008" s="2"/>
      <c r="E1008" s="2"/>
      <c r="F1008" s="2"/>
      <c r="G1008" s="222"/>
      <c r="H1008" s="222"/>
      <c r="I1008" s="222"/>
      <c r="J1008" s="222"/>
      <c r="K1008" s="5"/>
    </row>
    <row r="1009" ht="15.75" customHeight="1">
      <c r="A1009" s="2"/>
      <c r="B1009" s="2"/>
      <c r="C1009" s="2"/>
      <c r="D1009" s="2"/>
      <c r="E1009" s="2"/>
      <c r="F1009" s="2"/>
      <c r="G1009" s="222"/>
      <c r="H1009" s="222"/>
      <c r="I1009" s="222"/>
      <c r="J1009" s="222"/>
      <c r="K1009" s="5"/>
    </row>
    <row r="1010" ht="15.75" customHeight="1">
      <c r="A1010" s="2"/>
      <c r="B1010" s="2"/>
      <c r="C1010" s="2"/>
      <c r="D1010" s="2"/>
      <c r="E1010" s="2"/>
      <c r="F1010" s="2"/>
      <c r="G1010" s="222"/>
      <c r="H1010" s="222"/>
      <c r="I1010" s="222"/>
      <c r="J1010" s="222"/>
      <c r="K1010" s="5"/>
    </row>
    <row r="1011" ht="15.75" customHeight="1">
      <c r="A1011" s="2"/>
      <c r="B1011" s="2"/>
      <c r="C1011" s="2"/>
      <c r="D1011" s="2"/>
      <c r="E1011" s="2"/>
      <c r="F1011" s="2"/>
      <c r="G1011" s="222"/>
      <c r="H1011" s="222"/>
      <c r="I1011" s="222"/>
      <c r="J1011" s="222"/>
      <c r="K1011" s="5"/>
    </row>
    <row r="1012" ht="15.75" customHeight="1">
      <c r="A1012" s="2"/>
      <c r="B1012" s="2"/>
      <c r="C1012" s="2"/>
      <c r="D1012" s="2"/>
      <c r="E1012" s="2"/>
      <c r="F1012" s="2"/>
      <c r="G1012" s="222"/>
      <c r="H1012" s="222"/>
      <c r="I1012" s="222"/>
      <c r="J1012" s="222"/>
      <c r="K1012" s="5"/>
    </row>
    <row r="1013" ht="15.75" customHeight="1">
      <c r="A1013" s="2"/>
      <c r="B1013" s="2"/>
      <c r="C1013" s="2"/>
      <c r="D1013" s="2"/>
      <c r="E1013" s="2"/>
      <c r="F1013" s="2"/>
      <c r="G1013" s="222"/>
      <c r="H1013" s="222"/>
      <c r="I1013" s="222"/>
      <c r="J1013" s="222"/>
      <c r="K1013" s="5"/>
    </row>
    <row r="1014" ht="15.75" customHeight="1">
      <c r="A1014" s="2"/>
      <c r="B1014" s="2"/>
      <c r="C1014" s="2"/>
      <c r="D1014" s="2"/>
      <c r="E1014" s="2"/>
      <c r="F1014" s="2"/>
      <c r="G1014" s="222"/>
      <c r="H1014" s="222"/>
      <c r="I1014" s="222"/>
      <c r="J1014" s="222"/>
      <c r="K1014" s="5"/>
    </row>
    <row r="1015" ht="15.75" customHeight="1">
      <c r="A1015" s="2"/>
      <c r="B1015" s="2"/>
      <c r="C1015" s="2"/>
      <c r="D1015" s="2"/>
      <c r="E1015" s="2"/>
      <c r="F1015" s="2"/>
      <c r="G1015" s="222"/>
      <c r="H1015" s="222"/>
      <c r="I1015" s="222"/>
      <c r="J1015" s="222"/>
      <c r="K1015" s="5"/>
    </row>
    <row r="1016" ht="15.75" customHeight="1">
      <c r="A1016" s="2"/>
      <c r="B1016" s="2"/>
      <c r="C1016" s="2"/>
      <c r="D1016" s="2"/>
      <c r="E1016" s="2"/>
      <c r="F1016" s="2"/>
      <c r="G1016" s="222"/>
      <c r="H1016" s="222"/>
      <c r="I1016" s="222"/>
      <c r="J1016" s="222"/>
      <c r="K1016" s="5"/>
    </row>
    <row r="1017" ht="15.75" customHeight="1">
      <c r="A1017" s="2"/>
      <c r="B1017" s="2"/>
      <c r="C1017" s="2"/>
      <c r="D1017" s="2"/>
      <c r="E1017" s="2"/>
      <c r="F1017" s="2"/>
      <c r="G1017" s="222"/>
      <c r="H1017" s="222"/>
      <c r="I1017" s="222"/>
      <c r="J1017" s="222"/>
      <c r="K1017" s="5"/>
    </row>
    <row r="1018" ht="15.75" customHeight="1">
      <c r="A1018" s="2"/>
      <c r="B1018" s="2"/>
      <c r="C1018" s="2"/>
      <c r="D1018" s="2"/>
      <c r="E1018" s="2"/>
      <c r="F1018" s="2"/>
      <c r="G1018" s="222"/>
      <c r="H1018" s="222"/>
      <c r="I1018" s="222"/>
      <c r="J1018" s="222"/>
      <c r="K1018" s="5"/>
    </row>
    <row r="1019" ht="15.75" customHeight="1">
      <c r="A1019" s="2"/>
      <c r="B1019" s="2"/>
      <c r="C1019" s="2"/>
      <c r="D1019" s="2"/>
      <c r="E1019" s="2"/>
      <c r="F1019" s="2"/>
      <c r="G1019" s="222"/>
      <c r="H1019" s="222"/>
      <c r="I1019" s="222"/>
      <c r="J1019" s="222"/>
      <c r="K1019" s="5"/>
    </row>
    <row r="1020" ht="15.75" customHeight="1">
      <c r="A1020" s="2"/>
      <c r="B1020" s="2"/>
      <c r="C1020" s="2"/>
      <c r="D1020" s="2"/>
      <c r="E1020" s="2"/>
      <c r="F1020" s="2"/>
      <c r="G1020" s="222"/>
      <c r="H1020" s="222"/>
      <c r="I1020" s="222"/>
      <c r="J1020" s="222"/>
      <c r="K1020" s="5"/>
    </row>
    <row r="1021" ht="15.75" customHeight="1">
      <c r="A1021" s="2"/>
      <c r="B1021" s="2"/>
      <c r="C1021" s="2"/>
      <c r="D1021" s="2"/>
      <c r="E1021" s="2"/>
      <c r="F1021" s="2"/>
      <c r="G1021" s="222"/>
      <c r="H1021" s="222"/>
      <c r="I1021" s="222"/>
      <c r="J1021" s="222"/>
      <c r="K1021" s="5"/>
    </row>
    <row r="1022" ht="15.75" customHeight="1">
      <c r="A1022" s="2"/>
      <c r="B1022" s="2"/>
      <c r="C1022" s="2"/>
      <c r="D1022" s="2"/>
      <c r="E1022" s="2"/>
      <c r="F1022" s="2"/>
      <c r="G1022" s="222"/>
      <c r="H1022" s="222"/>
      <c r="I1022" s="222"/>
      <c r="J1022" s="222"/>
      <c r="K1022" s="5"/>
    </row>
    <row r="1023" ht="15.75" customHeight="1">
      <c r="A1023" s="2"/>
      <c r="B1023" s="2"/>
      <c r="C1023" s="2"/>
      <c r="D1023" s="2"/>
      <c r="E1023" s="2"/>
      <c r="F1023" s="2"/>
      <c r="G1023" s="222"/>
      <c r="H1023" s="222"/>
      <c r="I1023" s="222"/>
      <c r="J1023" s="222"/>
      <c r="K1023" s="5"/>
    </row>
    <row r="1024" ht="15.75" customHeight="1">
      <c r="A1024" s="2"/>
      <c r="B1024" s="2"/>
      <c r="C1024" s="2"/>
      <c r="D1024" s="2"/>
      <c r="E1024" s="2"/>
      <c r="F1024" s="2"/>
      <c r="G1024" s="222"/>
      <c r="H1024" s="222"/>
      <c r="I1024" s="222"/>
      <c r="J1024" s="222"/>
      <c r="K1024" s="5"/>
    </row>
    <row r="1025" ht="15.75" customHeight="1">
      <c r="A1025" s="2"/>
      <c r="B1025" s="2"/>
      <c r="C1025" s="2"/>
      <c r="D1025" s="2"/>
      <c r="E1025" s="2"/>
      <c r="F1025" s="2"/>
      <c r="G1025" s="222"/>
      <c r="H1025" s="222"/>
      <c r="I1025" s="222"/>
      <c r="J1025" s="222"/>
      <c r="K1025" s="5"/>
    </row>
    <row r="1026" ht="15.75" customHeight="1">
      <c r="A1026" s="2"/>
      <c r="B1026" s="2"/>
      <c r="C1026" s="2"/>
      <c r="D1026" s="2"/>
      <c r="E1026" s="2"/>
      <c r="F1026" s="2"/>
      <c r="G1026" s="222"/>
      <c r="H1026" s="222"/>
      <c r="I1026" s="222"/>
      <c r="J1026" s="222"/>
      <c r="K1026" s="5"/>
    </row>
    <row r="1027" ht="15.75" customHeight="1">
      <c r="A1027" s="2"/>
      <c r="B1027" s="2"/>
      <c r="C1027" s="2"/>
      <c r="D1027" s="2"/>
      <c r="E1027" s="2"/>
      <c r="F1027" s="2"/>
      <c r="G1027" s="222"/>
      <c r="H1027" s="222"/>
      <c r="I1027" s="222"/>
      <c r="J1027" s="222"/>
      <c r="K1027" s="5"/>
    </row>
    <row r="1028" ht="15.75" customHeight="1">
      <c r="A1028" s="2"/>
      <c r="B1028" s="2"/>
      <c r="C1028" s="2"/>
      <c r="D1028" s="2"/>
      <c r="E1028" s="2"/>
      <c r="F1028" s="2"/>
      <c r="G1028" s="222"/>
      <c r="H1028" s="222"/>
      <c r="I1028" s="222"/>
      <c r="J1028" s="222"/>
      <c r="K1028" s="5"/>
    </row>
    <row r="1029" ht="15.75" customHeight="1">
      <c r="A1029" s="2"/>
      <c r="B1029" s="2"/>
      <c r="C1029" s="2"/>
      <c r="D1029" s="2"/>
      <c r="E1029" s="2"/>
      <c r="F1029" s="2"/>
      <c r="G1029" s="222"/>
      <c r="H1029" s="222"/>
      <c r="I1029" s="222"/>
      <c r="J1029" s="222"/>
      <c r="K1029" s="5"/>
    </row>
    <row r="1030" ht="15.75" customHeight="1">
      <c r="A1030" s="2"/>
      <c r="B1030" s="2"/>
      <c r="C1030" s="2"/>
      <c r="D1030" s="2"/>
      <c r="E1030" s="2"/>
      <c r="F1030" s="2"/>
      <c r="G1030" s="222"/>
      <c r="H1030" s="222"/>
      <c r="I1030" s="222"/>
      <c r="J1030" s="222"/>
      <c r="K1030" s="5"/>
    </row>
    <row r="1031" ht="15.75" customHeight="1">
      <c r="A1031" s="2"/>
      <c r="B1031" s="2"/>
      <c r="C1031" s="2"/>
      <c r="D1031" s="2"/>
      <c r="E1031" s="2"/>
      <c r="F1031" s="2"/>
      <c r="G1031" s="222"/>
      <c r="H1031" s="222"/>
      <c r="I1031" s="222"/>
      <c r="J1031" s="222"/>
      <c r="K1031" s="5"/>
    </row>
    <row r="1032" ht="15.75" customHeight="1">
      <c r="A1032" s="2"/>
      <c r="B1032" s="2"/>
      <c r="C1032" s="2"/>
      <c r="D1032" s="2"/>
      <c r="E1032" s="2"/>
      <c r="F1032" s="2"/>
      <c r="G1032" s="222"/>
      <c r="H1032" s="222"/>
      <c r="I1032" s="222"/>
      <c r="J1032" s="222"/>
      <c r="K1032" s="5"/>
    </row>
    <row r="1033" ht="15.75" customHeight="1">
      <c r="A1033" s="2"/>
      <c r="B1033" s="2"/>
      <c r="C1033" s="2"/>
      <c r="D1033" s="2"/>
      <c r="E1033" s="2"/>
      <c r="F1033" s="2"/>
      <c r="G1033" s="222"/>
      <c r="H1033" s="222"/>
      <c r="I1033" s="222"/>
      <c r="J1033" s="222"/>
      <c r="K1033" s="5"/>
    </row>
    <row r="1034" ht="15.75" customHeight="1">
      <c r="A1034" s="2"/>
      <c r="B1034" s="2"/>
      <c r="C1034" s="2"/>
      <c r="D1034" s="2"/>
      <c r="E1034" s="2"/>
      <c r="F1034" s="2"/>
      <c r="G1034" s="222"/>
      <c r="H1034" s="222"/>
      <c r="I1034" s="222"/>
      <c r="J1034" s="222"/>
      <c r="K1034" s="5"/>
    </row>
    <row r="1035" ht="15.75" customHeight="1">
      <c r="A1035" s="2"/>
      <c r="B1035" s="2"/>
      <c r="C1035" s="2"/>
      <c r="D1035" s="2"/>
      <c r="E1035" s="2"/>
      <c r="F1035" s="2"/>
      <c r="G1035" s="222"/>
      <c r="H1035" s="222"/>
      <c r="I1035" s="222"/>
      <c r="J1035" s="222"/>
      <c r="K1035" s="5"/>
    </row>
    <row r="1036" ht="15.75" customHeight="1">
      <c r="A1036" s="2"/>
      <c r="B1036" s="2"/>
      <c r="C1036" s="2"/>
      <c r="D1036" s="2"/>
      <c r="E1036" s="2"/>
      <c r="F1036" s="2"/>
      <c r="G1036" s="222"/>
      <c r="H1036" s="222"/>
      <c r="I1036" s="222"/>
      <c r="J1036" s="222"/>
      <c r="K1036" s="5"/>
    </row>
    <row r="1037" ht="15.75" customHeight="1">
      <c r="A1037" s="2"/>
      <c r="B1037" s="2"/>
      <c r="C1037" s="2"/>
      <c r="D1037" s="2"/>
      <c r="E1037" s="2"/>
      <c r="F1037" s="2"/>
      <c r="G1037" s="222"/>
      <c r="H1037" s="222"/>
      <c r="I1037" s="222"/>
      <c r="J1037" s="222"/>
      <c r="K1037" s="5"/>
    </row>
    <row r="1038" ht="15.75" customHeight="1">
      <c r="A1038" s="2"/>
      <c r="B1038" s="2"/>
      <c r="C1038" s="2"/>
      <c r="D1038" s="2"/>
      <c r="E1038" s="2"/>
      <c r="F1038" s="2"/>
      <c r="G1038" s="222"/>
      <c r="H1038" s="222"/>
      <c r="I1038" s="222"/>
      <c r="J1038" s="222"/>
      <c r="K1038" s="5"/>
    </row>
  </sheetData>
  <mergeCells count="105">
    <mergeCell ref="H61:J61"/>
    <mergeCell ref="H62:J62"/>
    <mergeCell ref="H63:J63"/>
    <mergeCell ref="H64:J64"/>
    <mergeCell ref="H65:J65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E92:J92"/>
    <mergeCell ref="E93:J93"/>
    <mergeCell ref="E94:J94"/>
    <mergeCell ref="E95:J95"/>
    <mergeCell ref="E96:J96"/>
    <mergeCell ref="E97:J97"/>
    <mergeCell ref="E98:J98"/>
    <mergeCell ref="E99:J99"/>
    <mergeCell ref="H102:J102"/>
    <mergeCell ref="H103:J103"/>
    <mergeCell ref="H104:J104"/>
    <mergeCell ref="H105:J105"/>
    <mergeCell ref="H106:J106"/>
    <mergeCell ref="H107:J107"/>
    <mergeCell ref="H115:J115"/>
    <mergeCell ref="H116:J116"/>
    <mergeCell ref="H117:J117"/>
    <mergeCell ref="H118:J118"/>
    <mergeCell ref="H119:J119"/>
    <mergeCell ref="H120:J120"/>
    <mergeCell ref="H121:J121"/>
    <mergeCell ref="H122:J122"/>
    <mergeCell ref="H108:J108"/>
    <mergeCell ref="H109:J109"/>
    <mergeCell ref="H110:J110"/>
    <mergeCell ref="H111:J111"/>
    <mergeCell ref="H112:J112"/>
    <mergeCell ref="H113:J113"/>
    <mergeCell ref="H114:J114"/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65:F65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</mergeCells>
  <dataValidations>
    <dataValidation type="list" allowBlank="1" showErrorMessage="1" sqref="A8:A17">
      <formula1>'품목마스터(제품)'!$C$2:$C1003</formula1>
    </dataValidation>
    <dataValidation type="list" allowBlank="1" showErrorMessage="1" sqref="H31:H35">
      <formula1>"BT-2,실험실,BT-1,BT-3"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2:A26">
      <formula1>'품목마스터(라벨)'!$C$2:$C1006</formula1>
    </dataValidation>
    <dataValidation type="list" allowBlank="1" showErrorMessage="1" sqref="A47">
      <formula1>'품목마스터(제품)'!$C$2:$C1047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45:A46">
      <formula1>'품목마스터(제품)'!$C$2:$C1046</formula1>
    </dataValidation>
    <dataValidation type="list" allowBlank="1" showErrorMessage="1" sqref="A40:A44">
      <formula1>'품목마스터(제품)'!$C$2:$C1038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0.57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46266.0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/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418</v>
      </c>
      <c r="B8" s="42" t="str">
        <f>IFERROR(__xludf.DUMMYFUNCTION("IFERROR(REGEXEXTRACT(A8,""\| (.+)$""),"""")
"),"1L")</f>
        <v>1L</v>
      </c>
      <c r="C8" s="43">
        <v>1200.0</v>
      </c>
      <c r="D8" s="44">
        <v>100.0</v>
      </c>
      <c r="E8" s="45">
        <v>4.5</v>
      </c>
      <c r="F8" s="46">
        <v>3.0</v>
      </c>
      <c r="G8" s="47">
        <f t="shared" ref="G8:G11" si="1">IF(OR(E8="",F8=""),"",E8*F8)</f>
        <v>13.5</v>
      </c>
      <c r="H8" s="48" t="s">
        <v>183</v>
      </c>
      <c r="I8" s="49"/>
      <c r="J8" s="50" t="s">
        <v>41</v>
      </c>
      <c r="K8" s="51">
        <f t="shared" ref="K8:K11" si="2">IF(OR(E8="",F8=""),"",(E8*F8)/7.5)</f>
        <v>1.8</v>
      </c>
      <c r="L8" s="52"/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/>
      <c r="Q8" s="57"/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314</v>
      </c>
      <c r="B9" s="42" t="str">
        <f>IFERROR(__xludf.DUMMYFUNCTION("IFERROR(REGEXEXTRACT(A9,""\| (.+)$""),"""")
"),"1L")</f>
        <v>1L</v>
      </c>
      <c r="C9" s="43">
        <v>180.0</v>
      </c>
      <c r="D9" s="44">
        <v>15.0</v>
      </c>
      <c r="E9" s="45">
        <v>1.0</v>
      </c>
      <c r="F9" s="46">
        <v>3.0</v>
      </c>
      <c r="G9" s="47">
        <f t="shared" si="1"/>
        <v>3</v>
      </c>
      <c r="H9" s="48" t="s">
        <v>183</v>
      </c>
      <c r="I9" s="49">
        <v>260901.0</v>
      </c>
      <c r="J9" s="50" t="s">
        <v>41</v>
      </c>
      <c r="K9" s="51">
        <f t="shared" si="2"/>
        <v>0.4</v>
      </c>
      <c r="L9" s="52"/>
      <c r="M9" s="59"/>
      <c r="N9" s="59"/>
      <c r="O9" s="55" t="str">
        <f t="shared" si="3"/>
        <v/>
      </c>
      <c r="P9" s="60"/>
      <c r="Q9" s="61"/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412</v>
      </c>
      <c r="B10" s="42" t="str">
        <f>IFERROR(__xludf.DUMMYFUNCTION("IFERROR(REGEXEXTRACT(A10,""\| (.+)$""),"""")
"),"1L")</f>
        <v>1L</v>
      </c>
      <c r="C10" s="43">
        <v>108.0</v>
      </c>
      <c r="D10" s="44">
        <v>9.0</v>
      </c>
      <c r="E10" s="45">
        <v>1.0</v>
      </c>
      <c r="F10" s="46">
        <v>2.0</v>
      </c>
      <c r="G10" s="47">
        <f t="shared" si="1"/>
        <v>2</v>
      </c>
      <c r="H10" s="48" t="s">
        <v>24</v>
      </c>
      <c r="I10" s="49">
        <v>260901.0</v>
      </c>
      <c r="J10" s="50" t="s">
        <v>25</v>
      </c>
      <c r="K10" s="51">
        <f t="shared" si="2"/>
        <v>0.2666666667</v>
      </c>
      <c r="L10" s="160"/>
      <c r="M10" s="59"/>
      <c r="N10" s="59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63"/>
      <c r="M11" s="59"/>
      <c r="N11" s="59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2"/>
      <c r="E12" s="45"/>
      <c r="F12" s="46"/>
      <c r="G12" s="47"/>
      <c r="H12" s="48"/>
      <c r="I12" s="49"/>
      <c r="J12" s="50"/>
      <c r="K12" s="64"/>
      <c r="L12" s="63"/>
      <c r="M12" s="59"/>
      <c r="N12" s="59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2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4" t="str">
        <f t="shared" ref="K13:K17" si="5">IF(OR(E13="",F13=""),"",(E13*F13)/7.5)</f>
        <v/>
      </c>
      <c r="L13" s="63"/>
      <c r="M13" s="59"/>
      <c r="N13" s="59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5"/>
      <c r="B14" s="42" t="str">
        <f>IFERROR(__xludf.DUMMYFUNCTION("IFERROR(REGEXEXTRACT(A14,""\| (.+)$""),"""")
"),"")</f>
        <v/>
      </c>
      <c r="C14" s="66"/>
      <c r="D14" s="67"/>
      <c r="E14" s="68"/>
      <c r="F14" s="69"/>
      <c r="G14" s="47" t="str">
        <f t="shared" si="4"/>
        <v/>
      </c>
      <c r="H14" s="48"/>
      <c r="I14" s="70"/>
      <c r="J14" s="71"/>
      <c r="K14" s="51" t="str">
        <f t="shared" si="5"/>
        <v/>
      </c>
      <c r="L14" s="63"/>
      <c r="M14" s="59"/>
      <c r="N14" s="59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2"/>
      <c r="B15" s="42" t="str">
        <f>IFERROR(__xludf.DUMMYFUNCTION("IFERROR(REGEXEXTRACT(A15,""\| (.+)$""),"""")
"),"")</f>
        <v/>
      </c>
      <c r="C15" s="66"/>
      <c r="D15" s="67"/>
      <c r="E15" s="73"/>
      <c r="F15" s="74"/>
      <c r="G15" s="47" t="str">
        <f t="shared" si="4"/>
        <v/>
      </c>
      <c r="H15" s="48"/>
      <c r="I15" s="70"/>
      <c r="J15" s="71"/>
      <c r="K15" s="51" t="str">
        <f t="shared" si="5"/>
        <v/>
      </c>
      <c r="L15" s="63"/>
      <c r="M15" s="59"/>
      <c r="N15" s="59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5"/>
      <c r="B16" s="42" t="str">
        <f>IFERROR(__xludf.DUMMYFUNCTION("IFERROR(REGEXEXTRACT(A16,""\| (.+)$""),"""")
"),"")</f>
        <v/>
      </c>
      <c r="C16" s="76"/>
      <c r="D16" s="77"/>
      <c r="E16" s="78"/>
      <c r="F16" s="79"/>
      <c r="G16" s="47" t="str">
        <f t="shared" si="4"/>
        <v/>
      </c>
      <c r="H16" s="48"/>
      <c r="I16" s="70"/>
      <c r="J16" s="71"/>
      <c r="K16" s="51" t="str">
        <f t="shared" si="5"/>
        <v/>
      </c>
      <c r="L16" s="63"/>
      <c r="M16" s="80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5"/>
      <c r="B17" s="42" t="str">
        <f>IFERROR(__xludf.DUMMYFUNCTION("IFERROR(REGEXEXTRACT(A17,""\| (.+)$""),"""")
"),"")</f>
        <v/>
      </c>
      <c r="C17" s="76"/>
      <c r="D17" s="77"/>
      <c r="E17" s="78"/>
      <c r="F17" s="79"/>
      <c r="G17" s="47" t="str">
        <f t="shared" si="4"/>
        <v/>
      </c>
      <c r="H17" s="48"/>
      <c r="I17" s="70"/>
      <c r="J17" s="71"/>
      <c r="K17" s="51" t="str">
        <f t="shared" si="5"/>
        <v/>
      </c>
      <c r="L17" s="63"/>
      <c r="M17" s="80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1" t="s">
        <v>37</v>
      </c>
      <c r="B18" s="82"/>
      <c r="C18" s="83">
        <f t="shared" ref="C18:E18" si="6">SUM(C8:C17)</f>
        <v>1488</v>
      </c>
      <c r="D18" s="84">
        <f t="shared" si="6"/>
        <v>124</v>
      </c>
      <c r="E18" s="85">
        <f t="shared" si="6"/>
        <v>6.5</v>
      </c>
      <c r="F18" s="86">
        <f>IFERROR(G18/E18, 0)</f>
        <v>2.846153846</v>
      </c>
      <c r="G18" s="87">
        <f>SUM(G8:G17)</f>
        <v>18.5</v>
      </c>
      <c r="H18" s="88"/>
      <c r="I18" s="88"/>
      <c r="J18" s="89"/>
      <c r="K18" s="90">
        <f>SUM(K8:K14)</f>
        <v>2.466666667</v>
      </c>
      <c r="L18" s="63"/>
      <c r="M18" s="80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1"/>
      <c r="B19" s="91"/>
      <c r="C19" s="91"/>
      <c r="D19" s="91"/>
      <c r="E19" s="92"/>
      <c r="F19" s="92"/>
      <c r="G19" s="92"/>
      <c r="H19" s="92"/>
      <c r="I19" s="92"/>
      <c r="J19" s="63"/>
      <c r="K19" s="63"/>
      <c r="L19" s="63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38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3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3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100" t="s">
        <v>490</v>
      </c>
      <c r="B22" s="42" t="str">
        <f>IFERROR(__xludf.DUMMYFUNCTION("IFERROR(REGEXEXTRACT(A22,""\| (.+)$""),"""")
"),"80*130")</f>
        <v>80*130</v>
      </c>
      <c r="C22" s="43">
        <v>1200.0</v>
      </c>
      <c r="D22" s="62"/>
      <c r="E22" s="45">
        <v>2.0</v>
      </c>
      <c r="F22" s="93">
        <v>4.0</v>
      </c>
      <c r="G22" s="94">
        <f t="shared" ref="G22:G26" si="7">IF(OR(E22="",F22=""),"",E22*F22)</f>
        <v>8</v>
      </c>
      <c r="H22" s="95" t="s">
        <v>40</v>
      </c>
      <c r="I22" s="49"/>
      <c r="J22" s="50" t="s">
        <v>41</v>
      </c>
      <c r="K22" s="96">
        <f t="shared" ref="K22:K26" si="8">IF(OR(E22="",F22=""),"",(E22*F22)/7.5)</f>
        <v>1.066666667</v>
      </c>
      <c r="L22" s="52"/>
      <c r="M22" s="59"/>
      <c r="N22" s="59"/>
      <c r="O22" s="55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100" t="s">
        <v>493</v>
      </c>
      <c r="B23" s="42" t="str">
        <f>IFERROR(__xludf.DUMMYFUNCTION("IFERROR(REGEXEXTRACT(A23,""\| (.+)$""),"""")
"),"77.5*142")</f>
        <v>77.5*142</v>
      </c>
      <c r="C23" s="43">
        <v>720.0</v>
      </c>
      <c r="D23" s="44"/>
      <c r="E23" s="45">
        <v>2.0</v>
      </c>
      <c r="F23" s="97">
        <v>2.0</v>
      </c>
      <c r="G23" s="94">
        <f t="shared" si="7"/>
        <v>4</v>
      </c>
      <c r="H23" s="95" t="s">
        <v>40</v>
      </c>
      <c r="I23" s="49"/>
      <c r="J23" s="124" t="s">
        <v>41</v>
      </c>
      <c r="K23" s="96">
        <f t="shared" si="8"/>
        <v>0.5333333333</v>
      </c>
      <c r="L23" s="52"/>
      <c r="M23" s="59"/>
      <c r="N23" s="59"/>
      <c r="O23" s="55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100" t="s">
        <v>415</v>
      </c>
      <c r="B24" s="42" t="str">
        <f>IFERROR(__xludf.DUMMYFUNCTION("IFERROR(REGEXEXTRACT(A24,""\| (.+)$""),"""")
"),"76*140")</f>
        <v>76*140</v>
      </c>
      <c r="C24" s="43">
        <v>108.0</v>
      </c>
      <c r="D24" s="62"/>
      <c r="E24" s="98">
        <v>1.0</v>
      </c>
      <c r="F24" s="97">
        <v>0.0</v>
      </c>
      <c r="G24" s="94">
        <f t="shared" si="7"/>
        <v>0</v>
      </c>
      <c r="H24" s="95" t="s">
        <v>226</v>
      </c>
      <c r="I24" s="99"/>
      <c r="J24" s="124" t="s">
        <v>25</v>
      </c>
      <c r="K24" s="96">
        <f t="shared" si="8"/>
        <v>0</v>
      </c>
      <c r="L24" s="39"/>
      <c r="M24" s="59"/>
      <c r="N24" s="59"/>
      <c r="O24" s="55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0"/>
      <c r="B25" s="42" t="str">
        <f>IFERROR(__xludf.DUMMYFUNCTION("IFERROR(REGEXEXTRACT(A25,""\| (.+)$""),"""")
"),"")</f>
        <v/>
      </c>
      <c r="C25" s="43"/>
      <c r="D25" s="67"/>
      <c r="E25" s="120"/>
      <c r="F25" s="97"/>
      <c r="G25" s="94" t="str">
        <f t="shared" si="7"/>
        <v/>
      </c>
      <c r="H25" s="95"/>
      <c r="I25" s="99"/>
      <c r="J25" s="124"/>
      <c r="K25" s="96" t="str">
        <f t="shared" si="8"/>
        <v/>
      </c>
      <c r="L25" s="58"/>
      <c r="M25" s="59"/>
      <c r="N25" s="59"/>
      <c r="O25" s="55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1"/>
      <c r="B26" s="42" t="str">
        <f>IFERROR(__xludf.DUMMYFUNCTION("IFERROR(REGEXEXTRACT(A26,""\| (.+)$""),"""")
"),"")</f>
        <v/>
      </c>
      <c r="C26" s="66"/>
      <c r="D26" s="67"/>
      <c r="E26" s="102"/>
      <c r="F26" s="103"/>
      <c r="G26" s="94" t="str">
        <f t="shared" si="7"/>
        <v/>
      </c>
      <c r="H26" s="95"/>
      <c r="I26" s="104"/>
      <c r="J26" s="71"/>
      <c r="K26" s="96" t="str">
        <f t="shared" si="8"/>
        <v/>
      </c>
      <c r="L26" s="39"/>
      <c r="M26" s="2"/>
      <c r="N26" s="2"/>
      <c r="O26" s="55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5" t="s">
        <v>37</v>
      </c>
      <c r="B27" s="82"/>
      <c r="C27" s="106">
        <f t="shared" ref="C27:E27" si="10">SUM(C22:C26)</f>
        <v>2028</v>
      </c>
      <c r="D27" s="127">
        <f t="shared" si="10"/>
        <v>0</v>
      </c>
      <c r="E27" s="108">
        <f t="shared" si="10"/>
        <v>5</v>
      </c>
      <c r="F27" s="86">
        <f>IFERROR(G27/E27, 0)</f>
        <v>2.4</v>
      </c>
      <c r="G27" s="109">
        <f>SUM(G22:G26)</f>
        <v>12</v>
      </c>
      <c r="H27" s="88"/>
      <c r="I27" s="88"/>
      <c r="J27" s="89"/>
      <c r="K27" s="90">
        <f>SUM(K22:K26)</f>
        <v>1.6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1"/>
      <c r="B28" s="91"/>
      <c r="C28" s="91"/>
      <c r="D28" s="91"/>
      <c r="E28" s="92"/>
      <c r="F28" s="92"/>
      <c r="G28" s="92"/>
      <c r="H28" s="92"/>
      <c r="I28" s="92"/>
      <c r="J28" s="63"/>
      <c r="K28" s="63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47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48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0"/>
      <c r="B31" s="111"/>
      <c r="C31" s="112"/>
      <c r="D31" s="113"/>
      <c r="E31" s="114"/>
      <c r="F31" s="115"/>
      <c r="G31" s="116" t="str">
        <f t="shared" ref="G31:G35" si="11">IF(OR(E31="",F31=""),"",E31*F31)</f>
        <v/>
      </c>
      <c r="H31" s="95"/>
      <c r="I31" s="117"/>
      <c r="J31" s="50"/>
      <c r="K31" s="51" t="str">
        <f t="shared" ref="K31:K35" si="12">IF(OR(E31="",F31=""),"",(E31*F31)/7.5)</f>
        <v/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0"/>
      <c r="B32" s="111"/>
      <c r="C32" s="119"/>
      <c r="D32" s="113"/>
      <c r="E32" s="120"/>
      <c r="F32" s="118"/>
      <c r="G32" s="116" t="str">
        <f t="shared" si="11"/>
        <v/>
      </c>
      <c r="H32" s="95"/>
      <c r="I32" s="117"/>
      <c r="J32" s="50"/>
      <c r="K32" s="51" t="str">
        <f t="shared" si="12"/>
        <v/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0"/>
      <c r="B33" s="111"/>
      <c r="C33" s="119"/>
      <c r="D33" s="113"/>
      <c r="E33" s="120"/>
      <c r="F33" s="118"/>
      <c r="G33" s="116" t="str">
        <f t="shared" si="11"/>
        <v/>
      </c>
      <c r="H33" s="95"/>
      <c r="I33" s="117"/>
      <c r="J33" s="50"/>
      <c r="K33" s="51" t="str">
        <f t="shared" si="12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0"/>
      <c r="B34" s="111"/>
      <c r="C34" s="119"/>
      <c r="D34" s="113"/>
      <c r="E34" s="120"/>
      <c r="F34" s="118"/>
      <c r="G34" s="116" t="str">
        <f t="shared" si="11"/>
        <v/>
      </c>
      <c r="H34" s="95"/>
      <c r="I34" s="117"/>
      <c r="J34" s="50"/>
      <c r="K34" s="51" t="str">
        <f t="shared" si="12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1"/>
      <c r="B35" s="111"/>
      <c r="C35" s="119"/>
      <c r="D35" s="62"/>
      <c r="E35" s="122"/>
      <c r="F35" s="123"/>
      <c r="G35" s="116" t="str">
        <f t="shared" si="11"/>
        <v/>
      </c>
      <c r="H35" s="48"/>
      <c r="I35" s="117"/>
      <c r="J35" s="124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5" t="s">
        <v>37</v>
      </c>
      <c r="B36" s="125"/>
      <c r="C36" s="126">
        <f>SUM(C31:C35)</f>
        <v>0</v>
      </c>
      <c r="D36" s="127"/>
      <c r="E36" s="128">
        <f>SUM(E28:E35)</f>
        <v>0</v>
      </c>
      <c r="F36" s="86">
        <f>IFERROR(G36/E36, 0)</f>
        <v>0</v>
      </c>
      <c r="G36" s="87">
        <f>SUM(G26:G35)</f>
        <v>12</v>
      </c>
      <c r="H36" s="88"/>
      <c r="I36" s="88"/>
      <c r="J36" s="89"/>
      <c r="K36" s="90">
        <f>SUM(K31:K35)</f>
        <v>0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1"/>
      <c r="B37" s="91"/>
      <c r="C37" s="91"/>
      <c r="D37" s="91"/>
      <c r="E37" s="92"/>
      <c r="F37" s="92"/>
      <c r="G37" s="92"/>
      <c r="H37" s="92"/>
      <c r="I37" s="92"/>
      <c r="J37" s="63"/>
      <c r="K37" s="63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68</v>
      </c>
      <c r="B38" s="23"/>
      <c r="C38" s="23"/>
      <c r="D38" s="23"/>
      <c r="E38" s="23"/>
      <c r="F38" s="23"/>
      <c r="G38" s="24"/>
      <c r="H38" s="24"/>
      <c r="I38" s="25"/>
      <c r="J38" s="26"/>
      <c r="K38" s="63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70</v>
      </c>
      <c r="F39" s="132"/>
      <c r="G39" s="131" t="s">
        <v>71</v>
      </c>
      <c r="H39" s="131" t="s">
        <v>72</v>
      </c>
      <c r="I39" s="131" t="s">
        <v>73</v>
      </c>
      <c r="J39" s="38"/>
      <c r="K39" s="63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/>
      <c r="B40" s="42" t="str">
        <f>IFERROR(__xludf.DUMMYFUNCTION("IFERROR(REGEXEXTRACT(A40,""\| (.+)$""),"""")
"),"")</f>
        <v/>
      </c>
      <c r="C40" s="133"/>
      <c r="D40" s="134"/>
      <c r="E40" s="135"/>
      <c r="F40" s="136"/>
      <c r="G40" s="135"/>
      <c r="H40" s="137"/>
      <c r="I40" s="223"/>
      <c r="J40" s="224"/>
      <c r="K40" s="63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234"/>
      <c r="J41" s="136"/>
      <c r="K41" s="63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0"/>
      <c r="J42" s="136"/>
      <c r="K42" s="63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1"/>
      <c r="D43" s="134"/>
      <c r="E43" s="135"/>
      <c r="F43" s="136"/>
      <c r="G43" s="135"/>
      <c r="H43" s="137"/>
      <c r="I43" s="138"/>
      <c r="J43" s="139"/>
      <c r="K43" s="63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1"/>
      <c r="D44" s="134"/>
      <c r="E44" s="135"/>
      <c r="F44" s="136"/>
      <c r="G44" s="135"/>
      <c r="H44" s="137"/>
      <c r="I44" s="138"/>
      <c r="J44" s="139"/>
      <c r="K44" s="63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2"/>
      <c r="B45" s="42"/>
      <c r="C45" s="141"/>
      <c r="D45" s="134"/>
      <c r="E45" s="133"/>
      <c r="F45" s="143"/>
      <c r="G45" s="135"/>
      <c r="H45" s="137"/>
      <c r="I45" s="138"/>
      <c r="J45" s="139"/>
      <c r="K45" s="63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2"/>
      <c r="B46" s="42"/>
      <c r="C46" s="141"/>
      <c r="D46" s="134"/>
      <c r="E46" s="133"/>
      <c r="F46" s="143"/>
      <c r="G46" s="135"/>
      <c r="H46" s="137"/>
      <c r="I46" s="138"/>
      <c r="J46" s="139"/>
      <c r="K46" s="63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5"/>
      <c r="B47" s="42" t="str">
        <f>IFERROR(__xludf.DUMMYFUNCTION("IFERROR(REGEXEXTRACT(A47,""\| (.+)$""),"""")
"),"")</f>
        <v/>
      </c>
      <c r="C47" s="141"/>
      <c r="D47" s="134"/>
      <c r="E47" s="133"/>
      <c r="F47" s="143"/>
      <c r="G47" s="135"/>
      <c r="H47" s="137"/>
      <c r="I47" s="138"/>
      <c r="J47" s="139"/>
      <c r="K47" s="63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5" t="s">
        <v>37</v>
      </c>
      <c r="B48" s="82"/>
      <c r="C48" s="144">
        <f>SUM(C40:C47)</f>
        <v>0</v>
      </c>
      <c r="D48" s="125"/>
      <c r="E48" s="144"/>
      <c r="F48" s="38"/>
      <c r="G48" s="144"/>
      <c r="H48" s="145"/>
      <c r="I48" s="146"/>
      <c r="J48" s="38"/>
      <c r="K48" s="147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1"/>
      <c r="B49" s="91"/>
      <c r="C49" s="91"/>
      <c r="D49" s="91"/>
      <c r="E49" s="92"/>
      <c r="F49" s="92"/>
      <c r="G49" s="92"/>
      <c r="H49" s="92"/>
      <c r="I49" s="92"/>
      <c r="J49" s="63"/>
      <c r="K49" s="63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81</v>
      </c>
      <c r="B50" s="23"/>
      <c r="C50" s="23"/>
      <c r="D50" s="23"/>
      <c r="E50" s="23"/>
      <c r="F50" s="23"/>
      <c r="G50" s="24"/>
      <c r="H50" s="24"/>
      <c r="I50" s="25"/>
      <c r="J50" s="26"/>
      <c r="K50" s="63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70</v>
      </c>
      <c r="F51" s="132"/>
      <c r="G51" s="131" t="s">
        <v>71</v>
      </c>
      <c r="H51" s="131" t="s">
        <v>73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505</v>
      </c>
      <c r="B52" s="111" t="s">
        <v>94</v>
      </c>
      <c r="C52" s="133">
        <v>1200.0</v>
      </c>
      <c r="D52" s="134" t="s">
        <v>116</v>
      </c>
      <c r="E52" s="133" t="s">
        <v>304</v>
      </c>
      <c r="F52" s="143"/>
      <c r="G52" s="134" t="s">
        <v>170</v>
      </c>
      <c r="H52" s="135"/>
      <c r="I52" s="148"/>
      <c r="J52" s="136"/>
      <c r="K52" s="149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 t="s">
        <v>506</v>
      </c>
      <c r="B53" s="111" t="s">
        <v>94</v>
      </c>
      <c r="C53" s="133">
        <v>1200.0</v>
      </c>
      <c r="D53" s="134" t="s">
        <v>116</v>
      </c>
      <c r="E53" s="133" t="s">
        <v>304</v>
      </c>
      <c r="F53" s="143"/>
      <c r="G53" s="134" t="s">
        <v>170</v>
      </c>
      <c r="H53" s="135"/>
      <c r="I53" s="148"/>
      <c r="J53" s="136"/>
      <c r="K53" s="14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 t="s">
        <v>507</v>
      </c>
      <c r="B54" s="111" t="s">
        <v>94</v>
      </c>
      <c r="C54" s="133">
        <v>2600.0</v>
      </c>
      <c r="D54" s="134" t="s">
        <v>116</v>
      </c>
      <c r="E54" s="133" t="s">
        <v>304</v>
      </c>
      <c r="F54" s="143"/>
      <c r="G54" s="134" t="s">
        <v>170</v>
      </c>
      <c r="H54" s="135"/>
      <c r="I54" s="148"/>
      <c r="J54" s="136"/>
      <c r="K54" s="63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 t="s">
        <v>303</v>
      </c>
      <c r="B55" s="111" t="s">
        <v>94</v>
      </c>
      <c r="C55" s="133">
        <v>1400.0</v>
      </c>
      <c r="D55" s="134" t="s">
        <v>116</v>
      </c>
      <c r="E55" s="133" t="s">
        <v>304</v>
      </c>
      <c r="F55" s="143"/>
      <c r="G55" s="134" t="s">
        <v>170</v>
      </c>
      <c r="H55" s="135"/>
      <c r="I55" s="148"/>
      <c r="J55" s="136"/>
      <c r="K55" s="63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1"/>
      <c r="C56" s="133"/>
      <c r="D56" s="134"/>
      <c r="E56" s="133"/>
      <c r="F56" s="143"/>
      <c r="G56" s="134"/>
      <c r="H56" s="135"/>
      <c r="I56" s="148"/>
      <c r="J56" s="136"/>
      <c r="K56" s="63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1"/>
      <c r="C57" s="133"/>
      <c r="D57" s="134"/>
      <c r="E57" s="133"/>
      <c r="F57" s="143"/>
      <c r="G57" s="134"/>
      <c r="H57" s="135"/>
      <c r="I57" s="148"/>
      <c r="J57" s="136"/>
      <c r="K57" s="63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1"/>
      <c r="C58" s="133"/>
      <c r="D58" s="134"/>
      <c r="E58" s="133"/>
      <c r="F58" s="143"/>
      <c r="G58" s="134"/>
      <c r="H58" s="135"/>
      <c r="I58" s="148"/>
      <c r="J58" s="136"/>
      <c r="K58" s="63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1"/>
      <c r="C59" s="141"/>
      <c r="D59" s="134"/>
      <c r="E59" s="133"/>
      <c r="F59" s="143"/>
      <c r="G59" s="134"/>
      <c r="H59" s="150"/>
      <c r="I59" s="151"/>
      <c r="J59" s="139"/>
      <c r="K59" s="63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1"/>
      <c r="C60" s="141"/>
      <c r="D60" s="134"/>
      <c r="E60" s="133"/>
      <c r="F60" s="143"/>
      <c r="G60" s="134"/>
      <c r="H60" s="150"/>
      <c r="I60" s="151"/>
      <c r="J60" s="139"/>
      <c r="K60" s="63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1"/>
      <c r="C61" s="141"/>
      <c r="D61" s="134"/>
      <c r="E61" s="133"/>
      <c r="F61" s="143"/>
      <c r="G61" s="134"/>
      <c r="H61" s="150"/>
      <c r="I61" s="151"/>
      <c r="J61" s="139"/>
      <c r="K61" s="63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1"/>
      <c r="C62" s="141"/>
      <c r="D62" s="134"/>
      <c r="E62" s="133"/>
      <c r="F62" s="143"/>
      <c r="G62" s="134"/>
      <c r="H62" s="150"/>
      <c r="I62" s="151"/>
      <c r="J62" s="139"/>
      <c r="K62" s="63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1"/>
      <c r="C63" s="141"/>
      <c r="D63" s="134"/>
      <c r="E63" s="133"/>
      <c r="F63" s="143"/>
      <c r="G63" s="134"/>
      <c r="H63" s="150"/>
      <c r="I63" s="151"/>
      <c r="J63" s="139"/>
      <c r="K63" s="63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2"/>
      <c r="B64" s="111"/>
      <c r="C64" s="141"/>
      <c r="D64" s="134"/>
      <c r="E64" s="153"/>
      <c r="F64" s="154"/>
      <c r="G64" s="134"/>
      <c r="H64" s="150"/>
      <c r="I64" s="151"/>
      <c r="J64" s="139"/>
      <c r="K64" s="63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5" t="s">
        <v>37</v>
      </c>
      <c r="B65" s="125"/>
      <c r="C65" s="144">
        <f>SUM(C52:C64)</f>
        <v>6400</v>
      </c>
      <c r="D65" s="125"/>
      <c r="E65" s="144"/>
      <c r="F65" s="38"/>
      <c r="G65" s="144"/>
      <c r="H65" s="155"/>
      <c r="I65" s="132"/>
      <c r="J65" s="38"/>
      <c r="K65" s="147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1"/>
      <c r="B66" s="91"/>
      <c r="C66" s="91"/>
      <c r="D66" s="91"/>
      <c r="E66" s="92"/>
      <c r="F66" s="92"/>
      <c r="G66" s="92"/>
      <c r="H66" s="92"/>
      <c r="I66" s="92"/>
      <c r="J66" s="63"/>
      <c r="K66" s="63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111</v>
      </c>
      <c r="B67" s="23"/>
      <c r="C67" s="23"/>
      <c r="D67" s="23"/>
      <c r="E67" s="23"/>
      <c r="F67" s="23"/>
      <c r="G67" s="24"/>
      <c r="H67" s="24"/>
      <c r="I67" s="25"/>
      <c r="J67" s="26"/>
      <c r="K67" s="63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112</v>
      </c>
      <c r="D68" s="130" t="s">
        <v>11</v>
      </c>
      <c r="E68" s="30" t="s">
        <v>12</v>
      </c>
      <c r="F68" s="30" t="s">
        <v>113</v>
      </c>
      <c r="G68" s="156" t="s">
        <v>114</v>
      </c>
      <c r="H68" s="131" t="s">
        <v>73</v>
      </c>
      <c r="I68" s="132"/>
      <c r="J68" s="38"/>
      <c r="K68" s="63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136</v>
      </c>
      <c r="B69" s="111"/>
      <c r="C69" s="158" t="s">
        <v>51</v>
      </c>
      <c r="D69" s="158">
        <v>6.0</v>
      </c>
      <c r="E69" s="134"/>
      <c r="F69" s="140" t="s">
        <v>118</v>
      </c>
      <c r="G69" s="140" t="s">
        <v>119</v>
      </c>
      <c r="H69" s="159" t="s">
        <v>135</v>
      </c>
      <c r="I69" s="148"/>
      <c r="J69" s="143"/>
      <c r="K69" s="63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516</v>
      </c>
      <c r="B70" s="111" t="s">
        <v>132</v>
      </c>
      <c r="C70" s="158" t="s">
        <v>116</v>
      </c>
      <c r="D70" s="158">
        <v>5760.0</v>
      </c>
      <c r="E70" s="158">
        <v>40.0</v>
      </c>
      <c r="F70" s="140" t="s">
        <v>118</v>
      </c>
      <c r="G70" s="140" t="s">
        <v>119</v>
      </c>
      <c r="H70" s="159" t="s">
        <v>120</v>
      </c>
      <c r="I70" s="148"/>
      <c r="J70" s="143"/>
      <c r="K70" s="14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517</v>
      </c>
      <c r="B71" s="111" t="s">
        <v>94</v>
      </c>
      <c r="C71" s="158" t="s">
        <v>116</v>
      </c>
      <c r="D71" s="158">
        <v>380.0</v>
      </c>
      <c r="E71" s="158"/>
      <c r="F71" s="140" t="s">
        <v>118</v>
      </c>
      <c r="G71" s="140" t="s">
        <v>119</v>
      </c>
      <c r="H71" s="159" t="s">
        <v>120</v>
      </c>
      <c r="I71" s="148"/>
      <c r="J71" s="143"/>
      <c r="K71" s="14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518</v>
      </c>
      <c r="B72" s="111"/>
      <c r="C72" s="158" t="s">
        <v>116</v>
      </c>
      <c r="D72" s="158">
        <v>960.0</v>
      </c>
      <c r="E72" s="158"/>
      <c r="F72" s="140" t="s">
        <v>118</v>
      </c>
      <c r="G72" s="140" t="s">
        <v>119</v>
      </c>
      <c r="H72" s="159" t="s">
        <v>120</v>
      </c>
      <c r="I72" s="148"/>
      <c r="J72" s="143"/>
      <c r="K72" s="14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467</v>
      </c>
      <c r="B73" s="111"/>
      <c r="C73" s="158" t="s">
        <v>116</v>
      </c>
      <c r="D73" s="158">
        <v>40.0</v>
      </c>
      <c r="E73" s="134"/>
      <c r="F73" s="140" t="s">
        <v>118</v>
      </c>
      <c r="G73" s="140" t="s">
        <v>119</v>
      </c>
      <c r="H73" s="159" t="s">
        <v>120</v>
      </c>
      <c r="I73" s="148"/>
      <c r="J73" s="143"/>
      <c r="K73" s="63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519</v>
      </c>
      <c r="B74" s="111" t="s">
        <v>308</v>
      </c>
      <c r="C74" s="158" t="s">
        <v>116</v>
      </c>
      <c r="D74" s="158">
        <v>1680.0</v>
      </c>
      <c r="E74" s="158">
        <v>84.0</v>
      </c>
      <c r="F74" s="140" t="s">
        <v>118</v>
      </c>
      <c r="G74" s="140" t="s">
        <v>119</v>
      </c>
      <c r="H74" s="159" t="s">
        <v>120</v>
      </c>
      <c r="I74" s="148"/>
      <c r="J74" s="143"/>
      <c r="K74" s="63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520</v>
      </c>
      <c r="B75" s="111"/>
      <c r="C75" s="158" t="s">
        <v>116</v>
      </c>
      <c r="D75" s="134">
        <v>1000.0</v>
      </c>
      <c r="E75" s="226">
        <v>1.0</v>
      </c>
      <c r="F75" s="140" t="s">
        <v>118</v>
      </c>
      <c r="G75" s="140" t="s">
        <v>119</v>
      </c>
      <c r="H75" s="159" t="s">
        <v>120</v>
      </c>
      <c r="I75" s="148"/>
      <c r="J75" s="143"/>
      <c r="K75" s="160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 t="s">
        <v>521</v>
      </c>
      <c r="B76" s="158" t="s">
        <v>522</v>
      </c>
      <c r="C76" s="158" t="s">
        <v>116</v>
      </c>
      <c r="D76" s="158">
        <v>3600.0</v>
      </c>
      <c r="E76" s="134">
        <v>300.0</v>
      </c>
      <c r="F76" s="140" t="s">
        <v>118</v>
      </c>
      <c r="G76" s="140" t="s">
        <v>119</v>
      </c>
      <c r="H76" s="159" t="s">
        <v>120</v>
      </c>
      <c r="I76" s="148"/>
      <c r="J76" s="143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1"/>
      <c r="B77" s="134"/>
      <c r="C77" s="158"/>
      <c r="D77" s="158"/>
      <c r="E77" s="134"/>
      <c r="F77" s="140"/>
      <c r="G77" s="140"/>
      <c r="H77" s="159"/>
      <c r="I77" s="148"/>
      <c r="J77" s="143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1"/>
      <c r="B78" s="134"/>
      <c r="C78" s="158"/>
      <c r="D78" s="158"/>
      <c r="E78" s="134"/>
      <c r="F78" s="140"/>
      <c r="G78" s="140"/>
      <c r="H78" s="159"/>
      <c r="I78" s="148"/>
      <c r="J78" s="143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1"/>
      <c r="B79" s="134"/>
      <c r="C79" s="158"/>
      <c r="D79" s="158"/>
      <c r="E79" s="134"/>
      <c r="F79" s="140"/>
      <c r="G79" s="140"/>
      <c r="H79" s="159"/>
      <c r="I79" s="148"/>
      <c r="J79" s="143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1"/>
      <c r="B80" s="162"/>
      <c r="C80" s="158"/>
      <c r="D80" s="134"/>
      <c r="E80" s="163"/>
      <c r="F80" s="140"/>
      <c r="G80" s="140"/>
      <c r="H80" s="159"/>
      <c r="I80" s="148"/>
      <c r="J80" s="143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1"/>
      <c r="B81" s="162"/>
      <c r="C81" s="158"/>
      <c r="D81" s="134"/>
      <c r="E81" s="164"/>
      <c r="F81" s="140"/>
      <c r="G81" s="140"/>
      <c r="H81" s="159"/>
      <c r="I81" s="148"/>
      <c r="J81" s="143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/>
      <c r="B82" s="162"/>
      <c r="C82" s="158"/>
      <c r="D82" s="134"/>
      <c r="E82" s="164"/>
      <c r="F82" s="140"/>
      <c r="G82" s="140"/>
      <c r="H82" s="159"/>
      <c r="I82" s="148"/>
      <c r="J82" s="143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1"/>
      <c r="B83" s="162"/>
      <c r="C83" s="158"/>
      <c r="D83" s="134"/>
      <c r="E83" s="164"/>
      <c r="F83" s="140"/>
      <c r="G83" s="140"/>
      <c r="H83" s="159"/>
      <c r="I83" s="148"/>
      <c r="J83" s="143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1"/>
      <c r="B84" s="162"/>
      <c r="C84" s="158"/>
      <c r="D84" s="134"/>
      <c r="E84" s="164"/>
      <c r="F84" s="140"/>
      <c r="G84" s="140"/>
      <c r="H84" s="159"/>
      <c r="I84" s="148"/>
      <c r="J84" s="143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41"/>
      <c r="B85" s="162"/>
      <c r="C85" s="158"/>
      <c r="D85" s="158"/>
      <c r="E85" s="166"/>
      <c r="F85" s="140"/>
      <c r="G85" s="140"/>
      <c r="H85" s="159"/>
      <c r="I85" s="148"/>
      <c r="J85" s="143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1"/>
      <c r="B86" s="162"/>
      <c r="C86" s="158"/>
      <c r="D86" s="158"/>
      <c r="E86" s="166"/>
      <c r="F86" s="140"/>
      <c r="G86" s="140"/>
      <c r="H86" s="159"/>
      <c r="I86" s="148"/>
      <c r="J86" s="143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1"/>
      <c r="B87" s="162"/>
      <c r="C87" s="158"/>
      <c r="D87" s="158"/>
      <c r="E87" s="166"/>
      <c r="F87" s="140"/>
      <c r="G87" s="140"/>
      <c r="H87" s="159"/>
      <c r="I87" s="148"/>
      <c r="J87" s="143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1"/>
      <c r="B88" s="162"/>
      <c r="C88" s="158"/>
      <c r="D88" s="158"/>
      <c r="E88" s="166"/>
      <c r="F88" s="140"/>
      <c r="G88" s="140"/>
      <c r="H88" s="159"/>
      <c r="I88" s="148"/>
      <c r="J88" s="143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61"/>
      <c r="B89" s="162"/>
      <c r="C89" s="164"/>
      <c r="D89" s="158"/>
      <c r="E89" s="166"/>
      <c r="F89" s="140"/>
      <c r="G89" s="140"/>
      <c r="H89" s="159"/>
      <c r="I89" s="148"/>
      <c r="J89" s="143"/>
      <c r="K89" s="21"/>
      <c r="L89" s="39"/>
      <c r="M89" s="8"/>
      <c r="N89" s="8"/>
      <c r="O89" s="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05" t="s">
        <v>37</v>
      </c>
      <c r="B90" s="125"/>
      <c r="C90" s="106">
        <f t="shared" ref="C90:D90" si="13">SUM(C69:C80)</f>
        <v>0</v>
      </c>
      <c r="D90" s="106">
        <f t="shared" si="13"/>
        <v>13426</v>
      </c>
      <c r="E90" s="167"/>
      <c r="F90" s="168"/>
      <c r="G90" s="145"/>
      <c r="H90" s="155"/>
      <c r="I90" s="132"/>
      <c r="J90" s="38"/>
      <c r="K90" s="21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3.5" customHeight="1">
      <c r="A91" s="91"/>
      <c r="B91" s="91"/>
      <c r="C91" s="91"/>
      <c r="D91" s="91"/>
      <c r="E91" s="92"/>
      <c r="F91" s="92"/>
      <c r="G91" s="92"/>
      <c r="H91" s="92"/>
      <c r="I91" s="92"/>
      <c r="J91" s="63"/>
      <c r="K91" s="2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22" t="s">
        <v>138</v>
      </c>
      <c r="B92" s="23"/>
      <c r="C92" s="169"/>
      <c r="D92" s="169"/>
      <c r="E92" s="22" t="s">
        <v>140</v>
      </c>
      <c r="F92" s="170"/>
      <c r="G92" s="170"/>
      <c r="H92" s="170"/>
      <c r="I92" s="170"/>
      <c r="J92" s="170"/>
      <c r="K92" s="171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28" t="s">
        <v>143</v>
      </c>
      <c r="B93" s="28" t="s">
        <v>144</v>
      </c>
      <c r="C93" s="28" t="s">
        <v>73</v>
      </c>
      <c r="D93" s="130"/>
      <c r="E93" s="172"/>
      <c r="F93" s="151"/>
      <c r="G93" s="151"/>
      <c r="H93" s="151"/>
      <c r="I93" s="151"/>
      <c r="J93" s="151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173" t="s">
        <v>146</v>
      </c>
      <c r="B94" s="281"/>
      <c r="C94" s="134"/>
      <c r="D94" s="175"/>
      <c r="E94" s="176"/>
      <c r="F94" s="151"/>
      <c r="G94" s="151"/>
      <c r="H94" s="151"/>
      <c r="I94" s="151"/>
      <c r="J94" s="151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67" t="s">
        <v>76</v>
      </c>
      <c r="B95" s="177"/>
      <c r="C95" s="62"/>
      <c r="D95" s="178"/>
      <c r="E95" s="172"/>
      <c r="F95" s="151"/>
      <c r="G95" s="151"/>
      <c r="H95" s="151"/>
      <c r="I95" s="151"/>
      <c r="J95" s="151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67" t="s">
        <v>147</v>
      </c>
      <c r="B96" s="177"/>
      <c r="C96" s="67"/>
      <c r="D96" s="178"/>
      <c r="E96" s="172"/>
      <c r="F96" s="151"/>
      <c r="G96" s="151"/>
      <c r="H96" s="151"/>
      <c r="I96" s="151"/>
      <c r="J96" s="151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79"/>
      <c r="B97" s="180"/>
      <c r="C97" s="181"/>
      <c r="D97" s="182"/>
      <c r="E97" s="172"/>
      <c r="F97" s="151"/>
      <c r="G97" s="151"/>
      <c r="H97" s="151"/>
      <c r="I97" s="151"/>
      <c r="J97" s="151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83"/>
      <c r="B98" s="184"/>
      <c r="C98" s="185"/>
      <c r="D98" s="186"/>
      <c r="E98" s="172"/>
      <c r="F98" s="151"/>
      <c r="G98" s="151"/>
      <c r="H98" s="151"/>
      <c r="I98" s="151"/>
      <c r="J98" s="151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105" t="s">
        <v>37</v>
      </c>
      <c r="B99" s="187">
        <f>SUM(B94:B98)</f>
        <v>0</v>
      </c>
      <c r="C99" s="83"/>
      <c r="D99" s="168"/>
      <c r="E99" s="172"/>
      <c r="F99" s="151"/>
      <c r="G99" s="151"/>
      <c r="H99" s="151"/>
      <c r="I99" s="151"/>
      <c r="J99" s="151"/>
      <c r="K99" s="21"/>
      <c r="L99" s="39"/>
      <c r="M99" s="8"/>
      <c r="N99" s="8"/>
      <c r="O99" s="8"/>
      <c r="P99" s="39"/>
      <c r="Q99" s="39"/>
      <c r="R99" s="39"/>
      <c r="S99" s="39"/>
      <c r="T99" s="39"/>
      <c r="U99" s="39"/>
      <c r="V99" s="39"/>
      <c r="W99" s="39"/>
      <c r="X99" s="39"/>
      <c r="Y99" s="40"/>
      <c r="Z99" s="40"/>
      <c r="AA99" s="40"/>
    </row>
    <row r="100" ht="15.75" customHeight="1">
      <c r="A100" s="188"/>
      <c r="B100" s="188"/>
      <c r="C100" s="188"/>
      <c r="D100" s="2"/>
      <c r="E100" s="189"/>
      <c r="F100" s="189"/>
      <c r="G100" s="189"/>
      <c r="H100" s="189"/>
      <c r="I100" s="189"/>
      <c r="J100" s="21"/>
      <c r="K100" s="21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129" t="s">
        <v>148</v>
      </c>
      <c r="B101" s="23"/>
      <c r="C101" s="23"/>
      <c r="D101" s="23"/>
      <c r="E101" s="23"/>
      <c r="F101" s="23"/>
      <c r="G101" s="24"/>
      <c r="H101" s="24"/>
      <c r="I101" s="25"/>
      <c r="J101" s="26"/>
      <c r="K101" s="160"/>
      <c r="L101" s="160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30" t="s">
        <v>149</v>
      </c>
      <c r="B102" s="30" t="s">
        <v>10</v>
      </c>
      <c r="C102" s="30" t="s">
        <v>11</v>
      </c>
      <c r="D102" s="30" t="s">
        <v>112</v>
      </c>
      <c r="E102" s="28" t="s">
        <v>13</v>
      </c>
      <c r="F102" s="30" t="s">
        <v>14</v>
      </c>
      <c r="G102" s="31" t="s">
        <v>15</v>
      </c>
      <c r="H102" s="131" t="s">
        <v>73</v>
      </c>
      <c r="I102" s="132"/>
      <c r="J102" s="38"/>
      <c r="K102" s="29" t="s">
        <v>19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190" t="s">
        <v>150</v>
      </c>
      <c r="B103" s="191"/>
      <c r="C103" s="192"/>
      <c r="D103" s="192"/>
      <c r="E103" s="235">
        <v>0.4</v>
      </c>
      <c r="F103" s="236">
        <v>1.0</v>
      </c>
      <c r="G103" s="195">
        <f t="shared" ref="G103:G121" si="14">IF(OR(E103="",F103=""),"",E103*F103)</f>
        <v>0.4</v>
      </c>
      <c r="H103" s="196" t="s">
        <v>4</v>
      </c>
      <c r="I103" s="197"/>
      <c r="J103" s="198"/>
      <c r="K103" s="199">
        <f t="shared" ref="K103:K121" si="15">IF(OR(E103="",F103=""),"",(E103*F103)/7.5)</f>
        <v>0.05333333333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0" t="s">
        <v>151</v>
      </c>
      <c r="B104" s="201"/>
      <c r="C104" s="202"/>
      <c r="D104" s="202"/>
      <c r="E104" s="232">
        <v>0.4</v>
      </c>
      <c r="F104" s="233">
        <v>1.0</v>
      </c>
      <c r="G104" s="205">
        <f t="shared" si="14"/>
        <v>0.4</v>
      </c>
      <c r="H104" s="196" t="s">
        <v>4</v>
      </c>
      <c r="I104" s="197"/>
      <c r="J104" s="198"/>
      <c r="K104" s="206">
        <f t="shared" si="15"/>
        <v>0.05333333333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0" t="s">
        <v>152</v>
      </c>
      <c r="B105" s="201"/>
      <c r="C105" s="202"/>
      <c r="D105" s="202"/>
      <c r="E105" s="232">
        <v>0.5</v>
      </c>
      <c r="F105" s="233">
        <v>1.0</v>
      </c>
      <c r="G105" s="205">
        <f t="shared" si="14"/>
        <v>0.5</v>
      </c>
      <c r="H105" s="196" t="s">
        <v>4</v>
      </c>
      <c r="I105" s="197"/>
      <c r="J105" s="198"/>
      <c r="K105" s="206">
        <f t="shared" si="15"/>
        <v>0.06666666667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0" t="s">
        <v>153</v>
      </c>
      <c r="B106" s="201"/>
      <c r="C106" s="202"/>
      <c r="D106" s="202"/>
      <c r="E106" s="232">
        <v>0.5</v>
      </c>
      <c r="F106" s="233">
        <v>1.0</v>
      </c>
      <c r="G106" s="205">
        <f t="shared" si="14"/>
        <v>0.5</v>
      </c>
      <c r="H106" s="196" t="s">
        <v>4</v>
      </c>
      <c r="I106" s="197"/>
      <c r="J106" s="198"/>
      <c r="K106" s="207">
        <f t="shared" si="15"/>
        <v>0.06666666667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8" t="s">
        <v>526</v>
      </c>
      <c r="B107" s="209"/>
      <c r="C107" s="210"/>
      <c r="D107" s="210"/>
      <c r="E107" s="211">
        <v>0.5</v>
      </c>
      <c r="F107" s="212">
        <v>1.0</v>
      </c>
      <c r="G107" s="205">
        <f t="shared" si="14"/>
        <v>0.5</v>
      </c>
      <c r="H107" s="196" t="s">
        <v>4</v>
      </c>
      <c r="I107" s="197"/>
      <c r="J107" s="198"/>
      <c r="K107" s="207">
        <f t="shared" si="15"/>
        <v>0.06666666667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8" t="s">
        <v>527</v>
      </c>
      <c r="B108" s="209"/>
      <c r="C108" s="210"/>
      <c r="D108" s="210"/>
      <c r="E108" s="211">
        <v>0.3</v>
      </c>
      <c r="F108" s="212">
        <v>1.0</v>
      </c>
      <c r="G108" s="205">
        <f t="shared" si="14"/>
        <v>0.3</v>
      </c>
      <c r="H108" s="196" t="s">
        <v>4</v>
      </c>
      <c r="I108" s="197"/>
      <c r="J108" s="198"/>
      <c r="K108" s="207">
        <f t="shared" si="15"/>
        <v>0.04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8" t="s">
        <v>528</v>
      </c>
      <c r="B109" s="213"/>
      <c r="C109" s="214"/>
      <c r="D109" s="214"/>
      <c r="E109" s="211">
        <v>0.6</v>
      </c>
      <c r="F109" s="212">
        <v>1.0</v>
      </c>
      <c r="G109" s="205">
        <f t="shared" si="14"/>
        <v>0.6</v>
      </c>
      <c r="H109" s="196" t="s">
        <v>4</v>
      </c>
      <c r="I109" s="197"/>
      <c r="J109" s="198"/>
      <c r="K109" s="207">
        <f t="shared" si="15"/>
        <v>0.08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8" t="s">
        <v>529</v>
      </c>
      <c r="B110" s="213"/>
      <c r="C110" s="214"/>
      <c r="D110" s="214"/>
      <c r="E110" s="211">
        <v>1.0</v>
      </c>
      <c r="F110" s="212">
        <v>1.0</v>
      </c>
      <c r="G110" s="205">
        <f t="shared" si="14"/>
        <v>1</v>
      </c>
      <c r="H110" s="196" t="s">
        <v>4</v>
      </c>
      <c r="I110" s="197"/>
      <c r="J110" s="198"/>
      <c r="K110" s="207">
        <f t="shared" si="15"/>
        <v>0.1333333333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8" t="s">
        <v>530</v>
      </c>
      <c r="B111" s="213"/>
      <c r="C111" s="210"/>
      <c r="D111" s="210"/>
      <c r="E111" s="211">
        <v>0.5</v>
      </c>
      <c r="F111" s="212">
        <v>1.0</v>
      </c>
      <c r="G111" s="205">
        <f t="shared" si="14"/>
        <v>0.5</v>
      </c>
      <c r="H111" s="196" t="s">
        <v>4</v>
      </c>
      <c r="I111" s="197"/>
      <c r="J111" s="198"/>
      <c r="K111" s="207">
        <f t="shared" si="15"/>
        <v>0.06666666667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8" t="s">
        <v>531</v>
      </c>
      <c r="B112" s="213"/>
      <c r="C112" s="210"/>
      <c r="D112" s="210"/>
      <c r="E112" s="211">
        <v>0.2</v>
      </c>
      <c r="F112" s="212">
        <v>1.0</v>
      </c>
      <c r="G112" s="205">
        <f t="shared" si="14"/>
        <v>0.2</v>
      </c>
      <c r="H112" s="196" t="s">
        <v>4</v>
      </c>
      <c r="I112" s="197"/>
      <c r="J112" s="198"/>
      <c r="K112" s="207">
        <f t="shared" si="15"/>
        <v>0.02666666667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8" t="s">
        <v>532</v>
      </c>
      <c r="B113" s="213"/>
      <c r="C113" s="214"/>
      <c r="D113" s="214"/>
      <c r="E113" s="211">
        <v>0.1</v>
      </c>
      <c r="F113" s="212">
        <v>1.0</v>
      </c>
      <c r="G113" s="205">
        <f t="shared" si="14"/>
        <v>0.1</v>
      </c>
      <c r="H113" s="196" t="s">
        <v>4</v>
      </c>
      <c r="I113" s="197"/>
      <c r="J113" s="198"/>
      <c r="K113" s="207">
        <f t="shared" si="15"/>
        <v>0.01333333333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8" t="s">
        <v>163</v>
      </c>
      <c r="B114" s="213"/>
      <c r="C114" s="214"/>
      <c r="D114" s="214"/>
      <c r="E114" s="211">
        <v>0.7</v>
      </c>
      <c r="F114" s="212">
        <v>1.0</v>
      </c>
      <c r="G114" s="205">
        <f t="shared" si="14"/>
        <v>0.7</v>
      </c>
      <c r="H114" s="196" t="s">
        <v>4</v>
      </c>
      <c r="I114" s="197"/>
      <c r="J114" s="198"/>
      <c r="K114" s="207">
        <f t="shared" si="15"/>
        <v>0.09333333333</v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8" t="s">
        <v>164</v>
      </c>
      <c r="B115" s="215"/>
      <c r="C115" s="216"/>
      <c r="D115" s="216"/>
      <c r="E115" s="217">
        <v>0.7</v>
      </c>
      <c r="F115" s="212">
        <v>1.0</v>
      </c>
      <c r="G115" s="205">
        <f t="shared" si="14"/>
        <v>0.7</v>
      </c>
      <c r="H115" s="196" t="s">
        <v>4</v>
      </c>
      <c r="I115" s="197"/>
      <c r="J115" s="198"/>
      <c r="K115" s="207">
        <f t="shared" si="15"/>
        <v>0.09333333333</v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8" t="s">
        <v>533</v>
      </c>
      <c r="B116" s="215"/>
      <c r="C116" s="216"/>
      <c r="D116" s="216"/>
      <c r="E116" s="217">
        <v>0.5</v>
      </c>
      <c r="F116" s="218">
        <v>1.0</v>
      </c>
      <c r="G116" s="205">
        <f t="shared" si="14"/>
        <v>0.5</v>
      </c>
      <c r="H116" s="196" t="s">
        <v>4</v>
      </c>
      <c r="I116" s="197"/>
      <c r="J116" s="198"/>
      <c r="K116" s="207">
        <f t="shared" si="15"/>
        <v>0.06666666667</v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8" t="s">
        <v>534</v>
      </c>
      <c r="B117" s="215"/>
      <c r="C117" s="216"/>
      <c r="D117" s="216"/>
      <c r="E117" s="217">
        <v>0.1</v>
      </c>
      <c r="F117" s="218">
        <v>1.0</v>
      </c>
      <c r="G117" s="205">
        <f t="shared" si="14"/>
        <v>0.1</v>
      </c>
      <c r="H117" s="196" t="s">
        <v>4</v>
      </c>
      <c r="I117" s="197"/>
      <c r="J117" s="198"/>
      <c r="K117" s="207">
        <f t="shared" si="15"/>
        <v>0.01333333333</v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8"/>
      <c r="B118" s="215"/>
      <c r="C118" s="216"/>
      <c r="D118" s="216"/>
      <c r="E118" s="217"/>
      <c r="F118" s="218"/>
      <c r="G118" s="205" t="str">
        <f t="shared" si="14"/>
        <v/>
      </c>
      <c r="H118" s="196"/>
      <c r="I118" s="197"/>
      <c r="J118" s="198"/>
      <c r="K118" s="207" t="str">
        <f t="shared" si="15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8"/>
      <c r="B119" s="215"/>
      <c r="C119" s="216"/>
      <c r="D119" s="216"/>
      <c r="E119" s="217"/>
      <c r="F119" s="218"/>
      <c r="G119" s="205" t="str">
        <f t="shared" si="14"/>
        <v/>
      </c>
      <c r="H119" s="196"/>
      <c r="I119" s="197"/>
      <c r="J119" s="198"/>
      <c r="K119" s="207" t="str">
        <f t="shared" si="15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8"/>
      <c r="B120" s="219"/>
      <c r="C120" s="216"/>
      <c r="D120" s="216"/>
      <c r="E120" s="217"/>
      <c r="F120" s="218"/>
      <c r="G120" s="205" t="str">
        <f t="shared" si="14"/>
        <v/>
      </c>
      <c r="H120" s="196"/>
      <c r="I120" s="197"/>
      <c r="J120" s="198"/>
      <c r="K120" s="207" t="str">
        <f t="shared" si="15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8"/>
      <c r="B121" s="219"/>
      <c r="C121" s="216"/>
      <c r="D121" s="216"/>
      <c r="E121" s="217"/>
      <c r="F121" s="218"/>
      <c r="G121" s="220" t="str">
        <f t="shared" si="14"/>
        <v/>
      </c>
      <c r="H121" s="196"/>
      <c r="I121" s="197"/>
      <c r="J121" s="198"/>
      <c r="K121" s="221" t="str">
        <f t="shared" si="15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105" t="s">
        <v>37</v>
      </c>
      <c r="B122" s="125"/>
      <c r="C122" s="106">
        <f t="shared" ref="C122:D122" si="16">SUM(C103:C106)</f>
        <v>0</v>
      </c>
      <c r="D122" s="106">
        <f t="shared" si="16"/>
        <v>0</v>
      </c>
      <c r="E122" s="108">
        <f>SUM(E103:E121)</f>
        <v>7</v>
      </c>
      <c r="F122" s="86">
        <f>IFERROR(G122/E122, 0)</f>
        <v>1</v>
      </c>
      <c r="G122" s="87">
        <f>SUM(G103:G121)</f>
        <v>7</v>
      </c>
      <c r="H122" s="155"/>
      <c r="I122" s="132"/>
      <c r="J122" s="38"/>
      <c r="K122" s="90">
        <f>SUM(K103:K121)</f>
        <v>0.9333333333</v>
      </c>
      <c r="L122" s="39"/>
      <c r="M122" s="8"/>
      <c r="N122" s="8"/>
      <c r="O122" s="8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88"/>
      <c r="B123" s="188"/>
      <c r="C123" s="188"/>
      <c r="D123" s="2"/>
      <c r="E123" s="189"/>
      <c r="F123" s="189"/>
      <c r="G123" s="189"/>
      <c r="H123" s="189"/>
      <c r="I123" s="189"/>
      <c r="J123" s="21"/>
      <c r="K123" s="21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188"/>
      <c r="B124" s="188"/>
      <c r="C124" s="188"/>
      <c r="D124" s="2"/>
      <c r="E124" s="189"/>
      <c r="F124" s="189"/>
      <c r="G124" s="189"/>
      <c r="H124" s="189"/>
      <c r="I124" s="189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8"/>
      <c r="B125" s="188"/>
      <c r="C125" s="188"/>
      <c r="D125" s="2"/>
      <c r="E125" s="189"/>
      <c r="F125" s="189"/>
      <c r="G125" s="189"/>
      <c r="H125" s="189"/>
      <c r="I125" s="189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8"/>
      <c r="B126" s="188"/>
      <c r="C126" s="188"/>
      <c r="D126" s="2"/>
      <c r="E126" s="189"/>
      <c r="F126" s="189"/>
      <c r="G126" s="189"/>
      <c r="H126" s="189"/>
      <c r="I126" s="189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8"/>
      <c r="B127" s="188"/>
      <c r="C127" s="188"/>
      <c r="D127" s="2"/>
      <c r="E127" s="189"/>
      <c r="F127" s="189"/>
      <c r="G127" s="189"/>
      <c r="H127" s="189"/>
      <c r="I127" s="189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188"/>
      <c r="B128" s="188"/>
      <c r="C128" s="188"/>
      <c r="D128" s="2"/>
      <c r="E128" s="189"/>
      <c r="F128" s="189"/>
      <c r="G128" s="189"/>
      <c r="H128" s="189"/>
      <c r="I128" s="189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8"/>
      <c r="B129" s="188"/>
      <c r="C129" s="188"/>
      <c r="D129" s="2"/>
      <c r="E129" s="189"/>
      <c r="F129" s="189"/>
      <c r="G129" s="189"/>
      <c r="H129" s="189"/>
      <c r="I129" s="189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8"/>
      <c r="B130" s="188"/>
      <c r="C130" s="188"/>
      <c r="D130" s="2"/>
      <c r="E130" s="189"/>
      <c r="F130" s="189"/>
      <c r="G130" s="189"/>
      <c r="H130" s="189"/>
      <c r="I130" s="189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8"/>
      <c r="B131" s="188"/>
      <c r="C131" s="188"/>
      <c r="D131" s="2"/>
      <c r="E131" s="189"/>
      <c r="F131" s="189"/>
      <c r="G131" s="189"/>
      <c r="H131" s="189"/>
      <c r="I131" s="189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8"/>
      <c r="B132" s="188"/>
      <c r="C132" s="188"/>
      <c r="D132" s="2"/>
      <c r="E132" s="189"/>
      <c r="F132" s="189"/>
      <c r="G132" s="189"/>
      <c r="H132" s="189"/>
      <c r="I132" s="189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8"/>
      <c r="B133" s="188"/>
      <c r="C133" s="188"/>
      <c r="D133" s="2"/>
      <c r="E133" s="189"/>
      <c r="F133" s="189"/>
      <c r="G133" s="189"/>
      <c r="H133" s="189"/>
      <c r="I133" s="189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8"/>
      <c r="B134" s="188"/>
      <c r="C134" s="188"/>
      <c r="D134" s="2"/>
      <c r="E134" s="189"/>
      <c r="F134" s="189"/>
      <c r="G134" s="189"/>
      <c r="H134" s="189"/>
      <c r="I134" s="189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8"/>
      <c r="B135" s="188"/>
      <c r="C135" s="188"/>
      <c r="D135" s="2"/>
      <c r="E135" s="189"/>
      <c r="F135" s="189"/>
      <c r="G135" s="189"/>
      <c r="H135" s="189"/>
      <c r="I135" s="189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8"/>
      <c r="B136" s="188"/>
      <c r="C136" s="188"/>
      <c r="D136" s="2"/>
      <c r="E136" s="189"/>
      <c r="F136" s="189"/>
      <c r="G136" s="189"/>
      <c r="H136" s="189"/>
      <c r="I136" s="189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8"/>
      <c r="B137" s="188"/>
      <c r="C137" s="188"/>
      <c r="D137" s="2"/>
      <c r="E137" s="189"/>
      <c r="F137" s="189"/>
      <c r="G137" s="189"/>
      <c r="H137" s="189"/>
      <c r="I137" s="189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8"/>
      <c r="B138" s="188"/>
      <c r="C138" s="188"/>
      <c r="D138" s="2"/>
      <c r="E138" s="189"/>
      <c r="F138" s="189"/>
      <c r="G138" s="189"/>
      <c r="H138" s="189"/>
      <c r="I138" s="189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8"/>
      <c r="B139" s="188"/>
      <c r="C139" s="188"/>
      <c r="D139" s="2"/>
      <c r="E139" s="189"/>
      <c r="F139" s="189"/>
      <c r="G139" s="189"/>
      <c r="H139" s="189"/>
      <c r="I139" s="189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8"/>
      <c r="B140" s="188"/>
      <c r="C140" s="188"/>
      <c r="D140" s="2"/>
      <c r="E140" s="189"/>
      <c r="F140" s="189"/>
      <c r="G140" s="189"/>
      <c r="H140" s="189"/>
      <c r="I140" s="189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8"/>
      <c r="B141" s="188"/>
      <c r="C141" s="188"/>
      <c r="D141" s="2"/>
      <c r="E141" s="189"/>
      <c r="F141" s="189"/>
      <c r="G141" s="189"/>
      <c r="H141" s="189"/>
      <c r="I141" s="189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8"/>
      <c r="B142" s="188"/>
      <c r="C142" s="188"/>
      <c r="D142" s="2"/>
      <c r="E142" s="189"/>
      <c r="F142" s="189"/>
      <c r="G142" s="189"/>
      <c r="H142" s="189"/>
      <c r="I142" s="189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8"/>
      <c r="B143" s="188"/>
      <c r="C143" s="188"/>
      <c r="D143" s="2"/>
      <c r="E143" s="189"/>
      <c r="F143" s="189"/>
      <c r="G143" s="189"/>
      <c r="H143" s="189"/>
      <c r="I143" s="189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8"/>
      <c r="B144" s="188"/>
      <c r="C144" s="188"/>
      <c r="D144" s="2"/>
      <c r="E144" s="189"/>
      <c r="F144" s="189"/>
      <c r="G144" s="189"/>
      <c r="H144" s="189"/>
      <c r="I144" s="189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8"/>
      <c r="B145" s="188"/>
      <c r="C145" s="188"/>
      <c r="D145" s="2"/>
      <c r="E145" s="189"/>
      <c r="F145" s="189"/>
      <c r="G145" s="189"/>
      <c r="H145" s="189"/>
      <c r="I145" s="189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8"/>
      <c r="B146" s="188"/>
      <c r="C146" s="188"/>
      <c r="D146" s="2"/>
      <c r="E146" s="189"/>
      <c r="F146" s="189"/>
      <c r="G146" s="189"/>
      <c r="H146" s="189"/>
      <c r="I146" s="189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8"/>
      <c r="B147" s="188"/>
      <c r="C147" s="188"/>
      <c r="D147" s="2"/>
      <c r="E147" s="189"/>
      <c r="F147" s="189"/>
      <c r="G147" s="189"/>
      <c r="H147" s="189"/>
      <c r="I147" s="189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8"/>
      <c r="B148" s="188"/>
      <c r="C148" s="188"/>
      <c r="D148" s="2"/>
      <c r="E148" s="189"/>
      <c r="F148" s="189"/>
      <c r="G148" s="189"/>
      <c r="H148" s="189"/>
      <c r="I148" s="189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8"/>
      <c r="B149" s="188"/>
      <c r="C149" s="188"/>
      <c r="D149" s="2"/>
      <c r="E149" s="189"/>
      <c r="F149" s="189"/>
      <c r="G149" s="189"/>
      <c r="H149" s="189"/>
      <c r="I149" s="189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8"/>
      <c r="B150" s="188"/>
      <c r="C150" s="188"/>
      <c r="D150" s="2"/>
      <c r="E150" s="189"/>
      <c r="F150" s="189"/>
      <c r="G150" s="189"/>
      <c r="H150" s="189"/>
      <c r="I150" s="189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8"/>
      <c r="B151" s="188"/>
      <c r="C151" s="188"/>
      <c r="D151" s="2"/>
      <c r="E151" s="189"/>
      <c r="F151" s="189"/>
      <c r="G151" s="189"/>
      <c r="H151" s="189"/>
      <c r="I151" s="189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8"/>
      <c r="B152" s="188"/>
      <c r="C152" s="188"/>
      <c r="D152" s="2"/>
      <c r="E152" s="189"/>
      <c r="F152" s="189"/>
      <c r="G152" s="189"/>
      <c r="H152" s="189"/>
      <c r="I152" s="189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8"/>
      <c r="B153" s="188"/>
      <c r="C153" s="188"/>
      <c r="D153" s="2"/>
      <c r="E153" s="189"/>
      <c r="F153" s="189"/>
      <c r="G153" s="189"/>
      <c r="H153" s="189"/>
      <c r="I153" s="189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8"/>
      <c r="B154" s="188"/>
      <c r="C154" s="188"/>
      <c r="D154" s="2"/>
      <c r="E154" s="189"/>
      <c r="F154" s="189"/>
      <c r="G154" s="189"/>
      <c r="H154" s="189"/>
      <c r="I154" s="189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8"/>
      <c r="B155" s="188"/>
      <c r="C155" s="188"/>
      <c r="D155" s="2"/>
      <c r="E155" s="189"/>
      <c r="F155" s="189"/>
      <c r="G155" s="189"/>
      <c r="H155" s="189"/>
      <c r="I155" s="189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8"/>
      <c r="B156" s="188"/>
      <c r="C156" s="188"/>
      <c r="D156" s="2"/>
      <c r="E156" s="189"/>
      <c r="F156" s="189"/>
      <c r="G156" s="189"/>
      <c r="H156" s="189"/>
      <c r="I156" s="189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8"/>
      <c r="B157" s="188"/>
      <c r="C157" s="188"/>
      <c r="D157" s="2"/>
      <c r="E157" s="189"/>
      <c r="F157" s="189"/>
      <c r="G157" s="189"/>
      <c r="H157" s="189"/>
      <c r="I157" s="189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8"/>
      <c r="B158" s="188"/>
      <c r="C158" s="188"/>
      <c r="D158" s="2"/>
      <c r="E158" s="189"/>
      <c r="F158" s="189"/>
      <c r="G158" s="189"/>
      <c r="H158" s="189"/>
      <c r="I158" s="189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8"/>
      <c r="B159" s="188"/>
      <c r="C159" s="188"/>
      <c r="D159" s="2"/>
      <c r="E159" s="189"/>
      <c r="F159" s="189"/>
      <c r="G159" s="189"/>
      <c r="H159" s="189"/>
      <c r="I159" s="189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7.25" customHeight="1">
      <c r="A160" s="188"/>
      <c r="B160" s="188"/>
      <c r="C160" s="188"/>
      <c r="D160" s="2"/>
      <c r="E160" s="189"/>
      <c r="F160" s="189"/>
      <c r="G160" s="189"/>
      <c r="H160" s="189"/>
      <c r="I160" s="189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8"/>
      <c r="B161" s="188"/>
      <c r="C161" s="188"/>
      <c r="D161" s="2"/>
      <c r="E161" s="189"/>
      <c r="F161" s="189"/>
      <c r="G161" s="189"/>
      <c r="H161" s="189"/>
      <c r="I161" s="189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8"/>
      <c r="B162" s="188"/>
      <c r="C162" s="188"/>
      <c r="D162" s="2"/>
      <c r="E162" s="189"/>
      <c r="F162" s="189"/>
      <c r="G162" s="189"/>
      <c r="H162" s="189"/>
      <c r="I162" s="189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8"/>
      <c r="B163" s="188"/>
      <c r="C163" s="188"/>
      <c r="D163" s="2"/>
      <c r="E163" s="189"/>
      <c r="F163" s="189"/>
      <c r="G163" s="189"/>
      <c r="H163" s="189"/>
      <c r="I163" s="189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8"/>
      <c r="B164" s="188"/>
      <c r="C164" s="188"/>
      <c r="D164" s="2"/>
      <c r="E164" s="189"/>
      <c r="F164" s="189"/>
      <c r="G164" s="189"/>
      <c r="H164" s="189"/>
      <c r="I164" s="189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8"/>
      <c r="B165" s="188"/>
      <c r="C165" s="188"/>
      <c r="D165" s="2"/>
      <c r="E165" s="189"/>
      <c r="F165" s="189"/>
      <c r="G165" s="189"/>
      <c r="H165" s="189"/>
      <c r="I165" s="189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8"/>
      <c r="B166" s="188"/>
      <c r="C166" s="188"/>
      <c r="D166" s="2"/>
      <c r="E166" s="189"/>
      <c r="F166" s="189"/>
      <c r="G166" s="189"/>
      <c r="H166" s="189"/>
      <c r="I166" s="189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8"/>
      <c r="B167" s="188"/>
      <c r="C167" s="188"/>
      <c r="D167" s="2"/>
      <c r="E167" s="189"/>
      <c r="F167" s="189"/>
      <c r="G167" s="189"/>
      <c r="H167" s="189"/>
      <c r="I167" s="189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8"/>
      <c r="B168" s="188"/>
      <c r="C168" s="188"/>
      <c r="D168" s="2"/>
      <c r="E168" s="189"/>
      <c r="F168" s="189"/>
      <c r="G168" s="189"/>
      <c r="H168" s="189"/>
      <c r="I168" s="189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8"/>
      <c r="B169" s="188"/>
      <c r="C169" s="188"/>
      <c r="D169" s="2"/>
      <c r="E169" s="189"/>
      <c r="F169" s="189"/>
      <c r="G169" s="189"/>
      <c r="H169" s="189"/>
      <c r="I169" s="189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8"/>
      <c r="B170" s="188"/>
      <c r="C170" s="188"/>
      <c r="D170" s="2"/>
      <c r="E170" s="189"/>
      <c r="F170" s="189"/>
      <c r="G170" s="189"/>
      <c r="H170" s="189"/>
      <c r="I170" s="189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8"/>
      <c r="B171" s="188"/>
      <c r="C171" s="188"/>
      <c r="D171" s="2"/>
      <c r="E171" s="189"/>
      <c r="F171" s="189"/>
      <c r="G171" s="189"/>
      <c r="H171" s="189"/>
      <c r="I171" s="189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8"/>
      <c r="B172" s="188"/>
      <c r="C172" s="188"/>
      <c r="D172" s="2"/>
      <c r="E172" s="189"/>
      <c r="F172" s="189"/>
      <c r="G172" s="189"/>
      <c r="H172" s="189"/>
      <c r="I172" s="189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8"/>
      <c r="B173" s="188"/>
      <c r="C173" s="188"/>
      <c r="D173" s="2"/>
      <c r="E173" s="189"/>
      <c r="F173" s="189"/>
      <c r="G173" s="189"/>
      <c r="H173" s="189"/>
      <c r="I173" s="189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8"/>
      <c r="B174" s="188"/>
      <c r="C174" s="188"/>
      <c r="D174" s="2"/>
      <c r="E174" s="189"/>
      <c r="F174" s="189"/>
      <c r="G174" s="189"/>
      <c r="H174" s="189"/>
      <c r="I174" s="189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8"/>
      <c r="B175" s="188"/>
      <c r="C175" s="188"/>
      <c r="D175" s="2"/>
      <c r="E175" s="189"/>
      <c r="F175" s="189"/>
      <c r="G175" s="189"/>
      <c r="H175" s="189"/>
      <c r="I175" s="189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8"/>
      <c r="B176" s="188"/>
      <c r="C176" s="188"/>
      <c r="D176" s="2"/>
      <c r="E176" s="189"/>
      <c r="F176" s="189"/>
      <c r="G176" s="189"/>
      <c r="H176" s="189"/>
      <c r="I176" s="189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8"/>
      <c r="B177" s="188"/>
      <c r="C177" s="188"/>
      <c r="D177" s="2"/>
      <c r="E177" s="189"/>
      <c r="F177" s="189"/>
      <c r="G177" s="189"/>
      <c r="H177" s="189"/>
      <c r="I177" s="189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8"/>
      <c r="B178" s="188"/>
      <c r="C178" s="188"/>
      <c r="D178" s="2"/>
      <c r="E178" s="189"/>
      <c r="F178" s="189"/>
      <c r="G178" s="189"/>
      <c r="H178" s="189"/>
      <c r="I178" s="189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8"/>
      <c r="B179" s="188"/>
      <c r="C179" s="188"/>
      <c r="D179" s="2"/>
      <c r="E179" s="189"/>
      <c r="F179" s="189"/>
      <c r="G179" s="189"/>
      <c r="H179" s="189"/>
      <c r="I179" s="189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8"/>
      <c r="B180" s="188"/>
      <c r="C180" s="188"/>
      <c r="D180" s="2"/>
      <c r="E180" s="189"/>
      <c r="F180" s="189"/>
      <c r="G180" s="189"/>
      <c r="H180" s="189"/>
      <c r="I180" s="189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8"/>
      <c r="B181" s="188"/>
      <c r="C181" s="188"/>
      <c r="D181" s="2"/>
      <c r="E181" s="189"/>
      <c r="F181" s="189"/>
      <c r="G181" s="189"/>
      <c r="H181" s="189"/>
      <c r="I181" s="189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8"/>
      <c r="B182" s="188"/>
      <c r="C182" s="188"/>
      <c r="D182" s="2"/>
      <c r="E182" s="189"/>
      <c r="F182" s="189"/>
      <c r="G182" s="189"/>
      <c r="H182" s="189"/>
      <c r="I182" s="189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8"/>
      <c r="B183" s="188"/>
      <c r="C183" s="188"/>
      <c r="D183" s="2"/>
      <c r="E183" s="189"/>
      <c r="F183" s="189"/>
      <c r="G183" s="189"/>
      <c r="H183" s="189"/>
      <c r="I183" s="189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8"/>
      <c r="B184" s="188"/>
      <c r="C184" s="188"/>
      <c r="D184" s="2"/>
      <c r="E184" s="189"/>
      <c r="F184" s="189"/>
      <c r="G184" s="189"/>
      <c r="H184" s="189"/>
      <c r="I184" s="189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8"/>
      <c r="B185" s="188"/>
      <c r="C185" s="188"/>
      <c r="D185" s="2"/>
      <c r="E185" s="189"/>
      <c r="F185" s="189"/>
      <c r="G185" s="189"/>
      <c r="H185" s="189"/>
      <c r="I185" s="189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8"/>
      <c r="B186" s="188"/>
      <c r="C186" s="188"/>
      <c r="D186" s="2"/>
      <c r="E186" s="189"/>
      <c r="F186" s="189"/>
      <c r="G186" s="189"/>
      <c r="H186" s="189"/>
      <c r="I186" s="189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8"/>
      <c r="B187" s="188"/>
      <c r="C187" s="188"/>
      <c r="D187" s="2"/>
      <c r="E187" s="189"/>
      <c r="F187" s="189"/>
      <c r="G187" s="189"/>
      <c r="H187" s="189"/>
      <c r="I187" s="189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8"/>
      <c r="B188" s="188"/>
      <c r="C188" s="188"/>
      <c r="D188" s="2"/>
      <c r="E188" s="189"/>
      <c r="F188" s="189"/>
      <c r="G188" s="189"/>
      <c r="H188" s="189"/>
      <c r="I188" s="189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8"/>
      <c r="B189" s="188"/>
      <c r="C189" s="188"/>
      <c r="D189" s="2"/>
      <c r="E189" s="189"/>
      <c r="F189" s="189"/>
      <c r="G189" s="189"/>
      <c r="H189" s="189"/>
      <c r="I189" s="189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8"/>
      <c r="B190" s="188"/>
      <c r="C190" s="188"/>
      <c r="D190" s="2"/>
      <c r="E190" s="189"/>
      <c r="F190" s="189"/>
      <c r="G190" s="189"/>
      <c r="H190" s="189"/>
      <c r="I190" s="189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8"/>
      <c r="B191" s="188"/>
      <c r="C191" s="188"/>
      <c r="D191" s="2"/>
      <c r="E191" s="189"/>
      <c r="F191" s="189"/>
      <c r="G191" s="189"/>
      <c r="H191" s="189"/>
      <c r="I191" s="189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"/>
      <c r="B192" s="1"/>
      <c r="C192" s="1"/>
      <c r="D192" s="2"/>
      <c r="E192" s="3"/>
      <c r="F192" s="3"/>
      <c r="G192" s="3"/>
      <c r="H192" s="3"/>
      <c r="I192" s="3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5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2"/>
      <c r="B309" s="2"/>
      <c r="C309" s="2"/>
      <c r="D309" s="2"/>
      <c r="E309" s="2"/>
      <c r="F309" s="2"/>
      <c r="G309" s="222"/>
      <c r="H309" s="222"/>
      <c r="I309" s="222"/>
      <c r="J309" s="222"/>
      <c r="K309" s="5"/>
    </row>
    <row r="310" ht="15.75" customHeight="1">
      <c r="A310" s="2"/>
      <c r="B310" s="2"/>
      <c r="C310" s="2"/>
      <c r="D310" s="2"/>
      <c r="E310" s="2"/>
      <c r="F310" s="2"/>
      <c r="G310" s="222"/>
      <c r="H310" s="222"/>
      <c r="I310" s="222"/>
      <c r="J310" s="222"/>
      <c r="K310" s="5"/>
    </row>
    <row r="311" ht="15.75" customHeight="1">
      <c r="A311" s="2"/>
      <c r="B311" s="2"/>
      <c r="C311" s="2"/>
      <c r="D311" s="2"/>
      <c r="E311" s="2"/>
      <c r="F311" s="2"/>
      <c r="G311" s="222"/>
      <c r="H311" s="222"/>
      <c r="I311" s="222"/>
      <c r="J311" s="222"/>
      <c r="K311" s="5"/>
    </row>
    <row r="312" ht="15.75" customHeight="1">
      <c r="A312" s="2"/>
      <c r="B312" s="2"/>
      <c r="C312" s="2"/>
      <c r="D312" s="2"/>
      <c r="E312" s="2"/>
      <c r="F312" s="2"/>
      <c r="G312" s="222"/>
      <c r="H312" s="222"/>
      <c r="I312" s="222"/>
      <c r="J312" s="222"/>
      <c r="K312" s="5"/>
    </row>
    <row r="313" ht="15.75" customHeight="1">
      <c r="A313" s="2"/>
      <c r="B313" s="2"/>
      <c r="C313" s="2"/>
      <c r="D313" s="2"/>
      <c r="E313" s="2"/>
      <c r="F313" s="2"/>
      <c r="G313" s="222"/>
      <c r="H313" s="222"/>
      <c r="I313" s="222"/>
      <c r="J313" s="222"/>
      <c r="K313" s="5"/>
    </row>
    <row r="314" ht="15.75" customHeight="1">
      <c r="A314" s="2"/>
      <c r="B314" s="2"/>
      <c r="C314" s="2"/>
      <c r="D314" s="2"/>
      <c r="E314" s="2"/>
      <c r="F314" s="2"/>
      <c r="G314" s="222"/>
      <c r="H314" s="222"/>
      <c r="I314" s="222"/>
      <c r="J314" s="222"/>
      <c r="K314" s="5"/>
    </row>
    <row r="315" ht="15.75" customHeight="1">
      <c r="A315" s="2"/>
      <c r="B315" s="2"/>
      <c r="C315" s="2"/>
      <c r="D315" s="2"/>
      <c r="E315" s="2"/>
      <c r="F315" s="2"/>
      <c r="G315" s="222"/>
      <c r="H315" s="222"/>
      <c r="I315" s="222"/>
      <c r="J315" s="222"/>
      <c r="K315" s="5"/>
    </row>
    <row r="316" ht="15.75" customHeight="1">
      <c r="A316" s="2"/>
      <c r="B316" s="2"/>
      <c r="C316" s="2"/>
      <c r="D316" s="2"/>
      <c r="E316" s="2"/>
      <c r="F316" s="2"/>
      <c r="G316" s="222"/>
      <c r="H316" s="222"/>
      <c r="I316" s="222"/>
      <c r="J316" s="222"/>
      <c r="K316" s="5"/>
    </row>
    <row r="317" ht="15.75" customHeight="1">
      <c r="A317" s="2"/>
      <c r="B317" s="2"/>
      <c r="C317" s="2"/>
      <c r="D317" s="2"/>
      <c r="E317" s="2"/>
      <c r="F317" s="2"/>
      <c r="G317" s="222"/>
      <c r="H317" s="222"/>
      <c r="I317" s="222"/>
      <c r="J317" s="222"/>
      <c r="K317" s="5"/>
    </row>
    <row r="318" ht="15.75" customHeight="1">
      <c r="A318" s="2"/>
      <c r="B318" s="2"/>
      <c r="C318" s="2"/>
      <c r="D318" s="2"/>
      <c r="E318" s="2"/>
      <c r="F318" s="2"/>
      <c r="G318" s="222"/>
      <c r="H318" s="222"/>
      <c r="I318" s="222"/>
      <c r="J318" s="222"/>
      <c r="K318" s="5"/>
    </row>
    <row r="319" ht="15.75" customHeight="1">
      <c r="A319" s="2"/>
      <c r="B319" s="2"/>
      <c r="C319" s="2"/>
      <c r="D319" s="2"/>
      <c r="E319" s="2"/>
      <c r="F319" s="2"/>
      <c r="G319" s="222"/>
      <c r="H319" s="222"/>
      <c r="I319" s="222"/>
      <c r="J319" s="222"/>
      <c r="K319" s="5"/>
    </row>
    <row r="320" ht="15.75" customHeight="1">
      <c r="A320" s="2"/>
      <c r="B320" s="2"/>
      <c r="C320" s="2"/>
      <c r="D320" s="2"/>
      <c r="E320" s="2"/>
      <c r="F320" s="2"/>
      <c r="G320" s="222"/>
      <c r="H320" s="222"/>
      <c r="I320" s="222"/>
      <c r="J320" s="222"/>
      <c r="K320" s="5"/>
    </row>
    <row r="321" ht="15.75" customHeight="1">
      <c r="A321" s="2"/>
      <c r="B321" s="2"/>
      <c r="C321" s="2"/>
      <c r="D321" s="2"/>
      <c r="E321" s="2"/>
      <c r="F321" s="2"/>
      <c r="G321" s="222"/>
      <c r="H321" s="222"/>
      <c r="I321" s="222"/>
      <c r="J321" s="222"/>
      <c r="K321" s="5"/>
    </row>
    <row r="322" ht="15.75" customHeight="1">
      <c r="A322" s="2"/>
      <c r="B322" s="2"/>
      <c r="C322" s="2"/>
      <c r="D322" s="2"/>
      <c r="E322" s="2"/>
      <c r="F322" s="2"/>
      <c r="G322" s="222"/>
      <c r="H322" s="222"/>
      <c r="I322" s="222"/>
      <c r="J322" s="222"/>
      <c r="K322" s="5"/>
    </row>
    <row r="323" ht="15.75" customHeight="1">
      <c r="A323" s="2"/>
      <c r="B323" s="2"/>
      <c r="C323" s="2"/>
      <c r="D323" s="2"/>
      <c r="E323" s="2"/>
      <c r="F323" s="2"/>
      <c r="G323" s="222"/>
      <c r="H323" s="222"/>
      <c r="I323" s="222"/>
      <c r="J323" s="222"/>
      <c r="K323" s="5"/>
    </row>
    <row r="324" ht="15.75" customHeight="1">
      <c r="A324" s="2"/>
      <c r="B324" s="2"/>
      <c r="C324" s="2"/>
      <c r="D324" s="2"/>
      <c r="E324" s="2"/>
      <c r="F324" s="2"/>
      <c r="G324" s="222"/>
      <c r="H324" s="222"/>
      <c r="I324" s="222"/>
      <c r="J324" s="222"/>
      <c r="K324" s="5"/>
    </row>
    <row r="325" ht="15.75" customHeight="1">
      <c r="A325" s="2"/>
      <c r="B325" s="2"/>
      <c r="C325" s="2"/>
      <c r="D325" s="2"/>
      <c r="E325" s="2"/>
      <c r="F325" s="2"/>
      <c r="G325" s="222"/>
      <c r="H325" s="222"/>
      <c r="I325" s="222"/>
      <c r="J325" s="222"/>
      <c r="K325" s="5"/>
    </row>
    <row r="326" ht="15.75" customHeight="1">
      <c r="A326" s="2"/>
      <c r="B326" s="2"/>
      <c r="C326" s="2"/>
      <c r="D326" s="2"/>
      <c r="E326" s="2"/>
      <c r="F326" s="2"/>
      <c r="G326" s="222"/>
      <c r="H326" s="222"/>
      <c r="I326" s="222"/>
      <c r="J326" s="222"/>
      <c r="K326" s="5"/>
    </row>
    <row r="327" ht="15.75" customHeight="1">
      <c r="A327" s="2"/>
      <c r="B327" s="2"/>
      <c r="C327" s="2"/>
      <c r="D327" s="2"/>
      <c r="E327" s="2"/>
      <c r="F327" s="2"/>
      <c r="G327" s="222"/>
      <c r="H327" s="222"/>
      <c r="I327" s="222"/>
      <c r="J327" s="222"/>
      <c r="K327" s="5"/>
    </row>
    <row r="328" ht="15.75" customHeight="1">
      <c r="A328" s="2"/>
      <c r="B328" s="2"/>
      <c r="C328" s="2"/>
      <c r="D328" s="2"/>
      <c r="E328" s="2"/>
      <c r="F328" s="2"/>
      <c r="G328" s="222"/>
      <c r="H328" s="222"/>
      <c r="I328" s="222"/>
      <c r="J328" s="222"/>
      <c r="K328" s="5"/>
    </row>
    <row r="329" ht="15.75" customHeight="1">
      <c r="A329" s="2"/>
      <c r="B329" s="2"/>
      <c r="C329" s="2"/>
      <c r="D329" s="2"/>
      <c r="E329" s="2"/>
      <c r="F329" s="2"/>
      <c r="G329" s="222"/>
      <c r="H329" s="222"/>
      <c r="I329" s="222"/>
      <c r="J329" s="222"/>
      <c r="K329" s="5"/>
    </row>
    <row r="330" ht="15.75" customHeight="1">
      <c r="A330" s="2"/>
      <c r="B330" s="2"/>
      <c r="C330" s="2"/>
      <c r="D330" s="2"/>
      <c r="E330" s="2"/>
      <c r="F330" s="2"/>
      <c r="G330" s="222"/>
      <c r="H330" s="222"/>
      <c r="I330" s="222"/>
      <c r="J330" s="222"/>
      <c r="K330" s="5"/>
    </row>
    <row r="331" ht="15.75" customHeight="1">
      <c r="A331" s="2"/>
      <c r="B331" s="2"/>
      <c r="C331" s="2"/>
      <c r="D331" s="2"/>
      <c r="E331" s="2"/>
      <c r="F331" s="2"/>
      <c r="G331" s="222"/>
      <c r="H331" s="222"/>
      <c r="I331" s="222"/>
      <c r="J331" s="222"/>
      <c r="K331" s="5"/>
    </row>
    <row r="332" ht="15.75" customHeight="1">
      <c r="A332" s="2"/>
      <c r="B332" s="2"/>
      <c r="C332" s="2"/>
      <c r="D332" s="2"/>
      <c r="E332" s="2"/>
      <c r="F332" s="2"/>
      <c r="G332" s="222"/>
      <c r="H332" s="222"/>
      <c r="I332" s="222"/>
      <c r="J332" s="222"/>
      <c r="K332" s="5"/>
    </row>
    <row r="333" ht="15.75" customHeight="1">
      <c r="A333" s="2"/>
      <c r="B333" s="2"/>
      <c r="C333" s="2"/>
      <c r="D333" s="2"/>
      <c r="E333" s="2"/>
      <c r="F333" s="2"/>
      <c r="G333" s="222"/>
      <c r="H333" s="222"/>
      <c r="I333" s="222"/>
      <c r="J333" s="222"/>
      <c r="K333" s="5"/>
    </row>
    <row r="334" ht="15.75" customHeight="1">
      <c r="A334" s="2"/>
      <c r="B334" s="2"/>
      <c r="C334" s="2"/>
      <c r="D334" s="2"/>
      <c r="E334" s="2"/>
      <c r="F334" s="2"/>
      <c r="G334" s="222"/>
      <c r="H334" s="222"/>
      <c r="I334" s="222"/>
      <c r="J334" s="222"/>
      <c r="K334" s="5"/>
    </row>
    <row r="335" ht="15.75" customHeight="1">
      <c r="A335" s="2"/>
      <c r="B335" s="2"/>
      <c r="C335" s="2"/>
      <c r="D335" s="2"/>
      <c r="E335" s="2"/>
      <c r="F335" s="2"/>
      <c r="G335" s="222"/>
      <c r="H335" s="222"/>
      <c r="I335" s="222"/>
      <c r="J335" s="222"/>
      <c r="K335" s="5"/>
    </row>
    <row r="336" ht="15.75" customHeight="1">
      <c r="A336" s="2"/>
      <c r="B336" s="2"/>
      <c r="C336" s="2"/>
      <c r="D336" s="2"/>
      <c r="E336" s="2"/>
      <c r="F336" s="2"/>
      <c r="G336" s="222"/>
      <c r="H336" s="222"/>
      <c r="I336" s="222"/>
      <c r="J336" s="222"/>
      <c r="K336" s="5"/>
    </row>
    <row r="337" ht="15.75" customHeight="1">
      <c r="A337" s="2"/>
      <c r="B337" s="2"/>
      <c r="C337" s="2"/>
      <c r="D337" s="2"/>
      <c r="E337" s="2"/>
      <c r="F337" s="2"/>
      <c r="G337" s="222"/>
      <c r="H337" s="222"/>
      <c r="I337" s="222"/>
      <c r="J337" s="222"/>
      <c r="K337" s="5"/>
    </row>
    <row r="338" ht="15.75" customHeight="1">
      <c r="A338" s="2"/>
      <c r="B338" s="2"/>
      <c r="C338" s="2"/>
      <c r="D338" s="2"/>
      <c r="E338" s="2"/>
      <c r="F338" s="2"/>
      <c r="G338" s="222"/>
      <c r="H338" s="222"/>
      <c r="I338" s="222"/>
      <c r="J338" s="222"/>
      <c r="K338" s="5"/>
    </row>
    <row r="339" ht="15.75" customHeight="1">
      <c r="A339" s="2"/>
      <c r="B339" s="2"/>
      <c r="C339" s="2"/>
      <c r="D339" s="2"/>
      <c r="E339" s="2"/>
      <c r="F339" s="2"/>
      <c r="G339" s="222"/>
      <c r="H339" s="222"/>
      <c r="I339" s="222"/>
      <c r="J339" s="222"/>
      <c r="K339" s="5"/>
    </row>
    <row r="340" ht="15.75" customHeight="1">
      <c r="A340" s="2"/>
      <c r="B340" s="2"/>
      <c r="C340" s="2"/>
      <c r="D340" s="2"/>
      <c r="E340" s="2"/>
      <c r="F340" s="2"/>
      <c r="G340" s="222"/>
      <c r="H340" s="222"/>
      <c r="I340" s="222"/>
      <c r="J340" s="222"/>
      <c r="K340" s="5"/>
    </row>
    <row r="341" ht="15.75" customHeight="1">
      <c r="A341" s="2"/>
      <c r="B341" s="2"/>
      <c r="C341" s="2"/>
      <c r="D341" s="2"/>
      <c r="E341" s="2"/>
      <c r="F341" s="2"/>
      <c r="G341" s="222"/>
      <c r="H341" s="222"/>
      <c r="I341" s="222"/>
      <c r="J341" s="222"/>
      <c r="K341" s="5"/>
    </row>
    <row r="342" ht="15.75" customHeight="1">
      <c r="A342" s="2"/>
      <c r="B342" s="2"/>
      <c r="C342" s="2"/>
      <c r="D342" s="2"/>
      <c r="E342" s="2"/>
      <c r="F342" s="2"/>
      <c r="G342" s="222"/>
      <c r="H342" s="222"/>
      <c r="I342" s="222"/>
      <c r="J342" s="222"/>
      <c r="K342" s="5"/>
    </row>
    <row r="343" ht="15.75" customHeight="1">
      <c r="A343" s="2"/>
      <c r="B343" s="2"/>
      <c r="C343" s="2"/>
      <c r="D343" s="2"/>
      <c r="E343" s="2"/>
      <c r="F343" s="2"/>
      <c r="G343" s="222"/>
      <c r="H343" s="222"/>
      <c r="I343" s="222"/>
      <c r="J343" s="222"/>
      <c r="K343" s="5"/>
    </row>
    <row r="344" ht="15.75" customHeight="1">
      <c r="A344" s="2"/>
      <c r="B344" s="2"/>
      <c r="C344" s="2"/>
      <c r="D344" s="2"/>
      <c r="E344" s="2"/>
      <c r="F344" s="2"/>
      <c r="G344" s="222"/>
      <c r="H344" s="222"/>
      <c r="I344" s="222"/>
      <c r="J344" s="222"/>
      <c r="K344" s="5"/>
    </row>
    <row r="345" ht="15.75" customHeight="1">
      <c r="A345" s="2"/>
      <c r="B345" s="2"/>
      <c r="C345" s="2"/>
      <c r="D345" s="2"/>
      <c r="E345" s="2"/>
      <c r="F345" s="2"/>
      <c r="G345" s="222"/>
      <c r="H345" s="222"/>
      <c r="I345" s="222"/>
      <c r="J345" s="222"/>
      <c r="K345" s="5"/>
    </row>
    <row r="346" ht="15.75" customHeight="1">
      <c r="A346" s="2"/>
      <c r="B346" s="2"/>
      <c r="C346" s="2"/>
      <c r="D346" s="2"/>
      <c r="E346" s="2"/>
      <c r="F346" s="2"/>
      <c r="G346" s="222"/>
      <c r="H346" s="222"/>
      <c r="I346" s="222"/>
      <c r="J346" s="222"/>
      <c r="K346" s="5"/>
    </row>
    <row r="347" ht="15.75" customHeight="1">
      <c r="A347" s="2"/>
      <c r="B347" s="2"/>
      <c r="C347" s="2"/>
      <c r="D347" s="2"/>
      <c r="E347" s="2"/>
      <c r="F347" s="2"/>
      <c r="G347" s="222"/>
      <c r="H347" s="222"/>
      <c r="I347" s="222"/>
      <c r="J347" s="222"/>
      <c r="K347" s="5"/>
    </row>
    <row r="348" ht="15.75" customHeight="1">
      <c r="A348" s="2"/>
      <c r="B348" s="2"/>
      <c r="C348" s="2"/>
      <c r="D348" s="2"/>
      <c r="E348" s="2"/>
      <c r="F348" s="2"/>
      <c r="G348" s="222"/>
      <c r="H348" s="222"/>
      <c r="I348" s="222"/>
      <c r="J348" s="222"/>
      <c r="K348" s="5"/>
    </row>
    <row r="349" ht="15.75" customHeight="1">
      <c r="A349" s="2"/>
      <c r="B349" s="2"/>
      <c r="C349" s="2"/>
      <c r="D349" s="2"/>
      <c r="E349" s="2"/>
      <c r="F349" s="2"/>
      <c r="G349" s="222"/>
      <c r="H349" s="222"/>
      <c r="I349" s="222"/>
      <c r="J349" s="222"/>
      <c r="K349" s="5"/>
    </row>
    <row r="350" ht="15.75" customHeight="1">
      <c r="A350" s="2"/>
      <c r="B350" s="2"/>
      <c r="C350" s="2"/>
      <c r="D350" s="2"/>
      <c r="E350" s="2"/>
      <c r="F350" s="2"/>
      <c r="G350" s="222"/>
      <c r="H350" s="222"/>
      <c r="I350" s="222"/>
      <c r="J350" s="222"/>
      <c r="K350" s="5"/>
    </row>
    <row r="351" ht="15.75" customHeight="1">
      <c r="A351" s="2"/>
      <c r="B351" s="2"/>
      <c r="C351" s="2"/>
      <c r="D351" s="2"/>
      <c r="E351" s="2"/>
      <c r="F351" s="2"/>
      <c r="G351" s="222"/>
      <c r="H351" s="222"/>
      <c r="I351" s="222"/>
      <c r="J351" s="222"/>
      <c r="K351" s="5"/>
    </row>
    <row r="352" ht="15.75" customHeight="1">
      <c r="A352" s="2"/>
      <c r="B352" s="2"/>
      <c r="C352" s="2"/>
      <c r="D352" s="2"/>
      <c r="E352" s="2"/>
      <c r="F352" s="2"/>
      <c r="G352" s="222"/>
      <c r="H352" s="222"/>
      <c r="I352" s="222"/>
      <c r="J352" s="222"/>
      <c r="K352" s="5"/>
    </row>
    <row r="353" ht="15.75" customHeight="1">
      <c r="A353" s="2"/>
      <c r="B353" s="2"/>
      <c r="C353" s="2"/>
      <c r="D353" s="2"/>
      <c r="E353" s="2"/>
      <c r="F353" s="2"/>
      <c r="G353" s="222"/>
      <c r="H353" s="222"/>
      <c r="I353" s="222"/>
      <c r="J353" s="222"/>
      <c r="K353" s="5"/>
    </row>
    <row r="354" ht="15.75" customHeight="1">
      <c r="A354" s="2"/>
      <c r="B354" s="2"/>
      <c r="C354" s="2"/>
      <c r="D354" s="2"/>
      <c r="E354" s="2"/>
      <c r="F354" s="2"/>
      <c r="G354" s="222"/>
      <c r="H354" s="222"/>
      <c r="I354" s="222"/>
      <c r="J354" s="222"/>
      <c r="K354" s="5"/>
    </row>
    <row r="355" ht="15.75" customHeight="1">
      <c r="A355" s="2"/>
      <c r="B355" s="2"/>
      <c r="C355" s="2"/>
      <c r="D355" s="2"/>
      <c r="E355" s="2"/>
      <c r="F355" s="2"/>
      <c r="G355" s="222"/>
      <c r="H355" s="222"/>
      <c r="I355" s="222"/>
      <c r="J355" s="222"/>
      <c r="K355" s="5"/>
    </row>
    <row r="356" ht="15.75" customHeight="1">
      <c r="A356" s="2"/>
      <c r="B356" s="2"/>
      <c r="C356" s="2"/>
      <c r="D356" s="2"/>
      <c r="E356" s="2"/>
      <c r="F356" s="2"/>
      <c r="G356" s="222"/>
      <c r="H356" s="222"/>
      <c r="I356" s="222"/>
      <c r="J356" s="222"/>
      <c r="K356" s="5"/>
    </row>
    <row r="357" ht="15.75" customHeight="1">
      <c r="A357" s="2"/>
      <c r="B357" s="2"/>
      <c r="C357" s="2"/>
      <c r="D357" s="2"/>
      <c r="E357" s="2"/>
      <c r="F357" s="2"/>
      <c r="G357" s="222"/>
      <c r="H357" s="222"/>
      <c r="I357" s="222"/>
      <c r="J357" s="222"/>
      <c r="K357" s="5"/>
    </row>
    <row r="358" ht="15.75" customHeight="1">
      <c r="A358" s="2"/>
      <c r="B358" s="2"/>
      <c r="C358" s="2"/>
      <c r="D358" s="2"/>
      <c r="E358" s="2"/>
      <c r="F358" s="2"/>
      <c r="G358" s="222"/>
      <c r="H358" s="222"/>
      <c r="I358" s="222"/>
      <c r="J358" s="222"/>
      <c r="K358" s="5"/>
    </row>
    <row r="359" ht="15.75" customHeight="1">
      <c r="A359" s="2"/>
      <c r="B359" s="2"/>
      <c r="C359" s="2"/>
      <c r="D359" s="2"/>
      <c r="E359" s="2"/>
      <c r="F359" s="2"/>
      <c r="G359" s="222"/>
      <c r="H359" s="222"/>
      <c r="I359" s="222"/>
      <c r="J359" s="222"/>
      <c r="K359" s="5"/>
    </row>
    <row r="360" ht="15.75" customHeight="1">
      <c r="A360" s="2"/>
      <c r="B360" s="2"/>
      <c r="C360" s="2"/>
      <c r="D360" s="2"/>
      <c r="E360" s="2"/>
      <c r="F360" s="2"/>
      <c r="G360" s="222"/>
      <c r="H360" s="222"/>
      <c r="I360" s="222"/>
      <c r="J360" s="222"/>
      <c r="K360" s="5"/>
    </row>
    <row r="361" ht="15.75" customHeight="1">
      <c r="A361" s="2"/>
      <c r="B361" s="2"/>
      <c r="C361" s="2"/>
      <c r="D361" s="2"/>
      <c r="E361" s="2"/>
      <c r="F361" s="2"/>
      <c r="G361" s="222"/>
      <c r="H361" s="222"/>
      <c r="I361" s="222"/>
      <c r="J361" s="222"/>
      <c r="K361" s="5"/>
    </row>
    <row r="362" ht="15.75" customHeight="1">
      <c r="A362" s="2"/>
      <c r="B362" s="2"/>
      <c r="C362" s="2"/>
      <c r="D362" s="2"/>
      <c r="E362" s="2"/>
      <c r="F362" s="2"/>
      <c r="G362" s="222"/>
      <c r="H362" s="222"/>
      <c r="I362" s="222"/>
      <c r="J362" s="222"/>
      <c r="K362" s="5"/>
    </row>
    <row r="363" ht="15.75" customHeight="1">
      <c r="A363" s="2"/>
      <c r="B363" s="2"/>
      <c r="C363" s="2"/>
      <c r="D363" s="2"/>
      <c r="E363" s="2"/>
      <c r="F363" s="2"/>
      <c r="G363" s="222"/>
      <c r="H363" s="222"/>
      <c r="I363" s="222"/>
      <c r="J363" s="222"/>
      <c r="K363" s="5"/>
    </row>
    <row r="364" ht="15.75" customHeight="1">
      <c r="A364" s="2"/>
      <c r="B364" s="2"/>
      <c r="C364" s="2"/>
      <c r="D364" s="2"/>
      <c r="E364" s="2"/>
      <c r="F364" s="2"/>
      <c r="G364" s="222"/>
      <c r="H364" s="222"/>
      <c r="I364" s="222"/>
      <c r="J364" s="222"/>
      <c r="K364" s="5"/>
    </row>
    <row r="365" ht="15.75" customHeight="1">
      <c r="A365" s="2"/>
      <c r="B365" s="2"/>
      <c r="C365" s="2"/>
      <c r="D365" s="2"/>
      <c r="E365" s="2"/>
      <c r="F365" s="2"/>
      <c r="G365" s="222"/>
      <c r="H365" s="222"/>
      <c r="I365" s="222"/>
      <c r="J365" s="222"/>
      <c r="K365" s="5"/>
    </row>
    <row r="366" ht="15.75" customHeight="1">
      <c r="A366" s="2"/>
      <c r="B366" s="2"/>
      <c r="C366" s="2"/>
      <c r="D366" s="2"/>
      <c r="E366" s="2"/>
      <c r="F366" s="2"/>
      <c r="G366" s="222"/>
      <c r="H366" s="222"/>
      <c r="I366" s="222"/>
      <c r="J366" s="222"/>
      <c r="K366" s="5"/>
    </row>
    <row r="367" ht="15.75" customHeight="1">
      <c r="A367" s="2"/>
      <c r="B367" s="2"/>
      <c r="C367" s="2"/>
      <c r="D367" s="2"/>
      <c r="E367" s="2"/>
      <c r="F367" s="2"/>
      <c r="G367" s="222"/>
      <c r="H367" s="222"/>
      <c r="I367" s="222"/>
      <c r="J367" s="222"/>
      <c r="K367" s="5"/>
    </row>
    <row r="368" ht="15.75" customHeight="1">
      <c r="A368" s="2"/>
      <c r="B368" s="2"/>
      <c r="C368" s="2"/>
      <c r="D368" s="2"/>
      <c r="E368" s="2"/>
      <c r="F368" s="2"/>
      <c r="G368" s="222"/>
      <c r="H368" s="222"/>
      <c r="I368" s="222"/>
      <c r="J368" s="222"/>
      <c r="K368" s="5"/>
    </row>
    <row r="369" ht="15.75" customHeight="1">
      <c r="A369" s="2"/>
      <c r="B369" s="2"/>
      <c r="C369" s="2"/>
      <c r="D369" s="2"/>
      <c r="E369" s="2"/>
      <c r="F369" s="2"/>
      <c r="G369" s="222"/>
      <c r="H369" s="222"/>
      <c r="I369" s="222"/>
      <c r="J369" s="222"/>
      <c r="K369" s="5"/>
    </row>
    <row r="370" ht="15.75" customHeight="1">
      <c r="A370" s="2"/>
      <c r="B370" s="2"/>
      <c r="C370" s="2"/>
      <c r="D370" s="2"/>
      <c r="E370" s="2"/>
      <c r="F370" s="2"/>
      <c r="G370" s="222"/>
      <c r="H370" s="222"/>
      <c r="I370" s="222"/>
      <c r="J370" s="222"/>
      <c r="K370" s="5"/>
    </row>
    <row r="371" ht="15.75" customHeight="1">
      <c r="A371" s="2"/>
      <c r="B371" s="2"/>
      <c r="C371" s="2"/>
      <c r="D371" s="2"/>
      <c r="E371" s="2"/>
      <c r="F371" s="2"/>
      <c r="G371" s="222"/>
      <c r="H371" s="222"/>
      <c r="I371" s="222"/>
      <c r="J371" s="222"/>
      <c r="K371" s="5"/>
    </row>
    <row r="372" ht="15.75" customHeight="1">
      <c r="A372" s="2"/>
      <c r="B372" s="2"/>
      <c r="C372" s="2"/>
      <c r="D372" s="2"/>
      <c r="E372" s="2"/>
      <c r="F372" s="2"/>
      <c r="G372" s="222"/>
      <c r="H372" s="222"/>
      <c r="I372" s="222"/>
      <c r="J372" s="222"/>
      <c r="K372" s="5"/>
    </row>
    <row r="373" ht="15.75" customHeight="1">
      <c r="A373" s="2"/>
      <c r="B373" s="2"/>
      <c r="C373" s="2"/>
      <c r="D373" s="2"/>
      <c r="E373" s="2"/>
      <c r="F373" s="2"/>
      <c r="G373" s="222"/>
      <c r="H373" s="222"/>
      <c r="I373" s="222"/>
      <c r="J373" s="222"/>
      <c r="K373" s="5"/>
    </row>
    <row r="374" ht="15.75" customHeight="1">
      <c r="A374" s="2"/>
      <c r="B374" s="2"/>
      <c r="C374" s="2"/>
      <c r="D374" s="2"/>
      <c r="E374" s="2"/>
      <c r="F374" s="2"/>
      <c r="G374" s="222"/>
      <c r="H374" s="222"/>
      <c r="I374" s="222"/>
      <c r="J374" s="222"/>
      <c r="K374" s="5"/>
    </row>
    <row r="375" ht="15.75" customHeight="1">
      <c r="A375" s="2"/>
      <c r="B375" s="2"/>
      <c r="C375" s="2"/>
      <c r="D375" s="2"/>
      <c r="E375" s="2"/>
      <c r="F375" s="2"/>
      <c r="G375" s="222"/>
      <c r="H375" s="222"/>
      <c r="I375" s="222"/>
      <c r="J375" s="222"/>
      <c r="K375" s="5"/>
    </row>
    <row r="376" ht="15.75" customHeight="1">
      <c r="A376" s="2"/>
      <c r="B376" s="2"/>
      <c r="C376" s="2"/>
      <c r="D376" s="2"/>
      <c r="E376" s="2"/>
      <c r="F376" s="2"/>
      <c r="G376" s="222"/>
      <c r="H376" s="222"/>
      <c r="I376" s="222"/>
      <c r="J376" s="222"/>
      <c r="K376" s="5"/>
    </row>
    <row r="377" ht="15.75" customHeight="1">
      <c r="A377" s="2"/>
      <c r="B377" s="2"/>
      <c r="C377" s="2"/>
      <c r="D377" s="2"/>
      <c r="E377" s="2"/>
      <c r="F377" s="2"/>
      <c r="G377" s="222"/>
      <c r="H377" s="222"/>
      <c r="I377" s="222"/>
      <c r="J377" s="222"/>
      <c r="K377" s="5"/>
    </row>
    <row r="378" ht="15.75" customHeight="1">
      <c r="A378" s="2"/>
      <c r="B378" s="2"/>
      <c r="C378" s="2"/>
      <c r="D378" s="2"/>
      <c r="E378" s="2"/>
      <c r="F378" s="2"/>
      <c r="G378" s="222"/>
      <c r="H378" s="222"/>
      <c r="I378" s="222"/>
      <c r="J378" s="222"/>
      <c r="K378" s="5"/>
    </row>
    <row r="379" ht="15.75" customHeight="1">
      <c r="A379" s="2"/>
      <c r="B379" s="2"/>
      <c r="C379" s="2"/>
      <c r="D379" s="2"/>
      <c r="E379" s="2"/>
      <c r="F379" s="2"/>
      <c r="G379" s="222"/>
      <c r="H379" s="222"/>
      <c r="I379" s="222"/>
      <c r="J379" s="222"/>
      <c r="K379" s="5"/>
    </row>
    <row r="380" ht="15.75" customHeight="1">
      <c r="A380" s="2"/>
      <c r="B380" s="2"/>
      <c r="C380" s="2"/>
      <c r="D380" s="2"/>
      <c r="E380" s="2"/>
      <c r="F380" s="2"/>
      <c r="G380" s="222"/>
      <c r="H380" s="222"/>
      <c r="I380" s="222"/>
      <c r="J380" s="222"/>
      <c r="K380" s="5"/>
    </row>
    <row r="381" ht="15.75" customHeight="1">
      <c r="A381" s="2"/>
      <c r="B381" s="2"/>
      <c r="C381" s="2"/>
      <c r="D381" s="2"/>
      <c r="E381" s="2"/>
      <c r="F381" s="2"/>
      <c r="G381" s="222"/>
      <c r="H381" s="222"/>
      <c r="I381" s="222"/>
      <c r="J381" s="222"/>
      <c r="K381" s="5"/>
    </row>
    <row r="382" ht="15.75" customHeight="1">
      <c r="A382" s="2"/>
      <c r="B382" s="2"/>
      <c r="C382" s="2"/>
      <c r="D382" s="2"/>
      <c r="E382" s="2"/>
      <c r="F382" s="2"/>
      <c r="G382" s="222"/>
      <c r="H382" s="222"/>
      <c r="I382" s="222"/>
      <c r="J382" s="222"/>
      <c r="K382" s="5"/>
    </row>
    <row r="383" ht="15.75" customHeight="1">
      <c r="A383" s="2"/>
      <c r="B383" s="2"/>
      <c r="C383" s="2"/>
      <c r="D383" s="2"/>
      <c r="E383" s="2"/>
      <c r="F383" s="2"/>
      <c r="G383" s="222"/>
      <c r="H383" s="222"/>
      <c r="I383" s="222"/>
      <c r="J383" s="222"/>
      <c r="K383" s="5"/>
    </row>
    <row r="384" ht="15.75" customHeight="1">
      <c r="A384" s="2"/>
      <c r="B384" s="2"/>
      <c r="C384" s="2"/>
      <c r="D384" s="2"/>
      <c r="E384" s="2"/>
      <c r="F384" s="2"/>
      <c r="G384" s="222"/>
      <c r="H384" s="222"/>
      <c r="I384" s="222"/>
      <c r="J384" s="222"/>
      <c r="K384" s="5"/>
    </row>
    <row r="385" ht="15.75" customHeight="1">
      <c r="A385" s="2"/>
      <c r="B385" s="2"/>
      <c r="C385" s="2"/>
      <c r="D385" s="2"/>
      <c r="E385" s="2"/>
      <c r="F385" s="2"/>
      <c r="G385" s="222"/>
      <c r="H385" s="222"/>
      <c r="I385" s="222"/>
      <c r="J385" s="222"/>
      <c r="K385" s="5"/>
    </row>
    <row r="386" ht="15.75" customHeight="1">
      <c r="A386" s="2"/>
      <c r="B386" s="2"/>
      <c r="C386" s="2"/>
      <c r="D386" s="2"/>
      <c r="E386" s="2"/>
      <c r="F386" s="2"/>
      <c r="G386" s="222"/>
      <c r="H386" s="222"/>
      <c r="I386" s="222"/>
      <c r="J386" s="222"/>
      <c r="K386" s="5"/>
    </row>
    <row r="387" ht="15.75" customHeight="1">
      <c r="A387" s="2"/>
      <c r="B387" s="2"/>
      <c r="C387" s="2"/>
      <c r="D387" s="2"/>
      <c r="E387" s="2"/>
      <c r="F387" s="2"/>
      <c r="G387" s="222"/>
      <c r="H387" s="222"/>
      <c r="I387" s="222"/>
      <c r="J387" s="222"/>
      <c r="K387" s="5"/>
    </row>
    <row r="388" ht="15.75" customHeight="1">
      <c r="A388" s="2"/>
      <c r="B388" s="2"/>
      <c r="C388" s="2"/>
      <c r="D388" s="2"/>
      <c r="E388" s="2"/>
      <c r="F388" s="2"/>
      <c r="G388" s="222"/>
      <c r="H388" s="222"/>
      <c r="I388" s="222"/>
      <c r="J388" s="222"/>
      <c r="K388" s="5"/>
    </row>
    <row r="389" ht="15.75" customHeight="1">
      <c r="A389" s="2"/>
      <c r="B389" s="2"/>
      <c r="C389" s="2"/>
      <c r="D389" s="2"/>
      <c r="E389" s="2"/>
      <c r="F389" s="2"/>
      <c r="G389" s="222"/>
      <c r="H389" s="222"/>
      <c r="I389" s="222"/>
      <c r="J389" s="222"/>
      <c r="K389" s="5"/>
    </row>
    <row r="390" ht="15.75" customHeight="1">
      <c r="A390" s="2"/>
      <c r="B390" s="2"/>
      <c r="C390" s="2"/>
      <c r="D390" s="2"/>
      <c r="E390" s="2"/>
      <c r="F390" s="2"/>
      <c r="G390" s="222"/>
      <c r="H390" s="222"/>
      <c r="I390" s="222"/>
      <c r="J390" s="222"/>
      <c r="K390" s="5"/>
    </row>
    <row r="391" ht="15.75" customHeight="1">
      <c r="A391" s="2"/>
      <c r="B391" s="2"/>
      <c r="C391" s="2"/>
      <c r="D391" s="2"/>
      <c r="E391" s="2"/>
      <c r="F391" s="2"/>
      <c r="G391" s="222"/>
      <c r="H391" s="222"/>
      <c r="I391" s="222"/>
      <c r="J391" s="222"/>
      <c r="K391" s="5"/>
    </row>
    <row r="392" ht="15.75" customHeight="1">
      <c r="A392" s="2"/>
      <c r="B392" s="2"/>
      <c r="C392" s="2"/>
      <c r="D392" s="2"/>
      <c r="E392" s="2"/>
      <c r="F392" s="2"/>
      <c r="G392" s="222"/>
      <c r="H392" s="222"/>
      <c r="I392" s="222"/>
      <c r="J392" s="222"/>
      <c r="K392" s="5"/>
    </row>
    <row r="393" ht="15.75" customHeight="1">
      <c r="A393" s="2"/>
      <c r="B393" s="2"/>
      <c r="C393" s="2"/>
      <c r="D393" s="2"/>
      <c r="E393" s="2"/>
      <c r="F393" s="2"/>
      <c r="G393" s="222"/>
      <c r="H393" s="222"/>
      <c r="I393" s="222"/>
      <c r="J393" s="222"/>
      <c r="K393" s="5"/>
    </row>
    <row r="394" ht="15.75" customHeight="1">
      <c r="A394" s="2"/>
      <c r="B394" s="2"/>
      <c r="C394" s="2"/>
      <c r="D394" s="2"/>
      <c r="E394" s="2"/>
      <c r="F394" s="2"/>
      <c r="G394" s="222"/>
      <c r="H394" s="222"/>
      <c r="I394" s="222"/>
      <c r="J394" s="222"/>
      <c r="K394" s="5"/>
    </row>
    <row r="395" ht="15.75" customHeight="1">
      <c r="A395" s="2"/>
      <c r="B395" s="2"/>
      <c r="C395" s="2"/>
      <c r="D395" s="2"/>
      <c r="E395" s="2"/>
      <c r="F395" s="2"/>
      <c r="G395" s="222"/>
      <c r="H395" s="222"/>
      <c r="I395" s="222"/>
      <c r="J395" s="222"/>
      <c r="K395" s="5"/>
    </row>
    <row r="396" ht="15.75" customHeight="1">
      <c r="A396" s="2"/>
      <c r="B396" s="2"/>
      <c r="C396" s="2"/>
      <c r="D396" s="2"/>
      <c r="E396" s="2"/>
      <c r="F396" s="2"/>
      <c r="G396" s="222"/>
      <c r="H396" s="222"/>
      <c r="I396" s="222"/>
      <c r="J396" s="222"/>
      <c r="K396" s="5"/>
    </row>
    <row r="397" ht="15.75" customHeight="1">
      <c r="A397" s="2"/>
      <c r="B397" s="2"/>
      <c r="C397" s="2"/>
      <c r="D397" s="2"/>
      <c r="E397" s="2"/>
      <c r="F397" s="2"/>
      <c r="G397" s="222"/>
      <c r="H397" s="222"/>
      <c r="I397" s="222"/>
      <c r="J397" s="222"/>
      <c r="K397" s="5"/>
    </row>
    <row r="398" ht="15.75" customHeight="1">
      <c r="A398" s="2"/>
      <c r="B398" s="2"/>
      <c r="C398" s="2"/>
      <c r="D398" s="2"/>
      <c r="E398" s="2"/>
      <c r="F398" s="2"/>
      <c r="G398" s="222"/>
      <c r="H398" s="222"/>
      <c r="I398" s="222"/>
      <c r="J398" s="222"/>
      <c r="K398" s="5"/>
    </row>
    <row r="399" ht="15.75" customHeight="1">
      <c r="A399" s="2"/>
      <c r="B399" s="2"/>
      <c r="C399" s="2"/>
      <c r="D399" s="2"/>
      <c r="E399" s="2"/>
      <c r="F399" s="2"/>
      <c r="G399" s="222"/>
      <c r="H399" s="222"/>
      <c r="I399" s="222"/>
      <c r="J399" s="222"/>
      <c r="K399" s="5"/>
    </row>
    <row r="400" ht="15.75" customHeight="1">
      <c r="A400" s="2"/>
      <c r="B400" s="2"/>
      <c r="C400" s="2"/>
      <c r="D400" s="2"/>
      <c r="E400" s="2"/>
      <c r="F400" s="2"/>
      <c r="G400" s="222"/>
      <c r="H400" s="222"/>
      <c r="I400" s="222"/>
      <c r="J400" s="222"/>
      <c r="K400" s="5"/>
    </row>
    <row r="401" ht="15.75" customHeight="1">
      <c r="A401" s="2"/>
      <c r="B401" s="2"/>
      <c r="C401" s="2"/>
      <c r="D401" s="2"/>
      <c r="E401" s="2"/>
      <c r="F401" s="2"/>
      <c r="G401" s="222"/>
      <c r="H401" s="222"/>
      <c r="I401" s="222"/>
      <c r="J401" s="222"/>
      <c r="K401" s="5"/>
    </row>
    <row r="402" ht="15.75" customHeight="1">
      <c r="A402" s="2"/>
      <c r="B402" s="2"/>
      <c r="C402" s="2"/>
      <c r="D402" s="2"/>
      <c r="E402" s="2"/>
      <c r="F402" s="2"/>
      <c r="G402" s="222"/>
      <c r="H402" s="222"/>
      <c r="I402" s="222"/>
      <c r="J402" s="222"/>
      <c r="K402" s="5"/>
    </row>
    <row r="403" ht="15.75" customHeight="1">
      <c r="A403" s="2"/>
      <c r="B403" s="2"/>
      <c r="C403" s="2"/>
      <c r="D403" s="2"/>
      <c r="E403" s="2"/>
      <c r="F403" s="2"/>
      <c r="G403" s="222"/>
      <c r="H403" s="222"/>
      <c r="I403" s="222"/>
      <c r="J403" s="222"/>
      <c r="K403" s="5"/>
    </row>
    <row r="404" ht="15.75" customHeight="1">
      <c r="A404" s="2"/>
      <c r="B404" s="2"/>
      <c r="C404" s="2"/>
      <c r="D404" s="2"/>
      <c r="E404" s="2"/>
      <c r="F404" s="2"/>
      <c r="G404" s="222"/>
      <c r="H404" s="222"/>
      <c r="I404" s="222"/>
      <c r="J404" s="222"/>
      <c r="K404" s="5"/>
    </row>
    <row r="405" ht="15.75" customHeight="1">
      <c r="A405" s="2"/>
      <c r="B405" s="2"/>
      <c r="C405" s="2"/>
      <c r="D405" s="2"/>
      <c r="E405" s="2"/>
      <c r="F405" s="2"/>
      <c r="G405" s="222"/>
      <c r="H405" s="222"/>
      <c r="I405" s="222"/>
      <c r="J405" s="222"/>
      <c r="K405" s="5"/>
    </row>
    <row r="406" ht="15.75" customHeight="1">
      <c r="A406" s="2"/>
      <c r="B406" s="2"/>
      <c r="C406" s="2"/>
      <c r="D406" s="2"/>
      <c r="E406" s="2"/>
      <c r="F406" s="2"/>
      <c r="G406" s="222"/>
      <c r="H406" s="222"/>
      <c r="I406" s="222"/>
      <c r="J406" s="222"/>
      <c r="K406" s="5"/>
    </row>
    <row r="407" ht="15.75" customHeight="1">
      <c r="A407" s="2"/>
      <c r="B407" s="2"/>
      <c r="C407" s="2"/>
      <c r="D407" s="2"/>
      <c r="E407" s="2"/>
      <c r="F407" s="2"/>
      <c r="G407" s="222"/>
      <c r="H407" s="222"/>
      <c r="I407" s="222"/>
      <c r="J407" s="222"/>
      <c r="K407" s="5"/>
    </row>
    <row r="408" ht="15.75" customHeight="1">
      <c r="A408" s="2"/>
      <c r="B408" s="2"/>
      <c r="C408" s="2"/>
      <c r="D408" s="2"/>
      <c r="E408" s="2"/>
      <c r="F408" s="2"/>
      <c r="G408" s="222"/>
      <c r="H408" s="222"/>
      <c r="I408" s="222"/>
      <c r="J408" s="222"/>
      <c r="K408" s="5"/>
    </row>
    <row r="409" ht="15.75" customHeight="1">
      <c r="A409" s="2"/>
      <c r="B409" s="2"/>
      <c r="C409" s="2"/>
      <c r="D409" s="2"/>
      <c r="E409" s="2"/>
      <c r="F409" s="2"/>
      <c r="G409" s="222"/>
      <c r="H409" s="222"/>
      <c r="I409" s="222"/>
      <c r="J409" s="222"/>
      <c r="K409" s="5"/>
    </row>
    <row r="410" ht="15.75" customHeight="1">
      <c r="A410" s="2"/>
      <c r="B410" s="2"/>
      <c r="C410" s="2"/>
      <c r="D410" s="2"/>
      <c r="E410" s="2"/>
      <c r="F410" s="2"/>
      <c r="G410" s="222"/>
      <c r="H410" s="222"/>
      <c r="I410" s="222"/>
      <c r="J410" s="222"/>
      <c r="K410" s="5"/>
    </row>
    <row r="411" ht="15.75" customHeight="1">
      <c r="A411" s="2"/>
      <c r="B411" s="2"/>
      <c r="C411" s="2"/>
      <c r="D411" s="2"/>
      <c r="E411" s="2"/>
      <c r="F411" s="2"/>
      <c r="G411" s="222"/>
      <c r="H411" s="222"/>
      <c r="I411" s="222"/>
      <c r="J411" s="222"/>
      <c r="K411" s="5"/>
    </row>
    <row r="412" ht="15.75" customHeight="1">
      <c r="A412" s="2"/>
      <c r="B412" s="2"/>
      <c r="C412" s="2"/>
      <c r="D412" s="2"/>
      <c r="E412" s="2"/>
      <c r="F412" s="2"/>
      <c r="G412" s="222"/>
      <c r="H412" s="222"/>
      <c r="I412" s="222"/>
      <c r="J412" s="222"/>
      <c r="K412" s="5"/>
    </row>
    <row r="413" ht="15.75" customHeight="1">
      <c r="A413" s="2"/>
      <c r="B413" s="2"/>
      <c r="C413" s="2"/>
      <c r="D413" s="2"/>
      <c r="E413" s="2"/>
      <c r="F413" s="2"/>
      <c r="G413" s="222"/>
      <c r="H413" s="222"/>
      <c r="I413" s="222"/>
      <c r="J413" s="222"/>
      <c r="K413" s="5"/>
    </row>
    <row r="414" ht="15.75" customHeight="1">
      <c r="A414" s="2"/>
      <c r="B414" s="2"/>
      <c r="C414" s="2"/>
      <c r="D414" s="2"/>
      <c r="E414" s="2"/>
      <c r="F414" s="2"/>
      <c r="G414" s="222"/>
      <c r="H414" s="222"/>
      <c r="I414" s="222"/>
      <c r="J414" s="222"/>
      <c r="K414" s="5"/>
    </row>
    <row r="415" ht="15.75" customHeight="1">
      <c r="A415" s="2"/>
      <c r="B415" s="2"/>
      <c r="C415" s="2"/>
      <c r="D415" s="2"/>
      <c r="E415" s="2"/>
      <c r="F415" s="2"/>
      <c r="G415" s="222"/>
      <c r="H415" s="222"/>
      <c r="I415" s="222"/>
      <c r="J415" s="222"/>
      <c r="K415" s="5"/>
    </row>
    <row r="416" ht="15.75" customHeight="1">
      <c r="A416" s="2"/>
      <c r="B416" s="2"/>
      <c r="C416" s="2"/>
      <c r="D416" s="2"/>
      <c r="E416" s="2"/>
      <c r="F416" s="2"/>
      <c r="G416" s="222"/>
      <c r="H416" s="222"/>
      <c r="I416" s="222"/>
      <c r="J416" s="222"/>
      <c r="K416" s="5"/>
    </row>
    <row r="417" ht="15.75" customHeight="1">
      <c r="A417" s="2"/>
      <c r="B417" s="2"/>
      <c r="C417" s="2"/>
      <c r="D417" s="2"/>
      <c r="E417" s="2"/>
      <c r="F417" s="2"/>
      <c r="G417" s="222"/>
      <c r="H417" s="222"/>
      <c r="I417" s="222"/>
      <c r="J417" s="222"/>
      <c r="K417" s="5"/>
    </row>
    <row r="418" ht="15.75" customHeight="1">
      <c r="A418" s="2"/>
      <c r="B418" s="2"/>
      <c r="C418" s="2"/>
      <c r="D418" s="2"/>
      <c r="E418" s="2"/>
      <c r="F418" s="2"/>
      <c r="G418" s="222"/>
      <c r="H418" s="222"/>
      <c r="I418" s="222"/>
      <c r="J418" s="222"/>
      <c r="K418" s="5"/>
    </row>
    <row r="419" ht="15.75" customHeight="1">
      <c r="A419" s="2"/>
      <c r="B419" s="2"/>
      <c r="C419" s="2"/>
      <c r="D419" s="2"/>
      <c r="E419" s="2"/>
      <c r="F419" s="2"/>
      <c r="G419" s="222"/>
      <c r="H419" s="222"/>
      <c r="I419" s="222"/>
      <c r="J419" s="222"/>
      <c r="K419" s="5"/>
    </row>
    <row r="420" ht="15.75" customHeight="1">
      <c r="A420" s="2"/>
      <c r="B420" s="2"/>
      <c r="C420" s="2"/>
      <c r="D420" s="2"/>
      <c r="E420" s="2"/>
      <c r="F420" s="2"/>
      <c r="G420" s="222"/>
      <c r="H420" s="222"/>
      <c r="I420" s="222"/>
      <c r="J420" s="222"/>
      <c r="K420" s="5"/>
    </row>
    <row r="421" ht="15.75" customHeight="1">
      <c r="A421" s="2"/>
      <c r="B421" s="2"/>
      <c r="C421" s="2"/>
      <c r="D421" s="2"/>
      <c r="E421" s="2"/>
      <c r="F421" s="2"/>
      <c r="G421" s="222"/>
      <c r="H421" s="222"/>
      <c r="I421" s="222"/>
      <c r="J421" s="222"/>
      <c r="K421" s="5"/>
    </row>
    <row r="422" ht="15.75" customHeight="1">
      <c r="A422" s="2"/>
      <c r="B422" s="2"/>
      <c r="C422" s="2"/>
      <c r="D422" s="2"/>
      <c r="E422" s="2"/>
      <c r="F422" s="2"/>
      <c r="G422" s="222"/>
      <c r="H422" s="222"/>
      <c r="I422" s="222"/>
      <c r="J422" s="222"/>
      <c r="K422" s="5"/>
    </row>
    <row r="423" ht="15.75" customHeight="1">
      <c r="A423" s="2"/>
      <c r="B423" s="2"/>
      <c r="C423" s="2"/>
      <c r="D423" s="2"/>
      <c r="E423" s="2"/>
      <c r="F423" s="2"/>
      <c r="G423" s="222"/>
      <c r="H423" s="222"/>
      <c r="I423" s="222"/>
      <c r="J423" s="222"/>
      <c r="K423" s="5"/>
    </row>
    <row r="424" ht="15.75" customHeight="1">
      <c r="A424" s="2"/>
      <c r="B424" s="2"/>
      <c r="C424" s="2"/>
      <c r="D424" s="2"/>
      <c r="E424" s="2"/>
      <c r="F424" s="2"/>
      <c r="G424" s="222"/>
      <c r="H424" s="222"/>
      <c r="I424" s="222"/>
      <c r="J424" s="222"/>
      <c r="K424" s="5"/>
    </row>
    <row r="425" ht="15.75" customHeight="1">
      <c r="A425" s="2"/>
      <c r="B425" s="2"/>
      <c r="C425" s="2"/>
      <c r="D425" s="2"/>
      <c r="E425" s="2"/>
      <c r="F425" s="2"/>
      <c r="G425" s="222"/>
      <c r="H425" s="222"/>
      <c r="I425" s="222"/>
      <c r="J425" s="222"/>
      <c r="K425" s="5"/>
    </row>
    <row r="426" ht="15.75" customHeight="1">
      <c r="A426" s="2"/>
      <c r="B426" s="2"/>
      <c r="C426" s="2"/>
      <c r="D426" s="2"/>
      <c r="E426" s="2"/>
      <c r="F426" s="2"/>
      <c r="G426" s="222"/>
      <c r="H426" s="222"/>
      <c r="I426" s="222"/>
      <c r="J426" s="222"/>
      <c r="K426" s="5"/>
    </row>
    <row r="427" ht="15.75" customHeight="1">
      <c r="A427" s="2"/>
      <c r="B427" s="2"/>
      <c r="C427" s="2"/>
      <c r="D427" s="2"/>
      <c r="E427" s="2"/>
      <c r="F427" s="2"/>
      <c r="G427" s="222"/>
      <c r="H427" s="222"/>
      <c r="I427" s="222"/>
      <c r="J427" s="222"/>
      <c r="K427" s="5"/>
    </row>
    <row r="428" ht="15.75" customHeight="1">
      <c r="A428" s="2"/>
      <c r="B428" s="2"/>
      <c r="C428" s="2"/>
      <c r="D428" s="2"/>
      <c r="E428" s="2"/>
      <c r="F428" s="2"/>
      <c r="G428" s="222"/>
      <c r="H428" s="222"/>
      <c r="I428" s="222"/>
      <c r="J428" s="222"/>
      <c r="K428" s="5"/>
    </row>
    <row r="429" ht="15.75" customHeight="1">
      <c r="A429" s="2"/>
      <c r="B429" s="2"/>
      <c r="C429" s="2"/>
      <c r="D429" s="2"/>
      <c r="E429" s="2"/>
      <c r="F429" s="2"/>
      <c r="G429" s="222"/>
      <c r="H429" s="222"/>
      <c r="I429" s="222"/>
      <c r="J429" s="222"/>
      <c r="K429" s="5"/>
    </row>
    <row r="430" ht="15.75" customHeight="1">
      <c r="A430" s="2"/>
      <c r="B430" s="2"/>
      <c r="C430" s="2"/>
      <c r="D430" s="2"/>
      <c r="E430" s="2"/>
      <c r="F430" s="2"/>
      <c r="G430" s="222"/>
      <c r="H430" s="222"/>
      <c r="I430" s="222"/>
      <c r="J430" s="222"/>
      <c r="K430" s="5"/>
    </row>
    <row r="431" ht="15.75" customHeight="1">
      <c r="A431" s="2"/>
      <c r="B431" s="2"/>
      <c r="C431" s="2"/>
      <c r="D431" s="2"/>
      <c r="E431" s="2"/>
      <c r="F431" s="2"/>
      <c r="G431" s="222"/>
      <c r="H431" s="222"/>
      <c r="I431" s="222"/>
      <c r="J431" s="222"/>
      <c r="K431" s="5"/>
    </row>
    <row r="432" ht="15.75" customHeight="1">
      <c r="A432" s="2"/>
      <c r="B432" s="2"/>
      <c r="C432" s="2"/>
      <c r="D432" s="2"/>
      <c r="E432" s="2"/>
      <c r="F432" s="2"/>
      <c r="G432" s="222"/>
      <c r="H432" s="222"/>
      <c r="I432" s="222"/>
      <c r="J432" s="222"/>
      <c r="K432" s="5"/>
    </row>
    <row r="433" ht="15.75" customHeight="1">
      <c r="A433" s="2"/>
      <c r="B433" s="2"/>
      <c r="C433" s="2"/>
      <c r="D433" s="2"/>
      <c r="E433" s="2"/>
      <c r="F433" s="2"/>
      <c r="G433" s="222"/>
      <c r="H433" s="222"/>
      <c r="I433" s="222"/>
      <c r="J433" s="222"/>
      <c r="K433" s="5"/>
    </row>
    <row r="434" ht="15.75" customHeight="1">
      <c r="A434" s="2"/>
      <c r="B434" s="2"/>
      <c r="C434" s="2"/>
      <c r="D434" s="2"/>
      <c r="E434" s="2"/>
      <c r="F434" s="2"/>
      <c r="G434" s="222"/>
      <c r="H434" s="222"/>
      <c r="I434" s="222"/>
      <c r="J434" s="222"/>
      <c r="K434" s="5"/>
    </row>
    <row r="435" ht="15.75" customHeight="1">
      <c r="A435" s="2"/>
      <c r="B435" s="2"/>
      <c r="C435" s="2"/>
      <c r="D435" s="2"/>
      <c r="E435" s="2"/>
      <c r="F435" s="2"/>
      <c r="G435" s="222"/>
      <c r="H435" s="222"/>
      <c r="I435" s="222"/>
      <c r="J435" s="222"/>
      <c r="K435" s="5"/>
    </row>
    <row r="436" ht="15.75" customHeight="1">
      <c r="A436" s="2"/>
      <c r="B436" s="2"/>
      <c r="C436" s="2"/>
      <c r="D436" s="2"/>
      <c r="E436" s="2"/>
      <c r="F436" s="2"/>
      <c r="G436" s="222"/>
      <c r="H436" s="222"/>
      <c r="I436" s="222"/>
      <c r="J436" s="222"/>
      <c r="K436" s="5"/>
    </row>
    <row r="437" ht="15.75" customHeight="1">
      <c r="A437" s="2"/>
      <c r="B437" s="2"/>
      <c r="C437" s="2"/>
      <c r="D437" s="2"/>
      <c r="E437" s="2"/>
      <c r="F437" s="2"/>
      <c r="G437" s="222"/>
      <c r="H437" s="222"/>
      <c r="I437" s="222"/>
      <c r="J437" s="222"/>
      <c r="K437" s="5"/>
    </row>
    <row r="438" ht="15.75" customHeight="1">
      <c r="A438" s="2"/>
      <c r="B438" s="2"/>
      <c r="C438" s="2"/>
      <c r="D438" s="2"/>
      <c r="E438" s="2"/>
      <c r="F438" s="2"/>
      <c r="G438" s="222"/>
      <c r="H438" s="222"/>
      <c r="I438" s="222"/>
      <c r="J438" s="222"/>
      <c r="K438" s="5"/>
    </row>
    <row r="439" ht="15.75" customHeight="1">
      <c r="A439" s="2"/>
      <c r="B439" s="2"/>
      <c r="C439" s="2"/>
      <c r="D439" s="2"/>
      <c r="E439" s="2"/>
      <c r="F439" s="2"/>
      <c r="G439" s="222"/>
      <c r="H439" s="222"/>
      <c r="I439" s="222"/>
      <c r="J439" s="222"/>
      <c r="K439" s="5"/>
    </row>
    <row r="440" ht="15.75" customHeight="1">
      <c r="A440" s="2"/>
      <c r="B440" s="2"/>
      <c r="C440" s="2"/>
      <c r="D440" s="2"/>
      <c r="E440" s="2"/>
      <c r="F440" s="2"/>
      <c r="G440" s="222"/>
      <c r="H440" s="222"/>
      <c r="I440" s="222"/>
      <c r="J440" s="222"/>
      <c r="K440" s="5"/>
    </row>
    <row r="441" ht="15.75" customHeight="1">
      <c r="A441" s="2"/>
      <c r="B441" s="2"/>
      <c r="C441" s="2"/>
      <c r="D441" s="2"/>
      <c r="E441" s="2"/>
      <c r="F441" s="2"/>
      <c r="G441" s="222"/>
      <c r="H441" s="222"/>
      <c r="I441" s="222"/>
      <c r="J441" s="222"/>
      <c r="K441" s="5"/>
    </row>
    <row r="442" ht="15.75" customHeight="1">
      <c r="A442" s="2"/>
      <c r="B442" s="2"/>
      <c r="C442" s="2"/>
      <c r="D442" s="2"/>
      <c r="E442" s="2"/>
      <c r="F442" s="2"/>
      <c r="G442" s="222"/>
      <c r="H442" s="222"/>
      <c r="I442" s="222"/>
      <c r="J442" s="222"/>
      <c r="K442" s="5"/>
    </row>
    <row r="443" ht="15.75" customHeight="1">
      <c r="A443" s="2"/>
      <c r="B443" s="2"/>
      <c r="C443" s="2"/>
      <c r="D443" s="2"/>
      <c r="E443" s="2"/>
      <c r="F443" s="2"/>
      <c r="G443" s="222"/>
      <c r="H443" s="222"/>
      <c r="I443" s="222"/>
      <c r="J443" s="222"/>
      <c r="K443" s="5"/>
    </row>
    <row r="444" ht="15.75" customHeight="1">
      <c r="A444" s="2"/>
      <c r="B444" s="2"/>
      <c r="C444" s="2"/>
      <c r="D444" s="2"/>
      <c r="E444" s="2"/>
      <c r="F444" s="2"/>
      <c r="G444" s="222"/>
      <c r="H444" s="222"/>
      <c r="I444" s="222"/>
      <c r="J444" s="222"/>
      <c r="K444" s="5"/>
    </row>
    <row r="445" ht="15.75" customHeight="1">
      <c r="A445" s="2"/>
      <c r="B445" s="2"/>
      <c r="C445" s="2"/>
      <c r="D445" s="2"/>
      <c r="E445" s="2"/>
      <c r="F445" s="2"/>
      <c r="G445" s="222"/>
      <c r="H445" s="222"/>
      <c r="I445" s="222"/>
      <c r="J445" s="222"/>
      <c r="K445" s="5"/>
    </row>
    <row r="446" ht="15.75" customHeight="1">
      <c r="A446" s="2"/>
      <c r="B446" s="2"/>
      <c r="C446" s="2"/>
      <c r="D446" s="2"/>
      <c r="E446" s="2"/>
      <c r="F446" s="2"/>
      <c r="G446" s="222"/>
      <c r="H446" s="222"/>
      <c r="I446" s="222"/>
      <c r="J446" s="222"/>
      <c r="K446" s="5"/>
    </row>
    <row r="447" ht="15.75" customHeight="1">
      <c r="A447" s="2"/>
      <c r="B447" s="2"/>
      <c r="C447" s="2"/>
      <c r="D447" s="2"/>
      <c r="E447" s="2"/>
      <c r="F447" s="2"/>
      <c r="G447" s="222"/>
      <c r="H447" s="222"/>
      <c r="I447" s="222"/>
      <c r="J447" s="222"/>
      <c r="K447" s="5"/>
    </row>
    <row r="448" ht="15.75" customHeight="1">
      <c r="A448" s="2"/>
      <c r="B448" s="2"/>
      <c r="C448" s="2"/>
      <c r="D448" s="2"/>
      <c r="E448" s="2"/>
      <c r="F448" s="2"/>
      <c r="G448" s="222"/>
      <c r="H448" s="222"/>
      <c r="I448" s="222"/>
      <c r="J448" s="222"/>
      <c r="K448" s="5"/>
    </row>
    <row r="449" ht="15.75" customHeight="1">
      <c r="A449" s="2"/>
      <c r="B449" s="2"/>
      <c r="C449" s="2"/>
      <c r="D449" s="2"/>
      <c r="E449" s="2"/>
      <c r="F449" s="2"/>
      <c r="G449" s="222"/>
      <c r="H449" s="222"/>
      <c r="I449" s="222"/>
      <c r="J449" s="222"/>
      <c r="K449" s="5"/>
    </row>
    <row r="450" ht="15.75" customHeight="1">
      <c r="A450" s="2"/>
      <c r="B450" s="2"/>
      <c r="C450" s="2"/>
      <c r="D450" s="2"/>
      <c r="E450" s="2"/>
      <c r="F450" s="2"/>
      <c r="G450" s="222"/>
      <c r="H450" s="222"/>
      <c r="I450" s="222"/>
      <c r="J450" s="222"/>
      <c r="K450" s="5"/>
    </row>
    <row r="451" ht="15.75" customHeight="1">
      <c r="A451" s="2"/>
      <c r="B451" s="2"/>
      <c r="C451" s="2"/>
      <c r="D451" s="2"/>
      <c r="E451" s="2"/>
      <c r="F451" s="2"/>
      <c r="G451" s="222"/>
      <c r="H451" s="222"/>
      <c r="I451" s="222"/>
      <c r="J451" s="222"/>
      <c r="K451" s="5"/>
    </row>
    <row r="452" ht="15.75" customHeight="1">
      <c r="A452" s="2"/>
      <c r="B452" s="2"/>
      <c r="C452" s="2"/>
      <c r="D452" s="2"/>
      <c r="E452" s="2"/>
      <c r="F452" s="2"/>
      <c r="G452" s="222"/>
      <c r="H452" s="222"/>
      <c r="I452" s="222"/>
      <c r="J452" s="222"/>
      <c r="K452" s="5"/>
    </row>
    <row r="453" ht="15.75" customHeight="1">
      <c r="A453" s="2"/>
      <c r="B453" s="2"/>
      <c r="C453" s="2"/>
      <c r="D453" s="2"/>
      <c r="E453" s="2"/>
      <c r="F453" s="2"/>
      <c r="G453" s="222"/>
      <c r="H453" s="222"/>
      <c r="I453" s="222"/>
      <c r="J453" s="222"/>
      <c r="K453" s="5"/>
    </row>
    <row r="454" ht="15.75" customHeight="1">
      <c r="A454" s="2"/>
      <c r="B454" s="2"/>
      <c r="C454" s="2"/>
      <c r="D454" s="2"/>
      <c r="E454" s="2"/>
      <c r="F454" s="2"/>
      <c r="G454" s="222"/>
      <c r="H454" s="222"/>
      <c r="I454" s="222"/>
      <c r="J454" s="222"/>
      <c r="K454" s="5"/>
    </row>
    <row r="455" ht="15.75" customHeight="1">
      <c r="A455" s="2"/>
      <c r="B455" s="2"/>
      <c r="C455" s="2"/>
      <c r="D455" s="2"/>
      <c r="E455" s="2"/>
      <c r="F455" s="2"/>
      <c r="G455" s="222"/>
      <c r="H455" s="222"/>
      <c r="I455" s="222"/>
      <c r="J455" s="222"/>
      <c r="K455" s="5"/>
    </row>
    <row r="456" ht="15.75" customHeight="1">
      <c r="A456" s="2"/>
      <c r="B456" s="2"/>
      <c r="C456" s="2"/>
      <c r="D456" s="2"/>
      <c r="E456" s="2"/>
      <c r="F456" s="2"/>
      <c r="G456" s="222"/>
      <c r="H456" s="222"/>
      <c r="I456" s="222"/>
      <c r="J456" s="222"/>
      <c r="K456" s="5"/>
    </row>
    <row r="457" ht="15.75" customHeight="1">
      <c r="A457" s="2"/>
      <c r="B457" s="2"/>
      <c r="C457" s="2"/>
      <c r="D457" s="2"/>
      <c r="E457" s="2"/>
      <c r="F457" s="2"/>
      <c r="G457" s="222"/>
      <c r="H457" s="222"/>
      <c r="I457" s="222"/>
      <c r="J457" s="222"/>
      <c r="K457" s="5"/>
    </row>
    <row r="458" ht="15.75" customHeight="1">
      <c r="A458" s="2"/>
      <c r="B458" s="2"/>
      <c r="C458" s="2"/>
      <c r="D458" s="2"/>
      <c r="E458" s="2"/>
      <c r="F458" s="2"/>
      <c r="G458" s="222"/>
      <c r="H458" s="222"/>
      <c r="I458" s="222"/>
      <c r="J458" s="222"/>
      <c r="K458" s="5"/>
    </row>
    <row r="459" ht="15.75" customHeight="1">
      <c r="A459" s="2"/>
      <c r="B459" s="2"/>
      <c r="C459" s="2"/>
      <c r="D459" s="2"/>
      <c r="E459" s="2"/>
      <c r="F459" s="2"/>
      <c r="G459" s="222"/>
      <c r="H459" s="222"/>
      <c r="I459" s="222"/>
      <c r="J459" s="222"/>
      <c r="K459" s="5"/>
    </row>
    <row r="460" ht="15.75" customHeight="1">
      <c r="A460" s="2"/>
      <c r="B460" s="2"/>
      <c r="C460" s="2"/>
      <c r="D460" s="2"/>
      <c r="E460" s="2"/>
      <c r="F460" s="2"/>
      <c r="G460" s="222"/>
      <c r="H460" s="222"/>
      <c r="I460" s="222"/>
      <c r="J460" s="222"/>
      <c r="K460" s="5"/>
    </row>
    <row r="461" ht="15.75" customHeight="1">
      <c r="A461" s="2"/>
      <c r="B461" s="2"/>
      <c r="C461" s="2"/>
      <c r="D461" s="2"/>
      <c r="E461" s="2"/>
      <c r="F461" s="2"/>
      <c r="G461" s="222"/>
      <c r="H461" s="222"/>
      <c r="I461" s="222"/>
      <c r="J461" s="222"/>
      <c r="K461" s="5"/>
    </row>
    <row r="462" ht="15.75" customHeight="1">
      <c r="A462" s="2"/>
      <c r="B462" s="2"/>
      <c r="C462" s="2"/>
      <c r="D462" s="2"/>
      <c r="E462" s="2"/>
      <c r="F462" s="2"/>
      <c r="G462" s="222"/>
      <c r="H462" s="222"/>
      <c r="I462" s="222"/>
      <c r="J462" s="222"/>
      <c r="K462" s="5"/>
    </row>
    <row r="463" ht="15.75" customHeight="1">
      <c r="A463" s="2"/>
      <c r="B463" s="2"/>
      <c r="C463" s="2"/>
      <c r="D463" s="2"/>
      <c r="E463" s="2"/>
      <c r="F463" s="2"/>
      <c r="G463" s="222"/>
      <c r="H463" s="222"/>
      <c r="I463" s="222"/>
      <c r="J463" s="222"/>
      <c r="K463" s="5"/>
    </row>
    <row r="464" ht="15.75" customHeight="1">
      <c r="A464" s="2"/>
      <c r="B464" s="2"/>
      <c r="C464" s="2"/>
      <c r="D464" s="2"/>
      <c r="E464" s="2"/>
      <c r="F464" s="2"/>
      <c r="G464" s="222"/>
      <c r="H464" s="222"/>
      <c r="I464" s="222"/>
      <c r="J464" s="222"/>
      <c r="K464" s="5"/>
    </row>
    <row r="465" ht="15.75" customHeight="1">
      <c r="A465" s="2"/>
      <c r="B465" s="2"/>
      <c r="C465" s="2"/>
      <c r="D465" s="2"/>
      <c r="E465" s="2"/>
      <c r="F465" s="2"/>
      <c r="G465" s="222"/>
      <c r="H465" s="222"/>
      <c r="I465" s="222"/>
      <c r="J465" s="222"/>
      <c r="K465" s="5"/>
    </row>
    <row r="466" ht="15.75" customHeight="1">
      <c r="A466" s="2"/>
      <c r="B466" s="2"/>
      <c r="C466" s="2"/>
      <c r="D466" s="2"/>
      <c r="E466" s="2"/>
      <c r="F466" s="2"/>
      <c r="G466" s="222"/>
      <c r="H466" s="222"/>
      <c r="I466" s="222"/>
      <c r="J466" s="222"/>
      <c r="K466" s="5"/>
    </row>
    <row r="467" ht="15.75" customHeight="1">
      <c r="A467" s="2"/>
      <c r="B467" s="2"/>
      <c r="C467" s="2"/>
      <c r="D467" s="2"/>
      <c r="E467" s="2"/>
      <c r="F467" s="2"/>
      <c r="G467" s="222"/>
      <c r="H467" s="222"/>
      <c r="I467" s="222"/>
      <c r="J467" s="222"/>
      <c r="K467" s="5"/>
    </row>
    <row r="468" ht="15.75" customHeight="1">
      <c r="A468" s="2"/>
      <c r="B468" s="2"/>
      <c r="C468" s="2"/>
      <c r="D468" s="2"/>
      <c r="E468" s="2"/>
      <c r="F468" s="2"/>
      <c r="G468" s="222"/>
      <c r="H468" s="222"/>
      <c r="I468" s="222"/>
      <c r="J468" s="222"/>
      <c r="K468" s="5"/>
    </row>
    <row r="469" ht="15.75" customHeight="1">
      <c r="A469" s="2"/>
      <c r="B469" s="2"/>
      <c r="C469" s="2"/>
      <c r="D469" s="2"/>
      <c r="E469" s="2"/>
      <c r="F469" s="2"/>
      <c r="G469" s="222"/>
      <c r="H469" s="222"/>
      <c r="I469" s="222"/>
      <c r="J469" s="222"/>
      <c r="K469" s="5"/>
    </row>
    <row r="470" ht="15.75" customHeight="1">
      <c r="A470" s="2"/>
      <c r="B470" s="2"/>
      <c r="C470" s="2"/>
      <c r="D470" s="2"/>
      <c r="E470" s="2"/>
      <c r="F470" s="2"/>
      <c r="G470" s="222"/>
      <c r="H470" s="222"/>
      <c r="I470" s="222"/>
      <c r="J470" s="222"/>
      <c r="K470" s="5"/>
    </row>
    <row r="471" ht="15.75" customHeight="1">
      <c r="A471" s="2"/>
      <c r="B471" s="2"/>
      <c r="C471" s="2"/>
      <c r="D471" s="2"/>
      <c r="E471" s="2"/>
      <c r="F471" s="2"/>
      <c r="G471" s="222"/>
      <c r="H471" s="222"/>
      <c r="I471" s="222"/>
      <c r="J471" s="222"/>
      <c r="K471" s="5"/>
    </row>
    <row r="472" ht="15.75" customHeight="1">
      <c r="A472" s="2"/>
      <c r="B472" s="2"/>
      <c r="C472" s="2"/>
      <c r="D472" s="2"/>
      <c r="E472" s="2"/>
      <c r="F472" s="2"/>
      <c r="G472" s="222"/>
      <c r="H472" s="222"/>
      <c r="I472" s="222"/>
      <c r="J472" s="222"/>
      <c r="K472" s="5"/>
    </row>
    <row r="473" ht="15.75" customHeight="1">
      <c r="A473" s="2"/>
      <c r="B473" s="2"/>
      <c r="C473" s="2"/>
      <c r="D473" s="2"/>
      <c r="E473" s="2"/>
      <c r="F473" s="2"/>
      <c r="G473" s="222"/>
      <c r="H473" s="222"/>
      <c r="I473" s="222"/>
      <c r="J473" s="222"/>
      <c r="K473" s="5"/>
    </row>
    <row r="474" ht="15.75" customHeight="1">
      <c r="A474" s="2"/>
      <c r="B474" s="2"/>
      <c r="C474" s="2"/>
      <c r="D474" s="2"/>
      <c r="E474" s="2"/>
      <c r="F474" s="2"/>
      <c r="G474" s="222"/>
      <c r="H474" s="222"/>
      <c r="I474" s="222"/>
      <c r="J474" s="222"/>
      <c r="K474" s="5"/>
    </row>
    <row r="475" ht="15.75" customHeight="1">
      <c r="A475" s="2"/>
      <c r="B475" s="2"/>
      <c r="C475" s="2"/>
      <c r="D475" s="2"/>
      <c r="E475" s="2"/>
      <c r="F475" s="2"/>
      <c r="G475" s="222"/>
      <c r="H475" s="222"/>
      <c r="I475" s="222"/>
      <c r="J475" s="222"/>
      <c r="K475" s="5"/>
    </row>
    <row r="476" ht="15.75" customHeight="1">
      <c r="A476" s="2"/>
      <c r="B476" s="2"/>
      <c r="C476" s="2"/>
      <c r="D476" s="2"/>
      <c r="E476" s="2"/>
      <c r="F476" s="2"/>
      <c r="G476" s="222"/>
      <c r="H476" s="222"/>
      <c r="I476" s="222"/>
      <c r="J476" s="222"/>
      <c r="K476" s="5"/>
    </row>
    <row r="477" ht="15.75" customHeight="1">
      <c r="A477" s="2"/>
      <c r="B477" s="2"/>
      <c r="C477" s="2"/>
      <c r="D477" s="2"/>
      <c r="E477" s="2"/>
      <c r="F477" s="2"/>
      <c r="G477" s="222"/>
      <c r="H477" s="222"/>
      <c r="I477" s="222"/>
      <c r="J477" s="222"/>
      <c r="K477" s="5"/>
    </row>
    <row r="478" ht="15.75" customHeight="1">
      <c r="A478" s="2"/>
      <c r="B478" s="2"/>
      <c r="C478" s="2"/>
      <c r="D478" s="2"/>
      <c r="E478" s="2"/>
      <c r="F478" s="2"/>
      <c r="G478" s="222"/>
      <c r="H478" s="222"/>
      <c r="I478" s="222"/>
      <c r="J478" s="222"/>
      <c r="K478" s="5"/>
    </row>
    <row r="479" ht="15.75" customHeight="1">
      <c r="A479" s="2"/>
      <c r="B479" s="2"/>
      <c r="C479" s="2"/>
      <c r="D479" s="2"/>
      <c r="E479" s="2"/>
      <c r="F479" s="2"/>
      <c r="G479" s="222"/>
      <c r="H479" s="222"/>
      <c r="I479" s="222"/>
      <c r="J479" s="222"/>
      <c r="K479" s="5"/>
    </row>
    <row r="480" ht="15.75" customHeight="1">
      <c r="A480" s="2"/>
      <c r="B480" s="2"/>
      <c r="C480" s="2"/>
      <c r="D480" s="2"/>
      <c r="E480" s="2"/>
      <c r="F480" s="2"/>
      <c r="G480" s="222"/>
      <c r="H480" s="222"/>
      <c r="I480" s="222"/>
      <c r="J480" s="222"/>
      <c r="K480" s="5"/>
    </row>
    <row r="481" ht="15.75" customHeight="1">
      <c r="A481" s="2"/>
      <c r="B481" s="2"/>
      <c r="C481" s="2"/>
      <c r="D481" s="2"/>
      <c r="E481" s="2"/>
      <c r="F481" s="2"/>
      <c r="G481" s="222"/>
      <c r="H481" s="222"/>
      <c r="I481" s="222"/>
      <c r="J481" s="222"/>
      <c r="K481" s="5"/>
    </row>
    <row r="482" ht="15.75" customHeight="1">
      <c r="A482" s="2"/>
      <c r="B482" s="2"/>
      <c r="C482" s="2"/>
      <c r="D482" s="2"/>
      <c r="E482" s="2"/>
      <c r="F482" s="2"/>
      <c r="G482" s="222"/>
      <c r="H482" s="222"/>
      <c r="I482" s="222"/>
      <c r="J482" s="222"/>
      <c r="K482" s="5"/>
    </row>
    <row r="483" ht="15.75" customHeight="1">
      <c r="A483" s="2"/>
      <c r="B483" s="2"/>
      <c r="C483" s="2"/>
      <c r="D483" s="2"/>
      <c r="E483" s="2"/>
      <c r="F483" s="2"/>
      <c r="G483" s="222"/>
      <c r="H483" s="222"/>
      <c r="I483" s="222"/>
      <c r="J483" s="222"/>
      <c r="K483" s="5"/>
    </row>
    <row r="484" ht="15.75" customHeight="1">
      <c r="A484" s="2"/>
      <c r="B484" s="2"/>
      <c r="C484" s="2"/>
      <c r="D484" s="2"/>
      <c r="E484" s="2"/>
      <c r="F484" s="2"/>
      <c r="G484" s="222"/>
      <c r="H484" s="222"/>
      <c r="I484" s="222"/>
      <c r="J484" s="222"/>
      <c r="K484" s="5"/>
    </row>
    <row r="485" ht="15.75" customHeight="1">
      <c r="A485" s="2"/>
      <c r="B485" s="2"/>
      <c r="C485" s="2"/>
      <c r="D485" s="2"/>
      <c r="E485" s="2"/>
      <c r="F485" s="2"/>
      <c r="G485" s="222"/>
      <c r="H485" s="222"/>
      <c r="I485" s="222"/>
      <c r="J485" s="222"/>
      <c r="K485" s="5"/>
    </row>
    <row r="486" ht="15.75" customHeight="1">
      <c r="A486" s="2"/>
      <c r="B486" s="2"/>
      <c r="C486" s="2"/>
      <c r="D486" s="2"/>
      <c r="E486" s="2"/>
      <c r="F486" s="2"/>
      <c r="G486" s="222"/>
      <c r="H486" s="222"/>
      <c r="I486" s="222"/>
      <c r="J486" s="222"/>
      <c r="K486" s="5"/>
    </row>
    <row r="487" ht="15.75" customHeight="1">
      <c r="A487" s="2"/>
      <c r="B487" s="2"/>
      <c r="C487" s="2"/>
      <c r="D487" s="2"/>
      <c r="E487" s="2"/>
      <c r="F487" s="2"/>
      <c r="G487" s="222"/>
      <c r="H487" s="222"/>
      <c r="I487" s="222"/>
      <c r="J487" s="222"/>
      <c r="K487" s="5"/>
    </row>
    <row r="488" ht="15.75" customHeight="1">
      <c r="A488" s="2"/>
      <c r="B488" s="2"/>
      <c r="C488" s="2"/>
      <c r="D488" s="2"/>
      <c r="E488" s="2"/>
      <c r="F488" s="2"/>
      <c r="G488" s="222"/>
      <c r="H488" s="222"/>
      <c r="I488" s="222"/>
      <c r="J488" s="222"/>
      <c r="K488" s="5"/>
    </row>
    <row r="489" ht="15.75" customHeight="1">
      <c r="A489" s="2"/>
      <c r="B489" s="2"/>
      <c r="C489" s="2"/>
      <c r="D489" s="2"/>
      <c r="E489" s="2"/>
      <c r="F489" s="2"/>
      <c r="G489" s="222"/>
      <c r="H489" s="222"/>
      <c r="I489" s="222"/>
      <c r="J489" s="222"/>
      <c r="K489" s="5"/>
    </row>
    <row r="490" ht="15.75" customHeight="1">
      <c r="A490" s="2"/>
      <c r="B490" s="2"/>
      <c r="C490" s="2"/>
      <c r="D490" s="2"/>
      <c r="E490" s="2"/>
      <c r="F490" s="2"/>
      <c r="G490" s="222"/>
      <c r="H490" s="222"/>
      <c r="I490" s="222"/>
      <c r="J490" s="222"/>
      <c r="K490" s="5"/>
    </row>
    <row r="491" ht="15.75" customHeight="1">
      <c r="A491" s="2"/>
      <c r="B491" s="2"/>
      <c r="C491" s="2"/>
      <c r="D491" s="2"/>
      <c r="E491" s="2"/>
      <c r="F491" s="2"/>
      <c r="G491" s="222"/>
      <c r="H491" s="222"/>
      <c r="I491" s="222"/>
      <c r="J491" s="222"/>
      <c r="K491" s="5"/>
    </row>
    <row r="492" ht="15.75" customHeight="1">
      <c r="A492" s="2"/>
      <c r="B492" s="2"/>
      <c r="C492" s="2"/>
      <c r="D492" s="2"/>
      <c r="E492" s="2"/>
      <c r="F492" s="2"/>
      <c r="G492" s="222"/>
      <c r="H492" s="222"/>
      <c r="I492" s="222"/>
      <c r="J492" s="222"/>
      <c r="K492" s="5"/>
    </row>
    <row r="493" ht="15.75" customHeight="1">
      <c r="A493" s="2"/>
      <c r="B493" s="2"/>
      <c r="C493" s="2"/>
      <c r="D493" s="2"/>
      <c r="E493" s="2"/>
      <c r="F493" s="2"/>
      <c r="G493" s="222"/>
      <c r="H493" s="222"/>
      <c r="I493" s="222"/>
      <c r="J493" s="222"/>
      <c r="K493" s="5"/>
    </row>
    <row r="494" ht="15.75" customHeight="1">
      <c r="A494" s="2"/>
      <c r="B494" s="2"/>
      <c r="C494" s="2"/>
      <c r="D494" s="2"/>
      <c r="E494" s="2"/>
      <c r="F494" s="2"/>
      <c r="G494" s="222"/>
      <c r="H494" s="222"/>
      <c r="I494" s="222"/>
      <c r="J494" s="222"/>
      <c r="K494" s="5"/>
    </row>
    <row r="495" ht="15.75" customHeight="1">
      <c r="A495" s="2"/>
      <c r="B495" s="2"/>
      <c r="C495" s="2"/>
      <c r="D495" s="2"/>
      <c r="E495" s="2"/>
      <c r="F495" s="2"/>
      <c r="G495" s="222"/>
      <c r="H495" s="222"/>
      <c r="I495" s="222"/>
      <c r="J495" s="222"/>
      <c r="K495" s="5"/>
    </row>
    <row r="496" ht="15.75" customHeight="1">
      <c r="A496" s="2"/>
      <c r="B496" s="2"/>
      <c r="C496" s="2"/>
      <c r="D496" s="2"/>
      <c r="E496" s="2"/>
      <c r="F496" s="2"/>
      <c r="G496" s="222"/>
      <c r="H496" s="222"/>
      <c r="I496" s="222"/>
      <c r="J496" s="222"/>
      <c r="K496" s="5"/>
    </row>
    <row r="497" ht="15.75" customHeight="1">
      <c r="A497" s="2"/>
      <c r="B497" s="2"/>
      <c r="C497" s="2"/>
      <c r="D497" s="2"/>
      <c r="E497" s="2"/>
      <c r="F497" s="2"/>
      <c r="G497" s="222"/>
      <c r="H497" s="222"/>
      <c r="I497" s="222"/>
      <c r="J497" s="222"/>
      <c r="K497" s="5"/>
    </row>
    <row r="498" ht="15.75" customHeight="1">
      <c r="A498" s="2"/>
      <c r="B498" s="2"/>
      <c r="C498" s="2"/>
      <c r="D498" s="2"/>
      <c r="E498" s="2"/>
      <c r="F498" s="2"/>
      <c r="G498" s="222"/>
      <c r="H498" s="222"/>
      <c r="I498" s="222"/>
      <c r="J498" s="222"/>
      <c r="K498" s="5"/>
    </row>
    <row r="499" ht="15.75" customHeight="1">
      <c r="A499" s="2"/>
      <c r="B499" s="2"/>
      <c r="C499" s="2"/>
      <c r="D499" s="2"/>
      <c r="E499" s="2"/>
      <c r="F499" s="2"/>
      <c r="G499" s="222"/>
      <c r="H499" s="222"/>
      <c r="I499" s="222"/>
      <c r="J499" s="222"/>
      <c r="K499" s="5"/>
    </row>
    <row r="500" ht="15.75" customHeight="1">
      <c r="A500" s="2"/>
      <c r="B500" s="2"/>
      <c r="C500" s="2"/>
      <c r="D500" s="2"/>
      <c r="E500" s="2"/>
      <c r="F500" s="2"/>
      <c r="G500" s="222"/>
      <c r="H500" s="222"/>
      <c r="I500" s="222"/>
      <c r="J500" s="222"/>
      <c r="K500" s="5"/>
    </row>
    <row r="501" ht="15.75" customHeight="1">
      <c r="A501" s="2"/>
      <c r="B501" s="2"/>
      <c r="C501" s="2"/>
      <c r="D501" s="2"/>
      <c r="E501" s="2"/>
      <c r="F501" s="2"/>
      <c r="G501" s="222"/>
      <c r="H501" s="222"/>
      <c r="I501" s="222"/>
      <c r="J501" s="222"/>
      <c r="K501" s="5"/>
    </row>
    <row r="502" ht="15.75" customHeight="1">
      <c r="A502" s="2"/>
      <c r="B502" s="2"/>
      <c r="C502" s="2"/>
      <c r="D502" s="2"/>
      <c r="E502" s="2"/>
      <c r="F502" s="2"/>
      <c r="G502" s="222"/>
      <c r="H502" s="222"/>
      <c r="I502" s="222"/>
      <c r="J502" s="222"/>
      <c r="K502" s="5"/>
    </row>
    <row r="503" ht="15.75" customHeight="1">
      <c r="A503" s="2"/>
      <c r="B503" s="2"/>
      <c r="C503" s="2"/>
      <c r="D503" s="2"/>
      <c r="E503" s="2"/>
      <c r="F503" s="2"/>
      <c r="G503" s="222"/>
      <c r="H503" s="222"/>
      <c r="I503" s="222"/>
      <c r="J503" s="222"/>
      <c r="K503" s="5"/>
    </row>
    <row r="504" ht="15.75" customHeight="1">
      <c r="A504" s="2"/>
      <c r="B504" s="2"/>
      <c r="C504" s="2"/>
      <c r="D504" s="2"/>
      <c r="E504" s="2"/>
      <c r="F504" s="2"/>
      <c r="G504" s="222"/>
      <c r="H504" s="222"/>
      <c r="I504" s="222"/>
      <c r="J504" s="222"/>
      <c r="K504" s="5"/>
    </row>
    <row r="505" ht="15.75" customHeight="1">
      <c r="A505" s="2"/>
      <c r="B505" s="2"/>
      <c r="C505" s="2"/>
      <c r="D505" s="2"/>
      <c r="E505" s="2"/>
      <c r="F505" s="2"/>
      <c r="G505" s="222"/>
      <c r="H505" s="222"/>
      <c r="I505" s="222"/>
      <c r="J505" s="222"/>
      <c r="K505" s="5"/>
    </row>
    <row r="506" ht="15.75" customHeight="1">
      <c r="A506" s="2"/>
      <c r="B506" s="2"/>
      <c r="C506" s="2"/>
      <c r="D506" s="2"/>
      <c r="E506" s="2"/>
      <c r="F506" s="2"/>
      <c r="G506" s="222"/>
      <c r="H506" s="222"/>
      <c r="I506" s="222"/>
      <c r="J506" s="222"/>
      <c r="K506" s="5"/>
    </row>
    <row r="507" ht="15.75" customHeight="1">
      <c r="A507" s="2"/>
      <c r="B507" s="2"/>
      <c r="C507" s="2"/>
      <c r="D507" s="2"/>
      <c r="E507" s="2"/>
      <c r="F507" s="2"/>
      <c r="G507" s="222"/>
      <c r="H507" s="222"/>
      <c r="I507" s="222"/>
      <c r="J507" s="222"/>
      <c r="K507" s="5"/>
    </row>
    <row r="508" ht="15.75" customHeight="1">
      <c r="A508" s="2"/>
      <c r="B508" s="2"/>
      <c r="C508" s="2"/>
      <c r="D508" s="2"/>
      <c r="E508" s="2"/>
      <c r="F508" s="2"/>
      <c r="G508" s="222"/>
      <c r="H508" s="222"/>
      <c r="I508" s="222"/>
      <c r="J508" s="222"/>
      <c r="K508" s="5"/>
    </row>
    <row r="509" ht="15.75" customHeight="1">
      <c r="A509" s="2"/>
      <c r="B509" s="2"/>
      <c r="C509" s="2"/>
      <c r="D509" s="2"/>
      <c r="E509" s="2"/>
      <c r="F509" s="2"/>
      <c r="G509" s="222"/>
      <c r="H509" s="222"/>
      <c r="I509" s="222"/>
      <c r="J509" s="222"/>
      <c r="K509" s="5"/>
    </row>
    <row r="510" ht="15.75" customHeight="1">
      <c r="A510" s="2"/>
      <c r="B510" s="2"/>
      <c r="C510" s="2"/>
      <c r="D510" s="2"/>
      <c r="E510" s="2"/>
      <c r="F510" s="2"/>
      <c r="G510" s="222"/>
      <c r="H510" s="222"/>
      <c r="I510" s="222"/>
      <c r="J510" s="222"/>
      <c r="K510" s="5"/>
    </row>
    <row r="511" ht="15.75" customHeight="1">
      <c r="A511" s="2"/>
      <c r="B511" s="2"/>
      <c r="C511" s="2"/>
      <c r="D511" s="2"/>
      <c r="E511" s="2"/>
      <c r="F511" s="2"/>
      <c r="G511" s="222"/>
      <c r="H511" s="222"/>
      <c r="I511" s="222"/>
      <c r="J511" s="222"/>
      <c r="K511" s="5"/>
    </row>
    <row r="512" ht="15.75" customHeight="1">
      <c r="A512" s="2"/>
      <c r="B512" s="2"/>
      <c r="C512" s="2"/>
      <c r="D512" s="2"/>
      <c r="E512" s="2"/>
      <c r="F512" s="2"/>
      <c r="G512" s="222"/>
      <c r="H512" s="222"/>
      <c r="I512" s="222"/>
      <c r="J512" s="222"/>
      <c r="K512" s="5"/>
    </row>
    <row r="513" ht="15.75" customHeight="1">
      <c r="A513" s="2"/>
      <c r="B513" s="2"/>
      <c r="C513" s="2"/>
      <c r="D513" s="2"/>
      <c r="E513" s="2"/>
      <c r="F513" s="2"/>
      <c r="G513" s="222"/>
      <c r="H513" s="222"/>
      <c r="I513" s="222"/>
      <c r="J513" s="222"/>
      <c r="K513" s="5"/>
    </row>
    <row r="514" ht="15.75" customHeight="1">
      <c r="A514" s="2"/>
      <c r="B514" s="2"/>
      <c r="C514" s="2"/>
      <c r="D514" s="2"/>
      <c r="E514" s="2"/>
      <c r="F514" s="2"/>
      <c r="G514" s="222"/>
      <c r="H514" s="222"/>
      <c r="I514" s="222"/>
      <c r="J514" s="222"/>
      <c r="K514" s="5"/>
    </row>
    <row r="515" ht="15.75" customHeight="1">
      <c r="A515" s="2"/>
      <c r="B515" s="2"/>
      <c r="C515" s="2"/>
      <c r="D515" s="2"/>
      <c r="E515" s="2"/>
      <c r="F515" s="2"/>
      <c r="G515" s="222"/>
      <c r="H515" s="222"/>
      <c r="I515" s="222"/>
      <c r="J515" s="222"/>
      <c r="K515" s="5"/>
    </row>
    <row r="516" ht="15.75" customHeight="1">
      <c r="A516" s="2"/>
      <c r="B516" s="2"/>
      <c r="C516" s="2"/>
      <c r="D516" s="2"/>
      <c r="E516" s="2"/>
      <c r="F516" s="2"/>
      <c r="G516" s="222"/>
      <c r="H516" s="222"/>
      <c r="I516" s="222"/>
      <c r="J516" s="222"/>
      <c r="K516" s="5"/>
    </row>
    <row r="517" ht="15.75" customHeight="1">
      <c r="A517" s="2"/>
      <c r="B517" s="2"/>
      <c r="C517" s="2"/>
      <c r="D517" s="2"/>
      <c r="E517" s="2"/>
      <c r="F517" s="2"/>
      <c r="G517" s="222"/>
      <c r="H517" s="222"/>
      <c r="I517" s="222"/>
      <c r="J517" s="222"/>
      <c r="K517" s="5"/>
    </row>
    <row r="518" ht="15.75" customHeight="1">
      <c r="A518" s="2"/>
      <c r="B518" s="2"/>
      <c r="C518" s="2"/>
      <c r="D518" s="2"/>
      <c r="E518" s="2"/>
      <c r="F518" s="2"/>
      <c r="G518" s="222"/>
      <c r="H518" s="222"/>
      <c r="I518" s="222"/>
      <c r="J518" s="222"/>
      <c r="K518" s="5"/>
    </row>
    <row r="519" ht="15.75" customHeight="1">
      <c r="A519" s="2"/>
      <c r="B519" s="2"/>
      <c r="C519" s="2"/>
      <c r="D519" s="2"/>
      <c r="E519" s="2"/>
      <c r="F519" s="2"/>
      <c r="G519" s="222"/>
      <c r="H519" s="222"/>
      <c r="I519" s="222"/>
      <c r="J519" s="222"/>
      <c r="K519" s="5"/>
    </row>
    <row r="520" ht="15.75" customHeight="1">
      <c r="A520" s="2"/>
      <c r="B520" s="2"/>
      <c r="C520" s="2"/>
      <c r="D520" s="2"/>
      <c r="E520" s="2"/>
      <c r="F520" s="2"/>
      <c r="G520" s="222"/>
      <c r="H520" s="222"/>
      <c r="I520" s="222"/>
      <c r="J520" s="222"/>
      <c r="K520" s="5"/>
    </row>
    <row r="521" ht="15.75" customHeight="1">
      <c r="A521" s="2"/>
      <c r="B521" s="2"/>
      <c r="C521" s="2"/>
      <c r="D521" s="2"/>
      <c r="E521" s="2"/>
      <c r="F521" s="2"/>
      <c r="G521" s="222"/>
      <c r="H521" s="222"/>
      <c r="I521" s="222"/>
      <c r="J521" s="222"/>
      <c r="K521" s="5"/>
    </row>
    <row r="522" ht="15.75" customHeight="1">
      <c r="A522" s="2"/>
      <c r="B522" s="2"/>
      <c r="C522" s="2"/>
      <c r="D522" s="2"/>
      <c r="E522" s="2"/>
      <c r="F522" s="2"/>
      <c r="G522" s="222"/>
      <c r="H522" s="222"/>
      <c r="I522" s="222"/>
      <c r="J522" s="222"/>
      <c r="K522" s="5"/>
    </row>
    <row r="523" ht="15.75" customHeight="1">
      <c r="A523" s="2"/>
      <c r="B523" s="2"/>
      <c r="C523" s="2"/>
      <c r="D523" s="2"/>
      <c r="E523" s="2"/>
      <c r="F523" s="2"/>
      <c r="G523" s="222"/>
      <c r="H523" s="222"/>
      <c r="I523" s="222"/>
      <c r="J523" s="222"/>
      <c r="K523" s="5"/>
    </row>
    <row r="524" ht="15.75" customHeight="1">
      <c r="A524" s="2"/>
      <c r="B524" s="2"/>
      <c r="C524" s="2"/>
      <c r="D524" s="2"/>
      <c r="E524" s="2"/>
      <c r="F524" s="2"/>
      <c r="G524" s="222"/>
      <c r="H524" s="222"/>
      <c r="I524" s="222"/>
      <c r="J524" s="222"/>
      <c r="K524" s="5"/>
    </row>
    <row r="525" ht="15.75" customHeight="1">
      <c r="A525" s="2"/>
      <c r="B525" s="2"/>
      <c r="C525" s="2"/>
      <c r="D525" s="2"/>
      <c r="E525" s="2"/>
      <c r="F525" s="2"/>
      <c r="G525" s="222"/>
      <c r="H525" s="222"/>
      <c r="I525" s="222"/>
      <c r="J525" s="222"/>
      <c r="K525" s="5"/>
    </row>
    <row r="526" ht="15.75" customHeight="1">
      <c r="A526" s="2"/>
      <c r="B526" s="2"/>
      <c r="C526" s="2"/>
      <c r="D526" s="2"/>
      <c r="E526" s="2"/>
      <c r="F526" s="2"/>
      <c r="G526" s="222"/>
      <c r="H526" s="222"/>
      <c r="I526" s="222"/>
      <c r="J526" s="222"/>
      <c r="K526" s="5"/>
    </row>
    <row r="527" ht="15.75" customHeight="1">
      <c r="A527" s="2"/>
      <c r="B527" s="2"/>
      <c r="C527" s="2"/>
      <c r="D527" s="2"/>
      <c r="E527" s="2"/>
      <c r="F527" s="2"/>
      <c r="G527" s="222"/>
      <c r="H527" s="222"/>
      <c r="I527" s="222"/>
      <c r="J527" s="222"/>
      <c r="K527" s="5"/>
    </row>
    <row r="528" ht="15.75" customHeight="1">
      <c r="A528" s="2"/>
      <c r="B528" s="2"/>
      <c r="C528" s="2"/>
      <c r="D528" s="2"/>
      <c r="E528" s="2"/>
      <c r="F528" s="2"/>
      <c r="G528" s="222"/>
      <c r="H528" s="222"/>
      <c r="I528" s="222"/>
      <c r="J528" s="222"/>
      <c r="K528" s="5"/>
    </row>
    <row r="529" ht="15.75" customHeight="1">
      <c r="A529" s="2"/>
      <c r="B529" s="2"/>
      <c r="C529" s="2"/>
      <c r="D529" s="2"/>
      <c r="E529" s="2"/>
      <c r="F529" s="2"/>
      <c r="G529" s="222"/>
      <c r="H529" s="222"/>
      <c r="I529" s="222"/>
      <c r="J529" s="222"/>
      <c r="K529" s="5"/>
    </row>
    <row r="530" ht="15.75" customHeight="1">
      <c r="A530" s="2"/>
      <c r="B530" s="2"/>
      <c r="C530" s="2"/>
      <c r="D530" s="2"/>
      <c r="E530" s="2"/>
      <c r="F530" s="2"/>
      <c r="G530" s="222"/>
      <c r="H530" s="222"/>
      <c r="I530" s="222"/>
      <c r="J530" s="222"/>
      <c r="K530" s="5"/>
    </row>
    <row r="531" ht="15.75" customHeight="1">
      <c r="A531" s="2"/>
      <c r="B531" s="2"/>
      <c r="C531" s="2"/>
      <c r="D531" s="2"/>
      <c r="E531" s="2"/>
      <c r="F531" s="2"/>
      <c r="G531" s="222"/>
      <c r="H531" s="222"/>
      <c r="I531" s="222"/>
      <c r="J531" s="222"/>
      <c r="K531" s="5"/>
    </row>
    <row r="532" ht="15.75" customHeight="1">
      <c r="A532" s="2"/>
      <c r="B532" s="2"/>
      <c r="C532" s="2"/>
      <c r="D532" s="2"/>
      <c r="E532" s="2"/>
      <c r="F532" s="2"/>
      <c r="G532" s="222"/>
      <c r="H532" s="222"/>
      <c r="I532" s="222"/>
      <c r="J532" s="222"/>
      <c r="K532" s="5"/>
    </row>
    <row r="533" ht="15.75" customHeight="1">
      <c r="A533" s="2"/>
      <c r="B533" s="2"/>
      <c r="C533" s="2"/>
      <c r="D533" s="2"/>
      <c r="E533" s="2"/>
      <c r="F533" s="2"/>
      <c r="G533" s="222"/>
      <c r="H533" s="222"/>
      <c r="I533" s="222"/>
      <c r="J533" s="222"/>
      <c r="K533" s="5"/>
    </row>
    <row r="534" ht="15.75" customHeight="1">
      <c r="A534" s="2"/>
      <c r="B534" s="2"/>
      <c r="C534" s="2"/>
      <c r="D534" s="2"/>
      <c r="E534" s="2"/>
      <c r="F534" s="2"/>
      <c r="G534" s="222"/>
      <c r="H534" s="222"/>
      <c r="I534" s="222"/>
      <c r="J534" s="222"/>
      <c r="K534" s="5"/>
    </row>
    <row r="535" ht="15.75" customHeight="1">
      <c r="A535" s="2"/>
      <c r="B535" s="2"/>
      <c r="C535" s="2"/>
      <c r="D535" s="2"/>
      <c r="E535" s="2"/>
      <c r="F535" s="2"/>
      <c r="G535" s="222"/>
      <c r="H535" s="222"/>
      <c r="I535" s="222"/>
      <c r="J535" s="222"/>
      <c r="K535" s="5"/>
    </row>
    <row r="536" ht="15.75" customHeight="1">
      <c r="A536" s="2"/>
      <c r="B536" s="2"/>
      <c r="C536" s="2"/>
      <c r="D536" s="2"/>
      <c r="E536" s="2"/>
      <c r="F536" s="2"/>
      <c r="G536" s="222"/>
      <c r="H536" s="222"/>
      <c r="I536" s="222"/>
      <c r="J536" s="222"/>
      <c r="K536" s="5"/>
    </row>
    <row r="537" ht="15.75" customHeight="1">
      <c r="A537" s="2"/>
      <c r="B537" s="2"/>
      <c r="C537" s="2"/>
      <c r="D537" s="2"/>
      <c r="E537" s="2"/>
      <c r="F537" s="2"/>
      <c r="G537" s="222"/>
      <c r="H537" s="222"/>
      <c r="I537" s="222"/>
      <c r="J537" s="222"/>
      <c r="K537" s="5"/>
    </row>
    <row r="538" ht="15.75" customHeight="1">
      <c r="A538" s="2"/>
      <c r="B538" s="2"/>
      <c r="C538" s="2"/>
      <c r="D538" s="2"/>
      <c r="E538" s="2"/>
      <c r="F538" s="2"/>
      <c r="G538" s="222"/>
      <c r="H538" s="222"/>
      <c r="I538" s="222"/>
      <c r="J538" s="222"/>
      <c r="K538" s="5"/>
    </row>
    <row r="539" ht="15.75" customHeight="1">
      <c r="A539" s="2"/>
      <c r="B539" s="2"/>
      <c r="C539" s="2"/>
      <c r="D539" s="2"/>
      <c r="E539" s="2"/>
      <c r="F539" s="2"/>
      <c r="G539" s="222"/>
      <c r="H539" s="222"/>
      <c r="I539" s="222"/>
      <c r="J539" s="222"/>
      <c r="K539" s="5"/>
    </row>
    <row r="540" ht="15.75" customHeight="1">
      <c r="A540" s="2"/>
      <c r="B540" s="2"/>
      <c r="C540" s="2"/>
      <c r="D540" s="2"/>
      <c r="E540" s="2"/>
      <c r="F540" s="2"/>
      <c r="G540" s="222"/>
      <c r="H540" s="222"/>
      <c r="I540" s="222"/>
      <c r="J540" s="222"/>
      <c r="K540" s="5"/>
    </row>
    <row r="541" ht="15.75" customHeight="1">
      <c r="A541" s="2"/>
      <c r="B541" s="2"/>
      <c r="C541" s="2"/>
      <c r="D541" s="2"/>
      <c r="E541" s="2"/>
      <c r="F541" s="2"/>
      <c r="G541" s="222"/>
      <c r="H541" s="222"/>
      <c r="I541" s="222"/>
      <c r="J541" s="222"/>
      <c r="K541" s="5"/>
    </row>
    <row r="542" ht="15.75" customHeight="1">
      <c r="A542" s="2"/>
      <c r="B542" s="2"/>
      <c r="C542" s="2"/>
      <c r="D542" s="2"/>
      <c r="E542" s="2"/>
      <c r="F542" s="2"/>
      <c r="G542" s="222"/>
      <c r="H542" s="222"/>
      <c r="I542" s="222"/>
      <c r="J542" s="222"/>
      <c r="K542" s="5"/>
    </row>
    <row r="543" ht="15.75" customHeight="1">
      <c r="A543" s="2"/>
      <c r="B543" s="2"/>
      <c r="C543" s="2"/>
      <c r="D543" s="2"/>
      <c r="E543" s="2"/>
      <c r="F543" s="2"/>
      <c r="G543" s="222"/>
      <c r="H543" s="222"/>
      <c r="I543" s="222"/>
      <c r="J543" s="222"/>
      <c r="K543" s="5"/>
    </row>
    <row r="544" ht="15.75" customHeight="1">
      <c r="A544" s="2"/>
      <c r="B544" s="2"/>
      <c r="C544" s="2"/>
      <c r="D544" s="2"/>
      <c r="E544" s="2"/>
      <c r="F544" s="2"/>
      <c r="G544" s="222"/>
      <c r="H544" s="222"/>
      <c r="I544" s="222"/>
      <c r="J544" s="222"/>
      <c r="K544" s="5"/>
    </row>
    <row r="545" ht="15.75" customHeight="1">
      <c r="A545" s="2"/>
      <c r="B545" s="2"/>
      <c r="C545" s="2"/>
      <c r="D545" s="2"/>
      <c r="E545" s="2"/>
      <c r="F545" s="2"/>
      <c r="G545" s="222"/>
      <c r="H545" s="222"/>
      <c r="I545" s="222"/>
      <c r="J545" s="222"/>
      <c r="K545" s="5"/>
    </row>
    <row r="546" ht="15.75" customHeight="1">
      <c r="A546" s="2"/>
      <c r="B546" s="2"/>
      <c r="C546" s="2"/>
      <c r="D546" s="2"/>
      <c r="E546" s="2"/>
      <c r="F546" s="2"/>
      <c r="G546" s="222"/>
      <c r="H546" s="222"/>
      <c r="I546" s="222"/>
      <c r="J546" s="222"/>
      <c r="K546" s="5"/>
    </row>
    <row r="547" ht="15.75" customHeight="1">
      <c r="A547" s="2"/>
      <c r="B547" s="2"/>
      <c r="C547" s="2"/>
      <c r="D547" s="2"/>
      <c r="E547" s="2"/>
      <c r="F547" s="2"/>
      <c r="G547" s="222"/>
      <c r="H547" s="222"/>
      <c r="I547" s="222"/>
      <c r="J547" s="222"/>
      <c r="K547" s="5"/>
    </row>
    <row r="548" ht="15.75" customHeight="1">
      <c r="A548" s="2"/>
      <c r="B548" s="2"/>
      <c r="C548" s="2"/>
      <c r="D548" s="2"/>
      <c r="E548" s="2"/>
      <c r="F548" s="2"/>
      <c r="G548" s="222"/>
      <c r="H548" s="222"/>
      <c r="I548" s="222"/>
      <c r="J548" s="222"/>
      <c r="K548" s="5"/>
    </row>
    <row r="549" ht="15.75" customHeight="1">
      <c r="A549" s="2"/>
      <c r="B549" s="2"/>
      <c r="C549" s="2"/>
      <c r="D549" s="2"/>
      <c r="E549" s="2"/>
      <c r="F549" s="2"/>
      <c r="G549" s="222"/>
      <c r="H549" s="222"/>
      <c r="I549" s="222"/>
      <c r="J549" s="222"/>
      <c r="K549" s="5"/>
    </row>
    <row r="550" ht="15.75" customHeight="1">
      <c r="A550" s="2"/>
      <c r="B550" s="2"/>
      <c r="C550" s="2"/>
      <c r="D550" s="2"/>
      <c r="E550" s="2"/>
      <c r="F550" s="2"/>
      <c r="G550" s="222"/>
      <c r="H550" s="222"/>
      <c r="I550" s="222"/>
      <c r="J550" s="222"/>
      <c r="K550" s="5"/>
    </row>
    <row r="551" ht="15.75" customHeight="1">
      <c r="A551" s="2"/>
      <c r="B551" s="2"/>
      <c r="C551" s="2"/>
      <c r="D551" s="2"/>
      <c r="E551" s="2"/>
      <c r="F551" s="2"/>
      <c r="G551" s="222"/>
      <c r="H551" s="222"/>
      <c r="I551" s="222"/>
      <c r="J551" s="222"/>
      <c r="K551" s="5"/>
    </row>
    <row r="552" ht="15.75" customHeight="1">
      <c r="A552" s="2"/>
      <c r="B552" s="2"/>
      <c r="C552" s="2"/>
      <c r="D552" s="2"/>
      <c r="E552" s="2"/>
      <c r="F552" s="2"/>
      <c r="G552" s="222"/>
      <c r="H552" s="222"/>
      <c r="I552" s="222"/>
      <c r="J552" s="222"/>
      <c r="K552" s="5"/>
    </row>
    <row r="553" ht="15.75" customHeight="1">
      <c r="A553" s="2"/>
      <c r="B553" s="2"/>
      <c r="C553" s="2"/>
      <c r="D553" s="2"/>
      <c r="E553" s="2"/>
      <c r="F553" s="2"/>
      <c r="G553" s="222"/>
      <c r="H553" s="222"/>
      <c r="I553" s="222"/>
      <c r="J553" s="222"/>
      <c r="K553" s="5"/>
    </row>
    <row r="554" ht="15.75" customHeight="1">
      <c r="A554" s="2"/>
      <c r="B554" s="2"/>
      <c r="C554" s="2"/>
      <c r="D554" s="2"/>
      <c r="E554" s="2"/>
      <c r="F554" s="2"/>
      <c r="G554" s="222"/>
      <c r="H554" s="222"/>
      <c r="I554" s="222"/>
      <c r="J554" s="222"/>
      <c r="K554" s="5"/>
    </row>
    <row r="555" ht="15.75" customHeight="1">
      <c r="A555" s="2"/>
      <c r="B555" s="2"/>
      <c r="C555" s="2"/>
      <c r="D555" s="2"/>
      <c r="E555" s="2"/>
      <c r="F555" s="2"/>
      <c r="G555" s="222"/>
      <c r="H555" s="222"/>
      <c r="I555" s="222"/>
      <c r="J555" s="222"/>
      <c r="K555" s="5"/>
    </row>
    <row r="556" ht="15.75" customHeight="1">
      <c r="A556" s="2"/>
      <c r="B556" s="2"/>
      <c r="C556" s="2"/>
      <c r="D556" s="2"/>
      <c r="E556" s="2"/>
      <c r="F556" s="2"/>
      <c r="G556" s="222"/>
      <c r="H556" s="222"/>
      <c r="I556" s="222"/>
      <c r="J556" s="222"/>
      <c r="K556" s="5"/>
    </row>
    <row r="557" ht="15.75" customHeight="1">
      <c r="A557" s="2"/>
      <c r="B557" s="2"/>
      <c r="C557" s="2"/>
      <c r="D557" s="2"/>
      <c r="E557" s="2"/>
      <c r="F557" s="2"/>
      <c r="G557" s="222"/>
      <c r="H557" s="222"/>
      <c r="I557" s="222"/>
      <c r="J557" s="222"/>
      <c r="K557" s="5"/>
    </row>
    <row r="558" ht="15.75" customHeight="1">
      <c r="A558" s="2"/>
      <c r="B558" s="2"/>
      <c r="C558" s="2"/>
      <c r="D558" s="2"/>
      <c r="E558" s="2"/>
      <c r="F558" s="2"/>
      <c r="G558" s="222"/>
      <c r="H558" s="222"/>
      <c r="I558" s="222"/>
      <c r="J558" s="222"/>
      <c r="K558" s="5"/>
    </row>
    <row r="559" ht="15.75" customHeight="1">
      <c r="A559" s="2"/>
      <c r="B559" s="2"/>
      <c r="C559" s="2"/>
      <c r="D559" s="2"/>
      <c r="E559" s="2"/>
      <c r="F559" s="2"/>
      <c r="G559" s="222"/>
      <c r="H559" s="222"/>
      <c r="I559" s="222"/>
      <c r="J559" s="222"/>
      <c r="K559" s="5"/>
    </row>
    <row r="560" ht="15.75" customHeight="1">
      <c r="A560" s="2"/>
      <c r="B560" s="2"/>
      <c r="C560" s="2"/>
      <c r="D560" s="2"/>
      <c r="E560" s="2"/>
      <c r="F560" s="2"/>
      <c r="G560" s="222"/>
      <c r="H560" s="222"/>
      <c r="I560" s="222"/>
      <c r="J560" s="222"/>
      <c r="K560" s="5"/>
    </row>
    <row r="561" ht="15.75" customHeight="1">
      <c r="A561" s="2"/>
      <c r="B561" s="2"/>
      <c r="C561" s="2"/>
      <c r="D561" s="2"/>
      <c r="E561" s="2"/>
      <c r="F561" s="2"/>
      <c r="G561" s="222"/>
      <c r="H561" s="222"/>
      <c r="I561" s="222"/>
      <c r="J561" s="222"/>
      <c r="K561" s="5"/>
    </row>
    <row r="562" ht="15.75" customHeight="1">
      <c r="A562" s="2"/>
      <c r="B562" s="2"/>
      <c r="C562" s="2"/>
      <c r="D562" s="2"/>
      <c r="E562" s="2"/>
      <c r="F562" s="2"/>
      <c r="G562" s="222"/>
      <c r="H562" s="222"/>
      <c r="I562" s="222"/>
      <c r="J562" s="222"/>
      <c r="K562" s="5"/>
    </row>
    <row r="563" ht="15.75" customHeight="1">
      <c r="A563" s="2"/>
      <c r="B563" s="2"/>
      <c r="C563" s="2"/>
      <c r="D563" s="2"/>
      <c r="E563" s="2"/>
      <c r="F563" s="2"/>
      <c r="G563" s="222"/>
      <c r="H563" s="222"/>
      <c r="I563" s="222"/>
      <c r="J563" s="222"/>
      <c r="K563" s="5"/>
    </row>
    <row r="564" ht="15.75" customHeight="1">
      <c r="A564" s="2"/>
      <c r="B564" s="2"/>
      <c r="C564" s="2"/>
      <c r="D564" s="2"/>
      <c r="E564" s="2"/>
      <c r="F564" s="2"/>
      <c r="G564" s="222"/>
      <c r="H564" s="222"/>
      <c r="I564" s="222"/>
      <c r="J564" s="222"/>
      <c r="K564" s="5"/>
    </row>
    <row r="565" ht="15.75" customHeight="1">
      <c r="A565" s="2"/>
      <c r="B565" s="2"/>
      <c r="C565" s="2"/>
      <c r="D565" s="2"/>
      <c r="E565" s="2"/>
      <c r="F565" s="2"/>
      <c r="G565" s="222"/>
      <c r="H565" s="222"/>
      <c r="I565" s="222"/>
      <c r="J565" s="222"/>
      <c r="K565" s="5"/>
    </row>
    <row r="566" ht="15.75" customHeight="1">
      <c r="A566" s="2"/>
      <c r="B566" s="2"/>
      <c r="C566" s="2"/>
      <c r="D566" s="2"/>
      <c r="E566" s="2"/>
      <c r="F566" s="2"/>
      <c r="G566" s="222"/>
      <c r="H566" s="222"/>
      <c r="I566" s="222"/>
      <c r="J566" s="222"/>
      <c r="K566" s="5"/>
    </row>
    <row r="567" ht="15.75" customHeight="1">
      <c r="A567" s="2"/>
      <c r="B567" s="2"/>
      <c r="C567" s="2"/>
      <c r="D567" s="2"/>
      <c r="E567" s="2"/>
      <c r="F567" s="2"/>
      <c r="G567" s="222"/>
      <c r="H567" s="222"/>
      <c r="I567" s="222"/>
      <c r="J567" s="222"/>
      <c r="K567" s="5"/>
    </row>
    <row r="568" ht="15.75" customHeight="1">
      <c r="A568" s="2"/>
      <c r="B568" s="2"/>
      <c r="C568" s="2"/>
      <c r="D568" s="2"/>
      <c r="E568" s="2"/>
      <c r="F568" s="2"/>
      <c r="G568" s="222"/>
      <c r="H568" s="222"/>
      <c r="I568" s="222"/>
      <c r="J568" s="222"/>
      <c r="K568" s="5"/>
    </row>
    <row r="569" ht="15.75" customHeight="1">
      <c r="A569" s="2"/>
      <c r="B569" s="2"/>
      <c r="C569" s="2"/>
      <c r="D569" s="2"/>
      <c r="E569" s="2"/>
      <c r="F569" s="2"/>
      <c r="G569" s="222"/>
      <c r="H569" s="222"/>
      <c r="I569" s="222"/>
      <c r="J569" s="222"/>
      <c r="K569" s="5"/>
    </row>
    <row r="570" ht="15.75" customHeight="1">
      <c r="A570" s="2"/>
      <c r="B570" s="2"/>
      <c r="C570" s="2"/>
      <c r="D570" s="2"/>
      <c r="E570" s="2"/>
      <c r="F570" s="2"/>
      <c r="G570" s="222"/>
      <c r="H570" s="222"/>
      <c r="I570" s="222"/>
      <c r="J570" s="222"/>
      <c r="K570" s="5"/>
    </row>
    <row r="571" ht="15.75" customHeight="1">
      <c r="A571" s="2"/>
      <c r="B571" s="2"/>
      <c r="C571" s="2"/>
      <c r="D571" s="2"/>
      <c r="E571" s="2"/>
      <c r="F571" s="2"/>
      <c r="G571" s="222"/>
      <c r="H571" s="222"/>
      <c r="I571" s="222"/>
      <c r="J571" s="222"/>
      <c r="K571" s="5"/>
    </row>
    <row r="572" ht="15.75" customHeight="1">
      <c r="A572" s="2"/>
      <c r="B572" s="2"/>
      <c r="C572" s="2"/>
      <c r="D572" s="2"/>
      <c r="E572" s="2"/>
      <c r="F572" s="2"/>
      <c r="G572" s="222"/>
      <c r="H572" s="222"/>
      <c r="I572" s="222"/>
      <c r="J572" s="222"/>
      <c r="K572" s="5"/>
    </row>
    <row r="573" ht="15.75" customHeight="1">
      <c r="A573" s="2"/>
      <c r="B573" s="2"/>
      <c r="C573" s="2"/>
      <c r="D573" s="2"/>
      <c r="E573" s="2"/>
      <c r="F573" s="2"/>
      <c r="G573" s="222"/>
      <c r="H573" s="222"/>
      <c r="I573" s="222"/>
      <c r="J573" s="222"/>
      <c r="K573" s="5"/>
    </row>
    <row r="574" ht="15.75" customHeight="1">
      <c r="A574" s="2"/>
      <c r="B574" s="2"/>
      <c r="C574" s="2"/>
      <c r="D574" s="2"/>
      <c r="E574" s="2"/>
      <c r="F574" s="2"/>
      <c r="G574" s="222"/>
      <c r="H574" s="222"/>
      <c r="I574" s="222"/>
      <c r="J574" s="222"/>
      <c r="K574" s="5"/>
    </row>
    <row r="575" ht="15.75" customHeight="1">
      <c r="A575" s="2"/>
      <c r="B575" s="2"/>
      <c r="C575" s="2"/>
      <c r="D575" s="2"/>
      <c r="E575" s="2"/>
      <c r="F575" s="2"/>
      <c r="G575" s="222"/>
      <c r="H575" s="222"/>
      <c r="I575" s="222"/>
      <c r="J575" s="222"/>
      <c r="K575" s="5"/>
    </row>
    <row r="576" ht="15.75" customHeight="1">
      <c r="A576" s="2"/>
      <c r="B576" s="2"/>
      <c r="C576" s="2"/>
      <c r="D576" s="2"/>
      <c r="E576" s="2"/>
      <c r="F576" s="2"/>
      <c r="G576" s="222"/>
      <c r="H576" s="222"/>
      <c r="I576" s="222"/>
      <c r="J576" s="222"/>
      <c r="K576" s="5"/>
    </row>
    <row r="577" ht="15.75" customHeight="1">
      <c r="A577" s="2"/>
      <c r="B577" s="2"/>
      <c r="C577" s="2"/>
      <c r="D577" s="2"/>
      <c r="E577" s="2"/>
      <c r="F577" s="2"/>
      <c r="G577" s="222"/>
      <c r="H577" s="222"/>
      <c r="I577" s="222"/>
      <c r="J577" s="222"/>
      <c r="K577" s="5"/>
    </row>
    <row r="578" ht="15.75" customHeight="1">
      <c r="A578" s="2"/>
      <c r="B578" s="2"/>
      <c r="C578" s="2"/>
      <c r="D578" s="2"/>
      <c r="E578" s="2"/>
      <c r="F578" s="2"/>
      <c r="G578" s="222"/>
      <c r="H578" s="222"/>
      <c r="I578" s="222"/>
      <c r="J578" s="222"/>
      <c r="K578" s="5"/>
    </row>
    <row r="579" ht="15.75" customHeight="1">
      <c r="A579" s="2"/>
      <c r="B579" s="2"/>
      <c r="C579" s="2"/>
      <c r="D579" s="2"/>
      <c r="E579" s="2"/>
      <c r="F579" s="2"/>
      <c r="G579" s="222"/>
      <c r="H579" s="222"/>
      <c r="I579" s="222"/>
      <c r="J579" s="222"/>
      <c r="K579" s="5"/>
    </row>
    <row r="580" ht="15.75" customHeight="1">
      <c r="A580" s="2"/>
      <c r="B580" s="2"/>
      <c r="C580" s="2"/>
      <c r="D580" s="2"/>
      <c r="E580" s="2"/>
      <c r="F580" s="2"/>
      <c r="G580" s="222"/>
      <c r="H580" s="222"/>
      <c r="I580" s="222"/>
      <c r="J580" s="222"/>
      <c r="K580" s="5"/>
    </row>
    <row r="581" ht="15.75" customHeight="1">
      <c r="A581" s="2"/>
      <c r="B581" s="2"/>
      <c r="C581" s="2"/>
      <c r="D581" s="2"/>
      <c r="E581" s="2"/>
      <c r="F581" s="2"/>
      <c r="G581" s="222"/>
      <c r="H581" s="222"/>
      <c r="I581" s="222"/>
      <c r="J581" s="222"/>
      <c r="K581" s="5"/>
    </row>
    <row r="582" ht="15.75" customHeight="1">
      <c r="A582" s="2"/>
      <c r="B582" s="2"/>
      <c r="C582" s="2"/>
      <c r="D582" s="2"/>
      <c r="E582" s="2"/>
      <c r="F582" s="2"/>
      <c r="G582" s="222"/>
      <c r="H582" s="222"/>
      <c r="I582" s="222"/>
      <c r="J582" s="222"/>
      <c r="K582" s="5"/>
    </row>
    <row r="583" ht="15.75" customHeight="1">
      <c r="A583" s="2"/>
      <c r="B583" s="2"/>
      <c r="C583" s="2"/>
      <c r="D583" s="2"/>
      <c r="E583" s="2"/>
      <c r="F583" s="2"/>
      <c r="G583" s="222"/>
      <c r="H583" s="222"/>
      <c r="I583" s="222"/>
      <c r="J583" s="222"/>
      <c r="K583" s="5"/>
    </row>
    <row r="584" ht="15.75" customHeight="1">
      <c r="A584" s="2"/>
      <c r="B584" s="2"/>
      <c r="C584" s="2"/>
      <c r="D584" s="2"/>
      <c r="E584" s="2"/>
      <c r="F584" s="2"/>
      <c r="G584" s="222"/>
      <c r="H584" s="222"/>
      <c r="I584" s="222"/>
      <c r="J584" s="222"/>
      <c r="K584" s="5"/>
    </row>
    <row r="585" ht="15.75" customHeight="1">
      <c r="A585" s="2"/>
      <c r="B585" s="2"/>
      <c r="C585" s="2"/>
      <c r="D585" s="2"/>
      <c r="E585" s="2"/>
      <c r="F585" s="2"/>
      <c r="G585" s="222"/>
      <c r="H585" s="222"/>
      <c r="I585" s="222"/>
      <c r="J585" s="222"/>
      <c r="K585" s="5"/>
    </row>
    <row r="586" ht="15.75" customHeight="1">
      <c r="A586" s="2"/>
      <c r="B586" s="2"/>
      <c r="C586" s="2"/>
      <c r="D586" s="2"/>
      <c r="E586" s="2"/>
      <c r="F586" s="2"/>
      <c r="G586" s="222"/>
      <c r="H586" s="222"/>
      <c r="I586" s="222"/>
      <c r="J586" s="222"/>
      <c r="K586" s="5"/>
    </row>
    <row r="587" ht="15.75" customHeight="1">
      <c r="A587" s="2"/>
      <c r="B587" s="2"/>
      <c r="C587" s="2"/>
      <c r="D587" s="2"/>
      <c r="E587" s="2"/>
      <c r="F587" s="2"/>
      <c r="G587" s="222"/>
      <c r="H587" s="222"/>
      <c r="I587" s="222"/>
      <c r="J587" s="222"/>
      <c r="K587" s="5"/>
    </row>
    <row r="588" ht="15.75" customHeight="1">
      <c r="A588" s="2"/>
      <c r="B588" s="2"/>
      <c r="C588" s="2"/>
      <c r="D588" s="2"/>
      <c r="E588" s="2"/>
      <c r="F588" s="2"/>
      <c r="G588" s="222"/>
      <c r="H588" s="222"/>
      <c r="I588" s="222"/>
      <c r="J588" s="222"/>
      <c r="K588" s="5"/>
    </row>
    <row r="589" ht="15.75" customHeight="1">
      <c r="A589" s="2"/>
      <c r="B589" s="2"/>
      <c r="C589" s="2"/>
      <c r="D589" s="2"/>
      <c r="E589" s="2"/>
      <c r="F589" s="2"/>
      <c r="G589" s="222"/>
      <c r="H589" s="222"/>
      <c r="I589" s="222"/>
      <c r="J589" s="222"/>
      <c r="K589" s="5"/>
    </row>
    <row r="590" ht="15.75" customHeight="1">
      <c r="A590" s="2"/>
      <c r="B590" s="2"/>
      <c r="C590" s="2"/>
      <c r="D590" s="2"/>
      <c r="E590" s="2"/>
      <c r="F590" s="2"/>
      <c r="G590" s="222"/>
      <c r="H590" s="222"/>
      <c r="I590" s="222"/>
      <c r="J590" s="222"/>
      <c r="K590" s="5"/>
    </row>
    <row r="591" ht="15.75" customHeight="1">
      <c r="A591" s="2"/>
      <c r="B591" s="2"/>
      <c r="C591" s="2"/>
      <c r="D591" s="2"/>
      <c r="E591" s="2"/>
      <c r="F591" s="2"/>
      <c r="G591" s="222"/>
      <c r="H591" s="222"/>
      <c r="I591" s="222"/>
      <c r="J591" s="222"/>
      <c r="K591" s="5"/>
    </row>
    <row r="592" ht="15.75" customHeight="1">
      <c r="A592" s="2"/>
      <c r="B592" s="2"/>
      <c r="C592" s="2"/>
      <c r="D592" s="2"/>
      <c r="E592" s="2"/>
      <c r="F592" s="2"/>
      <c r="G592" s="222"/>
      <c r="H592" s="222"/>
      <c r="I592" s="222"/>
      <c r="J592" s="222"/>
      <c r="K592" s="5"/>
    </row>
    <row r="593" ht="15.75" customHeight="1">
      <c r="A593" s="2"/>
      <c r="B593" s="2"/>
      <c r="C593" s="2"/>
      <c r="D593" s="2"/>
      <c r="E593" s="2"/>
      <c r="F593" s="2"/>
      <c r="G593" s="222"/>
      <c r="H593" s="222"/>
      <c r="I593" s="222"/>
      <c r="J593" s="222"/>
      <c r="K593" s="5"/>
    </row>
    <row r="594" ht="15.75" customHeight="1">
      <c r="A594" s="2"/>
      <c r="B594" s="2"/>
      <c r="C594" s="2"/>
      <c r="D594" s="2"/>
      <c r="E594" s="2"/>
      <c r="F594" s="2"/>
      <c r="G594" s="222"/>
      <c r="H594" s="222"/>
      <c r="I594" s="222"/>
      <c r="J594" s="222"/>
      <c r="K594" s="5"/>
    </row>
    <row r="595" ht="15.75" customHeight="1">
      <c r="A595" s="2"/>
      <c r="B595" s="2"/>
      <c r="C595" s="2"/>
      <c r="D595" s="2"/>
      <c r="E595" s="2"/>
      <c r="F595" s="2"/>
      <c r="G595" s="222"/>
      <c r="H595" s="222"/>
      <c r="I595" s="222"/>
      <c r="J595" s="222"/>
      <c r="K595" s="5"/>
    </row>
    <row r="596" ht="15.75" customHeight="1">
      <c r="A596" s="2"/>
      <c r="B596" s="2"/>
      <c r="C596" s="2"/>
      <c r="D596" s="2"/>
      <c r="E596" s="2"/>
      <c r="F596" s="2"/>
      <c r="G596" s="222"/>
      <c r="H596" s="222"/>
      <c r="I596" s="222"/>
      <c r="J596" s="222"/>
      <c r="K596" s="5"/>
    </row>
    <row r="597" ht="15.75" customHeight="1">
      <c r="A597" s="2"/>
      <c r="B597" s="2"/>
      <c r="C597" s="2"/>
      <c r="D597" s="2"/>
      <c r="E597" s="2"/>
      <c r="F597" s="2"/>
      <c r="G597" s="222"/>
      <c r="H597" s="222"/>
      <c r="I597" s="222"/>
      <c r="J597" s="222"/>
      <c r="K597" s="5"/>
    </row>
    <row r="598" ht="15.75" customHeight="1">
      <c r="A598" s="2"/>
      <c r="B598" s="2"/>
      <c r="C598" s="2"/>
      <c r="D598" s="2"/>
      <c r="E598" s="2"/>
      <c r="F598" s="2"/>
      <c r="G598" s="222"/>
      <c r="H598" s="222"/>
      <c r="I598" s="222"/>
      <c r="J598" s="222"/>
      <c r="K598" s="5"/>
    </row>
    <row r="599" ht="15.75" customHeight="1">
      <c r="A599" s="2"/>
      <c r="B599" s="2"/>
      <c r="C599" s="2"/>
      <c r="D599" s="2"/>
      <c r="E599" s="2"/>
      <c r="F599" s="2"/>
      <c r="G599" s="222"/>
      <c r="H599" s="222"/>
      <c r="I599" s="222"/>
      <c r="J599" s="222"/>
      <c r="K599" s="5"/>
    </row>
    <row r="600" ht="15.75" customHeight="1">
      <c r="A600" s="2"/>
      <c r="B600" s="2"/>
      <c r="C600" s="2"/>
      <c r="D600" s="2"/>
      <c r="E600" s="2"/>
      <c r="F600" s="2"/>
      <c r="G600" s="222"/>
      <c r="H600" s="222"/>
      <c r="I600" s="222"/>
      <c r="J600" s="222"/>
      <c r="K600" s="5"/>
    </row>
    <row r="601" ht="15.75" customHeight="1">
      <c r="A601" s="2"/>
      <c r="B601" s="2"/>
      <c r="C601" s="2"/>
      <c r="D601" s="2"/>
      <c r="E601" s="2"/>
      <c r="F601" s="2"/>
      <c r="G601" s="222"/>
      <c r="H601" s="222"/>
      <c r="I601" s="222"/>
      <c r="J601" s="222"/>
      <c r="K601" s="5"/>
    </row>
    <row r="602" ht="15.75" customHeight="1">
      <c r="A602" s="2"/>
      <c r="B602" s="2"/>
      <c r="C602" s="2"/>
      <c r="D602" s="2"/>
      <c r="E602" s="2"/>
      <c r="F602" s="2"/>
      <c r="G602" s="222"/>
      <c r="H602" s="222"/>
      <c r="I602" s="222"/>
      <c r="J602" s="222"/>
      <c r="K602" s="5"/>
    </row>
    <row r="603" ht="15.75" customHeight="1">
      <c r="A603" s="2"/>
      <c r="B603" s="2"/>
      <c r="C603" s="2"/>
      <c r="D603" s="2"/>
      <c r="E603" s="2"/>
      <c r="F603" s="2"/>
      <c r="G603" s="222"/>
      <c r="H603" s="222"/>
      <c r="I603" s="222"/>
      <c r="J603" s="222"/>
      <c r="K603" s="5"/>
    </row>
    <row r="604" ht="15.75" customHeight="1">
      <c r="A604" s="2"/>
      <c r="B604" s="2"/>
      <c r="C604" s="2"/>
      <c r="D604" s="2"/>
      <c r="E604" s="2"/>
      <c r="F604" s="2"/>
      <c r="G604" s="222"/>
      <c r="H604" s="222"/>
      <c r="I604" s="222"/>
      <c r="J604" s="222"/>
      <c r="K604" s="5"/>
    </row>
    <row r="605" ht="15.75" customHeight="1">
      <c r="A605" s="2"/>
      <c r="B605" s="2"/>
      <c r="C605" s="2"/>
      <c r="D605" s="2"/>
      <c r="E605" s="2"/>
      <c r="F605" s="2"/>
      <c r="G605" s="222"/>
      <c r="H605" s="222"/>
      <c r="I605" s="222"/>
      <c r="J605" s="222"/>
      <c r="K605" s="5"/>
    </row>
    <row r="606" ht="15.75" customHeight="1">
      <c r="A606" s="2"/>
      <c r="B606" s="2"/>
      <c r="C606" s="2"/>
      <c r="D606" s="2"/>
      <c r="E606" s="2"/>
      <c r="F606" s="2"/>
      <c r="G606" s="222"/>
      <c r="H606" s="222"/>
      <c r="I606" s="222"/>
      <c r="J606" s="222"/>
      <c r="K606" s="5"/>
    </row>
    <row r="607" ht="15.75" customHeight="1">
      <c r="A607" s="2"/>
      <c r="B607" s="2"/>
      <c r="C607" s="2"/>
      <c r="D607" s="2"/>
      <c r="E607" s="2"/>
      <c r="F607" s="2"/>
      <c r="G607" s="222"/>
      <c r="H607" s="222"/>
      <c r="I607" s="222"/>
      <c r="J607" s="222"/>
      <c r="K607" s="5"/>
    </row>
    <row r="608" ht="15.75" customHeight="1">
      <c r="A608" s="2"/>
      <c r="B608" s="2"/>
      <c r="C608" s="2"/>
      <c r="D608" s="2"/>
      <c r="E608" s="2"/>
      <c r="F608" s="2"/>
      <c r="G608" s="222"/>
      <c r="H608" s="222"/>
      <c r="I608" s="222"/>
      <c r="J608" s="222"/>
      <c r="K608" s="5"/>
    </row>
    <row r="609" ht="15.75" customHeight="1">
      <c r="A609" s="2"/>
      <c r="B609" s="2"/>
      <c r="C609" s="2"/>
      <c r="D609" s="2"/>
      <c r="E609" s="2"/>
      <c r="F609" s="2"/>
      <c r="G609" s="222"/>
      <c r="H609" s="222"/>
      <c r="I609" s="222"/>
      <c r="J609" s="222"/>
      <c r="K609" s="5"/>
    </row>
    <row r="610" ht="15.75" customHeight="1">
      <c r="A610" s="2"/>
      <c r="B610" s="2"/>
      <c r="C610" s="2"/>
      <c r="D610" s="2"/>
      <c r="E610" s="2"/>
      <c r="F610" s="2"/>
      <c r="G610" s="222"/>
      <c r="H610" s="222"/>
      <c r="I610" s="222"/>
      <c r="J610" s="222"/>
      <c r="K610" s="5"/>
    </row>
    <row r="611" ht="15.75" customHeight="1">
      <c r="A611" s="2"/>
      <c r="B611" s="2"/>
      <c r="C611" s="2"/>
      <c r="D611" s="2"/>
      <c r="E611" s="2"/>
      <c r="F611" s="2"/>
      <c r="G611" s="222"/>
      <c r="H611" s="222"/>
      <c r="I611" s="222"/>
      <c r="J611" s="222"/>
      <c r="K611" s="5"/>
    </row>
    <row r="612" ht="15.75" customHeight="1">
      <c r="A612" s="2"/>
      <c r="B612" s="2"/>
      <c r="C612" s="2"/>
      <c r="D612" s="2"/>
      <c r="E612" s="2"/>
      <c r="F612" s="2"/>
      <c r="G612" s="222"/>
      <c r="H612" s="222"/>
      <c r="I612" s="222"/>
      <c r="J612" s="222"/>
      <c r="K612" s="5"/>
    </row>
    <row r="613" ht="15.75" customHeight="1">
      <c r="A613" s="2"/>
      <c r="B613" s="2"/>
      <c r="C613" s="2"/>
      <c r="D613" s="2"/>
      <c r="E613" s="2"/>
      <c r="F613" s="2"/>
      <c r="G613" s="222"/>
      <c r="H613" s="222"/>
      <c r="I613" s="222"/>
      <c r="J613" s="222"/>
      <c r="K613" s="5"/>
    </row>
    <row r="614" ht="15.75" customHeight="1">
      <c r="A614" s="2"/>
      <c r="B614" s="2"/>
      <c r="C614" s="2"/>
      <c r="D614" s="2"/>
      <c r="E614" s="2"/>
      <c r="F614" s="2"/>
      <c r="G614" s="222"/>
      <c r="H614" s="222"/>
      <c r="I614" s="222"/>
      <c r="J614" s="222"/>
      <c r="K614" s="5"/>
    </row>
    <row r="615" ht="15.75" customHeight="1">
      <c r="A615" s="2"/>
      <c r="B615" s="2"/>
      <c r="C615" s="2"/>
      <c r="D615" s="2"/>
      <c r="E615" s="2"/>
      <c r="F615" s="2"/>
      <c r="G615" s="222"/>
      <c r="H615" s="222"/>
      <c r="I615" s="222"/>
      <c r="J615" s="222"/>
      <c r="K615" s="5"/>
    </row>
    <row r="616" ht="15.75" customHeight="1">
      <c r="A616" s="2"/>
      <c r="B616" s="2"/>
      <c r="C616" s="2"/>
      <c r="D616" s="2"/>
      <c r="E616" s="2"/>
      <c r="F616" s="2"/>
      <c r="G616" s="222"/>
      <c r="H616" s="222"/>
      <c r="I616" s="222"/>
      <c r="J616" s="222"/>
      <c r="K616" s="5"/>
    </row>
    <row r="617" ht="15.75" customHeight="1">
      <c r="A617" s="2"/>
      <c r="B617" s="2"/>
      <c r="C617" s="2"/>
      <c r="D617" s="2"/>
      <c r="E617" s="2"/>
      <c r="F617" s="2"/>
      <c r="G617" s="222"/>
      <c r="H617" s="222"/>
      <c r="I617" s="222"/>
      <c r="J617" s="222"/>
      <c r="K617" s="5"/>
    </row>
    <row r="618" ht="15.75" customHeight="1">
      <c r="A618" s="2"/>
      <c r="B618" s="2"/>
      <c r="C618" s="2"/>
      <c r="D618" s="2"/>
      <c r="E618" s="2"/>
      <c r="F618" s="2"/>
      <c r="G618" s="222"/>
      <c r="H618" s="222"/>
      <c r="I618" s="222"/>
      <c r="J618" s="222"/>
      <c r="K618" s="5"/>
    </row>
    <row r="619" ht="15.75" customHeight="1">
      <c r="A619" s="2"/>
      <c r="B619" s="2"/>
      <c r="C619" s="2"/>
      <c r="D619" s="2"/>
      <c r="E619" s="2"/>
      <c r="F619" s="2"/>
      <c r="G619" s="222"/>
      <c r="H619" s="222"/>
      <c r="I619" s="222"/>
      <c r="J619" s="222"/>
      <c r="K619" s="5"/>
    </row>
    <row r="620" ht="15.75" customHeight="1">
      <c r="A620" s="2"/>
      <c r="B620" s="2"/>
      <c r="C620" s="2"/>
      <c r="D620" s="2"/>
      <c r="E620" s="2"/>
      <c r="F620" s="2"/>
      <c r="G620" s="222"/>
      <c r="H620" s="222"/>
      <c r="I620" s="222"/>
      <c r="J620" s="222"/>
      <c r="K620" s="5"/>
    </row>
    <row r="621" ht="15.75" customHeight="1">
      <c r="A621" s="2"/>
      <c r="B621" s="2"/>
      <c r="C621" s="2"/>
      <c r="D621" s="2"/>
      <c r="E621" s="2"/>
      <c r="F621" s="2"/>
      <c r="G621" s="222"/>
      <c r="H621" s="222"/>
      <c r="I621" s="222"/>
      <c r="J621" s="222"/>
      <c r="K621" s="5"/>
    </row>
    <row r="622" ht="15.75" customHeight="1">
      <c r="A622" s="2"/>
      <c r="B622" s="2"/>
      <c r="C622" s="2"/>
      <c r="D622" s="2"/>
      <c r="E622" s="2"/>
      <c r="F622" s="2"/>
      <c r="G622" s="222"/>
      <c r="H622" s="222"/>
      <c r="I622" s="222"/>
      <c r="J622" s="222"/>
      <c r="K622" s="5"/>
    </row>
    <row r="623" ht="15.75" customHeight="1">
      <c r="A623" s="2"/>
      <c r="B623" s="2"/>
      <c r="C623" s="2"/>
      <c r="D623" s="2"/>
      <c r="E623" s="2"/>
      <c r="F623" s="2"/>
      <c r="G623" s="222"/>
      <c r="H623" s="222"/>
      <c r="I623" s="222"/>
      <c r="J623" s="222"/>
      <c r="K623" s="5"/>
    </row>
    <row r="624" ht="15.75" customHeight="1">
      <c r="A624" s="2"/>
      <c r="B624" s="2"/>
      <c r="C624" s="2"/>
      <c r="D624" s="2"/>
      <c r="E624" s="2"/>
      <c r="F624" s="2"/>
      <c r="G624" s="222"/>
      <c r="H624" s="222"/>
      <c r="I624" s="222"/>
      <c r="J624" s="222"/>
      <c r="K624" s="5"/>
    </row>
    <row r="625" ht="15.75" customHeight="1">
      <c r="A625" s="2"/>
      <c r="B625" s="2"/>
      <c r="C625" s="2"/>
      <c r="D625" s="2"/>
      <c r="E625" s="2"/>
      <c r="F625" s="2"/>
      <c r="G625" s="222"/>
      <c r="H625" s="222"/>
      <c r="I625" s="222"/>
      <c r="J625" s="222"/>
      <c r="K625" s="5"/>
    </row>
    <row r="626" ht="15.75" customHeight="1">
      <c r="A626" s="2"/>
      <c r="B626" s="2"/>
      <c r="C626" s="2"/>
      <c r="D626" s="2"/>
      <c r="E626" s="2"/>
      <c r="F626" s="2"/>
      <c r="G626" s="222"/>
      <c r="H626" s="222"/>
      <c r="I626" s="222"/>
      <c r="J626" s="222"/>
      <c r="K626" s="5"/>
    </row>
    <row r="627" ht="15.75" customHeight="1">
      <c r="A627" s="2"/>
      <c r="B627" s="2"/>
      <c r="C627" s="2"/>
      <c r="D627" s="2"/>
      <c r="E627" s="2"/>
      <c r="F627" s="2"/>
      <c r="G627" s="222"/>
      <c r="H627" s="222"/>
      <c r="I627" s="222"/>
      <c r="J627" s="222"/>
      <c r="K627" s="5"/>
    </row>
    <row r="628" ht="15.75" customHeight="1">
      <c r="A628" s="2"/>
      <c r="B628" s="2"/>
      <c r="C628" s="2"/>
      <c r="D628" s="2"/>
      <c r="E628" s="2"/>
      <c r="F628" s="2"/>
      <c r="G628" s="222"/>
      <c r="H628" s="222"/>
      <c r="I628" s="222"/>
      <c r="J628" s="222"/>
      <c r="K628" s="5"/>
    </row>
    <row r="629" ht="15.75" customHeight="1">
      <c r="A629" s="2"/>
      <c r="B629" s="2"/>
      <c r="C629" s="2"/>
      <c r="D629" s="2"/>
      <c r="E629" s="2"/>
      <c r="F629" s="2"/>
      <c r="G629" s="222"/>
      <c r="H629" s="222"/>
      <c r="I629" s="222"/>
      <c r="J629" s="222"/>
      <c r="K629" s="5"/>
    </row>
    <row r="630" ht="15.75" customHeight="1">
      <c r="A630" s="2"/>
      <c r="B630" s="2"/>
      <c r="C630" s="2"/>
      <c r="D630" s="2"/>
      <c r="E630" s="2"/>
      <c r="F630" s="2"/>
      <c r="G630" s="222"/>
      <c r="H630" s="222"/>
      <c r="I630" s="222"/>
      <c r="J630" s="222"/>
      <c r="K630" s="5"/>
    </row>
    <row r="631" ht="15.75" customHeight="1">
      <c r="A631" s="2"/>
      <c r="B631" s="2"/>
      <c r="C631" s="2"/>
      <c r="D631" s="2"/>
      <c r="E631" s="2"/>
      <c r="F631" s="2"/>
      <c r="G631" s="222"/>
      <c r="H631" s="222"/>
      <c r="I631" s="222"/>
      <c r="J631" s="222"/>
      <c r="K631" s="5"/>
    </row>
    <row r="632" ht="15.75" customHeight="1">
      <c r="A632" s="2"/>
      <c r="B632" s="2"/>
      <c r="C632" s="2"/>
      <c r="D632" s="2"/>
      <c r="E632" s="2"/>
      <c r="F632" s="2"/>
      <c r="G632" s="222"/>
      <c r="H632" s="222"/>
      <c r="I632" s="222"/>
      <c r="J632" s="222"/>
      <c r="K632" s="5"/>
    </row>
    <row r="633" ht="15.75" customHeight="1">
      <c r="A633" s="2"/>
      <c r="B633" s="2"/>
      <c r="C633" s="2"/>
      <c r="D633" s="2"/>
      <c r="E633" s="2"/>
      <c r="F633" s="2"/>
      <c r="G633" s="222"/>
      <c r="H633" s="222"/>
      <c r="I633" s="222"/>
      <c r="J633" s="222"/>
      <c r="K633" s="5"/>
    </row>
    <row r="634" ht="15.75" customHeight="1">
      <c r="A634" s="2"/>
      <c r="B634" s="2"/>
      <c r="C634" s="2"/>
      <c r="D634" s="2"/>
      <c r="E634" s="2"/>
      <c r="F634" s="2"/>
      <c r="G634" s="222"/>
      <c r="H634" s="222"/>
      <c r="I634" s="222"/>
      <c r="J634" s="222"/>
      <c r="K634" s="5"/>
    </row>
    <row r="635" ht="15.75" customHeight="1">
      <c r="A635" s="2"/>
      <c r="B635" s="2"/>
      <c r="C635" s="2"/>
      <c r="D635" s="2"/>
      <c r="E635" s="2"/>
      <c r="F635" s="2"/>
      <c r="G635" s="222"/>
      <c r="H635" s="222"/>
      <c r="I635" s="222"/>
      <c r="J635" s="222"/>
      <c r="K635" s="5"/>
    </row>
    <row r="636" ht="15.75" customHeight="1">
      <c r="A636" s="2"/>
      <c r="B636" s="2"/>
      <c r="C636" s="2"/>
      <c r="D636" s="2"/>
      <c r="E636" s="2"/>
      <c r="F636" s="2"/>
      <c r="G636" s="222"/>
      <c r="H636" s="222"/>
      <c r="I636" s="222"/>
      <c r="J636" s="222"/>
      <c r="K636" s="5"/>
    </row>
    <row r="637" ht="15.75" customHeight="1">
      <c r="A637" s="2"/>
      <c r="B637" s="2"/>
      <c r="C637" s="2"/>
      <c r="D637" s="2"/>
      <c r="E637" s="2"/>
      <c r="F637" s="2"/>
      <c r="G637" s="222"/>
      <c r="H637" s="222"/>
      <c r="I637" s="222"/>
      <c r="J637" s="222"/>
      <c r="K637" s="5"/>
    </row>
    <row r="638" ht="15.75" customHeight="1">
      <c r="A638" s="2"/>
      <c r="B638" s="2"/>
      <c r="C638" s="2"/>
      <c r="D638" s="2"/>
      <c r="E638" s="2"/>
      <c r="F638" s="2"/>
      <c r="G638" s="222"/>
      <c r="H638" s="222"/>
      <c r="I638" s="222"/>
      <c r="J638" s="222"/>
      <c r="K638" s="5"/>
    </row>
    <row r="639" ht="15.75" customHeight="1">
      <c r="A639" s="2"/>
      <c r="B639" s="2"/>
      <c r="C639" s="2"/>
      <c r="D639" s="2"/>
      <c r="E639" s="2"/>
      <c r="F639" s="2"/>
      <c r="G639" s="222"/>
      <c r="H639" s="222"/>
      <c r="I639" s="222"/>
      <c r="J639" s="222"/>
      <c r="K639" s="5"/>
    </row>
    <row r="640" ht="15.75" customHeight="1">
      <c r="A640" s="2"/>
      <c r="B640" s="2"/>
      <c r="C640" s="2"/>
      <c r="D640" s="2"/>
      <c r="E640" s="2"/>
      <c r="F640" s="2"/>
      <c r="G640" s="222"/>
      <c r="H640" s="222"/>
      <c r="I640" s="222"/>
      <c r="J640" s="222"/>
      <c r="K640" s="5"/>
    </row>
    <row r="641" ht="15.75" customHeight="1">
      <c r="A641" s="2"/>
      <c r="B641" s="2"/>
      <c r="C641" s="2"/>
      <c r="D641" s="2"/>
      <c r="E641" s="2"/>
      <c r="F641" s="2"/>
      <c r="G641" s="222"/>
      <c r="H641" s="222"/>
      <c r="I641" s="222"/>
      <c r="J641" s="222"/>
      <c r="K641" s="5"/>
    </row>
    <row r="642" ht="15.75" customHeight="1">
      <c r="A642" s="2"/>
      <c r="B642" s="2"/>
      <c r="C642" s="2"/>
      <c r="D642" s="2"/>
      <c r="E642" s="2"/>
      <c r="F642" s="2"/>
      <c r="G642" s="222"/>
      <c r="H642" s="222"/>
      <c r="I642" s="222"/>
      <c r="J642" s="222"/>
      <c r="K642" s="5"/>
    </row>
    <row r="643" ht="15.75" customHeight="1">
      <c r="A643" s="2"/>
      <c r="B643" s="2"/>
      <c r="C643" s="2"/>
      <c r="D643" s="2"/>
      <c r="E643" s="2"/>
      <c r="F643" s="2"/>
      <c r="G643" s="222"/>
      <c r="H643" s="222"/>
      <c r="I643" s="222"/>
      <c r="J643" s="222"/>
      <c r="K643" s="5"/>
    </row>
    <row r="644" ht="15.75" customHeight="1">
      <c r="A644" s="2"/>
      <c r="B644" s="2"/>
      <c r="C644" s="2"/>
      <c r="D644" s="2"/>
      <c r="E644" s="2"/>
      <c r="F644" s="2"/>
      <c r="G644" s="222"/>
      <c r="H644" s="222"/>
      <c r="I644" s="222"/>
      <c r="J644" s="222"/>
      <c r="K644" s="5"/>
    </row>
    <row r="645" ht="15.75" customHeight="1">
      <c r="A645" s="2"/>
      <c r="B645" s="2"/>
      <c r="C645" s="2"/>
      <c r="D645" s="2"/>
      <c r="E645" s="2"/>
      <c r="F645" s="2"/>
      <c r="G645" s="222"/>
      <c r="H645" s="222"/>
      <c r="I645" s="222"/>
      <c r="J645" s="222"/>
      <c r="K645" s="5"/>
    </row>
    <row r="646" ht="15.75" customHeight="1">
      <c r="A646" s="2"/>
      <c r="B646" s="2"/>
      <c r="C646" s="2"/>
      <c r="D646" s="2"/>
      <c r="E646" s="2"/>
      <c r="F646" s="2"/>
      <c r="G646" s="222"/>
      <c r="H646" s="222"/>
      <c r="I646" s="222"/>
      <c r="J646" s="222"/>
      <c r="K646" s="5"/>
    </row>
    <row r="647" ht="15.75" customHeight="1">
      <c r="A647" s="2"/>
      <c r="B647" s="2"/>
      <c r="C647" s="2"/>
      <c r="D647" s="2"/>
      <c r="E647" s="2"/>
      <c r="F647" s="2"/>
      <c r="G647" s="222"/>
      <c r="H647" s="222"/>
      <c r="I647" s="222"/>
      <c r="J647" s="222"/>
      <c r="K647" s="5"/>
    </row>
    <row r="648" ht="15.75" customHeight="1">
      <c r="A648" s="2"/>
      <c r="B648" s="2"/>
      <c r="C648" s="2"/>
      <c r="D648" s="2"/>
      <c r="E648" s="2"/>
      <c r="F648" s="2"/>
      <c r="G648" s="222"/>
      <c r="H648" s="222"/>
      <c r="I648" s="222"/>
      <c r="J648" s="222"/>
      <c r="K648" s="5"/>
    </row>
    <row r="649" ht="15.75" customHeight="1">
      <c r="A649" s="2"/>
      <c r="B649" s="2"/>
      <c r="C649" s="2"/>
      <c r="D649" s="2"/>
      <c r="E649" s="2"/>
      <c r="F649" s="2"/>
      <c r="G649" s="222"/>
      <c r="H649" s="222"/>
      <c r="I649" s="222"/>
      <c r="J649" s="222"/>
      <c r="K649" s="5"/>
    </row>
    <row r="650" ht="15.75" customHeight="1">
      <c r="A650" s="2"/>
      <c r="B650" s="2"/>
      <c r="C650" s="2"/>
      <c r="D650" s="2"/>
      <c r="E650" s="2"/>
      <c r="F650" s="2"/>
      <c r="G650" s="222"/>
      <c r="H650" s="222"/>
      <c r="I650" s="222"/>
      <c r="J650" s="222"/>
      <c r="K650" s="5"/>
    </row>
    <row r="651" ht="15.75" customHeight="1">
      <c r="A651" s="2"/>
      <c r="B651" s="2"/>
      <c r="C651" s="2"/>
      <c r="D651" s="2"/>
      <c r="E651" s="2"/>
      <c r="F651" s="2"/>
      <c r="G651" s="222"/>
      <c r="H651" s="222"/>
      <c r="I651" s="222"/>
      <c r="J651" s="222"/>
      <c r="K651" s="5"/>
    </row>
    <row r="652" ht="15.75" customHeight="1">
      <c r="A652" s="2"/>
      <c r="B652" s="2"/>
      <c r="C652" s="2"/>
      <c r="D652" s="2"/>
      <c r="E652" s="2"/>
      <c r="F652" s="2"/>
      <c r="G652" s="222"/>
      <c r="H652" s="222"/>
      <c r="I652" s="222"/>
      <c r="J652" s="222"/>
      <c r="K652" s="5"/>
    </row>
    <row r="653" ht="15.75" customHeight="1">
      <c r="A653" s="2"/>
      <c r="B653" s="2"/>
      <c r="C653" s="2"/>
      <c r="D653" s="2"/>
      <c r="E653" s="2"/>
      <c r="F653" s="2"/>
      <c r="G653" s="222"/>
      <c r="H653" s="222"/>
      <c r="I653" s="222"/>
      <c r="J653" s="222"/>
      <c r="K653" s="5"/>
    </row>
    <row r="654" ht="15.75" customHeight="1">
      <c r="A654" s="2"/>
      <c r="B654" s="2"/>
      <c r="C654" s="2"/>
      <c r="D654" s="2"/>
      <c r="E654" s="2"/>
      <c r="F654" s="2"/>
      <c r="G654" s="222"/>
      <c r="H654" s="222"/>
      <c r="I654" s="222"/>
      <c r="J654" s="222"/>
      <c r="K654" s="5"/>
    </row>
    <row r="655" ht="15.75" customHeight="1">
      <c r="A655" s="2"/>
      <c r="B655" s="2"/>
      <c r="C655" s="2"/>
      <c r="D655" s="2"/>
      <c r="E655" s="2"/>
      <c r="F655" s="2"/>
      <c r="G655" s="222"/>
      <c r="H655" s="222"/>
      <c r="I655" s="222"/>
      <c r="J655" s="222"/>
      <c r="K655" s="5"/>
    </row>
    <row r="656" ht="15.75" customHeight="1">
      <c r="A656" s="2"/>
      <c r="B656" s="2"/>
      <c r="C656" s="2"/>
      <c r="D656" s="2"/>
      <c r="E656" s="2"/>
      <c r="F656" s="2"/>
      <c r="G656" s="222"/>
      <c r="H656" s="222"/>
      <c r="I656" s="222"/>
      <c r="J656" s="222"/>
      <c r="K656" s="5"/>
    </row>
    <row r="657" ht="15.75" customHeight="1">
      <c r="A657" s="2"/>
      <c r="B657" s="2"/>
      <c r="C657" s="2"/>
      <c r="D657" s="2"/>
      <c r="E657" s="2"/>
      <c r="F657" s="2"/>
      <c r="G657" s="222"/>
      <c r="H657" s="222"/>
      <c r="I657" s="222"/>
      <c r="J657" s="222"/>
      <c r="K657" s="5"/>
    </row>
    <row r="658" ht="15.75" customHeight="1">
      <c r="A658" s="2"/>
      <c r="B658" s="2"/>
      <c r="C658" s="2"/>
      <c r="D658" s="2"/>
      <c r="E658" s="2"/>
      <c r="F658" s="2"/>
      <c r="G658" s="222"/>
      <c r="H658" s="222"/>
      <c r="I658" s="222"/>
      <c r="J658" s="222"/>
      <c r="K658" s="5"/>
    </row>
    <row r="659" ht="15.75" customHeight="1">
      <c r="A659" s="2"/>
      <c r="B659" s="2"/>
      <c r="C659" s="2"/>
      <c r="D659" s="2"/>
      <c r="E659" s="2"/>
      <c r="F659" s="2"/>
      <c r="G659" s="222"/>
      <c r="H659" s="222"/>
      <c r="I659" s="222"/>
      <c r="J659" s="222"/>
      <c r="K659" s="5"/>
    </row>
    <row r="660" ht="15.75" customHeight="1">
      <c r="A660" s="2"/>
      <c r="B660" s="2"/>
      <c r="C660" s="2"/>
      <c r="D660" s="2"/>
      <c r="E660" s="2"/>
      <c r="F660" s="2"/>
      <c r="G660" s="222"/>
      <c r="H660" s="222"/>
      <c r="I660" s="222"/>
      <c r="J660" s="222"/>
      <c r="K660" s="5"/>
    </row>
    <row r="661" ht="15.75" customHeight="1">
      <c r="A661" s="2"/>
      <c r="B661" s="2"/>
      <c r="C661" s="2"/>
      <c r="D661" s="2"/>
      <c r="E661" s="2"/>
      <c r="F661" s="2"/>
      <c r="G661" s="222"/>
      <c r="H661" s="222"/>
      <c r="I661" s="222"/>
      <c r="J661" s="222"/>
      <c r="K661" s="5"/>
    </row>
    <row r="662" ht="15.75" customHeight="1">
      <c r="A662" s="2"/>
      <c r="B662" s="2"/>
      <c r="C662" s="2"/>
      <c r="D662" s="2"/>
      <c r="E662" s="2"/>
      <c r="F662" s="2"/>
      <c r="G662" s="222"/>
      <c r="H662" s="222"/>
      <c r="I662" s="222"/>
      <c r="J662" s="222"/>
      <c r="K662" s="5"/>
    </row>
    <row r="663" ht="15.75" customHeight="1">
      <c r="A663" s="2"/>
      <c r="B663" s="2"/>
      <c r="C663" s="2"/>
      <c r="D663" s="2"/>
      <c r="E663" s="2"/>
      <c r="F663" s="2"/>
      <c r="G663" s="222"/>
      <c r="H663" s="222"/>
      <c r="I663" s="222"/>
      <c r="J663" s="222"/>
      <c r="K663" s="5"/>
    </row>
    <row r="664" ht="15.75" customHeight="1">
      <c r="A664" s="2"/>
      <c r="B664" s="2"/>
      <c r="C664" s="2"/>
      <c r="D664" s="2"/>
      <c r="E664" s="2"/>
      <c r="F664" s="2"/>
      <c r="G664" s="222"/>
      <c r="H664" s="222"/>
      <c r="I664" s="222"/>
      <c r="J664" s="222"/>
      <c r="K664" s="5"/>
    </row>
    <row r="665" ht="15.75" customHeight="1">
      <c r="A665" s="2"/>
      <c r="B665" s="2"/>
      <c r="C665" s="2"/>
      <c r="D665" s="2"/>
      <c r="E665" s="2"/>
      <c r="F665" s="2"/>
      <c r="G665" s="222"/>
      <c r="H665" s="222"/>
      <c r="I665" s="222"/>
      <c r="J665" s="222"/>
      <c r="K665" s="5"/>
    </row>
    <row r="666" ht="15.75" customHeight="1">
      <c r="A666" s="2"/>
      <c r="B666" s="2"/>
      <c r="C666" s="2"/>
      <c r="D666" s="2"/>
      <c r="E666" s="2"/>
      <c r="F666" s="2"/>
      <c r="G666" s="222"/>
      <c r="H666" s="222"/>
      <c r="I666" s="222"/>
      <c r="J666" s="222"/>
      <c r="K666" s="5"/>
    </row>
    <row r="667" ht="15.75" customHeight="1">
      <c r="A667" s="2"/>
      <c r="B667" s="2"/>
      <c r="C667" s="2"/>
      <c r="D667" s="2"/>
      <c r="E667" s="2"/>
      <c r="F667" s="2"/>
      <c r="G667" s="222"/>
      <c r="H667" s="222"/>
      <c r="I667" s="222"/>
      <c r="J667" s="222"/>
      <c r="K667" s="5"/>
    </row>
    <row r="668" ht="15.75" customHeight="1">
      <c r="A668" s="2"/>
      <c r="B668" s="2"/>
      <c r="C668" s="2"/>
      <c r="D668" s="2"/>
      <c r="E668" s="2"/>
      <c r="F668" s="2"/>
      <c r="G668" s="222"/>
      <c r="H668" s="222"/>
      <c r="I668" s="222"/>
      <c r="J668" s="222"/>
      <c r="K668" s="5"/>
    </row>
    <row r="669" ht="15.75" customHeight="1">
      <c r="A669" s="2"/>
      <c r="B669" s="2"/>
      <c r="C669" s="2"/>
      <c r="D669" s="2"/>
      <c r="E669" s="2"/>
      <c r="F669" s="2"/>
      <c r="G669" s="222"/>
      <c r="H669" s="222"/>
      <c r="I669" s="222"/>
      <c r="J669" s="222"/>
      <c r="K669" s="5"/>
    </row>
    <row r="670" ht="15.75" customHeight="1">
      <c r="A670" s="2"/>
      <c r="B670" s="2"/>
      <c r="C670" s="2"/>
      <c r="D670" s="2"/>
      <c r="E670" s="2"/>
      <c r="F670" s="2"/>
      <c r="G670" s="222"/>
      <c r="H670" s="222"/>
      <c r="I670" s="222"/>
      <c r="J670" s="222"/>
      <c r="K670" s="5"/>
    </row>
    <row r="671" ht="15.75" customHeight="1">
      <c r="A671" s="2"/>
      <c r="B671" s="2"/>
      <c r="C671" s="2"/>
      <c r="D671" s="2"/>
      <c r="E671" s="2"/>
      <c r="F671" s="2"/>
      <c r="G671" s="222"/>
      <c r="H671" s="222"/>
      <c r="I671" s="222"/>
      <c r="J671" s="222"/>
      <c r="K671" s="5"/>
    </row>
    <row r="672" ht="15.75" customHeight="1">
      <c r="A672" s="2"/>
      <c r="B672" s="2"/>
      <c r="C672" s="2"/>
      <c r="D672" s="2"/>
      <c r="E672" s="2"/>
      <c r="F672" s="2"/>
      <c r="G672" s="222"/>
      <c r="H672" s="222"/>
      <c r="I672" s="222"/>
      <c r="J672" s="222"/>
      <c r="K672" s="5"/>
    </row>
    <row r="673" ht="15.75" customHeight="1">
      <c r="A673" s="2"/>
      <c r="B673" s="2"/>
      <c r="C673" s="2"/>
      <c r="D673" s="2"/>
      <c r="E673" s="2"/>
      <c r="F673" s="2"/>
      <c r="G673" s="222"/>
      <c r="H673" s="222"/>
      <c r="I673" s="222"/>
      <c r="J673" s="222"/>
      <c r="K673" s="5"/>
    </row>
    <row r="674" ht="15.75" customHeight="1">
      <c r="A674" s="2"/>
      <c r="B674" s="2"/>
      <c r="C674" s="2"/>
      <c r="D674" s="2"/>
      <c r="E674" s="2"/>
      <c r="F674" s="2"/>
      <c r="G674" s="222"/>
      <c r="H674" s="222"/>
      <c r="I674" s="222"/>
      <c r="J674" s="222"/>
      <c r="K674" s="5"/>
    </row>
    <row r="675" ht="15.75" customHeight="1">
      <c r="A675" s="2"/>
      <c r="B675" s="2"/>
      <c r="C675" s="2"/>
      <c r="D675" s="2"/>
      <c r="E675" s="2"/>
      <c r="F675" s="2"/>
      <c r="G675" s="222"/>
      <c r="H675" s="222"/>
      <c r="I675" s="222"/>
      <c r="J675" s="222"/>
      <c r="K675" s="5"/>
    </row>
    <row r="676" ht="15.75" customHeight="1">
      <c r="A676" s="2"/>
      <c r="B676" s="2"/>
      <c r="C676" s="2"/>
      <c r="D676" s="2"/>
      <c r="E676" s="2"/>
      <c r="F676" s="2"/>
      <c r="G676" s="222"/>
      <c r="H676" s="222"/>
      <c r="I676" s="222"/>
      <c r="J676" s="222"/>
      <c r="K676" s="5"/>
    </row>
    <row r="677" ht="15.75" customHeight="1">
      <c r="A677" s="2"/>
      <c r="B677" s="2"/>
      <c r="C677" s="2"/>
      <c r="D677" s="2"/>
      <c r="E677" s="2"/>
      <c r="F677" s="2"/>
      <c r="G677" s="222"/>
      <c r="H677" s="222"/>
      <c r="I677" s="222"/>
      <c r="J677" s="222"/>
      <c r="K677" s="5"/>
    </row>
    <row r="678" ht="15.75" customHeight="1">
      <c r="A678" s="2"/>
      <c r="B678" s="2"/>
      <c r="C678" s="2"/>
      <c r="D678" s="2"/>
      <c r="E678" s="2"/>
      <c r="F678" s="2"/>
      <c r="G678" s="222"/>
      <c r="H678" s="222"/>
      <c r="I678" s="222"/>
      <c r="J678" s="222"/>
      <c r="K678" s="5"/>
    </row>
    <row r="679" ht="15.75" customHeight="1">
      <c r="A679" s="2"/>
      <c r="B679" s="2"/>
      <c r="C679" s="2"/>
      <c r="D679" s="2"/>
      <c r="E679" s="2"/>
      <c r="F679" s="2"/>
      <c r="G679" s="222"/>
      <c r="H679" s="222"/>
      <c r="I679" s="222"/>
      <c r="J679" s="222"/>
      <c r="K679" s="5"/>
    </row>
    <row r="680" ht="15.75" customHeight="1">
      <c r="A680" s="2"/>
      <c r="B680" s="2"/>
      <c r="C680" s="2"/>
      <c r="D680" s="2"/>
      <c r="E680" s="2"/>
      <c r="F680" s="2"/>
      <c r="G680" s="222"/>
      <c r="H680" s="222"/>
      <c r="I680" s="222"/>
      <c r="J680" s="222"/>
      <c r="K680" s="5"/>
    </row>
    <row r="681" ht="15.75" customHeight="1">
      <c r="A681" s="2"/>
      <c r="B681" s="2"/>
      <c r="C681" s="2"/>
      <c r="D681" s="2"/>
      <c r="E681" s="2"/>
      <c r="F681" s="2"/>
      <c r="G681" s="222"/>
      <c r="H681" s="222"/>
      <c r="I681" s="222"/>
      <c r="J681" s="222"/>
      <c r="K681" s="5"/>
    </row>
    <row r="682" ht="15.75" customHeight="1">
      <c r="A682" s="2"/>
      <c r="B682" s="2"/>
      <c r="C682" s="2"/>
      <c r="D682" s="2"/>
      <c r="E682" s="2"/>
      <c r="F682" s="2"/>
      <c r="G682" s="222"/>
      <c r="H682" s="222"/>
      <c r="I682" s="222"/>
      <c r="J682" s="222"/>
      <c r="K682" s="5"/>
    </row>
    <row r="683" ht="15.75" customHeight="1">
      <c r="A683" s="2"/>
      <c r="B683" s="2"/>
      <c r="C683" s="2"/>
      <c r="D683" s="2"/>
      <c r="E683" s="2"/>
      <c r="F683" s="2"/>
      <c r="G683" s="222"/>
      <c r="H683" s="222"/>
      <c r="I683" s="222"/>
      <c r="J683" s="222"/>
      <c r="K683" s="5"/>
    </row>
    <row r="684" ht="15.75" customHeight="1">
      <c r="A684" s="2"/>
      <c r="B684" s="2"/>
      <c r="C684" s="2"/>
      <c r="D684" s="2"/>
      <c r="E684" s="2"/>
      <c r="F684" s="2"/>
      <c r="G684" s="222"/>
      <c r="H684" s="222"/>
      <c r="I684" s="222"/>
      <c r="J684" s="222"/>
      <c r="K684" s="5"/>
    </row>
    <row r="685" ht="15.75" customHeight="1">
      <c r="A685" s="2"/>
      <c r="B685" s="2"/>
      <c r="C685" s="2"/>
      <c r="D685" s="2"/>
      <c r="E685" s="2"/>
      <c r="F685" s="2"/>
      <c r="G685" s="222"/>
      <c r="H685" s="222"/>
      <c r="I685" s="222"/>
      <c r="J685" s="222"/>
      <c r="K685" s="5"/>
    </row>
    <row r="686" ht="15.75" customHeight="1">
      <c r="A686" s="2"/>
      <c r="B686" s="2"/>
      <c r="C686" s="2"/>
      <c r="D686" s="2"/>
      <c r="E686" s="2"/>
      <c r="F686" s="2"/>
      <c r="G686" s="222"/>
      <c r="H686" s="222"/>
      <c r="I686" s="222"/>
      <c r="J686" s="222"/>
      <c r="K686" s="5"/>
    </row>
    <row r="687" ht="15.75" customHeight="1">
      <c r="A687" s="2"/>
      <c r="B687" s="2"/>
      <c r="C687" s="2"/>
      <c r="D687" s="2"/>
      <c r="E687" s="2"/>
      <c r="F687" s="2"/>
      <c r="G687" s="222"/>
      <c r="H687" s="222"/>
      <c r="I687" s="222"/>
      <c r="J687" s="222"/>
      <c r="K687" s="5"/>
    </row>
    <row r="688" ht="15.75" customHeight="1">
      <c r="A688" s="2"/>
      <c r="B688" s="2"/>
      <c r="C688" s="2"/>
      <c r="D688" s="2"/>
      <c r="E688" s="2"/>
      <c r="F688" s="2"/>
      <c r="G688" s="222"/>
      <c r="H688" s="222"/>
      <c r="I688" s="222"/>
      <c r="J688" s="222"/>
      <c r="K688" s="5"/>
    </row>
    <row r="689" ht="15.75" customHeight="1">
      <c r="A689" s="2"/>
      <c r="B689" s="2"/>
      <c r="C689" s="2"/>
      <c r="D689" s="2"/>
      <c r="E689" s="2"/>
      <c r="F689" s="2"/>
      <c r="G689" s="222"/>
      <c r="H689" s="222"/>
      <c r="I689" s="222"/>
      <c r="J689" s="222"/>
      <c r="K689" s="5"/>
    </row>
    <row r="690" ht="15.75" customHeight="1">
      <c r="A690" s="2"/>
      <c r="B690" s="2"/>
      <c r="C690" s="2"/>
      <c r="D690" s="2"/>
      <c r="E690" s="2"/>
      <c r="F690" s="2"/>
      <c r="G690" s="222"/>
      <c r="H690" s="222"/>
      <c r="I690" s="222"/>
      <c r="J690" s="222"/>
      <c r="K690" s="5"/>
    </row>
    <row r="691" ht="15.75" customHeight="1">
      <c r="A691" s="2"/>
      <c r="B691" s="2"/>
      <c r="C691" s="2"/>
      <c r="D691" s="2"/>
      <c r="E691" s="2"/>
      <c r="F691" s="2"/>
      <c r="G691" s="222"/>
      <c r="H691" s="222"/>
      <c r="I691" s="222"/>
      <c r="J691" s="222"/>
      <c r="K691" s="5"/>
    </row>
    <row r="692" ht="15.75" customHeight="1">
      <c r="A692" s="2"/>
      <c r="B692" s="2"/>
      <c r="C692" s="2"/>
      <c r="D692" s="2"/>
      <c r="E692" s="2"/>
      <c r="F692" s="2"/>
      <c r="G692" s="222"/>
      <c r="H692" s="222"/>
      <c r="I692" s="222"/>
      <c r="J692" s="222"/>
      <c r="K692" s="5"/>
    </row>
    <row r="693" ht="15.75" customHeight="1">
      <c r="A693" s="2"/>
      <c r="B693" s="2"/>
      <c r="C693" s="2"/>
      <c r="D693" s="2"/>
      <c r="E693" s="2"/>
      <c r="F693" s="2"/>
      <c r="G693" s="222"/>
      <c r="H693" s="222"/>
      <c r="I693" s="222"/>
      <c r="J693" s="222"/>
      <c r="K693" s="5"/>
    </row>
    <row r="694" ht="15.75" customHeight="1">
      <c r="A694" s="2"/>
      <c r="B694" s="2"/>
      <c r="C694" s="2"/>
      <c r="D694" s="2"/>
      <c r="E694" s="2"/>
      <c r="F694" s="2"/>
      <c r="G694" s="222"/>
      <c r="H694" s="222"/>
      <c r="I694" s="222"/>
      <c r="J694" s="222"/>
      <c r="K694" s="5"/>
    </row>
    <row r="695" ht="15.75" customHeight="1">
      <c r="A695" s="2"/>
      <c r="B695" s="2"/>
      <c r="C695" s="2"/>
      <c r="D695" s="2"/>
      <c r="E695" s="2"/>
      <c r="F695" s="2"/>
      <c r="G695" s="222"/>
      <c r="H695" s="222"/>
      <c r="I695" s="222"/>
      <c r="J695" s="222"/>
      <c r="K695" s="5"/>
    </row>
    <row r="696" ht="15.75" customHeight="1">
      <c r="A696" s="2"/>
      <c r="B696" s="2"/>
      <c r="C696" s="2"/>
      <c r="D696" s="2"/>
      <c r="E696" s="2"/>
      <c r="F696" s="2"/>
      <c r="G696" s="222"/>
      <c r="H696" s="222"/>
      <c r="I696" s="222"/>
      <c r="J696" s="222"/>
      <c r="K696" s="5"/>
    </row>
    <row r="697" ht="15.75" customHeight="1">
      <c r="A697" s="2"/>
      <c r="B697" s="2"/>
      <c r="C697" s="2"/>
      <c r="D697" s="2"/>
      <c r="E697" s="2"/>
      <c r="F697" s="2"/>
      <c r="G697" s="222"/>
      <c r="H697" s="222"/>
      <c r="I697" s="222"/>
      <c r="J697" s="222"/>
      <c r="K697" s="5"/>
    </row>
    <row r="698" ht="15.75" customHeight="1">
      <c r="A698" s="2"/>
      <c r="B698" s="2"/>
      <c r="C698" s="2"/>
      <c r="D698" s="2"/>
      <c r="E698" s="2"/>
      <c r="F698" s="2"/>
      <c r="G698" s="222"/>
      <c r="H698" s="222"/>
      <c r="I698" s="222"/>
      <c r="J698" s="222"/>
      <c r="K698" s="5"/>
    </row>
    <row r="699" ht="15.75" customHeight="1">
      <c r="A699" s="2"/>
      <c r="B699" s="2"/>
      <c r="C699" s="2"/>
      <c r="D699" s="2"/>
      <c r="E699" s="2"/>
      <c r="F699" s="2"/>
      <c r="G699" s="222"/>
      <c r="H699" s="222"/>
      <c r="I699" s="222"/>
      <c r="J699" s="222"/>
      <c r="K699" s="5"/>
    </row>
    <row r="700" ht="15.75" customHeight="1">
      <c r="A700" s="2"/>
      <c r="B700" s="2"/>
      <c r="C700" s="2"/>
      <c r="D700" s="2"/>
      <c r="E700" s="2"/>
      <c r="F700" s="2"/>
      <c r="G700" s="222"/>
      <c r="H700" s="222"/>
      <c r="I700" s="222"/>
      <c r="J700" s="222"/>
      <c r="K700" s="5"/>
    </row>
    <row r="701" ht="15.75" customHeight="1">
      <c r="A701" s="2"/>
      <c r="B701" s="2"/>
      <c r="C701" s="2"/>
      <c r="D701" s="2"/>
      <c r="E701" s="2"/>
      <c r="F701" s="2"/>
      <c r="G701" s="222"/>
      <c r="H701" s="222"/>
      <c r="I701" s="222"/>
      <c r="J701" s="222"/>
      <c r="K701" s="5"/>
    </row>
    <row r="702" ht="15.75" customHeight="1">
      <c r="A702" s="2"/>
      <c r="B702" s="2"/>
      <c r="C702" s="2"/>
      <c r="D702" s="2"/>
      <c r="E702" s="2"/>
      <c r="F702" s="2"/>
      <c r="G702" s="222"/>
      <c r="H702" s="222"/>
      <c r="I702" s="222"/>
      <c r="J702" s="222"/>
      <c r="K702" s="5"/>
    </row>
    <row r="703" ht="15.75" customHeight="1">
      <c r="A703" s="2"/>
      <c r="B703" s="2"/>
      <c r="C703" s="2"/>
      <c r="D703" s="2"/>
      <c r="E703" s="2"/>
      <c r="F703" s="2"/>
      <c r="G703" s="222"/>
      <c r="H703" s="222"/>
      <c r="I703" s="222"/>
      <c r="J703" s="222"/>
      <c r="K703" s="5"/>
    </row>
    <row r="704" ht="15.75" customHeight="1">
      <c r="A704" s="2"/>
      <c r="B704" s="2"/>
      <c r="C704" s="2"/>
      <c r="D704" s="2"/>
      <c r="E704" s="2"/>
      <c r="F704" s="2"/>
      <c r="G704" s="222"/>
      <c r="H704" s="222"/>
      <c r="I704" s="222"/>
      <c r="J704" s="222"/>
      <c r="K704" s="5"/>
    </row>
    <row r="705" ht="15.75" customHeight="1">
      <c r="A705" s="2"/>
      <c r="B705" s="2"/>
      <c r="C705" s="2"/>
      <c r="D705" s="2"/>
      <c r="E705" s="2"/>
      <c r="F705" s="2"/>
      <c r="G705" s="222"/>
      <c r="H705" s="222"/>
      <c r="I705" s="222"/>
      <c r="J705" s="222"/>
      <c r="K705" s="5"/>
    </row>
    <row r="706" ht="15.75" customHeight="1">
      <c r="A706" s="2"/>
      <c r="B706" s="2"/>
      <c r="C706" s="2"/>
      <c r="D706" s="2"/>
      <c r="E706" s="2"/>
      <c r="F706" s="2"/>
      <c r="G706" s="222"/>
      <c r="H706" s="222"/>
      <c r="I706" s="222"/>
      <c r="J706" s="222"/>
      <c r="K706" s="5"/>
    </row>
    <row r="707" ht="15.75" customHeight="1">
      <c r="A707" s="2"/>
      <c r="B707" s="2"/>
      <c r="C707" s="2"/>
      <c r="D707" s="2"/>
      <c r="E707" s="2"/>
      <c r="F707" s="2"/>
      <c r="G707" s="222"/>
      <c r="H707" s="222"/>
      <c r="I707" s="222"/>
      <c r="J707" s="222"/>
      <c r="K707" s="5"/>
    </row>
    <row r="708" ht="15.75" customHeight="1">
      <c r="A708" s="2"/>
      <c r="B708" s="2"/>
      <c r="C708" s="2"/>
      <c r="D708" s="2"/>
      <c r="E708" s="2"/>
      <c r="F708" s="2"/>
      <c r="G708" s="222"/>
      <c r="H708" s="222"/>
      <c r="I708" s="222"/>
      <c r="J708" s="222"/>
      <c r="K708" s="5"/>
    </row>
    <row r="709" ht="15.75" customHeight="1">
      <c r="A709" s="2"/>
      <c r="B709" s="2"/>
      <c r="C709" s="2"/>
      <c r="D709" s="2"/>
      <c r="E709" s="2"/>
      <c r="F709" s="2"/>
      <c r="G709" s="222"/>
      <c r="H709" s="222"/>
      <c r="I709" s="222"/>
      <c r="J709" s="222"/>
      <c r="K709" s="5"/>
    </row>
    <row r="710" ht="15.75" customHeight="1">
      <c r="A710" s="2"/>
      <c r="B710" s="2"/>
      <c r="C710" s="2"/>
      <c r="D710" s="2"/>
      <c r="E710" s="2"/>
      <c r="F710" s="2"/>
      <c r="G710" s="222"/>
      <c r="H710" s="222"/>
      <c r="I710" s="222"/>
      <c r="J710" s="222"/>
      <c r="K710" s="5"/>
    </row>
    <row r="711" ht="15.75" customHeight="1">
      <c r="A711" s="2"/>
      <c r="B711" s="2"/>
      <c r="C711" s="2"/>
      <c r="D711" s="2"/>
      <c r="E711" s="2"/>
      <c r="F711" s="2"/>
      <c r="G711" s="222"/>
      <c r="H711" s="222"/>
      <c r="I711" s="222"/>
      <c r="J711" s="222"/>
      <c r="K711" s="5"/>
    </row>
    <row r="712" ht="15.75" customHeight="1">
      <c r="A712" s="2"/>
      <c r="B712" s="2"/>
      <c r="C712" s="2"/>
      <c r="D712" s="2"/>
      <c r="E712" s="2"/>
      <c r="F712" s="2"/>
      <c r="G712" s="222"/>
      <c r="H712" s="222"/>
      <c r="I712" s="222"/>
      <c r="J712" s="222"/>
      <c r="K712" s="5"/>
    </row>
    <row r="713" ht="15.75" customHeight="1">
      <c r="A713" s="2"/>
      <c r="B713" s="2"/>
      <c r="C713" s="2"/>
      <c r="D713" s="2"/>
      <c r="E713" s="2"/>
      <c r="F713" s="2"/>
      <c r="G713" s="222"/>
      <c r="H713" s="222"/>
      <c r="I713" s="222"/>
      <c r="J713" s="222"/>
      <c r="K713" s="5"/>
    </row>
    <row r="714" ht="15.75" customHeight="1">
      <c r="A714" s="2"/>
      <c r="B714" s="2"/>
      <c r="C714" s="2"/>
      <c r="D714" s="2"/>
      <c r="E714" s="2"/>
      <c r="F714" s="2"/>
      <c r="G714" s="222"/>
      <c r="H714" s="222"/>
      <c r="I714" s="222"/>
      <c r="J714" s="222"/>
      <c r="K714" s="5"/>
    </row>
    <row r="715" ht="15.75" customHeight="1">
      <c r="A715" s="2"/>
      <c r="B715" s="2"/>
      <c r="C715" s="2"/>
      <c r="D715" s="2"/>
      <c r="E715" s="2"/>
      <c r="F715" s="2"/>
      <c r="G715" s="222"/>
      <c r="H715" s="222"/>
      <c r="I715" s="222"/>
      <c r="J715" s="222"/>
      <c r="K715" s="5"/>
    </row>
    <row r="716" ht="15.75" customHeight="1">
      <c r="A716" s="2"/>
      <c r="B716" s="2"/>
      <c r="C716" s="2"/>
      <c r="D716" s="2"/>
      <c r="E716" s="2"/>
      <c r="F716" s="2"/>
      <c r="G716" s="222"/>
      <c r="H716" s="222"/>
      <c r="I716" s="222"/>
      <c r="J716" s="222"/>
      <c r="K716" s="5"/>
    </row>
    <row r="717" ht="15.75" customHeight="1">
      <c r="A717" s="2"/>
      <c r="B717" s="2"/>
      <c r="C717" s="2"/>
      <c r="D717" s="2"/>
      <c r="E717" s="2"/>
      <c r="F717" s="2"/>
      <c r="G717" s="222"/>
      <c r="H717" s="222"/>
      <c r="I717" s="222"/>
      <c r="J717" s="222"/>
      <c r="K717" s="5"/>
    </row>
    <row r="718" ht="15.75" customHeight="1">
      <c r="A718" s="2"/>
      <c r="B718" s="2"/>
      <c r="C718" s="2"/>
      <c r="D718" s="2"/>
      <c r="E718" s="2"/>
      <c r="F718" s="2"/>
      <c r="G718" s="222"/>
      <c r="H718" s="222"/>
      <c r="I718" s="222"/>
      <c r="J718" s="222"/>
      <c r="K718" s="5"/>
    </row>
    <row r="719" ht="15.75" customHeight="1">
      <c r="A719" s="2"/>
      <c r="B719" s="2"/>
      <c r="C719" s="2"/>
      <c r="D719" s="2"/>
      <c r="E719" s="2"/>
      <c r="F719" s="2"/>
      <c r="G719" s="222"/>
      <c r="H719" s="222"/>
      <c r="I719" s="222"/>
      <c r="J719" s="222"/>
      <c r="K719" s="5"/>
    </row>
    <row r="720" ht="15.75" customHeight="1">
      <c r="A720" s="2"/>
      <c r="B720" s="2"/>
      <c r="C720" s="2"/>
      <c r="D720" s="2"/>
      <c r="E720" s="2"/>
      <c r="F720" s="2"/>
      <c r="G720" s="222"/>
      <c r="H720" s="222"/>
      <c r="I720" s="222"/>
      <c r="J720" s="222"/>
      <c r="K720" s="5"/>
    </row>
    <row r="721" ht="15.75" customHeight="1">
      <c r="A721" s="2"/>
      <c r="B721" s="2"/>
      <c r="C721" s="2"/>
      <c r="D721" s="2"/>
      <c r="E721" s="2"/>
      <c r="F721" s="2"/>
      <c r="G721" s="222"/>
      <c r="H721" s="222"/>
      <c r="I721" s="222"/>
      <c r="J721" s="222"/>
      <c r="K721" s="5"/>
    </row>
    <row r="722" ht="15.75" customHeight="1">
      <c r="A722" s="2"/>
      <c r="B722" s="2"/>
      <c r="C722" s="2"/>
      <c r="D722" s="2"/>
      <c r="E722" s="2"/>
      <c r="F722" s="2"/>
      <c r="G722" s="222"/>
      <c r="H722" s="222"/>
      <c r="I722" s="222"/>
      <c r="J722" s="222"/>
      <c r="K722" s="5"/>
    </row>
    <row r="723" ht="15.75" customHeight="1">
      <c r="A723" s="2"/>
      <c r="B723" s="2"/>
      <c r="C723" s="2"/>
      <c r="D723" s="2"/>
      <c r="E723" s="2"/>
      <c r="F723" s="2"/>
      <c r="G723" s="222"/>
      <c r="H723" s="222"/>
      <c r="I723" s="222"/>
      <c r="J723" s="222"/>
      <c r="K723" s="5"/>
    </row>
    <row r="724" ht="15.75" customHeight="1">
      <c r="A724" s="2"/>
      <c r="B724" s="2"/>
      <c r="C724" s="2"/>
      <c r="D724" s="2"/>
      <c r="E724" s="2"/>
      <c r="F724" s="2"/>
      <c r="G724" s="222"/>
      <c r="H724" s="222"/>
      <c r="I724" s="222"/>
      <c r="J724" s="222"/>
      <c r="K724" s="5"/>
    </row>
    <row r="725" ht="15.75" customHeight="1">
      <c r="A725" s="2"/>
      <c r="B725" s="2"/>
      <c r="C725" s="2"/>
      <c r="D725" s="2"/>
      <c r="E725" s="2"/>
      <c r="F725" s="2"/>
      <c r="G725" s="222"/>
      <c r="H725" s="222"/>
      <c r="I725" s="222"/>
      <c r="J725" s="222"/>
      <c r="K725" s="5"/>
    </row>
    <row r="726" ht="15.75" customHeight="1">
      <c r="A726" s="2"/>
      <c r="B726" s="2"/>
      <c r="C726" s="2"/>
      <c r="D726" s="2"/>
      <c r="E726" s="2"/>
      <c r="F726" s="2"/>
      <c r="G726" s="222"/>
      <c r="H726" s="222"/>
      <c r="I726" s="222"/>
      <c r="J726" s="222"/>
      <c r="K726" s="5"/>
    </row>
    <row r="727" ht="15.75" customHeight="1">
      <c r="A727" s="2"/>
      <c r="B727" s="2"/>
      <c r="C727" s="2"/>
      <c r="D727" s="2"/>
      <c r="E727" s="2"/>
      <c r="F727" s="2"/>
      <c r="G727" s="222"/>
      <c r="H727" s="222"/>
      <c r="I727" s="222"/>
      <c r="J727" s="222"/>
      <c r="K727" s="5"/>
    </row>
    <row r="728" ht="15.75" customHeight="1">
      <c r="A728" s="2"/>
      <c r="B728" s="2"/>
      <c r="C728" s="2"/>
      <c r="D728" s="2"/>
      <c r="E728" s="2"/>
      <c r="F728" s="2"/>
      <c r="G728" s="222"/>
      <c r="H728" s="222"/>
      <c r="I728" s="222"/>
      <c r="J728" s="222"/>
      <c r="K728" s="5"/>
    </row>
    <row r="729" ht="15.75" customHeight="1">
      <c r="A729" s="2"/>
      <c r="B729" s="2"/>
      <c r="C729" s="2"/>
      <c r="D729" s="2"/>
      <c r="E729" s="2"/>
      <c r="F729" s="2"/>
      <c r="G729" s="222"/>
      <c r="H729" s="222"/>
      <c r="I729" s="222"/>
      <c r="J729" s="222"/>
      <c r="K729" s="5"/>
    </row>
    <row r="730" ht="15.75" customHeight="1">
      <c r="A730" s="2"/>
      <c r="B730" s="2"/>
      <c r="C730" s="2"/>
      <c r="D730" s="2"/>
      <c r="E730" s="2"/>
      <c r="F730" s="2"/>
      <c r="G730" s="222"/>
      <c r="H730" s="222"/>
      <c r="I730" s="222"/>
      <c r="J730" s="222"/>
      <c r="K730" s="5"/>
    </row>
    <row r="731" ht="15.75" customHeight="1">
      <c r="A731" s="2"/>
      <c r="B731" s="2"/>
      <c r="C731" s="2"/>
      <c r="D731" s="2"/>
      <c r="E731" s="2"/>
      <c r="F731" s="2"/>
      <c r="G731" s="222"/>
      <c r="H731" s="222"/>
      <c r="I731" s="222"/>
      <c r="J731" s="222"/>
      <c r="K731" s="5"/>
    </row>
    <row r="732" ht="15.75" customHeight="1">
      <c r="A732" s="2"/>
      <c r="B732" s="2"/>
      <c r="C732" s="2"/>
      <c r="D732" s="2"/>
      <c r="E732" s="2"/>
      <c r="F732" s="2"/>
      <c r="G732" s="222"/>
      <c r="H732" s="222"/>
      <c r="I732" s="222"/>
      <c r="J732" s="222"/>
      <c r="K732" s="5"/>
    </row>
    <row r="733" ht="15.75" customHeight="1">
      <c r="A733" s="2"/>
      <c r="B733" s="2"/>
      <c r="C733" s="2"/>
      <c r="D733" s="2"/>
      <c r="E733" s="2"/>
      <c r="F733" s="2"/>
      <c r="G733" s="222"/>
      <c r="H733" s="222"/>
      <c r="I733" s="222"/>
      <c r="J733" s="222"/>
      <c r="K733" s="5"/>
    </row>
    <row r="734" ht="15.75" customHeight="1">
      <c r="A734" s="2"/>
      <c r="B734" s="2"/>
      <c r="C734" s="2"/>
      <c r="D734" s="2"/>
      <c r="E734" s="2"/>
      <c r="F734" s="2"/>
      <c r="G734" s="222"/>
      <c r="H734" s="222"/>
      <c r="I734" s="222"/>
      <c r="J734" s="222"/>
      <c r="K734" s="5"/>
    </row>
    <row r="735" ht="15.75" customHeight="1">
      <c r="A735" s="2"/>
      <c r="B735" s="2"/>
      <c r="C735" s="2"/>
      <c r="D735" s="2"/>
      <c r="E735" s="2"/>
      <c r="F735" s="2"/>
      <c r="G735" s="222"/>
      <c r="H735" s="222"/>
      <c r="I735" s="222"/>
      <c r="J735" s="222"/>
      <c r="K735" s="5"/>
    </row>
    <row r="736" ht="15.75" customHeight="1">
      <c r="A736" s="2"/>
      <c r="B736" s="2"/>
      <c r="C736" s="2"/>
      <c r="D736" s="2"/>
      <c r="E736" s="2"/>
      <c r="F736" s="2"/>
      <c r="G736" s="222"/>
      <c r="H736" s="222"/>
      <c r="I736" s="222"/>
      <c r="J736" s="222"/>
      <c r="K736" s="5"/>
    </row>
    <row r="737" ht="15.75" customHeight="1">
      <c r="A737" s="2"/>
      <c r="B737" s="2"/>
      <c r="C737" s="2"/>
      <c r="D737" s="2"/>
      <c r="E737" s="2"/>
      <c r="F737" s="2"/>
      <c r="G737" s="222"/>
      <c r="H737" s="222"/>
      <c r="I737" s="222"/>
      <c r="J737" s="222"/>
      <c r="K737" s="5"/>
    </row>
    <row r="738" ht="15.75" customHeight="1">
      <c r="A738" s="2"/>
      <c r="B738" s="2"/>
      <c r="C738" s="2"/>
      <c r="D738" s="2"/>
      <c r="E738" s="2"/>
      <c r="F738" s="2"/>
      <c r="G738" s="222"/>
      <c r="H738" s="222"/>
      <c r="I738" s="222"/>
      <c r="J738" s="222"/>
      <c r="K738" s="5"/>
    </row>
    <row r="739" ht="15.75" customHeight="1">
      <c r="A739" s="2"/>
      <c r="B739" s="2"/>
      <c r="C739" s="2"/>
      <c r="D739" s="2"/>
      <c r="E739" s="2"/>
      <c r="F739" s="2"/>
      <c r="G739" s="222"/>
      <c r="H739" s="222"/>
      <c r="I739" s="222"/>
      <c r="J739" s="222"/>
      <c r="K739" s="5"/>
    </row>
    <row r="740" ht="15.75" customHeight="1">
      <c r="A740" s="2"/>
      <c r="B740" s="2"/>
      <c r="C740" s="2"/>
      <c r="D740" s="2"/>
      <c r="E740" s="2"/>
      <c r="F740" s="2"/>
      <c r="G740" s="222"/>
      <c r="H740" s="222"/>
      <c r="I740" s="222"/>
      <c r="J740" s="222"/>
      <c r="K740" s="5"/>
    </row>
    <row r="741" ht="15.75" customHeight="1">
      <c r="A741" s="2"/>
      <c r="B741" s="2"/>
      <c r="C741" s="2"/>
      <c r="D741" s="2"/>
      <c r="E741" s="2"/>
      <c r="F741" s="2"/>
      <c r="G741" s="222"/>
      <c r="H741" s="222"/>
      <c r="I741" s="222"/>
      <c r="J741" s="222"/>
      <c r="K741" s="5"/>
    </row>
    <row r="742" ht="15.75" customHeight="1">
      <c r="A742" s="2"/>
      <c r="B742" s="2"/>
      <c r="C742" s="2"/>
      <c r="D742" s="2"/>
      <c r="E742" s="2"/>
      <c r="F742" s="2"/>
      <c r="G742" s="222"/>
      <c r="H742" s="222"/>
      <c r="I742" s="222"/>
      <c r="J742" s="222"/>
      <c r="K742" s="5"/>
    </row>
    <row r="743" ht="15.75" customHeight="1">
      <c r="A743" s="2"/>
      <c r="B743" s="2"/>
      <c r="C743" s="2"/>
      <c r="D743" s="2"/>
      <c r="E743" s="2"/>
      <c r="F743" s="2"/>
      <c r="G743" s="222"/>
      <c r="H743" s="222"/>
      <c r="I743" s="222"/>
      <c r="J743" s="222"/>
      <c r="K743" s="5"/>
    </row>
    <row r="744" ht="15.75" customHeight="1">
      <c r="A744" s="2"/>
      <c r="B744" s="2"/>
      <c r="C744" s="2"/>
      <c r="D744" s="2"/>
      <c r="E744" s="2"/>
      <c r="F744" s="2"/>
      <c r="G744" s="222"/>
      <c r="H744" s="222"/>
      <c r="I744" s="222"/>
      <c r="J744" s="222"/>
      <c r="K744" s="5"/>
    </row>
    <row r="745" ht="15.75" customHeight="1">
      <c r="A745" s="2"/>
      <c r="B745" s="2"/>
      <c r="C745" s="2"/>
      <c r="D745" s="2"/>
      <c r="E745" s="2"/>
      <c r="F745" s="2"/>
      <c r="G745" s="222"/>
      <c r="H745" s="222"/>
      <c r="I745" s="222"/>
      <c r="J745" s="222"/>
      <c r="K745" s="5"/>
    </row>
    <row r="746" ht="15.75" customHeight="1">
      <c r="A746" s="2"/>
      <c r="B746" s="2"/>
      <c r="C746" s="2"/>
      <c r="D746" s="2"/>
      <c r="E746" s="2"/>
      <c r="F746" s="2"/>
      <c r="G746" s="222"/>
      <c r="H746" s="222"/>
      <c r="I746" s="222"/>
      <c r="J746" s="222"/>
      <c r="K746" s="5"/>
    </row>
    <row r="747" ht="15.75" customHeight="1">
      <c r="A747" s="2"/>
      <c r="B747" s="2"/>
      <c r="C747" s="2"/>
      <c r="D747" s="2"/>
      <c r="E747" s="2"/>
      <c r="F747" s="2"/>
      <c r="G747" s="222"/>
      <c r="H747" s="222"/>
      <c r="I747" s="222"/>
      <c r="J747" s="222"/>
      <c r="K747" s="5"/>
    </row>
    <row r="748" ht="15.75" customHeight="1">
      <c r="A748" s="2"/>
      <c r="B748" s="2"/>
      <c r="C748" s="2"/>
      <c r="D748" s="2"/>
      <c r="E748" s="2"/>
      <c r="F748" s="2"/>
      <c r="G748" s="222"/>
      <c r="H748" s="222"/>
      <c r="I748" s="222"/>
      <c r="J748" s="222"/>
      <c r="K748" s="5"/>
    </row>
    <row r="749" ht="15.75" customHeight="1">
      <c r="A749" s="2"/>
      <c r="B749" s="2"/>
      <c r="C749" s="2"/>
      <c r="D749" s="2"/>
      <c r="E749" s="2"/>
      <c r="F749" s="2"/>
      <c r="G749" s="222"/>
      <c r="H749" s="222"/>
      <c r="I749" s="222"/>
      <c r="J749" s="222"/>
      <c r="K749" s="5"/>
    </row>
    <row r="750" ht="15.75" customHeight="1">
      <c r="A750" s="2"/>
      <c r="B750" s="2"/>
      <c r="C750" s="2"/>
      <c r="D750" s="2"/>
      <c r="E750" s="2"/>
      <c r="F750" s="2"/>
      <c r="G750" s="222"/>
      <c r="H750" s="222"/>
      <c r="I750" s="222"/>
      <c r="J750" s="222"/>
      <c r="K750" s="5"/>
    </row>
    <row r="751" ht="15.75" customHeight="1">
      <c r="A751" s="2"/>
      <c r="B751" s="2"/>
      <c r="C751" s="2"/>
      <c r="D751" s="2"/>
      <c r="E751" s="2"/>
      <c r="F751" s="2"/>
      <c r="G751" s="222"/>
      <c r="H751" s="222"/>
      <c r="I751" s="222"/>
      <c r="J751" s="222"/>
      <c r="K751" s="5"/>
    </row>
    <row r="752" ht="15.75" customHeight="1">
      <c r="A752" s="2"/>
      <c r="B752" s="2"/>
      <c r="C752" s="2"/>
      <c r="D752" s="2"/>
      <c r="E752" s="2"/>
      <c r="F752" s="2"/>
      <c r="G752" s="222"/>
      <c r="H752" s="222"/>
      <c r="I752" s="222"/>
      <c r="J752" s="222"/>
      <c r="K752" s="5"/>
    </row>
    <row r="753" ht="15.75" customHeight="1">
      <c r="A753" s="2"/>
      <c r="B753" s="2"/>
      <c r="C753" s="2"/>
      <c r="D753" s="2"/>
      <c r="E753" s="2"/>
      <c r="F753" s="2"/>
      <c r="G753" s="222"/>
      <c r="H753" s="222"/>
      <c r="I753" s="222"/>
      <c r="J753" s="222"/>
      <c r="K753" s="5"/>
    </row>
    <row r="754" ht="15.75" customHeight="1">
      <c r="A754" s="2"/>
      <c r="B754" s="2"/>
      <c r="C754" s="2"/>
      <c r="D754" s="2"/>
      <c r="E754" s="2"/>
      <c r="F754" s="2"/>
      <c r="G754" s="222"/>
      <c r="H754" s="222"/>
      <c r="I754" s="222"/>
      <c r="J754" s="222"/>
      <c r="K754" s="5"/>
    </row>
    <row r="755" ht="15.75" customHeight="1">
      <c r="A755" s="2"/>
      <c r="B755" s="2"/>
      <c r="C755" s="2"/>
      <c r="D755" s="2"/>
      <c r="E755" s="2"/>
      <c r="F755" s="2"/>
      <c r="G755" s="222"/>
      <c r="H755" s="222"/>
      <c r="I755" s="222"/>
      <c r="J755" s="222"/>
      <c r="K755" s="5"/>
    </row>
    <row r="756" ht="15.75" customHeight="1">
      <c r="A756" s="2"/>
      <c r="B756" s="2"/>
      <c r="C756" s="2"/>
      <c r="D756" s="2"/>
      <c r="E756" s="2"/>
      <c r="F756" s="2"/>
      <c r="G756" s="222"/>
      <c r="H756" s="222"/>
      <c r="I756" s="222"/>
      <c r="J756" s="222"/>
      <c r="K756" s="5"/>
    </row>
    <row r="757" ht="15.75" customHeight="1">
      <c r="A757" s="2"/>
      <c r="B757" s="2"/>
      <c r="C757" s="2"/>
      <c r="D757" s="2"/>
      <c r="E757" s="2"/>
      <c r="F757" s="2"/>
      <c r="G757" s="222"/>
      <c r="H757" s="222"/>
      <c r="I757" s="222"/>
      <c r="J757" s="222"/>
      <c r="K757" s="5"/>
    </row>
    <row r="758" ht="15.75" customHeight="1">
      <c r="A758" s="2"/>
      <c r="B758" s="2"/>
      <c r="C758" s="2"/>
      <c r="D758" s="2"/>
      <c r="E758" s="2"/>
      <c r="F758" s="2"/>
      <c r="G758" s="222"/>
      <c r="H758" s="222"/>
      <c r="I758" s="222"/>
      <c r="J758" s="222"/>
      <c r="K758" s="5"/>
    </row>
    <row r="759" ht="15.75" customHeight="1">
      <c r="A759" s="2"/>
      <c r="B759" s="2"/>
      <c r="C759" s="2"/>
      <c r="D759" s="2"/>
      <c r="E759" s="2"/>
      <c r="F759" s="2"/>
      <c r="G759" s="222"/>
      <c r="H759" s="222"/>
      <c r="I759" s="222"/>
      <c r="J759" s="222"/>
      <c r="K759" s="5"/>
    </row>
    <row r="760" ht="15.75" customHeight="1">
      <c r="A760" s="2"/>
      <c r="B760" s="2"/>
      <c r="C760" s="2"/>
      <c r="D760" s="2"/>
      <c r="E760" s="2"/>
      <c r="F760" s="2"/>
      <c r="G760" s="222"/>
      <c r="H760" s="222"/>
      <c r="I760" s="222"/>
      <c r="J760" s="222"/>
      <c r="K760" s="5"/>
    </row>
    <row r="761" ht="15.75" customHeight="1">
      <c r="A761" s="2"/>
      <c r="B761" s="2"/>
      <c r="C761" s="2"/>
      <c r="D761" s="2"/>
      <c r="E761" s="2"/>
      <c r="F761" s="2"/>
      <c r="G761" s="222"/>
      <c r="H761" s="222"/>
      <c r="I761" s="222"/>
      <c r="J761" s="222"/>
      <c r="K761" s="5"/>
    </row>
    <row r="762" ht="15.75" customHeight="1">
      <c r="A762" s="2"/>
      <c r="B762" s="2"/>
      <c r="C762" s="2"/>
      <c r="D762" s="2"/>
      <c r="E762" s="2"/>
      <c r="F762" s="2"/>
      <c r="G762" s="222"/>
      <c r="H762" s="222"/>
      <c r="I762" s="222"/>
      <c r="J762" s="222"/>
      <c r="K762" s="5"/>
    </row>
    <row r="763" ht="15.75" customHeight="1">
      <c r="A763" s="2"/>
      <c r="B763" s="2"/>
      <c r="C763" s="2"/>
      <c r="D763" s="2"/>
      <c r="E763" s="2"/>
      <c r="F763" s="2"/>
      <c r="G763" s="222"/>
      <c r="H763" s="222"/>
      <c r="I763" s="222"/>
      <c r="J763" s="222"/>
      <c r="K763" s="5"/>
    </row>
    <row r="764" ht="15.75" customHeight="1">
      <c r="A764" s="2"/>
      <c r="B764" s="2"/>
      <c r="C764" s="2"/>
      <c r="D764" s="2"/>
      <c r="E764" s="2"/>
      <c r="F764" s="2"/>
      <c r="G764" s="222"/>
      <c r="H764" s="222"/>
      <c r="I764" s="222"/>
      <c r="J764" s="222"/>
      <c r="K764" s="5"/>
    </row>
    <row r="765" ht="15.75" customHeight="1">
      <c r="A765" s="2"/>
      <c r="B765" s="2"/>
      <c r="C765" s="2"/>
      <c r="D765" s="2"/>
      <c r="E765" s="2"/>
      <c r="F765" s="2"/>
      <c r="G765" s="222"/>
      <c r="H765" s="222"/>
      <c r="I765" s="222"/>
      <c r="J765" s="222"/>
      <c r="K765" s="5"/>
    </row>
    <row r="766" ht="15.75" customHeight="1">
      <c r="A766" s="2"/>
      <c r="B766" s="2"/>
      <c r="C766" s="2"/>
      <c r="D766" s="2"/>
      <c r="E766" s="2"/>
      <c r="F766" s="2"/>
      <c r="G766" s="222"/>
      <c r="H766" s="222"/>
      <c r="I766" s="222"/>
      <c r="J766" s="222"/>
      <c r="K766" s="5"/>
    </row>
    <row r="767" ht="15.75" customHeight="1">
      <c r="A767" s="2"/>
      <c r="B767" s="2"/>
      <c r="C767" s="2"/>
      <c r="D767" s="2"/>
      <c r="E767" s="2"/>
      <c r="F767" s="2"/>
      <c r="G767" s="222"/>
      <c r="H767" s="222"/>
      <c r="I767" s="222"/>
      <c r="J767" s="222"/>
      <c r="K767" s="5"/>
    </row>
    <row r="768" ht="15.75" customHeight="1">
      <c r="A768" s="2"/>
      <c r="B768" s="2"/>
      <c r="C768" s="2"/>
      <c r="D768" s="2"/>
      <c r="E768" s="2"/>
      <c r="F768" s="2"/>
      <c r="G768" s="222"/>
      <c r="H768" s="222"/>
      <c r="I768" s="222"/>
      <c r="J768" s="222"/>
      <c r="K768" s="5"/>
    </row>
    <row r="769" ht="15.75" customHeight="1">
      <c r="A769" s="2"/>
      <c r="B769" s="2"/>
      <c r="C769" s="2"/>
      <c r="D769" s="2"/>
      <c r="E769" s="2"/>
      <c r="F769" s="2"/>
      <c r="G769" s="222"/>
      <c r="H769" s="222"/>
      <c r="I769" s="222"/>
      <c r="J769" s="222"/>
      <c r="K769" s="5"/>
    </row>
    <row r="770" ht="15.75" customHeight="1">
      <c r="A770" s="2"/>
      <c r="B770" s="2"/>
      <c r="C770" s="2"/>
      <c r="D770" s="2"/>
      <c r="E770" s="2"/>
      <c r="F770" s="2"/>
      <c r="G770" s="222"/>
      <c r="H770" s="222"/>
      <c r="I770" s="222"/>
      <c r="J770" s="222"/>
      <c r="K770" s="5"/>
    </row>
    <row r="771" ht="15.75" customHeight="1">
      <c r="A771" s="2"/>
      <c r="B771" s="2"/>
      <c r="C771" s="2"/>
      <c r="D771" s="2"/>
      <c r="E771" s="2"/>
      <c r="F771" s="2"/>
      <c r="G771" s="222"/>
      <c r="H771" s="222"/>
      <c r="I771" s="222"/>
      <c r="J771" s="222"/>
      <c r="K771" s="5"/>
    </row>
    <row r="772" ht="15.75" customHeight="1">
      <c r="A772" s="2"/>
      <c r="B772" s="2"/>
      <c r="C772" s="2"/>
      <c r="D772" s="2"/>
      <c r="E772" s="2"/>
      <c r="F772" s="2"/>
      <c r="G772" s="222"/>
      <c r="H772" s="222"/>
      <c r="I772" s="222"/>
      <c r="J772" s="222"/>
      <c r="K772" s="5"/>
    </row>
    <row r="773" ht="15.75" customHeight="1">
      <c r="A773" s="2"/>
      <c r="B773" s="2"/>
      <c r="C773" s="2"/>
      <c r="D773" s="2"/>
      <c r="E773" s="2"/>
      <c r="F773" s="2"/>
      <c r="G773" s="222"/>
      <c r="H773" s="222"/>
      <c r="I773" s="222"/>
      <c r="J773" s="222"/>
      <c r="K773" s="5"/>
    </row>
    <row r="774" ht="15.75" customHeight="1">
      <c r="A774" s="2"/>
      <c r="B774" s="2"/>
      <c r="C774" s="2"/>
      <c r="D774" s="2"/>
      <c r="E774" s="2"/>
      <c r="F774" s="2"/>
      <c r="G774" s="222"/>
      <c r="H774" s="222"/>
      <c r="I774" s="222"/>
      <c r="J774" s="222"/>
      <c r="K774" s="5"/>
    </row>
    <row r="775" ht="15.75" customHeight="1">
      <c r="A775" s="2"/>
      <c r="B775" s="2"/>
      <c r="C775" s="2"/>
      <c r="D775" s="2"/>
      <c r="E775" s="2"/>
      <c r="F775" s="2"/>
      <c r="G775" s="222"/>
      <c r="H775" s="222"/>
      <c r="I775" s="222"/>
      <c r="J775" s="222"/>
      <c r="K775" s="5"/>
    </row>
    <row r="776" ht="15.75" customHeight="1">
      <c r="A776" s="2"/>
      <c r="B776" s="2"/>
      <c r="C776" s="2"/>
      <c r="D776" s="2"/>
      <c r="E776" s="2"/>
      <c r="F776" s="2"/>
      <c r="G776" s="222"/>
      <c r="H776" s="222"/>
      <c r="I776" s="222"/>
      <c r="J776" s="222"/>
      <c r="K776" s="5"/>
    </row>
    <row r="777" ht="15.75" customHeight="1">
      <c r="A777" s="2"/>
      <c r="B777" s="2"/>
      <c r="C777" s="2"/>
      <c r="D777" s="2"/>
      <c r="E777" s="2"/>
      <c r="F777" s="2"/>
      <c r="G777" s="222"/>
      <c r="H777" s="222"/>
      <c r="I777" s="222"/>
      <c r="J777" s="222"/>
      <c r="K777" s="5"/>
    </row>
    <row r="778" ht="15.75" customHeight="1">
      <c r="A778" s="2"/>
      <c r="B778" s="2"/>
      <c r="C778" s="2"/>
      <c r="D778" s="2"/>
      <c r="E778" s="2"/>
      <c r="F778" s="2"/>
      <c r="G778" s="222"/>
      <c r="H778" s="222"/>
      <c r="I778" s="222"/>
      <c r="J778" s="222"/>
      <c r="K778" s="5"/>
    </row>
    <row r="779" ht="15.75" customHeight="1">
      <c r="A779" s="2"/>
      <c r="B779" s="2"/>
      <c r="C779" s="2"/>
      <c r="D779" s="2"/>
      <c r="E779" s="2"/>
      <c r="F779" s="2"/>
      <c r="G779" s="222"/>
      <c r="H779" s="222"/>
      <c r="I779" s="222"/>
      <c r="J779" s="222"/>
      <c r="K779" s="5"/>
    </row>
    <row r="780" ht="15.75" customHeight="1">
      <c r="A780" s="2"/>
      <c r="B780" s="2"/>
      <c r="C780" s="2"/>
      <c r="D780" s="2"/>
      <c r="E780" s="2"/>
      <c r="F780" s="2"/>
      <c r="G780" s="222"/>
      <c r="H780" s="222"/>
      <c r="I780" s="222"/>
      <c r="J780" s="222"/>
      <c r="K780" s="5"/>
    </row>
    <row r="781" ht="15.75" customHeight="1">
      <c r="A781" s="2"/>
      <c r="B781" s="2"/>
      <c r="C781" s="2"/>
      <c r="D781" s="2"/>
      <c r="E781" s="2"/>
      <c r="F781" s="2"/>
      <c r="G781" s="222"/>
      <c r="H781" s="222"/>
      <c r="I781" s="222"/>
      <c r="J781" s="222"/>
      <c r="K781" s="5"/>
    </row>
    <row r="782" ht="15.75" customHeight="1">
      <c r="A782" s="2"/>
      <c r="B782" s="2"/>
      <c r="C782" s="2"/>
      <c r="D782" s="2"/>
      <c r="E782" s="2"/>
      <c r="F782" s="2"/>
      <c r="G782" s="222"/>
      <c r="H782" s="222"/>
      <c r="I782" s="222"/>
      <c r="J782" s="222"/>
      <c r="K782" s="5"/>
    </row>
    <row r="783" ht="15.75" customHeight="1">
      <c r="A783" s="2"/>
      <c r="B783" s="2"/>
      <c r="C783" s="2"/>
      <c r="D783" s="2"/>
      <c r="E783" s="2"/>
      <c r="F783" s="2"/>
      <c r="G783" s="222"/>
      <c r="H783" s="222"/>
      <c r="I783" s="222"/>
      <c r="J783" s="222"/>
      <c r="K783" s="5"/>
    </row>
    <row r="784" ht="15.75" customHeight="1">
      <c r="A784" s="2"/>
      <c r="B784" s="2"/>
      <c r="C784" s="2"/>
      <c r="D784" s="2"/>
      <c r="E784" s="2"/>
      <c r="F784" s="2"/>
      <c r="G784" s="222"/>
      <c r="H784" s="222"/>
      <c r="I784" s="222"/>
      <c r="J784" s="222"/>
      <c r="K784" s="5"/>
    </row>
    <row r="785" ht="15.75" customHeight="1">
      <c r="A785" s="2"/>
      <c r="B785" s="2"/>
      <c r="C785" s="2"/>
      <c r="D785" s="2"/>
      <c r="E785" s="2"/>
      <c r="F785" s="2"/>
      <c r="G785" s="222"/>
      <c r="H785" s="222"/>
      <c r="I785" s="222"/>
      <c r="J785" s="222"/>
      <c r="K785" s="5"/>
    </row>
    <row r="786" ht="15.75" customHeight="1">
      <c r="A786" s="2"/>
      <c r="B786" s="2"/>
      <c r="C786" s="2"/>
      <c r="D786" s="2"/>
      <c r="E786" s="2"/>
      <c r="F786" s="2"/>
      <c r="G786" s="222"/>
      <c r="H786" s="222"/>
      <c r="I786" s="222"/>
      <c r="J786" s="222"/>
      <c r="K786" s="5"/>
    </row>
    <row r="787" ht="15.75" customHeight="1">
      <c r="A787" s="2"/>
      <c r="B787" s="2"/>
      <c r="C787" s="2"/>
      <c r="D787" s="2"/>
      <c r="E787" s="2"/>
      <c r="F787" s="2"/>
      <c r="G787" s="222"/>
      <c r="H787" s="222"/>
      <c r="I787" s="222"/>
      <c r="J787" s="222"/>
      <c r="K787" s="5"/>
    </row>
    <row r="788" ht="15.75" customHeight="1">
      <c r="A788" s="2"/>
      <c r="B788" s="2"/>
      <c r="C788" s="2"/>
      <c r="D788" s="2"/>
      <c r="E788" s="2"/>
      <c r="F788" s="2"/>
      <c r="G788" s="222"/>
      <c r="H788" s="222"/>
      <c r="I788" s="222"/>
      <c r="J788" s="222"/>
      <c r="K788" s="5"/>
    </row>
    <row r="789" ht="15.75" customHeight="1">
      <c r="A789" s="2"/>
      <c r="B789" s="2"/>
      <c r="C789" s="2"/>
      <c r="D789" s="2"/>
      <c r="E789" s="2"/>
      <c r="F789" s="2"/>
      <c r="G789" s="222"/>
      <c r="H789" s="222"/>
      <c r="I789" s="222"/>
      <c r="J789" s="222"/>
      <c r="K789" s="5"/>
    </row>
    <row r="790" ht="15.75" customHeight="1">
      <c r="A790" s="2"/>
      <c r="B790" s="2"/>
      <c r="C790" s="2"/>
      <c r="D790" s="2"/>
      <c r="E790" s="2"/>
      <c r="F790" s="2"/>
      <c r="G790" s="222"/>
      <c r="H790" s="222"/>
      <c r="I790" s="222"/>
      <c r="J790" s="222"/>
      <c r="K790" s="5"/>
    </row>
    <row r="791" ht="15.75" customHeight="1">
      <c r="A791" s="2"/>
      <c r="B791" s="2"/>
      <c r="C791" s="2"/>
      <c r="D791" s="2"/>
      <c r="E791" s="2"/>
      <c r="F791" s="2"/>
      <c r="G791" s="222"/>
      <c r="H791" s="222"/>
      <c r="I791" s="222"/>
      <c r="J791" s="222"/>
      <c r="K791" s="5"/>
    </row>
    <row r="792" ht="15.75" customHeight="1">
      <c r="A792" s="2"/>
      <c r="B792" s="2"/>
      <c r="C792" s="2"/>
      <c r="D792" s="2"/>
      <c r="E792" s="2"/>
      <c r="F792" s="2"/>
      <c r="G792" s="222"/>
      <c r="H792" s="222"/>
      <c r="I792" s="222"/>
      <c r="J792" s="222"/>
      <c r="K792" s="5"/>
    </row>
    <row r="793" ht="15.75" customHeight="1">
      <c r="A793" s="2"/>
      <c r="B793" s="2"/>
      <c r="C793" s="2"/>
      <c r="D793" s="2"/>
      <c r="E793" s="2"/>
      <c r="F793" s="2"/>
      <c r="G793" s="222"/>
      <c r="H793" s="222"/>
      <c r="I793" s="222"/>
      <c r="J793" s="222"/>
      <c r="K793" s="5"/>
    </row>
    <row r="794" ht="15.75" customHeight="1">
      <c r="A794" s="2"/>
      <c r="B794" s="2"/>
      <c r="C794" s="2"/>
      <c r="D794" s="2"/>
      <c r="E794" s="2"/>
      <c r="F794" s="2"/>
      <c r="G794" s="222"/>
      <c r="H794" s="222"/>
      <c r="I794" s="222"/>
      <c r="J794" s="222"/>
      <c r="K794" s="5"/>
    </row>
    <row r="795" ht="15.75" customHeight="1">
      <c r="A795" s="2"/>
      <c r="B795" s="2"/>
      <c r="C795" s="2"/>
      <c r="D795" s="2"/>
      <c r="E795" s="2"/>
      <c r="F795" s="2"/>
      <c r="G795" s="222"/>
      <c r="H795" s="222"/>
      <c r="I795" s="222"/>
      <c r="J795" s="222"/>
      <c r="K795" s="5"/>
    </row>
    <row r="796" ht="15.75" customHeight="1">
      <c r="A796" s="2"/>
      <c r="B796" s="2"/>
      <c r="C796" s="2"/>
      <c r="D796" s="2"/>
      <c r="E796" s="2"/>
      <c r="F796" s="2"/>
      <c r="G796" s="222"/>
      <c r="H796" s="222"/>
      <c r="I796" s="222"/>
      <c r="J796" s="222"/>
      <c r="K796" s="5"/>
    </row>
    <row r="797" ht="15.75" customHeight="1">
      <c r="A797" s="2"/>
      <c r="B797" s="2"/>
      <c r="C797" s="2"/>
      <c r="D797" s="2"/>
      <c r="E797" s="2"/>
      <c r="F797" s="2"/>
      <c r="G797" s="222"/>
      <c r="H797" s="222"/>
      <c r="I797" s="222"/>
      <c r="J797" s="222"/>
      <c r="K797" s="5"/>
    </row>
    <row r="798" ht="15.75" customHeight="1">
      <c r="A798" s="2"/>
      <c r="B798" s="2"/>
      <c r="C798" s="2"/>
      <c r="D798" s="2"/>
      <c r="E798" s="2"/>
      <c r="F798" s="2"/>
      <c r="G798" s="222"/>
      <c r="H798" s="222"/>
      <c r="I798" s="222"/>
      <c r="J798" s="222"/>
      <c r="K798" s="5"/>
    </row>
    <row r="799" ht="15.75" customHeight="1">
      <c r="A799" s="2"/>
      <c r="B799" s="2"/>
      <c r="C799" s="2"/>
      <c r="D799" s="2"/>
      <c r="E799" s="2"/>
      <c r="F799" s="2"/>
      <c r="G799" s="222"/>
      <c r="H799" s="222"/>
      <c r="I799" s="222"/>
      <c r="J799" s="222"/>
      <c r="K799" s="5"/>
    </row>
    <row r="800" ht="15.75" customHeight="1">
      <c r="A800" s="2"/>
      <c r="B800" s="2"/>
      <c r="C800" s="2"/>
      <c r="D800" s="2"/>
      <c r="E800" s="2"/>
      <c r="F800" s="2"/>
      <c r="G800" s="222"/>
      <c r="H800" s="222"/>
      <c r="I800" s="222"/>
      <c r="J800" s="222"/>
      <c r="K800" s="5"/>
    </row>
    <row r="801" ht="15.75" customHeight="1">
      <c r="A801" s="2"/>
      <c r="B801" s="2"/>
      <c r="C801" s="2"/>
      <c r="D801" s="2"/>
      <c r="E801" s="2"/>
      <c r="F801" s="2"/>
      <c r="G801" s="222"/>
      <c r="H801" s="222"/>
      <c r="I801" s="222"/>
      <c r="J801" s="222"/>
      <c r="K801" s="5"/>
    </row>
    <row r="802" ht="15.75" customHeight="1">
      <c r="A802" s="2"/>
      <c r="B802" s="2"/>
      <c r="C802" s="2"/>
      <c r="D802" s="2"/>
      <c r="E802" s="2"/>
      <c r="F802" s="2"/>
      <c r="G802" s="222"/>
      <c r="H802" s="222"/>
      <c r="I802" s="222"/>
      <c r="J802" s="222"/>
      <c r="K802" s="5"/>
    </row>
    <row r="803" ht="15.75" customHeight="1">
      <c r="A803" s="2"/>
      <c r="B803" s="2"/>
      <c r="C803" s="2"/>
      <c r="D803" s="2"/>
      <c r="E803" s="2"/>
      <c r="F803" s="2"/>
      <c r="G803" s="222"/>
      <c r="H803" s="222"/>
      <c r="I803" s="222"/>
      <c r="J803" s="222"/>
      <c r="K803" s="5"/>
    </row>
    <row r="804" ht="15.75" customHeight="1">
      <c r="A804" s="2"/>
      <c r="B804" s="2"/>
      <c r="C804" s="2"/>
      <c r="D804" s="2"/>
      <c r="E804" s="2"/>
      <c r="F804" s="2"/>
      <c r="G804" s="222"/>
      <c r="H804" s="222"/>
      <c r="I804" s="222"/>
      <c r="J804" s="222"/>
      <c r="K804" s="5"/>
    </row>
    <row r="805" ht="15.75" customHeight="1">
      <c r="A805" s="2"/>
      <c r="B805" s="2"/>
      <c r="C805" s="2"/>
      <c r="D805" s="2"/>
      <c r="E805" s="2"/>
      <c r="F805" s="2"/>
      <c r="G805" s="222"/>
      <c r="H805" s="222"/>
      <c r="I805" s="222"/>
      <c r="J805" s="222"/>
      <c r="K805" s="5"/>
    </row>
    <row r="806" ht="15.75" customHeight="1">
      <c r="A806" s="2"/>
      <c r="B806" s="2"/>
      <c r="C806" s="2"/>
      <c r="D806" s="2"/>
      <c r="E806" s="2"/>
      <c r="F806" s="2"/>
      <c r="G806" s="222"/>
      <c r="H806" s="222"/>
      <c r="I806" s="222"/>
      <c r="J806" s="222"/>
      <c r="K806" s="5"/>
    </row>
    <row r="807" ht="15.75" customHeight="1">
      <c r="A807" s="2"/>
      <c r="B807" s="2"/>
      <c r="C807" s="2"/>
      <c r="D807" s="2"/>
      <c r="E807" s="2"/>
      <c r="F807" s="2"/>
      <c r="G807" s="222"/>
      <c r="H807" s="222"/>
      <c r="I807" s="222"/>
      <c r="J807" s="222"/>
      <c r="K807" s="5"/>
    </row>
    <row r="808" ht="15.75" customHeight="1">
      <c r="A808" s="2"/>
      <c r="B808" s="2"/>
      <c r="C808" s="2"/>
      <c r="D808" s="2"/>
      <c r="E808" s="2"/>
      <c r="F808" s="2"/>
      <c r="G808" s="222"/>
      <c r="H808" s="222"/>
      <c r="I808" s="222"/>
      <c r="J808" s="222"/>
      <c r="K808" s="5"/>
    </row>
    <row r="809" ht="15.75" customHeight="1">
      <c r="A809" s="2"/>
      <c r="B809" s="2"/>
      <c r="C809" s="2"/>
      <c r="D809" s="2"/>
      <c r="E809" s="2"/>
      <c r="F809" s="2"/>
      <c r="G809" s="222"/>
      <c r="H809" s="222"/>
      <c r="I809" s="222"/>
      <c r="J809" s="222"/>
      <c r="K809" s="5"/>
    </row>
    <row r="810" ht="15.75" customHeight="1">
      <c r="A810" s="2"/>
      <c r="B810" s="2"/>
      <c r="C810" s="2"/>
      <c r="D810" s="2"/>
      <c r="E810" s="2"/>
      <c r="F810" s="2"/>
      <c r="G810" s="222"/>
      <c r="H810" s="222"/>
      <c r="I810" s="222"/>
      <c r="J810" s="222"/>
      <c r="K810" s="5"/>
    </row>
    <row r="811" ht="15.75" customHeight="1">
      <c r="A811" s="2"/>
      <c r="B811" s="2"/>
      <c r="C811" s="2"/>
      <c r="D811" s="2"/>
      <c r="E811" s="2"/>
      <c r="F811" s="2"/>
      <c r="G811" s="222"/>
      <c r="H811" s="222"/>
      <c r="I811" s="222"/>
      <c r="J811" s="222"/>
      <c r="K811" s="5"/>
    </row>
    <row r="812" ht="15.75" customHeight="1">
      <c r="A812" s="2"/>
      <c r="B812" s="2"/>
      <c r="C812" s="2"/>
      <c r="D812" s="2"/>
      <c r="E812" s="2"/>
      <c r="F812" s="2"/>
      <c r="G812" s="222"/>
      <c r="H812" s="222"/>
      <c r="I812" s="222"/>
      <c r="J812" s="222"/>
      <c r="K812" s="5"/>
    </row>
    <row r="813" ht="15.75" customHeight="1">
      <c r="A813" s="2"/>
      <c r="B813" s="2"/>
      <c r="C813" s="2"/>
      <c r="D813" s="2"/>
      <c r="E813" s="2"/>
      <c r="F813" s="2"/>
      <c r="G813" s="222"/>
      <c r="H813" s="222"/>
      <c r="I813" s="222"/>
      <c r="J813" s="222"/>
      <c r="K813" s="5"/>
    </row>
    <row r="814" ht="15.75" customHeight="1">
      <c r="A814" s="2"/>
      <c r="B814" s="2"/>
      <c r="C814" s="2"/>
      <c r="D814" s="2"/>
      <c r="E814" s="2"/>
      <c r="F814" s="2"/>
      <c r="G814" s="222"/>
      <c r="H814" s="222"/>
      <c r="I814" s="222"/>
      <c r="J814" s="222"/>
      <c r="K814" s="5"/>
    </row>
    <row r="815" ht="15.75" customHeight="1">
      <c r="A815" s="2"/>
      <c r="B815" s="2"/>
      <c r="C815" s="2"/>
      <c r="D815" s="2"/>
      <c r="E815" s="2"/>
      <c r="F815" s="2"/>
      <c r="G815" s="222"/>
      <c r="H815" s="222"/>
      <c r="I815" s="222"/>
      <c r="J815" s="222"/>
      <c r="K815" s="5"/>
    </row>
    <row r="816" ht="15.75" customHeight="1">
      <c r="A816" s="2"/>
      <c r="B816" s="2"/>
      <c r="C816" s="2"/>
      <c r="D816" s="2"/>
      <c r="E816" s="2"/>
      <c r="F816" s="2"/>
      <c r="G816" s="222"/>
      <c r="H816" s="222"/>
      <c r="I816" s="222"/>
      <c r="J816" s="222"/>
      <c r="K816" s="5"/>
    </row>
    <row r="817" ht="15.75" customHeight="1">
      <c r="A817" s="2"/>
      <c r="B817" s="2"/>
      <c r="C817" s="2"/>
      <c r="D817" s="2"/>
      <c r="E817" s="2"/>
      <c r="F817" s="2"/>
      <c r="G817" s="222"/>
      <c r="H817" s="222"/>
      <c r="I817" s="222"/>
      <c r="J817" s="222"/>
      <c r="K817" s="5"/>
    </row>
    <row r="818" ht="15.75" customHeight="1">
      <c r="A818" s="2"/>
      <c r="B818" s="2"/>
      <c r="C818" s="2"/>
      <c r="D818" s="2"/>
      <c r="E818" s="2"/>
      <c r="F818" s="2"/>
      <c r="G818" s="222"/>
      <c r="H818" s="222"/>
      <c r="I818" s="222"/>
      <c r="J818" s="222"/>
      <c r="K818" s="5"/>
    </row>
    <row r="819" ht="15.75" customHeight="1">
      <c r="A819" s="2"/>
      <c r="B819" s="2"/>
      <c r="C819" s="2"/>
      <c r="D819" s="2"/>
      <c r="E819" s="2"/>
      <c r="F819" s="2"/>
      <c r="G819" s="222"/>
      <c r="H819" s="222"/>
      <c r="I819" s="222"/>
      <c r="J819" s="222"/>
      <c r="K819" s="5"/>
    </row>
    <row r="820" ht="15.75" customHeight="1">
      <c r="A820" s="2"/>
      <c r="B820" s="2"/>
      <c r="C820" s="2"/>
      <c r="D820" s="2"/>
      <c r="E820" s="2"/>
      <c r="F820" s="2"/>
      <c r="G820" s="222"/>
      <c r="H820" s="222"/>
      <c r="I820" s="222"/>
      <c r="J820" s="222"/>
      <c r="K820" s="5"/>
    </row>
    <row r="821" ht="15.75" customHeight="1">
      <c r="A821" s="2"/>
      <c r="B821" s="2"/>
      <c r="C821" s="2"/>
      <c r="D821" s="2"/>
      <c r="E821" s="2"/>
      <c r="F821" s="2"/>
      <c r="G821" s="222"/>
      <c r="H821" s="222"/>
      <c r="I821" s="222"/>
      <c r="J821" s="222"/>
      <c r="K821" s="5"/>
    </row>
    <row r="822" ht="15.75" customHeight="1">
      <c r="A822" s="2"/>
      <c r="B822" s="2"/>
      <c r="C822" s="2"/>
      <c r="D822" s="2"/>
      <c r="E822" s="2"/>
      <c r="F822" s="2"/>
      <c r="G822" s="222"/>
      <c r="H822" s="222"/>
      <c r="I822" s="222"/>
      <c r="J822" s="222"/>
      <c r="K822" s="5"/>
    </row>
    <row r="823" ht="15.75" customHeight="1">
      <c r="A823" s="2"/>
      <c r="B823" s="2"/>
      <c r="C823" s="2"/>
      <c r="D823" s="2"/>
      <c r="E823" s="2"/>
      <c r="F823" s="2"/>
      <c r="G823" s="222"/>
      <c r="H823" s="222"/>
      <c r="I823" s="222"/>
      <c r="J823" s="222"/>
      <c r="K823" s="5"/>
    </row>
    <row r="824" ht="15.75" customHeight="1">
      <c r="A824" s="2"/>
      <c r="B824" s="2"/>
      <c r="C824" s="2"/>
      <c r="D824" s="2"/>
      <c r="E824" s="2"/>
      <c r="F824" s="2"/>
      <c r="G824" s="222"/>
      <c r="H824" s="222"/>
      <c r="I824" s="222"/>
      <c r="J824" s="222"/>
      <c r="K824" s="5"/>
    </row>
    <row r="825" ht="15.75" customHeight="1">
      <c r="A825" s="2"/>
      <c r="B825" s="2"/>
      <c r="C825" s="2"/>
      <c r="D825" s="2"/>
      <c r="E825" s="2"/>
      <c r="F825" s="2"/>
      <c r="G825" s="222"/>
      <c r="H825" s="222"/>
      <c r="I825" s="222"/>
      <c r="J825" s="222"/>
      <c r="K825" s="5"/>
    </row>
    <row r="826" ht="15.75" customHeight="1">
      <c r="A826" s="2"/>
      <c r="B826" s="2"/>
      <c r="C826" s="2"/>
      <c r="D826" s="2"/>
      <c r="E826" s="2"/>
      <c r="F826" s="2"/>
      <c r="G826" s="222"/>
      <c r="H826" s="222"/>
      <c r="I826" s="222"/>
      <c r="J826" s="222"/>
      <c r="K826" s="5"/>
    </row>
    <row r="827" ht="15.75" customHeight="1">
      <c r="A827" s="2"/>
      <c r="B827" s="2"/>
      <c r="C827" s="2"/>
      <c r="D827" s="2"/>
      <c r="E827" s="2"/>
      <c r="F827" s="2"/>
      <c r="G827" s="222"/>
      <c r="H827" s="222"/>
      <c r="I827" s="222"/>
      <c r="J827" s="222"/>
      <c r="K827" s="5"/>
    </row>
    <row r="828" ht="15.75" customHeight="1">
      <c r="A828" s="2"/>
      <c r="B828" s="2"/>
      <c r="C828" s="2"/>
      <c r="D828" s="2"/>
      <c r="E828" s="2"/>
      <c r="F828" s="2"/>
      <c r="G828" s="222"/>
      <c r="H828" s="222"/>
      <c r="I828" s="222"/>
      <c r="J828" s="222"/>
      <c r="K828" s="5"/>
    </row>
    <row r="829" ht="15.75" customHeight="1">
      <c r="A829" s="2"/>
      <c r="B829" s="2"/>
      <c r="C829" s="2"/>
      <c r="D829" s="2"/>
      <c r="E829" s="2"/>
      <c r="F829" s="2"/>
      <c r="G829" s="222"/>
      <c r="H829" s="222"/>
      <c r="I829" s="222"/>
      <c r="J829" s="222"/>
      <c r="K829" s="5"/>
    </row>
    <row r="830" ht="15.75" customHeight="1">
      <c r="A830" s="2"/>
      <c r="B830" s="2"/>
      <c r="C830" s="2"/>
      <c r="D830" s="2"/>
      <c r="E830" s="2"/>
      <c r="F830" s="2"/>
      <c r="G830" s="222"/>
      <c r="H830" s="222"/>
      <c r="I830" s="222"/>
      <c r="J830" s="222"/>
      <c r="K830" s="5"/>
    </row>
    <row r="831" ht="15.75" customHeight="1">
      <c r="A831" s="2"/>
      <c r="B831" s="2"/>
      <c r="C831" s="2"/>
      <c r="D831" s="2"/>
      <c r="E831" s="2"/>
      <c r="F831" s="2"/>
      <c r="G831" s="222"/>
      <c r="H831" s="222"/>
      <c r="I831" s="222"/>
      <c r="J831" s="222"/>
      <c r="K831" s="5"/>
    </row>
    <row r="832" ht="15.75" customHeight="1">
      <c r="A832" s="2"/>
      <c r="B832" s="2"/>
      <c r="C832" s="2"/>
      <c r="D832" s="2"/>
      <c r="E832" s="2"/>
      <c r="F832" s="2"/>
      <c r="G832" s="222"/>
      <c r="H832" s="222"/>
      <c r="I832" s="222"/>
      <c r="J832" s="222"/>
      <c r="K832" s="5"/>
    </row>
    <row r="833" ht="15.75" customHeight="1">
      <c r="A833" s="2"/>
      <c r="B833" s="2"/>
      <c r="C833" s="2"/>
      <c r="D833" s="2"/>
      <c r="E833" s="2"/>
      <c r="F833" s="2"/>
      <c r="G833" s="222"/>
      <c r="H833" s="222"/>
      <c r="I833" s="222"/>
      <c r="J833" s="222"/>
      <c r="K833" s="5"/>
    </row>
    <row r="834" ht="15.75" customHeight="1">
      <c r="A834" s="2"/>
      <c r="B834" s="2"/>
      <c r="C834" s="2"/>
      <c r="D834" s="2"/>
      <c r="E834" s="2"/>
      <c r="F834" s="2"/>
      <c r="G834" s="222"/>
      <c r="H834" s="222"/>
      <c r="I834" s="222"/>
      <c r="J834" s="222"/>
      <c r="K834" s="5"/>
    </row>
    <row r="835" ht="15.75" customHeight="1">
      <c r="A835" s="2"/>
      <c r="B835" s="2"/>
      <c r="C835" s="2"/>
      <c r="D835" s="2"/>
      <c r="E835" s="2"/>
      <c r="F835" s="2"/>
      <c r="G835" s="222"/>
      <c r="H835" s="222"/>
      <c r="I835" s="222"/>
      <c r="J835" s="222"/>
      <c r="K835" s="5"/>
    </row>
    <row r="836" ht="15.75" customHeight="1">
      <c r="A836" s="2"/>
      <c r="B836" s="2"/>
      <c r="C836" s="2"/>
      <c r="D836" s="2"/>
      <c r="E836" s="2"/>
      <c r="F836" s="2"/>
      <c r="G836" s="222"/>
      <c r="H836" s="222"/>
      <c r="I836" s="222"/>
      <c r="J836" s="222"/>
      <c r="K836" s="5"/>
    </row>
    <row r="837" ht="15.75" customHeight="1">
      <c r="A837" s="2"/>
      <c r="B837" s="2"/>
      <c r="C837" s="2"/>
      <c r="D837" s="2"/>
      <c r="E837" s="2"/>
      <c r="F837" s="2"/>
      <c r="G837" s="222"/>
      <c r="H837" s="222"/>
      <c r="I837" s="222"/>
      <c r="J837" s="222"/>
      <c r="K837" s="5"/>
    </row>
    <row r="838" ht="15.75" customHeight="1">
      <c r="A838" s="2"/>
      <c r="B838" s="2"/>
      <c r="C838" s="2"/>
      <c r="D838" s="2"/>
      <c r="E838" s="2"/>
      <c r="F838" s="2"/>
      <c r="G838" s="222"/>
      <c r="H838" s="222"/>
      <c r="I838" s="222"/>
      <c r="J838" s="222"/>
      <c r="K838" s="5"/>
    </row>
    <row r="839" ht="15.75" customHeight="1">
      <c r="A839" s="2"/>
      <c r="B839" s="2"/>
      <c r="C839" s="2"/>
      <c r="D839" s="2"/>
      <c r="E839" s="2"/>
      <c r="F839" s="2"/>
      <c r="G839" s="222"/>
      <c r="H839" s="222"/>
      <c r="I839" s="222"/>
      <c r="J839" s="222"/>
      <c r="K839" s="5"/>
    </row>
    <row r="840" ht="15.75" customHeight="1">
      <c r="A840" s="2"/>
      <c r="B840" s="2"/>
      <c r="C840" s="2"/>
      <c r="D840" s="2"/>
      <c r="E840" s="2"/>
      <c r="F840" s="2"/>
      <c r="G840" s="222"/>
      <c r="H840" s="222"/>
      <c r="I840" s="222"/>
      <c r="J840" s="222"/>
      <c r="K840" s="5"/>
    </row>
    <row r="841" ht="15.75" customHeight="1">
      <c r="A841" s="2"/>
      <c r="B841" s="2"/>
      <c r="C841" s="2"/>
      <c r="D841" s="2"/>
      <c r="E841" s="2"/>
      <c r="F841" s="2"/>
      <c r="G841" s="222"/>
      <c r="H841" s="222"/>
      <c r="I841" s="222"/>
      <c r="J841" s="222"/>
      <c r="K841" s="5"/>
    </row>
    <row r="842" ht="15.75" customHeight="1">
      <c r="A842" s="2"/>
      <c r="B842" s="2"/>
      <c r="C842" s="2"/>
      <c r="D842" s="2"/>
      <c r="E842" s="2"/>
      <c r="F842" s="2"/>
      <c r="G842" s="222"/>
      <c r="H842" s="222"/>
      <c r="I842" s="222"/>
      <c r="J842" s="222"/>
      <c r="K842" s="5"/>
    </row>
    <row r="843" ht="15.75" customHeight="1">
      <c r="A843" s="2"/>
      <c r="B843" s="2"/>
      <c r="C843" s="2"/>
      <c r="D843" s="2"/>
      <c r="E843" s="2"/>
      <c r="F843" s="2"/>
      <c r="G843" s="222"/>
      <c r="H843" s="222"/>
      <c r="I843" s="222"/>
      <c r="J843" s="222"/>
      <c r="K843" s="5"/>
    </row>
    <row r="844" ht="15.75" customHeight="1">
      <c r="A844" s="2"/>
      <c r="B844" s="2"/>
      <c r="C844" s="2"/>
      <c r="D844" s="2"/>
      <c r="E844" s="2"/>
      <c r="F844" s="2"/>
      <c r="G844" s="222"/>
      <c r="H844" s="222"/>
      <c r="I844" s="222"/>
      <c r="J844" s="222"/>
      <c r="K844" s="5"/>
    </row>
    <row r="845" ht="15.75" customHeight="1">
      <c r="A845" s="2"/>
      <c r="B845" s="2"/>
      <c r="C845" s="2"/>
      <c r="D845" s="2"/>
      <c r="E845" s="2"/>
      <c r="F845" s="2"/>
      <c r="G845" s="222"/>
      <c r="H845" s="222"/>
      <c r="I845" s="222"/>
      <c r="J845" s="222"/>
      <c r="K845" s="5"/>
    </row>
    <row r="846" ht="15.75" customHeight="1">
      <c r="A846" s="2"/>
      <c r="B846" s="2"/>
      <c r="C846" s="2"/>
      <c r="D846" s="2"/>
      <c r="E846" s="2"/>
      <c r="F846" s="2"/>
      <c r="G846" s="222"/>
      <c r="H846" s="222"/>
      <c r="I846" s="222"/>
      <c r="J846" s="222"/>
      <c r="K846" s="5"/>
    </row>
    <row r="847" ht="15.75" customHeight="1">
      <c r="A847" s="2"/>
      <c r="B847" s="2"/>
      <c r="C847" s="2"/>
      <c r="D847" s="2"/>
      <c r="E847" s="2"/>
      <c r="F847" s="2"/>
      <c r="G847" s="222"/>
      <c r="H847" s="222"/>
      <c r="I847" s="222"/>
      <c r="J847" s="222"/>
      <c r="K847" s="5"/>
    </row>
    <row r="848" ht="15.75" customHeight="1">
      <c r="A848" s="2"/>
      <c r="B848" s="2"/>
      <c r="C848" s="2"/>
      <c r="D848" s="2"/>
      <c r="E848" s="2"/>
      <c r="F848" s="2"/>
      <c r="G848" s="222"/>
      <c r="H848" s="222"/>
      <c r="I848" s="222"/>
      <c r="J848" s="222"/>
      <c r="K848" s="5"/>
    </row>
    <row r="849" ht="15.75" customHeight="1">
      <c r="A849" s="2"/>
      <c r="B849" s="2"/>
      <c r="C849" s="2"/>
      <c r="D849" s="2"/>
      <c r="E849" s="2"/>
      <c r="F849" s="2"/>
      <c r="G849" s="222"/>
      <c r="H849" s="222"/>
      <c r="I849" s="222"/>
      <c r="J849" s="222"/>
      <c r="K849" s="5"/>
    </row>
    <row r="850" ht="15.75" customHeight="1">
      <c r="A850" s="2"/>
      <c r="B850" s="2"/>
      <c r="C850" s="2"/>
      <c r="D850" s="2"/>
      <c r="E850" s="2"/>
      <c r="F850" s="2"/>
      <c r="G850" s="222"/>
      <c r="H850" s="222"/>
      <c r="I850" s="222"/>
      <c r="J850" s="222"/>
      <c r="K850" s="5"/>
    </row>
    <row r="851" ht="15.75" customHeight="1">
      <c r="A851" s="2"/>
      <c r="B851" s="2"/>
      <c r="C851" s="2"/>
      <c r="D851" s="2"/>
      <c r="E851" s="2"/>
      <c r="F851" s="2"/>
      <c r="G851" s="222"/>
      <c r="H851" s="222"/>
      <c r="I851" s="222"/>
      <c r="J851" s="222"/>
      <c r="K851" s="5"/>
    </row>
    <row r="852" ht="15.75" customHeight="1">
      <c r="A852" s="2"/>
      <c r="B852" s="2"/>
      <c r="C852" s="2"/>
      <c r="D852" s="2"/>
      <c r="E852" s="2"/>
      <c r="F852" s="2"/>
      <c r="G852" s="222"/>
      <c r="H852" s="222"/>
      <c r="I852" s="222"/>
      <c r="J852" s="222"/>
      <c r="K852" s="5"/>
    </row>
    <row r="853" ht="15.75" customHeight="1">
      <c r="A853" s="2"/>
      <c r="B853" s="2"/>
      <c r="C853" s="2"/>
      <c r="D853" s="2"/>
      <c r="E853" s="2"/>
      <c r="F853" s="2"/>
      <c r="G853" s="222"/>
      <c r="H853" s="222"/>
      <c r="I853" s="222"/>
      <c r="J853" s="222"/>
      <c r="K853" s="5"/>
    </row>
    <row r="854" ht="15.75" customHeight="1">
      <c r="A854" s="2"/>
      <c r="B854" s="2"/>
      <c r="C854" s="2"/>
      <c r="D854" s="2"/>
      <c r="E854" s="2"/>
      <c r="F854" s="2"/>
      <c r="G854" s="222"/>
      <c r="H854" s="222"/>
      <c r="I854" s="222"/>
      <c r="J854" s="222"/>
      <c r="K854" s="5"/>
    </row>
    <row r="855" ht="15.75" customHeight="1">
      <c r="A855" s="2"/>
      <c r="B855" s="2"/>
      <c r="C855" s="2"/>
      <c r="D855" s="2"/>
      <c r="E855" s="2"/>
      <c r="F855" s="2"/>
      <c r="G855" s="222"/>
      <c r="H855" s="222"/>
      <c r="I855" s="222"/>
      <c r="J855" s="222"/>
      <c r="K855" s="5"/>
    </row>
    <row r="856" ht="15.75" customHeight="1">
      <c r="A856" s="2"/>
      <c r="B856" s="2"/>
      <c r="C856" s="2"/>
      <c r="D856" s="2"/>
      <c r="E856" s="2"/>
      <c r="F856" s="2"/>
      <c r="G856" s="222"/>
      <c r="H856" s="222"/>
      <c r="I856" s="222"/>
      <c r="J856" s="222"/>
      <c r="K856" s="5"/>
    </row>
    <row r="857" ht="15.75" customHeight="1">
      <c r="A857" s="2"/>
      <c r="B857" s="2"/>
      <c r="C857" s="2"/>
      <c r="D857" s="2"/>
      <c r="E857" s="2"/>
      <c r="F857" s="2"/>
      <c r="G857" s="222"/>
      <c r="H857" s="222"/>
      <c r="I857" s="222"/>
      <c r="J857" s="222"/>
      <c r="K857" s="5"/>
    </row>
    <row r="858" ht="15.75" customHeight="1">
      <c r="A858" s="2"/>
      <c r="B858" s="2"/>
      <c r="C858" s="2"/>
      <c r="D858" s="2"/>
      <c r="E858" s="2"/>
      <c r="F858" s="2"/>
      <c r="G858" s="222"/>
      <c r="H858" s="222"/>
      <c r="I858" s="222"/>
      <c r="J858" s="222"/>
      <c r="K858" s="5"/>
    </row>
    <row r="859" ht="15.75" customHeight="1">
      <c r="A859" s="2"/>
      <c r="B859" s="2"/>
      <c r="C859" s="2"/>
      <c r="D859" s="2"/>
      <c r="E859" s="2"/>
      <c r="F859" s="2"/>
      <c r="G859" s="222"/>
      <c r="H859" s="222"/>
      <c r="I859" s="222"/>
      <c r="J859" s="222"/>
      <c r="K859" s="5"/>
    </row>
    <row r="860" ht="15.75" customHeight="1">
      <c r="A860" s="2"/>
      <c r="B860" s="2"/>
      <c r="C860" s="2"/>
      <c r="D860" s="2"/>
      <c r="E860" s="2"/>
      <c r="F860" s="2"/>
      <c r="G860" s="222"/>
      <c r="H860" s="222"/>
      <c r="I860" s="222"/>
      <c r="J860" s="222"/>
      <c r="K860" s="5"/>
    </row>
    <row r="861" ht="15.75" customHeight="1">
      <c r="A861" s="2"/>
      <c r="B861" s="2"/>
      <c r="C861" s="2"/>
      <c r="D861" s="2"/>
      <c r="E861" s="2"/>
      <c r="F861" s="2"/>
      <c r="G861" s="222"/>
      <c r="H861" s="222"/>
      <c r="I861" s="222"/>
      <c r="J861" s="222"/>
      <c r="K861" s="5"/>
    </row>
    <row r="862" ht="15.75" customHeight="1">
      <c r="A862" s="2"/>
      <c r="B862" s="2"/>
      <c r="C862" s="2"/>
      <c r="D862" s="2"/>
      <c r="E862" s="2"/>
      <c r="F862" s="2"/>
      <c r="G862" s="222"/>
      <c r="H862" s="222"/>
      <c r="I862" s="222"/>
      <c r="J862" s="222"/>
      <c r="K862" s="5"/>
    </row>
    <row r="863" ht="15.75" customHeight="1">
      <c r="A863" s="2"/>
      <c r="B863" s="2"/>
      <c r="C863" s="2"/>
      <c r="D863" s="2"/>
      <c r="E863" s="2"/>
      <c r="F863" s="2"/>
      <c r="G863" s="222"/>
      <c r="H863" s="222"/>
      <c r="I863" s="222"/>
      <c r="J863" s="222"/>
      <c r="K863" s="5"/>
    </row>
    <row r="864" ht="15.75" customHeight="1">
      <c r="A864" s="2"/>
      <c r="B864" s="2"/>
      <c r="C864" s="2"/>
      <c r="D864" s="2"/>
      <c r="E864" s="2"/>
      <c r="F864" s="2"/>
      <c r="G864" s="222"/>
      <c r="H864" s="222"/>
      <c r="I864" s="222"/>
      <c r="J864" s="222"/>
      <c r="K864" s="5"/>
    </row>
    <row r="865" ht="15.75" customHeight="1">
      <c r="A865" s="2"/>
      <c r="B865" s="2"/>
      <c r="C865" s="2"/>
      <c r="D865" s="2"/>
      <c r="E865" s="2"/>
      <c r="F865" s="2"/>
      <c r="G865" s="222"/>
      <c r="H865" s="222"/>
      <c r="I865" s="222"/>
      <c r="J865" s="222"/>
      <c r="K865" s="5"/>
    </row>
    <row r="866" ht="15.75" customHeight="1">
      <c r="A866" s="2"/>
      <c r="B866" s="2"/>
      <c r="C866" s="2"/>
      <c r="D866" s="2"/>
      <c r="E866" s="2"/>
      <c r="F866" s="2"/>
      <c r="G866" s="222"/>
      <c r="H866" s="222"/>
      <c r="I866" s="222"/>
      <c r="J866" s="222"/>
      <c r="K866" s="5"/>
    </row>
    <row r="867" ht="15.75" customHeight="1">
      <c r="A867" s="2"/>
      <c r="B867" s="2"/>
      <c r="C867" s="2"/>
      <c r="D867" s="2"/>
      <c r="E867" s="2"/>
      <c r="F867" s="2"/>
      <c r="G867" s="222"/>
      <c r="H867" s="222"/>
      <c r="I867" s="222"/>
      <c r="J867" s="222"/>
      <c r="K867" s="5"/>
    </row>
    <row r="868" ht="15.75" customHeight="1">
      <c r="A868" s="2"/>
      <c r="B868" s="2"/>
      <c r="C868" s="2"/>
      <c r="D868" s="2"/>
      <c r="E868" s="2"/>
      <c r="F868" s="2"/>
      <c r="G868" s="222"/>
      <c r="H868" s="222"/>
      <c r="I868" s="222"/>
      <c r="J868" s="222"/>
      <c r="K868" s="5"/>
    </row>
    <row r="869" ht="15.75" customHeight="1">
      <c r="A869" s="2"/>
      <c r="B869" s="2"/>
      <c r="C869" s="2"/>
      <c r="D869" s="2"/>
      <c r="E869" s="2"/>
      <c r="F869" s="2"/>
      <c r="G869" s="222"/>
      <c r="H869" s="222"/>
      <c r="I869" s="222"/>
      <c r="J869" s="222"/>
      <c r="K869" s="5"/>
    </row>
    <row r="870" ht="15.75" customHeight="1">
      <c r="A870" s="2"/>
      <c r="B870" s="2"/>
      <c r="C870" s="2"/>
      <c r="D870" s="2"/>
      <c r="E870" s="2"/>
      <c r="F870" s="2"/>
      <c r="G870" s="222"/>
      <c r="H870" s="222"/>
      <c r="I870" s="222"/>
      <c r="J870" s="222"/>
      <c r="K870" s="5"/>
    </row>
    <row r="871" ht="15.75" customHeight="1">
      <c r="A871" s="2"/>
      <c r="B871" s="2"/>
      <c r="C871" s="2"/>
      <c r="D871" s="2"/>
      <c r="E871" s="2"/>
      <c r="F871" s="2"/>
      <c r="G871" s="222"/>
      <c r="H871" s="222"/>
      <c r="I871" s="222"/>
      <c r="J871" s="222"/>
      <c r="K871" s="5"/>
    </row>
    <row r="872" ht="15.75" customHeight="1">
      <c r="A872" s="2"/>
      <c r="B872" s="2"/>
      <c r="C872" s="2"/>
      <c r="D872" s="2"/>
      <c r="E872" s="2"/>
      <c r="F872" s="2"/>
      <c r="G872" s="222"/>
      <c r="H872" s="222"/>
      <c r="I872" s="222"/>
      <c r="J872" s="222"/>
      <c r="K872" s="5"/>
    </row>
    <row r="873" ht="15.75" customHeight="1">
      <c r="A873" s="2"/>
      <c r="B873" s="2"/>
      <c r="C873" s="2"/>
      <c r="D873" s="2"/>
      <c r="E873" s="2"/>
      <c r="F873" s="2"/>
      <c r="G873" s="222"/>
      <c r="H873" s="222"/>
      <c r="I873" s="222"/>
      <c r="J873" s="222"/>
      <c r="K873" s="5"/>
    </row>
    <row r="874" ht="15.75" customHeight="1">
      <c r="A874" s="2"/>
      <c r="B874" s="2"/>
      <c r="C874" s="2"/>
      <c r="D874" s="2"/>
      <c r="E874" s="2"/>
      <c r="F874" s="2"/>
      <c r="G874" s="222"/>
      <c r="H874" s="222"/>
      <c r="I874" s="222"/>
      <c r="J874" s="222"/>
      <c r="K874" s="5"/>
    </row>
    <row r="875" ht="15.75" customHeight="1">
      <c r="A875" s="2"/>
      <c r="B875" s="2"/>
      <c r="C875" s="2"/>
      <c r="D875" s="2"/>
      <c r="E875" s="2"/>
      <c r="F875" s="2"/>
      <c r="G875" s="222"/>
      <c r="H875" s="222"/>
      <c r="I875" s="222"/>
      <c r="J875" s="222"/>
      <c r="K875" s="5"/>
    </row>
    <row r="876" ht="15.75" customHeight="1">
      <c r="A876" s="2"/>
      <c r="B876" s="2"/>
      <c r="C876" s="2"/>
      <c r="D876" s="2"/>
      <c r="E876" s="2"/>
      <c r="F876" s="2"/>
      <c r="G876" s="222"/>
      <c r="H876" s="222"/>
      <c r="I876" s="222"/>
      <c r="J876" s="222"/>
      <c r="K876" s="5"/>
    </row>
    <row r="877" ht="15.75" customHeight="1">
      <c r="A877" s="2"/>
      <c r="B877" s="2"/>
      <c r="C877" s="2"/>
      <c r="D877" s="2"/>
      <c r="E877" s="2"/>
      <c r="F877" s="2"/>
      <c r="G877" s="222"/>
      <c r="H877" s="222"/>
      <c r="I877" s="222"/>
      <c r="J877" s="222"/>
      <c r="K877" s="5"/>
    </row>
    <row r="878" ht="15.75" customHeight="1">
      <c r="A878" s="2"/>
      <c r="B878" s="2"/>
      <c r="C878" s="2"/>
      <c r="D878" s="2"/>
      <c r="E878" s="2"/>
      <c r="F878" s="2"/>
      <c r="G878" s="222"/>
      <c r="H878" s="222"/>
      <c r="I878" s="222"/>
      <c r="J878" s="222"/>
      <c r="K878" s="5"/>
    </row>
    <row r="879" ht="15.75" customHeight="1">
      <c r="A879" s="2"/>
      <c r="B879" s="2"/>
      <c r="C879" s="2"/>
      <c r="D879" s="2"/>
      <c r="E879" s="2"/>
      <c r="F879" s="2"/>
      <c r="G879" s="222"/>
      <c r="H879" s="222"/>
      <c r="I879" s="222"/>
      <c r="J879" s="222"/>
      <c r="K879" s="5"/>
    </row>
    <row r="880" ht="15.75" customHeight="1">
      <c r="A880" s="2"/>
      <c r="B880" s="2"/>
      <c r="C880" s="2"/>
      <c r="D880" s="2"/>
      <c r="E880" s="2"/>
      <c r="F880" s="2"/>
      <c r="G880" s="222"/>
      <c r="H880" s="222"/>
      <c r="I880" s="222"/>
      <c r="J880" s="222"/>
      <c r="K880" s="5"/>
    </row>
    <row r="881" ht="15.75" customHeight="1">
      <c r="A881" s="2"/>
      <c r="B881" s="2"/>
      <c r="C881" s="2"/>
      <c r="D881" s="2"/>
      <c r="E881" s="2"/>
      <c r="F881" s="2"/>
      <c r="G881" s="222"/>
      <c r="H881" s="222"/>
      <c r="I881" s="222"/>
      <c r="J881" s="222"/>
      <c r="K881" s="5"/>
    </row>
    <row r="882" ht="15.75" customHeight="1">
      <c r="A882" s="2"/>
      <c r="B882" s="2"/>
      <c r="C882" s="2"/>
      <c r="D882" s="2"/>
      <c r="E882" s="2"/>
      <c r="F882" s="2"/>
      <c r="G882" s="222"/>
      <c r="H882" s="222"/>
      <c r="I882" s="222"/>
      <c r="J882" s="222"/>
      <c r="K882" s="5"/>
    </row>
    <row r="883" ht="15.75" customHeight="1">
      <c r="A883" s="2"/>
      <c r="B883" s="2"/>
      <c r="C883" s="2"/>
      <c r="D883" s="2"/>
      <c r="E883" s="2"/>
      <c r="F883" s="2"/>
      <c r="G883" s="222"/>
      <c r="H883" s="222"/>
      <c r="I883" s="222"/>
      <c r="J883" s="222"/>
      <c r="K883" s="5"/>
    </row>
    <row r="884" ht="15.75" customHeight="1">
      <c r="A884" s="2"/>
      <c r="B884" s="2"/>
      <c r="C884" s="2"/>
      <c r="D884" s="2"/>
      <c r="E884" s="2"/>
      <c r="F884" s="2"/>
      <c r="G884" s="222"/>
      <c r="H884" s="222"/>
      <c r="I884" s="222"/>
      <c r="J884" s="222"/>
      <c r="K884" s="5"/>
    </row>
    <row r="885" ht="15.75" customHeight="1">
      <c r="A885" s="2"/>
      <c r="B885" s="2"/>
      <c r="C885" s="2"/>
      <c r="D885" s="2"/>
      <c r="E885" s="2"/>
      <c r="F885" s="2"/>
      <c r="G885" s="222"/>
      <c r="H885" s="222"/>
      <c r="I885" s="222"/>
      <c r="J885" s="222"/>
      <c r="K885" s="5"/>
    </row>
    <row r="886" ht="15.75" customHeight="1">
      <c r="A886" s="2"/>
      <c r="B886" s="2"/>
      <c r="C886" s="2"/>
      <c r="D886" s="2"/>
      <c r="E886" s="2"/>
      <c r="F886" s="2"/>
      <c r="G886" s="222"/>
      <c r="H886" s="222"/>
      <c r="I886" s="222"/>
      <c r="J886" s="222"/>
      <c r="K886" s="5"/>
    </row>
    <row r="887" ht="15.75" customHeight="1">
      <c r="A887" s="2"/>
      <c r="B887" s="2"/>
      <c r="C887" s="2"/>
      <c r="D887" s="2"/>
      <c r="E887" s="2"/>
      <c r="F887" s="2"/>
      <c r="G887" s="222"/>
      <c r="H887" s="222"/>
      <c r="I887" s="222"/>
      <c r="J887" s="222"/>
      <c r="K887" s="5"/>
    </row>
    <row r="888" ht="15.75" customHeight="1">
      <c r="A888" s="2"/>
      <c r="B888" s="2"/>
      <c r="C888" s="2"/>
      <c r="D888" s="2"/>
      <c r="E888" s="2"/>
      <c r="F888" s="2"/>
      <c r="G888" s="222"/>
      <c r="H888" s="222"/>
      <c r="I888" s="222"/>
      <c r="J888" s="222"/>
      <c r="K888" s="5"/>
    </row>
    <row r="889" ht="15.75" customHeight="1">
      <c r="A889" s="2"/>
      <c r="B889" s="2"/>
      <c r="C889" s="2"/>
      <c r="D889" s="2"/>
      <c r="E889" s="2"/>
      <c r="F889" s="2"/>
      <c r="G889" s="222"/>
      <c r="H889" s="222"/>
      <c r="I889" s="222"/>
      <c r="J889" s="222"/>
      <c r="K889" s="5"/>
    </row>
    <row r="890" ht="15.75" customHeight="1">
      <c r="A890" s="2"/>
      <c r="B890" s="2"/>
      <c r="C890" s="2"/>
      <c r="D890" s="2"/>
      <c r="E890" s="2"/>
      <c r="F890" s="2"/>
      <c r="G890" s="222"/>
      <c r="H890" s="222"/>
      <c r="I890" s="222"/>
      <c r="J890" s="222"/>
      <c r="K890" s="5"/>
    </row>
    <row r="891" ht="15.75" customHeight="1">
      <c r="A891" s="2"/>
      <c r="B891" s="2"/>
      <c r="C891" s="2"/>
      <c r="D891" s="2"/>
      <c r="E891" s="2"/>
      <c r="F891" s="2"/>
      <c r="G891" s="222"/>
      <c r="H891" s="222"/>
      <c r="I891" s="222"/>
      <c r="J891" s="222"/>
      <c r="K891" s="5"/>
    </row>
    <row r="892" ht="15.75" customHeight="1">
      <c r="A892" s="2"/>
      <c r="B892" s="2"/>
      <c r="C892" s="2"/>
      <c r="D892" s="2"/>
      <c r="E892" s="2"/>
      <c r="F892" s="2"/>
      <c r="G892" s="222"/>
      <c r="H892" s="222"/>
      <c r="I892" s="222"/>
      <c r="J892" s="222"/>
      <c r="K892" s="5"/>
    </row>
    <row r="893" ht="15.75" customHeight="1">
      <c r="A893" s="2"/>
      <c r="B893" s="2"/>
      <c r="C893" s="2"/>
      <c r="D893" s="2"/>
      <c r="E893" s="2"/>
      <c r="F893" s="2"/>
      <c r="G893" s="222"/>
      <c r="H893" s="222"/>
      <c r="I893" s="222"/>
      <c r="J893" s="222"/>
      <c r="K893" s="5"/>
    </row>
    <row r="894" ht="15.75" customHeight="1">
      <c r="A894" s="2"/>
      <c r="B894" s="2"/>
      <c r="C894" s="2"/>
      <c r="D894" s="2"/>
      <c r="E894" s="2"/>
      <c r="F894" s="2"/>
      <c r="G894" s="222"/>
      <c r="H894" s="222"/>
      <c r="I894" s="222"/>
      <c r="J894" s="222"/>
      <c r="K894" s="5"/>
    </row>
    <row r="895" ht="15.75" customHeight="1">
      <c r="A895" s="2"/>
      <c r="B895" s="2"/>
      <c r="C895" s="2"/>
      <c r="D895" s="2"/>
      <c r="E895" s="2"/>
      <c r="F895" s="2"/>
      <c r="G895" s="222"/>
      <c r="H895" s="222"/>
      <c r="I895" s="222"/>
      <c r="J895" s="222"/>
      <c r="K895" s="5"/>
    </row>
    <row r="896" ht="15.75" customHeight="1">
      <c r="A896" s="2"/>
      <c r="B896" s="2"/>
      <c r="C896" s="2"/>
      <c r="D896" s="2"/>
      <c r="E896" s="2"/>
      <c r="F896" s="2"/>
      <c r="G896" s="222"/>
      <c r="H896" s="222"/>
      <c r="I896" s="222"/>
      <c r="J896" s="222"/>
      <c r="K896" s="5"/>
    </row>
    <row r="897" ht="15.75" customHeight="1">
      <c r="A897" s="2"/>
      <c r="B897" s="2"/>
      <c r="C897" s="2"/>
      <c r="D897" s="2"/>
      <c r="E897" s="2"/>
      <c r="F897" s="2"/>
      <c r="G897" s="222"/>
      <c r="H897" s="222"/>
      <c r="I897" s="222"/>
      <c r="J897" s="222"/>
      <c r="K897" s="5"/>
    </row>
    <row r="898" ht="15.75" customHeight="1">
      <c r="A898" s="2"/>
      <c r="B898" s="2"/>
      <c r="C898" s="2"/>
      <c r="D898" s="2"/>
      <c r="E898" s="2"/>
      <c r="F898" s="2"/>
      <c r="G898" s="222"/>
      <c r="H898" s="222"/>
      <c r="I898" s="222"/>
      <c r="J898" s="222"/>
      <c r="K898" s="5"/>
    </row>
    <row r="899" ht="15.75" customHeight="1">
      <c r="A899" s="2"/>
      <c r="B899" s="2"/>
      <c r="C899" s="2"/>
      <c r="D899" s="2"/>
      <c r="E899" s="2"/>
      <c r="F899" s="2"/>
      <c r="G899" s="222"/>
      <c r="H899" s="222"/>
      <c r="I899" s="222"/>
      <c r="J899" s="222"/>
      <c r="K899" s="5"/>
    </row>
    <row r="900" ht="15.75" customHeight="1">
      <c r="A900" s="2"/>
      <c r="B900" s="2"/>
      <c r="C900" s="2"/>
      <c r="D900" s="2"/>
      <c r="E900" s="2"/>
      <c r="F900" s="2"/>
      <c r="G900" s="222"/>
      <c r="H900" s="222"/>
      <c r="I900" s="222"/>
      <c r="J900" s="222"/>
      <c r="K900" s="5"/>
    </row>
    <row r="901" ht="15.75" customHeight="1">
      <c r="A901" s="2"/>
      <c r="B901" s="2"/>
      <c r="C901" s="2"/>
      <c r="D901" s="2"/>
      <c r="E901" s="2"/>
      <c r="F901" s="2"/>
      <c r="G901" s="222"/>
      <c r="H901" s="222"/>
      <c r="I901" s="222"/>
      <c r="J901" s="222"/>
      <c r="K901" s="5"/>
    </row>
    <row r="902" ht="15.75" customHeight="1">
      <c r="A902" s="2"/>
      <c r="B902" s="2"/>
      <c r="C902" s="2"/>
      <c r="D902" s="2"/>
      <c r="E902" s="2"/>
      <c r="F902" s="2"/>
      <c r="G902" s="222"/>
      <c r="H902" s="222"/>
      <c r="I902" s="222"/>
      <c r="J902" s="222"/>
      <c r="K902" s="5"/>
    </row>
    <row r="903" ht="15.75" customHeight="1">
      <c r="A903" s="2"/>
      <c r="B903" s="2"/>
      <c r="C903" s="2"/>
      <c r="D903" s="2"/>
      <c r="E903" s="2"/>
      <c r="F903" s="2"/>
      <c r="G903" s="222"/>
      <c r="H903" s="222"/>
      <c r="I903" s="222"/>
      <c r="J903" s="222"/>
      <c r="K903" s="5"/>
    </row>
    <row r="904" ht="15.75" customHeight="1">
      <c r="A904" s="2"/>
      <c r="B904" s="2"/>
      <c r="C904" s="2"/>
      <c r="D904" s="2"/>
      <c r="E904" s="2"/>
      <c r="F904" s="2"/>
      <c r="G904" s="222"/>
      <c r="H904" s="222"/>
      <c r="I904" s="222"/>
      <c r="J904" s="222"/>
      <c r="K904" s="5"/>
    </row>
    <row r="905" ht="15.75" customHeight="1">
      <c r="A905" s="2"/>
      <c r="B905" s="2"/>
      <c r="C905" s="2"/>
      <c r="D905" s="2"/>
      <c r="E905" s="2"/>
      <c r="F905" s="2"/>
      <c r="G905" s="222"/>
      <c r="H905" s="222"/>
      <c r="I905" s="222"/>
      <c r="J905" s="222"/>
      <c r="K905" s="5"/>
    </row>
    <row r="906" ht="15.75" customHeight="1">
      <c r="A906" s="2"/>
      <c r="B906" s="2"/>
      <c r="C906" s="2"/>
      <c r="D906" s="2"/>
      <c r="E906" s="2"/>
      <c r="F906" s="2"/>
      <c r="G906" s="222"/>
      <c r="H906" s="222"/>
      <c r="I906" s="222"/>
      <c r="J906" s="222"/>
      <c r="K906" s="5"/>
    </row>
    <row r="907" ht="15.75" customHeight="1">
      <c r="A907" s="2"/>
      <c r="B907" s="2"/>
      <c r="C907" s="2"/>
      <c r="D907" s="2"/>
      <c r="E907" s="2"/>
      <c r="F907" s="2"/>
      <c r="G907" s="222"/>
      <c r="H907" s="222"/>
      <c r="I907" s="222"/>
      <c r="J907" s="222"/>
      <c r="K907" s="5"/>
    </row>
    <row r="908" ht="15.75" customHeight="1">
      <c r="A908" s="2"/>
      <c r="B908" s="2"/>
      <c r="C908" s="2"/>
      <c r="D908" s="2"/>
      <c r="E908" s="2"/>
      <c r="F908" s="2"/>
      <c r="G908" s="222"/>
      <c r="H908" s="222"/>
      <c r="I908" s="222"/>
      <c r="J908" s="222"/>
      <c r="K908" s="5"/>
    </row>
    <row r="909" ht="15.75" customHeight="1">
      <c r="A909" s="2"/>
      <c r="B909" s="2"/>
      <c r="C909" s="2"/>
      <c r="D909" s="2"/>
      <c r="E909" s="2"/>
      <c r="F909" s="2"/>
      <c r="G909" s="222"/>
      <c r="H909" s="222"/>
      <c r="I909" s="222"/>
      <c r="J909" s="222"/>
      <c r="K909" s="5"/>
    </row>
    <row r="910" ht="15.75" customHeight="1">
      <c r="A910" s="2"/>
      <c r="B910" s="2"/>
      <c r="C910" s="2"/>
      <c r="D910" s="2"/>
      <c r="E910" s="2"/>
      <c r="F910" s="2"/>
      <c r="G910" s="222"/>
      <c r="H910" s="222"/>
      <c r="I910" s="222"/>
      <c r="J910" s="222"/>
      <c r="K910" s="5"/>
    </row>
    <row r="911" ht="15.75" customHeight="1">
      <c r="A911" s="2"/>
      <c r="B911" s="2"/>
      <c r="C911" s="2"/>
      <c r="D911" s="2"/>
      <c r="E911" s="2"/>
      <c r="F911" s="2"/>
      <c r="G911" s="222"/>
      <c r="H911" s="222"/>
      <c r="I911" s="222"/>
      <c r="J911" s="222"/>
      <c r="K911" s="5"/>
    </row>
    <row r="912" ht="15.75" customHeight="1">
      <c r="A912" s="2"/>
      <c r="B912" s="2"/>
      <c r="C912" s="2"/>
      <c r="D912" s="2"/>
      <c r="E912" s="2"/>
      <c r="F912" s="2"/>
      <c r="G912" s="222"/>
      <c r="H912" s="222"/>
      <c r="I912" s="222"/>
      <c r="J912" s="222"/>
      <c r="K912" s="5"/>
    </row>
    <row r="913" ht="15.75" customHeight="1">
      <c r="A913" s="2"/>
      <c r="B913" s="2"/>
      <c r="C913" s="2"/>
      <c r="D913" s="2"/>
      <c r="E913" s="2"/>
      <c r="F913" s="2"/>
      <c r="G913" s="222"/>
      <c r="H913" s="222"/>
      <c r="I913" s="222"/>
      <c r="J913" s="222"/>
      <c r="K913" s="5"/>
    </row>
    <row r="914" ht="15.75" customHeight="1">
      <c r="A914" s="2"/>
      <c r="B914" s="2"/>
      <c r="C914" s="2"/>
      <c r="D914" s="2"/>
      <c r="E914" s="2"/>
      <c r="F914" s="2"/>
      <c r="G914" s="222"/>
      <c r="H914" s="222"/>
      <c r="I914" s="222"/>
      <c r="J914" s="222"/>
      <c r="K914" s="5"/>
    </row>
    <row r="915" ht="15.75" customHeight="1">
      <c r="A915" s="2"/>
      <c r="B915" s="2"/>
      <c r="C915" s="2"/>
      <c r="D915" s="2"/>
      <c r="E915" s="2"/>
      <c r="F915" s="2"/>
      <c r="G915" s="222"/>
      <c r="H915" s="222"/>
      <c r="I915" s="222"/>
      <c r="J915" s="222"/>
      <c r="K915" s="5"/>
    </row>
    <row r="916" ht="15.75" customHeight="1">
      <c r="A916" s="2"/>
      <c r="B916" s="2"/>
      <c r="C916" s="2"/>
      <c r="D916" s="2"/>
      <c r="E916" s="2"/>
      <c r="F916" s="2"/>
      <c r="G916" s="222"/>
      <c r="H916" s="222"/>
      <c r="I916" s="222"/>
      <c r="J916" s="222"/>
      <c r="K916" s="5"/>
    </row>
    <row r="917" ht="15.75" customHeight="1">
      <c r="A917" s="2"/>
      <c r="B917" s="2"/>
      <c r="C917" s="2"/>
      <c r="D917" s="2"/>
      <c r="E917" s="2"/>
      <c r="F917" s="2"/>
      <c r="G917" s="222"/>
      <c r="H917" s="222"/>
      <c r="I917" s="222"/>
      <c r="J917" s="222"/>
      <c r="K917" s="5"/>
    </row>
    <row r="918" ht="15.75" customHeight="1">
      <c r="A918" s="2"/>
      <c r="B918" s="2"/>
      <c r="C918" s="2"/>
      <c r="D918" s="2"/>
      <c r="E918" s="2"/>
      <c r="F918" s="2"/>
      <c r="G918" s="222"/>
      <c r="H918" s="222"/>
      <c r="I918" s="222"/>
      <c r="J918" s="222"/>
      <c r="K918" s="5"/>
    </row>
    <row r="919" ht="15.75" customHeight="1">
      <c r="A919" s="2"/>
      <c r="B919" s="2"/>
      <c r="C919" s="2"/>
      <c r="D919" s="2"/>
      <c r="E919" s="2"/>
      <c r="F919" s="2"/>
      <c r="G919" s="222"/>
      <c r="H919" s="222"/>
      <c r="I919" s="222"/>
      <c r="J919" s="222"/>
      <c r="K919" s="5"/>
    </row>
    <row r="920" ht="15.75" customHeight="1">
      <c r="A920" s="2"/>
      <c r="B920" s="2"/>
      <c r="C920" s="2"/>
      <c r="D920" s="2"/>
      <c r="E920" s="2"/>
      <c r="F920" s="2"/>
      <c r="G920" s="222"/>
      <c r="H920" s="222"/>
      <c r="I920" s="222"/>
      <c r="J920" s="222"/>
      <c r="K920" s="5"/>
    </row>
    <row r="921" ht="15.75" customHeight="1">
      <c r="A921" s="2"/>
      <c r="B921" s="2"/>
      <c r="C921" s="2"/>
      <c r="D921" s="2"/>
      <c r="E921" s="2"/>
      <c r="F921" s="2"/>
      <c r="G921" s="222"/>
      <c r="H921" s="222"/>
      <c r="I921" s="222"/>
      <c r="J921" s="222"/>
      <c r="K921" s="5"/>
    </row>
    <row r="922" ht="15.75" customHeight="1">
      <c r="A922" s="2"/>
      <c r="B922" s="2"/>
      <c r="C922" s="2"/>
      <c r="D922" s="2"/>
      <c r="E922" s="2"/>
      <c r="F922" s="2"/>
      <c r="G922" s="222"/>
      <c r="H922" s="222"/>
      <c r="I922" s="222"/>
      <c r="J922" s="222"/>
      <c r="K922" s="5"/>
    </row>
    <row r="923" ht="15.75" customHeight="1">
      <c r="A923" s="2"/>
      <c r="B923" s="2"/>
      <c r="C923" s="2"/>
      <c r="D923" s="2"/>
      <c r="E923" s="2"/>
      <c r="F923" s="2"/>
      <c r="G923" s="222"/>
      <c r="H923" s="222"/>
      <c r="I923" s="222"/>
      <c r="J923" s="222"/>
      <c r="K923" s="5"/>
    </row>
    <row r="924" ht="15.75" customHeight="1">
      <c r="A924" s="2"/>
      <c r="B924" s="2"/>
      <c r="C924" s="2"/>
      <c r="D924" s="2"/>
      <c r="E924" s="2"/>
      <c r="F924" s="2"/>
      <c r="G924" s="222"/>
      <c r="H924" s="222"/>
      <c r="I924" s="222"/>
      <c r="J924" s="222"/>
      <c r="K924" s="5"/>
    </row>
    <row r="925" ht="15.75" customHeight="1">
      <c r="A925" s="2"/>
      <c r="B925" s="2"/>
      <c r="C925" s="2"/>
      <c r="D925" s="2"/>
      <c r="E925" s="2"/>
      <c r="F925" s="2"/>
      <c r="G925" s="222"/>
      <c r="H925" s="222"/>
      <c r="I925" s="222"/>
      <c r="J925" s="222"/>
      <c r="K925" s="5"/>
    </row>
    <row r="926" ht="15.75" customHeight="1">
      <c r="A926" s="2"/>
      <c r="B926" s="2"/>
      <c r="C926" s="2"/>
      <c r="D926" s="2"/>
      <c r="E926" s="2"/>
      <c r="F926" s="2"/>
      <c r="G926" s="222"/>
      <c r="H926" s="222"/>
      <c r="I926" s="222"/>
      <c r="J926" s="222"/>
      <c r="K926" s="5"/>
    </row>
    <row r="927" ht="15.75" customHeight="1">
      <c r="A927" s="2"/>
      <c r="B927" s="2"/>
      <c r="C927" s="2"/>
      <c r="D927" s="2"/>
      <c r="E927" s="2"/>
      <c r="F927" s="2"/>
      <c r="G927" s="222"/>
      <c r="H927" s="222"/>
      <c r="I927" s="222"/>
      <c r="J927" s="222"/>
      <c r="K927" s="5"/>
    </row>
    <row r="928" ht="15.75" customHeight="1">
      <c r="A928" s="2"/>
      <c r="B928" s="2"/>
      <c r="C928" s="2"/>
      <c r="D928" s="2"/>
      <c r="E928" s="2"/>
      <c r="F928" s="2"/>
      <c r="G928" s="222"/>
      <c r="H928" s="222"/>
      <c r="I928" s="222"/>
      <c r="J928" s="222"/>
      <c r="K928" s="5"/>
    </row>
    <row r="929" ht="15.75" customHeight="1">
      <c r="A929" s="2"/>
      <c r="B929" s="2"/>
      <c r="C929" s="2"/>
      <c r="D929" s="2"/>
      <c r="E929" s="2"/>
      <c r="F929" s="2"/>
      <c r="G929" s="222"/>
      <c r="H929" s="222"/>
      <c r="I929" s="222"/>
      <c r="J929" s="222"/>
      <c r="K929" s="5"/>
    </row>
    <row r="930" ht="15.75" customHeight="1">
      <c r="A930" s="2"/>
      <c r="B930" s="2"/>
      <c r="C930" s="2"/>
      <c r="D930" s="2"/>
      <c r="E930" s="2"/>
      <c r="F930" s="2"/>
      <c r="G930" s="222"/>
      <c r="H930" s="222"/>
      <c r="I930" s="222"/>
      <c r="J930" s="222"/>
      <c r="K930" s="5"/>
    </row>
    <row r="931" ht="15.75" customHeight="1">
      <c r="A931" s="2"/>
      <c r="B931" s="2"/>
      <c r="C931" s="2"/>
      <c r="D931" s="2"/>
      <c r="E931" s="2"/>
      <c r="F931" s="2"/>
      <c r="G931" s="222"/>
      <c r="H931" s="222"/>
      <c r="I931" s="222"/>
      <c r="J931" s="222"/>
      <c r="K931" s="5"/>
    </row>
    <row r="932" ht="15.75" customHeight="1">
      <c r="A932" s="2"/>
      <c r="B932" s="2"/>
      <c r="C932" s="2"/>
      <c r="D932" s="2"/>
      <c r="E932" s="2"/>
      <c r="F932" s="2"/>
      <c r="G932" s="222"/>
      <c r="H932" s="222"/>
      <c r="I932" s="222"/>
      <c r="J932" s="222"/>
      <c r="K932" s="5"/>
    </row>
    <row r="933" ht="15.75" customHeight="1">
      <c r="A933" s="2"/>
      <c r="B933" s="2"/>
      <c r="C933" s="2"/>
      <c r="D933" s="2"/>
      <c r="E933" s="2"/>
      <c r="F933" s="2"/>
      <c r="G933" s="222"/>
      <c r="H933" s="222"/>
      <c r="I933" s="222"/>
      <c r="J933" s="222"/>
      <c r="K933" s="5"/>
    </row>
    <row r="934" ht="15.75" customHeight="1">
      <c r="A934" s="2"/>
      <c r="B934" s="2"/>
      <c r="C934" s="2"/>
      <c r="D934" s="2"/>
      <c r="E934" s="2"/>
      <c r="F934" s="2"/>
      <c r="G934" s="222"/>
      <c r="H934" s="222"/>
      <c r="I934" s="222"/>
      <c r="J934" s="222"/>
      <c r="K934" s="5"/>
    </row>
    <row r="935" ht="15.75" customHeight="1">
      <c r="A935" s="2"/>
      <c r="B935" s="2"/>
      <c r="C935" s="2"/>
      <c r="D935" s="2"/>
      <c r="E935" s="2"/>
      <c r="F935" s="2"/>
      <c r="G935" s="222"/>
      <c r="H935" s="222"/>
      <c r="I935" s="222"/>
      <c r="J935" s="222"/>
      <c r="K935" s="5"/>
    </row>
    <row r="936" ht="15.75" customHeight="1">
      <c r="A936" s="2"/>
      <c r="B936" s="2"/>
      <c r="C936" s="2"/>
      <c r="D936" s="2"/>
      <c r="E936" s="2"/>
      <c r="F936" s="2"/>
      <c r="G936" s="222"/>
      <c r="H936" s="222"/>
      <c r="I936" s="222"/>
      <c r="J936" s="222"/>
      <c r="K936" s="5"/>
    </row>
    <row r="937" ht="15.75" customHeight="1">
      <c r="A937" s="2"/>
      <c r="B937" s="2"/>
      <c r="C937" s="2"/>
      <c r="D937" s="2"/>
      <c r="E937" s="2"/>
      <c r="F937" s="2"/>
      <c r="G937" s="222"/>
      <c r="H937" s="222"/>
      <c r="I937" s="222"/>
      <c r="J937" s="222"/>
      <c r="K937" s="5"/>
    </row>
    <row r="938" ht="15.75" customHeight="1">
      <c r="A938" s="2"/>
      <c r="B938" s="2"/>
      <c r="C938" s="2"/>
      <c r="D938" s="2"/>
      <c r="E938" s="2"/>
      <c r="F938" s="2"/>
      <c r="G938" s="222"/>
      <c r="H938" s="222"/>
      <c r="I938" s="222"/>
      <c r="J938" s="222"/>
      <c r="K938" s="5"/>
    </row>
    <row r="939" ht="15.75" customHeight="1">
      <c r="A939" s="2"/>
      <c r="B939" s="2"/>
      <c r="C939" s="2"/>
      <c r="D939" s="2"/>
      <c r="E939" s="2"/>
      <c r="F939" s="2"/>
      <c r="G939" s="222"/>
      <c r="H939" s="222"/>
      <c r="I939" s="222"/>
      <c r="J939" s="222"/>
      <c r="K939" s="5"/>
    </row>
    <row r="940" ht="15.75" customHeight="1">
      <c r="A940" s="2"/>
      <c r="B940" s="2"/>
      <c r="C940" s="2"/>
      <c r="D940" s="2"/>
      <c r="E940" s="2"/>
      <c r="F940" s="2"/>
      <c r="G940" s="222"/>
      <c r="H940" s="222"/>
      <c r="I940" s="222"/>
      <c r="J940" s="222"/>
      <c r="K940" s="5"/>
    </row>
    <row r="941" ht="15.75" customHeight="1">
      <c r="A941" s="2"/>
      <c r="B941" s="2"/>
      <c r="C941" s="2"/>
      <c r="D941" s="2"/>
      <c r="E941" s="2"/>
      <c r="F941" s="2"/>
      <c r="G941" s="222"/>
      <c r="H941" s="222"/>
      <c r="I941" s="222"/>
      <c r="J941" s="222"/>
      <c r="K941" s="5"/>
    </row>
    <row r="942" ht="15.75" customHeight="1">
      <c r="A942" s="2"/>
      <c r="B942" s="2"/>
      <c r="C942" s="2"/>
      <c r="D942" s="2"/>
      <c r="E942" s="2"/>
      <c r="F942" s="2"/>
      <c r="G942" s="222"/>
      <c r="H942" s="222"/>
      <c r="I942" s="222"/>
      <c r="J942" s="222"/>
      <c r="K942" s="5"/>
    </row>
    <row r="943" ht="15.75" customHeight="1">
      <c r="A943" s="2"/>
      <c r="B943" s="2"/>
      <c r="C943" s="2"/>
      <c r="D943" s="2"/>
      <c r="E943" s="2"/>
      <c r="F943" s="2"/>
      <c r="G943" s="222"/>
      <c r="H943" s="222"/>
      <c r="I943" s="222"/>
      <c r="J943" s="222"/>
      <c r="K943" s="5"/>
    </row>
    <row r="944" ht="15.75" customHeight="1">
      <c r="A944" s="2"/>
      <c r="B944" s="2"/>
      <c r="C944" s="2"/>
      <c r="D944" s="2"/>
      <c r="E944" s="2"/>
      <c r="F944" s="2"/>
      <c r="G944" s="222"/>
      <c r="H944" s="222"/>
      <c r="I944" s="222"/>
      <c r="J944" s="222"/>
      <c r="K944" s="5"/>
    </row>
    <row r="945" ht="15.75" customHeight="1">
      <c r="A945" s="2"/>
      <c r="B945" s="2"/>
      <c r="C945" s="2"/>
      <c r="D945" s="2"/>
      <c r="E945" s="2"/>
      <c r="F945" s="2"/>
      <c r="G945" s="222"/>
      <c r="H945" s="222"/>
      <c r="I945" s="222"/>
      <c r="J945" s="222"/>
      <c r="K945" s="5"/>
    </row>
    <row r="946" ht="15.75" customHeight="1">
      <c r="A946" s="2"/>
      <c r="B946" s="2"/>
      <c r="C946" s="2"/>
      <c r="D946" s="2"/>
      <c r="E946" s="2"/>
      <c r="F946" s="2"/>
      <c r="G946" s="222"/>
      <c r="H946" s="222"/>
      <c r="I946" s="222"/>
      <c r="J946" s="222"/>
      <c r="K946" s="5"/>
    </row>
    <row r="947" ht="15.75" customHeight="1">
      <c r="A947" s="2"/>
      <c r="B947" s="2"/>
      <c r="C947" s="2"/>
      <c r="D947" s="2"/>
      <c r="E947" s="2"/>
      <c r="F947" s="2"/>
      <c r="G947" s="222"/>
      <c r="H947" s="222"/>
      <c r="I947" s="222"/>
      <c r="J947" s="222"/>
      <c r="K947" s="5"/>
    </row>
    <row r="948" ht="15.75" customHeight="1">
      <c r="A948" s="2"/>
      <c r="B948" s="2"/>
      <c r="C948" s="2"/>
      <c r="D948" s="2"/>
      <c r="E948" s="2"/>
      <c r="F948" s="2"/>
      <c r="G948" s="222"/>
      <c r="H948" s="222"/>
      <c r="I948" s="222"/>
      <c r="J948" s="222"/>
      <c r="K948" s="5"/>
    </row>
    <row r="949" ht="15.75" customHeight="1">
      <c r="A949" s="2"/>
      <c r="B949" s="2"/>
      <c r="C949" s="2"/>
      <c r="D949" s="2"/>
      <c r="E949" s="2"/>
      <c r="F949" s="2"/>
      <c r="G949" s="222"/>
      <c r="H949" s="222"/>
      <c r="I949" s="222"/>
      <c r="J949" s="222"/>
      <c r="K949" s="5"/>
    </row>
    <row r="950" ht="15.75" customHeight="1">
      <c r="A950" s="2"/>
      <c r="B950" s="2"/>
      <c r="C950" s="2"/>
      <c r="D950" s="2"/>
      <c r="E950" s="2"/>
      <c r="F950" s="2"/>
      <c r="G950" s="222"/>
      <c r="H950" s="222"/>
      <c r="I950" s="222"/>
      <c r="J950" s="222"/>
      <c r="K950" s="5"/>
    </row>
    <row r="951" ht="15.75" customHeight="1">
      <c r="A951" s="2"/>
      <c r="B951" s="2"/>
      <c r="C951" s="2"/>
      <c r="D951" s="2"/>
      <c r="E951" s="2"/>
      <c r="F951" s="2"/>
      <c r="G951" s="222"/>
      <c r="H951" s="222"/>
      <c r="I951" s="222"/>
      <c r="J951" s="222"/>
      <c r="K951" s="5"/>
    </row>
    <row r="952" ht="15.75" customHeight="1">
      <c r="A952" s="2"/>
      <c r="B952" s="2"/>
      <c r="C952" s="2"/>
      <c r="D952" s="2"/>
      <c r="E952" s="2"/>
      <c r="F952" s="2"/>
      <c r="G952" s="222"/>
      <c r="H952" s="222"/>
      <c r="I952" s="222"/>
      <c r="J952" s="222"/>
      <c r="K952" s="5"/>
    </row>
    <row r="953" ht="15.75" customHeight="1">
      <c r="A953" s="2"/>
      <c r="B953" s="2"/>
      <c r="C953" s="2"/>
      <c r="D953" s="2"/>
      <c r="E953" s="2"/>
      <c r="F953" s="2"/>
      <c r="G953" s="222"/>
      <c r="H953" s="222"/>
      <c r="I953" s="222"/>
      <c r="J953" s="222"/>
      <c r="K953" s="5"/>
    </row>
    <row r="954" ht="15.75" customHeight="1">
      <c r="A954" s="2"/>
      <c r="B954" s="2"/>
      <c r="C954" s="2"/>
      <c r="D954" s="2"/>
      <c r="E954" s="2"/>
      <c r="F954" s="2"/>
      <c r="G954" s="222"/>
      <c r="H954" s="222"/>
      <c r="I954" s="222"/>
      <c r="J954" s="222"/>
      <c r="K954" s="5"/>
    </row>
    <row r="955" ht="15.75" customHeight="1">
      <c r="A955" s="2"/>
      <c r="B955" s="2"/>
      <c r="C955" s="2"/>
      <c r="D955" s="2"/>
      <c r="E955" s="2"/>
      <c r="F955" s="2"/>
      <c r="G955" s="222"/>
      <c r="H955" s="222"/>
      <c r="I955" s="222"/>
      <c r="J955" s="222"/>
      <c r="K955" s="5"/>
    </row>
    <row r="956" ht="15.75" customHeight="1">
      <c r="A956" s="2"/>
      <c r="B956" s="2"/>
      <c r="C956" s="2"/>
      <c r="D956" s="2"/>
      <c r="E956" s="2"/>
      <c r="F956" s="2"/>
      <c r="G956" s="222"/>
      <c r="H956" s="222"/>
      <c r="I956" s="222"/>
      <c r="J956" s="222"/>
      <c r="K956" s="5"/>
    </row>
    <row r="957" ht="15.75" customHeight="1">
      <c r="A957" s="2"/>
      <c r="B957" s="2"/>
      <c r="C957" s="2"/>
      <c r="D957" s="2"/>
      <c r="E957" s="2"/>
      <c r="F957" s="2"/>
      <c r="G957" s="222"/>
      <c r="H957" s="222"/>
      <c r="I957" s="222"/>
      <c r="J957" s="222"/>
      <c r="K957" s="5"/>
    </row>
    <row r="958" ht="15.75" customHeight="1">
      <c r="A958" s="2"/>
      <c r="B958" s="2"/>
      <c r="C958" s="2"/>
      <c r="D958" s="2"/>
      <c r="E958" s="2"/>
      <c r="F958" s="2"/>
      <c r="G958" s="222"/>
      <c r="H958" s="222"/>
      <c r="I958" s="222"/>
      <c r="J958" s="222"/>
      <c r="K958" s="5"/>
    </row>
    <row r="959" ht="15.75" customHeight="1">
      <c r="A959" s="2"/>
      <c r="B959" s="2"/>
      <c r="C959" s="2"/>
      <c r="D959" s="2"/>
      <c r="E959" s="2"/>
      <c r="F959" s="2"/>
      <c r="G959" s="222"/>
      <c r="H959" s="222"/>
      <c r="I959" s="222"/>
      <c r="J959" s="222"/>
      <c r="K959" s="5"/>
    </row>
    <row r="960" ht="15.75" customHeight="1">
      <c r="A960" s="2"/>
      <c r="B960" s="2"/>
      <c r="C960" s="2"/>
      <c r="D960" s="2"/>
      <c r="E960" s="2"/>
      <c r="F960" s="2"/>
      <c r="G960" s="222"/>
      <c r="H960" s="222"/>
      <c r="I960" s="222"/>
      <c r="J960" s="222"/>
      <c r="K960" s="5"/>
    </row>
    <row r="961" ht="15.75" customHeight="1">
      <c r="A961" s="2"/>
      <c r="B961" s="2"/>
      <c r="C961" s="2"/>
      <c r="D961" s="2"/>
      <c r="E961" s="2"/>
      <c r="F961" s="2"/>
      <c r="G961" s="222"/>
      <c r="H961" s="222"/>
      <c r="I961" s="222"/>
      <c r="J961" s="222"/>
      <c r="K961" s="5"/>
    </row>
    <row r="962" ht="15.75" customHeight="1">
      <c r="A962" s="2"/>
      <c r="B962" s="2"/>
      <c r="C962" s="2"/>
      <c r="D962" s="2"/>
      <c r="E962" s="2"/>
      <c r="F962" s="2"/>
      <c r="G962" s="222"/>
      <c r="H962" s="222"/>
      <c r="I962" s="222"/>
      <c r="J962" s="222"/>
      <c r="K962" s="5"/>
    </row>
    <row r="963" ht="15.75" customHeight="1">
      <c r="A963" s="2"/>
      <c r="B963" s="2"/>
      <c r="C963" s="2"/>
      <c r="D963" s="2"/>
      <c r="E963" s="2"/>
      <c r="F963" s="2"/>
      <c r="G963" s="222"/>
      <c r="H963" s="222"/>
      <c r="I963" s="222"/>
      <c r="J963" s="222"/>
      <c r="K963" s="5"/>
    </row>
    <row r="964" ht="15.75" customHeight="1">
      <c r="A964" s="2"/>
      <c r="B964" s="2"/>
      <c r="C964" s="2"/>
      <c r="D964" s="2"/>
      <c r="E964" s="2"/>
      <c r="F964" s="2"/>
      <c r="G964" s="222"/>
      <c r="H964" s="222"/>
      <c r="I964" s="222"/>
      <c r="J964" s="222"/>
      <c r="K964" s="5"/>
    </row>
    <row r="965" ht="15.75" customHeight="1">
      <c r="A965" s="2"/>
      <c r="B965" s="2"/>
      <c r="C965" s="2"/>
      <c r="D965" s="2"/>
      <c r="E965" s="2"/>
      <c r="F965" s="2"/>
      <c r="G965" s="222"/>
      <c r="H965" s="222"/>
      <c r="I965" s="222"/>
      <c r="J965" s="222"/>
      <c r="K965" s="5"/>
    </row>
    <row r="966" ht="15.75" customHeight="1">
      <c r="A966" s="2"/>
      <c r="B966" s="2"/>
      <c r="C966" s="2"/>
      <c r="D966" s="2"/>
      <c r="E966" s="2"/>
      <c r="F966" s="2"/>
      <c r="G966" s="222"/>
      <c r="H966" s="222"/>
      <c r="I966" s="222"/>
      <c r="J966" s="222"/>
      <c r="K966" s="5"/>
    </row>
    <row r="967" ht="15.75" customHeight="1">
      <c r="A967" s="2"/>
      <c r="B967" s="2"/>
      <c r="C967" s="2"/>
      <c r="D967" s="2"/>
      <c r="E967" s="2"/>
      <c r="F967" s="2"/>
      <c r="G967" s="222"/>
      <c r="H967" s="222"/>
      <c r="I967" s="222"/>
      <c r="J967" s="222"/>
      <c r="K967" s="5"/>
    </row>
    <row r="968" ht="15.75" customHeight="1">
      <c r="A968" s="2"/>
      <c r="B968" s="2"/>
      <c r="C968" s="2"/>
      <c r="D968" s="2"/>
      <c r="E968" s="2"/>
      <c r="F968" s="2"/>
      <c r="G968" s="222"/>
      <c r="H968" s="222"/>
      <c r="I968" s="222"/>
      <c r="J968" s="222"/>
      <c r="K968" s="5"/>
    </row>
    <row r="969" ht="15.75" customHeight="1">
      <c r="A969" s="2"/>
      <c r="B969" s="2"/>
      <c r="C969" s="2"/>
      <c r="D969" s="2"/>
      <c r="E969" s="2"/>
      <c r="F969" s="2"/>
      <c r="G969" s="222"/>
      <c r="H969" s="222"/>
      <c r="I969" s="222"/>
      <c r="J969" s="222"/>
      <c r="K969" s="5"/>
    </row>
    <row r="970" ht="15.75" customHeight="1">
      <c r="A970" s="2"/>
      <c r="B970" s="2"/>
      <c r="C970" s="2"/>
      <c r="D970" s="2"/>
      <c r="E970" s="2"/>
      <c r="F970" s="2"/>
      <c r="G970" s="222"/>
      <c r="H970" s="222"/>
      <c r="I970" s="222"/>
      <c r="J970" s="222"/>
      <c r="K970" s="5"/>
    </row>
    <row r="971" ht="15.75" customHeight="1">
      <c r="A971" s="2"/>
      <c r="B971" s="2"/>
      <c r="C971" s="2"/>
      <c r="D971" s="2"/>
      <c r="E971" s="2"/>
      <c r="F971" s="2"/>
      <c r="G971" s="222"/>
      <c r="H971" s="222"/>
      <c r="I971" s="222"/>
      <c r="J971" s="222"/>
      <c r="K971" s="5"/>
    </row>
    <row r="972" ht="15.75" customHeight="1">
      <c r="A972" s="2"/>
      <c r="B972" s="2"/>
      <c r="C972" s="2"/>
      <c r="D972" s="2"/>
      <c r="E972" s="2"/>
      <c r="F972" s="2"/>
      <c r="G972" s="222"/>
      <c r="H972" s="222"/>
      <c r="I972" s="222"/>
      <c r="J972" s="222"/>
      <c r="K972" s="5"/>
    </row>
    <row r="973" ht="15.75" customHeight="1">
      <c r="A973" s="2"/>
      <c r="B973" s="2"/>
      <c r="C973" s="2"/>
      <c r="D973" s="2"/>
      <c r="E973" s="2"/>
      <c r="F973" s="2"/>
      <c r="G973" s="222"/>
      <c r="H973" s="222"/>
      <c r="I973" s="222"/>
      <c r="J973" s="222"/>
      <c r="K973" s="5"/>
    </row>
    <row r="974" ht="15.75" customHeight="1">
      <c r="A974" s="2"/>
      <c r="B974" s="2"/>
      <c r="C974" s="2"/>
      <c r="D974" s="2"/>
      <c r="E974" s="2"/>
      <c r="F974" s="2"/>
      <c r="G974" s="222"/>
      <c r="H974" s="222"/>
      <c r="I974" s="222"/>
      <c r="J974" s="222"/>
      <c r="K974" s="5"/>
    </row>
    <row r="975" ht="15.75" customHeight="1">
      <c r="A975" s="2"/>
      <c r="B975" s="2"/>
      <c r="C975" s="2"/>
      <c r="D975" s="2"/>
      <c r="E975" s="2"/>
      <c r="F975" s="2"/>
      <c r="G975" s="222"/>
      <c r="H975" s="222"/>
      <c r="I975" s="222"/>
      <c r="J975" s="222"/>
      <c r="K975" s="5"/>
    </row>
    <row r="976" ht="15.75" customHeight="1">
      <c r="A976" s="2"/>
      <c r="B976" s="2"/>
      <c r="C976" s="2"/>
      <c r="D976" s="2"/>
      <c r="E976" s="2"/>
      <c r="F976" s="2"/>
      <c r="G976" s="222"/>
      <c r="H976" s="222"/>
      <c r="I976" s="222"/>
      <c r="J976" s="222"/>
      <c r="K976" s="5"/>
    </row>
    <row r="977" ht="15.75" customHeight="1">
      <c r="A977" s="2"/>
      <c r="B977" s="2"/>
      <c r="C977" s="2"/>
      <c r="D977" s="2"/>
      <c r="E977" s="2"/>
      <c r="F977" s="2"/>
      <c r="G977" s="222"/>
      <c r="H977" s="222"/>
      <c r="I977" s="222"/>
      <c r="J977" s="222"/>
      <c r="K977" s="5"/>
    </row>
    <row r="978" ht="15.75" customHeight="1">
      <c r="A978" s="2"/>
      <c r="B978" s="2"/>
      <c r="C978" s="2"/>
      <c r="D978" s="2"/>
      <c r="E978" s="2"/>
      <c r="F978" s="2"/>
      <c r="G978" s="222"/>
      <c r="H978" s="222"/>
      <c r="I978" s="222"/>
      <c r="J978" s="222"/>
      <c r="K978" s="5"/>
    </row>
    <row r="979" ht="15.75" customHeight="1">
      <c r="A979" s="2"/>
      <c r="B979" s="2"/>
      <c r="C979" s="2"/>
      <c r="D979" s="2"/>
      <c r="E979" s="2"/>
      <c r="F979" s="2"/>
      <c r="G979" s="222"/>
      <c r="H979" s="222"/>
      <c r="I979" s="222"/>
      <c r="J979" s="222"/>
      <c r="K979" s="5"/>
    </row>
    <row r="980" ht="15.75" customHeight="1">
      <c r="A980" s="2"/>
      <c r="B980" s="2"/>
      <c r="C980" s="2"/>
      <c r="D980" s="2"/>
      <c r="E980" s="2"/>
      <c r="F980" s="2"/>
      <c r="G980" s="222"/>
      <c r="H980" s="222"/>
      <c r="I980" s="222"/>
      <c r="J980" s="222"/>
      <c r="K980" s="5"/>
    </row>
    <row r="981" ht="15.75" customHeight="1">
      <c r="A981" s="2"/>
      <c r="B981" s="2"/>
      <c r="C981" s="2"/>
      <c r="D981" s="2"/>
      <c r="E981" s="2"/>
      <c r="F981" s="2"/>
      <c r="G981" s="222"/>
      <c r="H981" s="222"/>
      <c r="I981" s="222"/>
      <c r="J981" s="222"/>
      <c r="K981" s="5"/>
    </row>
    <row r="982" ht="15.75" customHeight="1">
      <c r="A982" s="2"/>
      <c r="B982" s="2"/>
      <c r="C982" s="2"/>
      <c r="D982" s="2"/>
      <c r="E982" s="2"/>
      <c r="F982" s="2"/>
      <c r="G982" s="222"/>
      <c r="H982" s="222"/>
      <c r="I982" s="222"/>
      <c r="J982" s="222"/>
      <c r="K982" s="5"/>
    </row>
    <row r="983" ht="15.75" customHeight="1">
      <c r="A983" s="2"/>
      <c r="B983" s="2"/>
      <c r="C983" s="2"/>
      <c r="D983" s="2"/>
      <c r="E983" s="2"/>
      <c r="F983" s="2"/>
      <c r="G983" s="222"/>
      <c r="H983" s="222"/>
      <c r="I983" s="222"/>
      <c r="J983" s="222"/>
      <c r="K983" s="5"/>
    </row>
    <row r="984" ht="15.75" customHeight="1">
      <c r="A984" s="2"/>
      <c r="B984" s="2"/>
      <c r="C984" s="2"/>
      <c r="D984" s="2"/>
      <c r="E984" s="2"/>
      <c r="F984" s="2"/>
      <c r="G984" s="222"/>
      <c r="H984" s="222"/>
      <c r="I984" s="222"/>
      <c r="J984" s="222"/>
      <c r="K984" s="5"/>
    </row>
    <row r="985" ht="15.75" customHeight="1">
      <c r="A985" s="2"/>
      <c r="B985" s="2"/>
      <c r="C985" s="2"/>
      <c r="D985" s="2"/>
      <c r="E985" s="2"/>
      <c r="F985" s="2"/>
      <c r="G985" s="222"/>
      <c r="H985" s="222"/>
      <c r="I985" s="222"/>
      <c r="J985" s="222"/>
      <c r="K985" s="5"/>
    </row>
    <row r="986" ht="15.75" customHeight="1">
      <c r="A986" s="2"/>
      <c r="B986" s="2"/>
      <c r="C986" s="2"/>
      <c r="D986" s="2"/>
      <c r="E986" s="2"/>
      <c r="F986" s="2"/>
      <c r="G986" s="222"/>
      <c r="H986" s="222"/>
      <c r="I986" s="222"/>
      <c r="J986" s="222"/>
      <c r="K986" s="5"/>
    </row>
    <row r="987" ht="15.75" customHeight="1">
      <c r="A987" s="2"/>
      <c r="B987" s="2"/>
      <c r="C987" s="2"/>
      <c r="D987" s="2"/>
      <c r="E987" s="2"/>
      <c r="F987" s="2"/>
      <c r="G987" s="222"/>
      <c r="H987" s="222"/>
      <c r="I987" s="222"/>
      <c r="J987" s="222"/>
      <c r="K987" s="5"/>
    </row>
    <row r="988" ht="15.75" customHeight="1">
      <c r="A988" s="2"/>
      <c r="B988" s="2"/>
      <c r="C988" s="2"/>
      <c r="D988" s="2"/>
      <c r="E988" s="2"/>
      <c r="F988" s="2"/>
      <c r="G988" s="222"/>
      <c r="H988" s="222"/>
      <c r="I988" s="222"/>
      <c r="J988" s="222"/>
      <c r="K988" s="5"/>
    </row>
    <row r="989" ht="15.75" customHeight="1">
      <c r="A989" s="2"/>
      <c r="B989" s="2"/>
      <c r="C989" s="2"/>
      <c r="D989" s="2"/>
      <c r="E989" s="2"/>
      <c r="F989" s="2"/>
      <c r="G989" s="222"/>
      <c r="H989" s="222"/>
      <c r="I989" s="222"/>
      <c r="J989" s="222"/>
      <c r="K989" s="5"/>
    </row>
    <row r="990" ht="15.75" customHeight="1">
      <c r="A990" s="2"/>
      <c r="B990" s="2"/>
      <c r="C990" s="2"/>
      <c r="D990" s="2"/>
      <c r="E990" s="2"/>
      <c r="F990" s="2"/>
      <c r="G990" s="222"/>
      <c r="H990" s="222"/>
      <c r="I990" s="222"/>
      <c r="J990" s="222"/>
      <c r="K990" s="5"/>
    </row>
    <row r="991" ht="15.75" customHeight="1">
      <c r="A991" s="2"/>
      <c r="B991" s="2"/>
      <c r="C991" s="2"/>
      <c r="D991" s="2"/>
      <c r="E991" s="2"/>
      <c r="F991" s="2"/>
      <c r="G991" s="222"/>
      <c r="H991" s="222"/>
      <c r="I991" s="222"/>
      <c r="J991" s="222"/>
      <c r="K991" s="5"/>
    </row>
    <row r="992" ht="15.75" customHeight="1">
      <c r="A992" s="2"/>
      <c r="B992" s="2"/>
      <c r="C992" s="2"/>
      <c r="D992" s="2"/>
      <c r="E992" s="2"/>
      <c r="F992" s="2"/>
      <c r="G992" s="222"/>
      <c r="H992" s="222"/>
      <c r="I992" s="222"/>
      <c r="J992" s="222"/>
      <c r="K992" s="5"/>
    </row>
    <row r="993" ht="15.75" customHeight="1">
      <c r="A993" s="2"/>
      <c r="B993" s="2"/>
      <c r="C993" s="2"/>
      <c r="D993" s="2"/>
      <c r="E993" s="2"/>
      <c r="F993" s="2"/>
      <c r="G993" s="222"/>
      <c r="H993" s="222"/>
      <c r="I993" s="222"/>
      <c r="J993" s="222"/>
      <c r="K993" s="5"/>
    </row>
    <row r="994" ht="15.75" customHeight="1">
      <c r="A994" s="2"/>
      <c r="B994" s="2"/>
      <c r="C994" s="2"/>
      <c r="D994" s="2"/>
      <c r="E994" s="2"/>
      <c r="F994" s="2"/>
      <c r="G994" s="222"/>
      <c r="H994" s="222"/>
      <c r="I994" s="222"/>
      <c r="J994" s="222"/>
      <c r="K994" s="5"/>
    </row>
    <row r="995" ht="15.75" customHeight="1">
      <c r="A995" s="2"/>
      <c r="B995" s="2"/>
      <c r="C995" s="2"/>
      <c r="D995" s="2"/>
      <c r="E995" s="2"/>
      <c r="F995" s="2"/>
      <c r="G995" s="222"/>
      <c r="H995" s="222"/>
      <c r="I995" s="222"/>
      <c r="J995" s="222"/>
      <c r="K995" s="5"/>
    </row>
    <row r="996" ht="15.75" customHeight="1">
      <c r="A996" s="2"/>
      <c r="B996" s="2"/>
      <c r="C996" s="2"/>
      <c r="D996" s="2"/>
      <c r="E996" s="2"/>
      <c r="F996" s="2"/>
      <c r="G996" s="222"/>
      <c r="H996" s="222"/>
      <c r="I996" s="222"/>
      <c r="J996" s="222"/>
      <c r="K996" s="5"/>
    </row>
    <row r="997" ht="15.75" customHeight="1">
      <c r="A997" s="2"/>
      <c r="B997" s="2"/>
      <c r="C997" s="2"/>
      <c r="D997" s="2"/>
      <c r="E997" s="2"/>
      <c r="F997" s="2"/>
      <c r="G997" s="222"/>
      <c r="H997" s="222"/>
      <c r="I997" s="222"/>
      <c r="J997" s="222"/>
      <c r="K997" s="5"/>
    </row>
    <row r="998" ht="15.75" customHeight="1">
      <c r="A998" s="2"/>
      <c r="B998" s="2"/>
      <c r="C998" s="2"/>
      <c r="D998" s="2"/>
      <c r="E998" s="2"/>
      <c r="F998" s="2"/>
      <c r="G998" s="222"/>
      <c r="H998" s="222"/>
      <c r="I998" s="222"/>
      <c r="J998" s="222"/>
      <c r="K998" s="5"/>
    </row>
    <row r="999" ht="15.75" customHeight="1">
      <c r="A999" s="2"/>
      <c r="B999" s="2"/>
      <c r="C999" s="2"/>
      <c r="D999" s="2"/>
      <c r="E999" s="2"/>
      <c r="F999" s="2"/>
      <c r="G999" s="222"/>
      <c r="H999" s="222"/>
      <c r="I999" s="222"/>
      <c r="J999" s="222"/>
      <c r="K999" s="5"/>
    </row>
    <row r="1000" ht="15.75" customHeight="1">
      <c r="A1000" s="2"/>
      <c r="B1000" s="2"/>
      <c r="C1000" s="2"/>
      <c r="D1000" s="2"/>
      <c r="E1000" s="2"/>
      <c r="F1000" s="2"/>
      <c r="G1000" s="222"/>
      <c r="H1000" s="222"/>
      <c r="I1000" s="222"/>
      <c r="J1000" s="222"/>
      <c r="K1000" s="5"/>
    </row>
    <row r="1001" ht="15.75" customHeight="1">
      <c r="A1001" s="2"/>
      <c r="B1001" s="2"/>
      <c r="C1001" s="2"/>
      <c r="D1001" s="2"/>
      <c r="E1001" s="2"/>
      <c r="F1001" s="2"/>
      <c r="G1001" s="222"/>
      <c r="H1001" s="222"/>
      <c r="I1001" s="222"/>
      <c r="J1001" s="222"/>
      <c r="K1001" s="5"/>
    </row>
    <row r="1002" ht="15.75" customHeight="1">
      <c r="A1002" s="2"/>
      <c r="B1002" s="2"/>
      <c r="C1002" s="2"/>
      <c r="D1002" s="2"/>
      <c r="E1002" s="2"/>
      <c r="F1002" s="2"/>
      <c r="G1002" s="222"/>
      <c r="H1002" s="222"/>
      <c r="I1002" s="222"/>
      <c r="J1002" s="222"/>
      <c r="K1002" s="5"/>
    </row>
    <row r="1003" ht="15.75" customHeight="1">
      <c r="A1003" s="2"/>
      <c r="B1003" s="2"/>
      <c r="C1003" s="2"/>
      <c r="D1003" s="2"/>
      <c r="E1003" s="2"/>
      <c r="F1003" s="2"/>
      <c r="G1003" s="222"/>
      <c r="H1003" s="222"/>
      <c r="I1003" s="222"/>
      <c r="J1003" s="222"/>
      <c r="K1003" s="5"/>
    </row>
    <row r="1004" ht="15.75" customHeight="1">
      <c r="A1004" s="2"/>
      <c r="B1004" s="2"/>
      <c r="C1004" s="2"/>
      <c r="D1004" s="2"/>
      <c r="E1004" s="2"/>
      <c r="F1004" s="2"/>
      <c r="G1004" s="222"/>
      <c r="H1004" s="222"/>
      <c r="I1004" s="222"/>
      <c r="J1004" s="222"/>
      <c r="K1004" s="5"/>
    </row>
    <row r="1005" ht="15.75" customHeight="1">
      <c r="A1005" s="2"/>
      <c r="B1005" s="2"/>
      <c r="C1005" s="2"/>
      <c r="D1005" s="2"/>
      <c r="E1005" s="2"/>
      <c r="F1005" s="2"/>
      <c r="G1005" s="222"/>
      <c r="H1005" s="222"/>
      <c r="I1005" s="222"/>
      <c r="J1005" s="222"/>
      <c r="K1005" s="5"/>
    </row>
    <row r="1006" ht="15.75" customHeight="1">
      <c r="A1006" s="2"/>
      <c r="B1006" s="2"/>
      <c r="C1006" s="2"/>
      <c r="D1006" s="2"/>
      <c r="E1006" s="2"/>
      <c r="F1006" s="2"/>
      <c r="G1006" s="222"/>
      <c r="H1006" s="222"/>
      <c r="I1006" s="222"/>
      <c r="J1006" s="222"/>
      <c r="K1006" s="5"/>
    </row>
    <row r="1007" ht="15.75" customHeight="1">
      <c r="A1007" s="2"/>
      <c r="B1007" s="2"/>
      <c r="C1007" s="2"/>
      <c r="D1007" s="2"/>
      <c r="E1007" s="2"/>
      <c r="F1007" s="2"/>
      <c r="G1007" s="222"/>
      <c r="H1007" s="222"/>
      <c r="I1007" s="222"/>
      <c r="J1007" s="222"/>
      <c r="K1007" s="5"/>
    </row>
    <row r="1008" ht="15.75" customHeight="1">
      <c r="A1008" s="2"/>
      <c r="B1008" s="2"/>
      <c r="C1008" s="2"/>
      <c r="D1008" s="2"/>
      <c r="E1008" s="2"/>
      <c r="F1008" s="2"/>
      <c r="G1008" s="222"/>
      <c r="H1008" s="222"/>
      <c r="I1008" s="222"/>
      <c r="J1008" s="222"/>
      <c r="K1008" s="5"/>
    </row>
    <row r="1009" ht="15.75" customHeight="1">
      <c r="A1009" s="2"/>
      <c r="B1009" s="2"/>
      <c r="C1009" s="2"/>
      <c r="D1009" s="2"/>
      <c r="E1009" s="2"/>
      <c r="F1009" s="2"/>
      <c r="G1009" s="222"/>
      <c r="H1009" s="222"/>
      <c r="I1009" s="222"/>
      <c r="J1009" s="222"/>
      <c r="K1009" s="5"/>
    </row>
    <row r="1010" ht="15.75" customHeight="1">
      <c r="A1010" s="2"/>
      <c r="B1010" s="2"/>
      <c r="C1010" s="2"/>
      <c r="D1010" s="2"/>
      <c r="E1010" s="2"/>
      <c r="F1010" s="2"/>
      <c r="G1010" s="222"/>
      <c r="H1010" s="222"/>
      <c r="I1010" s="222"/>
      <c r="J1010" s="222"/>
      <c r="K1010" s="5"/>
    </row>
    <row r="1011" ht="15.75" customHeight="1">
      <c r="A1011" s="2"/>
      <c r="B1011" s="2"/>
      <c r="C1011" s="2"/>
      <c r="D1011" s="2"/>
      <c r="E1011" s="2"/>
      <c r="F1011" s="2"/>
      <c r="G1011" s="222"/>
      <c r="H1011" s="222"/>
      <c r="I1011" s="222"/>
      <c r="J1011" s="222"/>
      <c r="K1011" s="5"/>
    </row>
    <row r="1012" ht="15.75" customHeight="1">
      <c r="A1012" s="2"/>
      <c r="B1012" s="2"/>
      <c r="C1012" s="2"/>
      <c r="D1012" s="2"/>
      <c r="E1012" s="2"/>
      <c r="F1012" s="2"/>
      <c r="G1012" s="222"/>
      <c r="H1012" s="222"/>
      <c r="I1012" s="222"/>
      <c r="J1012" s="222"/>
      <c r="K1012" s="5"/>
    </row>
    <row r="1013" ht="15.75" customHeight="1">
      <c r="A1013" s="2"/>
      <c r="B1013" s="2"/>
      <c r="C1013" s="2"/>
      <c r="D1013" s="2"/>
      <c r="E1013" s="2"/>
      <c r="F1013" s="2"/>
      <c r="G1013" s="222"/>
      <c r="H1013" s="222"/>
      <c r="I1013" s="222"/>
      <c r="J1013" s="222"/>
      <c r="K1013" s="5"/>
    </row>
    <row r="1014" ht="15.75" customHeight="1">
      <c r="A1014" s="2"/>
      <c r="B1014" s="2"/>
      <c r="C1014" s="2"/>
      <c r="D1014" s="2"/>
      <c r="E1014" s="2"/>
      <c r="F1014" s="2"/>
      <c r="G1014" s="222"/>
      <c r="H1014" s="222"/>
      <c r="I1014" s="222"/>
      <c r="J1014" s="222"/>
      <c r="K1014" s="5"/>
    </row>
    <row r="1015" ht="15.75" customHeight="1">
      <c r="A1015" s="2"/>
      <c r="B1015" s="2"/>
      <c r="C1015" s="2"/>
      <c r="D1015" s="2"/>
      <c r="E1015" s="2"/>
      <c r="F1015" s="2"/>
      <c r="G1015" s="222"/>
      <c r="H1015" s="222"/>
      <c r="I1015" s="222"/>
      <c r="J1015" s="222"/>
      <c r="K1015" s="5"/>
    </row>
    <row r="1016" ht="15.75" customHeight="1">
      <c r="A1016" s="2"/>
      <c r="B1016" s="2"/>
      <c r="C1016" s="2"/>
      <c r="D1016" s="2"/>
      <c r="E1016" s="2"/>
      <c r="F1016" s="2"/>
      <c r="G1016" s="222"/>
      <c r="H1016" s="222"/>
      <c r="I1016" s="222"/>
      <c r="J1016" s="222"/>
      <c r="K1016" s="5"/>
    </row>
    <row r="1017" ht="15.75" customHeight="1">
      <c r="A1017" s="2"/>
      <c r="B1017" s="2"/>
      <c r="C1017" s="2"/>
      <c r="D1017" s="2"/>
      <c r="E1017" s="2"/>
      <c r="F1017" s="2"/>
      <c r="G1017" s="222"/>
      <c r="H1017" s="222"/>
      <c r="I1017" s="222"/>
      <c r="J1017" s="222"/>
      <c r="K1017" s="5"/>
    </row>
    <row r="1018" ht="15.75" customHeight="1">
      <c r="A1018" s="2"/>
      <c r="B1018" s="2"/>
      <c r="C1018" s="2"/>
      <c r="D1018" s="2"/>
      <c r="E1018" s="2"/>
      <c r="F1018" s="2"/>
      <c r="G1018" s="222"/>
      <c r="H1018" s="222"/>
      <c r="I1018" s="222"/>
      <c r="J1018" s="222"/>
      <c r="K1018" s="5"/>
    </row>
    <row r="1019" ht="15.75" customHeight="1">
      <c r="A1019" s="2"/>
      <c r="B1019" s="2"/>
      <c r="C1019" s="2"/>
      <c r="D1019" s="2"/>
      <c r="E1019" s="2"/>
      <c r="F1019" s="2"/>
      <c r="G1019" s="222"/>
      <c r="H1019" s="222"/>
      <c r="I1019" s="222"/>
      <c r="J1019" s="222"/>
      <c r="K1019" s="5"/>
    </row>
    <row r="1020" ht="15.75" customHeight="1">
      <c r="A1020" s="2"/>
      <c r="B1020" s="2"/>
      <c r="C1020" s="2"/>
      <c r="D1020" s="2"/>
      <c r="E1020" s="2"/>
      <c r="F1020" s="2"/>
      <c r="G1020" s="222"/>
      <c r="H1020" s="222"/>
      <c r="I1020" s="222"/>
      <c r="J1020" s="222"/>
      <c r="K1020" s="5"/>
    </row>
    <row r="1021" ht="15.75" customHeight="1">
      <c r="A1021" s="2"/>
      <c r="B1021" s="2"/>
      <c r="C1021" s="2"/>
      <c r="D1021" s="2"/>
      <c r="E1021" s="2"/>
      <c r="F1021" s="2"/>
      <c r="G1021" s="222"/>
      <c r="H1021" s="222"/>
      <c r="I1021" s="222"/>
      <c r="J1021" s="222"/>
      <c r="K1021" s="5"/>
    </row>
    <row r="1022" ht="15.75" customHeight="1">
      <c r="A1022" s="2"/>
      <c r="B1022" s="2"/>
      <c r="C1022" s="2"/>
      <c r="D1022" s="2"/>
      <c r="E1022" s="2"/>
      <c r="F1022" s="2"/>
      <c r="G1022" s="222"/>
      <c r="H1022" s="222"/>
      <c r="I1022" s="222"/>
      <c r="J1022" s="222"/>
      <c r="K1022" s="5"/>
    </row>
    <row r="1023" ht="15.75" customHeight="1">
      <c r="A1023" s="2"/>
      <c r="B1023" s="2"/>
      <c r="C1023" s="2"/>
      <c r="D1023" s="2"/>
      <c r="E1023" s="2"/>
      <c r="F1023" s="2"/>
      <c r="G1023" s="222"/>
      <c r="H1023" s="222"/>
      <c r="I1023" s="222"/>
      <c r="J1023" s="222"/>
      <c r="K1023" s="5"/>
    </row>
    <row r="1024" ht="15.75" customHeight="1">
      <c r="A1024" s="2"/>
      <c r="B1024" s="2"/>
      <c r="C1024" s="2"/>
      <c r="D1024" s="2"/>
      <c r="E1024" s="2"/>
      <c r="F1024" s="2"/>
      <c r="G1024" s="222"/>
      <c r="H1024" s="222"/>
      <c r="I1024" s="222"/>
      <c r="J1024" s="222"/>
      <c r="K1024" s="5"/>
    </row>
    <row r="1025" ht="15.75" customHeight="1">
      <c r="A1025" s="2"/>
      <c r="B1025" s="2"/>
      <c r="C1025" s="2"/>
      <c r="D1025" s="2"/>
      <c r="E1025" s="2"/>
      <c r="F1025" s="2"/>
      <c r="G1025" s="222"/>
      <c r="H1025" s="222"/>
      <c r="I1025" s="222"/>
      <c r="J1025" s="222"/>
      <c r="K1025" s="5"/>
    </row>
    <row r="1026" ht="15.75" customHeight="1">
      <c r="A1026" s="2"/>
      <c r="B1026" s="2"/>
      <c r="C1026" s="2"/>
      <c r="D1026" s="2"/>
      <c r="E1026" s="2"/>
      <c r="F1026" s="2"/>
      <c r="G1026" s="222"/>
      <c r="H1026" s="222"/>
      <c r="I1026" s="222"/>
      <c r="J1026" s="222"/>
      <c r="K1026" s="5"/>
    </row>
    <row r="1027" ht="15.75" customHeight="1">
      <c r="A1027" s="2"/>
      <c r="B1027" s="2"/>
      <c r="C1027" s="2"/>
      <c r="D1027" s="2"/>
      <c r="E1027" s="2"/>
      <c r="F1027" s="2"/>
      <c r="G1027" s="222"/>
      <c r="H1027" s="222"/>
      <c r="I1027" s="222"/>
      <c r="J1027" s="222"/>
      <c r="K1027" s="5"/>
    </row>
    <row r="1028" ht="15.75" customHeight="1">
      <c r="A1028" s="2"/>
      <c r="B1028" s="2"/>
      <c r="C1028" s="2"/>
      <c r="D1028" s="2"/>
      <c r="E1028" s="2"/>
      <c r="F1028" s="2"/>
      <c r="G1028" s="222"/>
      <c r="H1028" s="222"/>
      <c r="I1028" s="222"/>
      <c r="J1028" s="222"/>
      <c r="K1028" s="5"/>
    </row>
    <row r="1029" ht="15.75" customHeight="1">
      <c r="A1029" s="2"/>
      <c r="B1029" s="2"/>
      <c r="C1029" s="2"/>
      <c r="D1029" s="2"/>
      <c r="E1029" s="2"/>
      <c r="F1029" s="2"/>
      <c r="G1029" s="222"/>
      <c r="H1029" s="222"/>
      <c r="I1029" s="222"/>
      <c r="J1029" s="222"/>
      <c r="K1029" s="5"/>
    </row>
    <row r="1030" ht="15.75" customHeight="1">
      <c r="A1030" s="2"/>
      <c r="B1030" s="2"/>
      <c r="C1030" s="2"/>
      <c r="D1030" s="2"/>
      <c r="E1030" s="2"/>
      <c r="F1030" s="2"/>
      <c r="G1030" s="222"/>
      <c r="H1030" s="222"/>
      <c r="I1030" s="222"/>
      <c r="J1030" s="222"/>
      <c r="K1030" s="5"/>
    </row>
    <row r="1031" ht="15.75" customHeight="1">
      <c r="A1031" s="2"/>
      <c r="B1031" s="2"/>
      <c r="C1031" s="2"/>
      <c r="D1031" s="2"/>
      <c r="E1031" s="2"/>
      <c r="F1031" s="2"/>
      <c r="G1031" s="222"/>
      <c r="H1031" s="222"/>
      <c r="I1031" s="222"/>
      <c r="J1031" s="222"/>
      <c r="K1031" s="5"/>
    </row>
    <row r="1032" ht="15.75" customHeight="1">
      <c r="A1032" s="2"/>
      <c r="B1032" s="2"/>
      <c r="C1032" s="2"/>
      <c r="D1032" s="2"/>
      <c r="E1032" s="2"/>
      <c r="F1032" s="2"/>
      <c r="G1032" s="222"/>
      <c r="H1032" s="222"/>
      <c r="I1032" s="222"/>
      <c r="J1032" s="222"/>
      <c r="K1032" s="5"/>
    </row>
    <row r="1033" ht="15.75" customHeight="1">
      <c r="A1033" s="2"/>
      <c r="B1033" s="2"/>
      <c r="C1033" s="2"/>
      <c r="D1033" s="2"/>
      <c r="E1033" s="2"/>
      <c r="F1033" s="2"/>
      <c r="G1033" s="222"/>
      <c r="H1033" s="222"/>
      <c r="I1033" s="222"/>
      <c r="J1033" s="222"/>
      <c r="K1033" s="5"/>
    </row>
    <row r="1034" ht="15.75" customHeight="1">
      <c r="A1034" s="2"/>
      <c r="B1034" s="2"/>
      <c r="C1034" s="2"/>
      <c r="D1034" s="2"/>
      <c r="E1034" s="2"/>
      <c r="F1034" s="2"/>
      <c r="G1034" s="222"/>
      <c r="H1034" s="222"/>
      <c r="I1034" s="222"/>
      <c r="J1034" s="222"/>
      <c r="K1034" s="5"/>
    </row>
    <row r="1035" ht="15.75" customHeight="1">
      <c r="A1035" s="2"/>
      <c r="B1035" s="2"/>
      <c r="C1035" s="2"/>
      <c r="D1035" s="2"/>
      <c r="E1035" s="2"/>
      <c r="F1035" s="2"/>
      <c r="G1035" s="222"/>
      <c r="H1035" s="222"/>
      <c r="I1035" s="222"/>
      <c r="J1035" s="222"/>
      <c r="K1035" s="5"/>
    </row>
    <row r="1036" ht="15.75" customHeight="1">
      <c r="A1036" s="2"/>
      <c r="B1036" s="2"/>
      <c r="C1036" s="2"/>
      <c r="D1036" s="2"/>
      <c r="E1036" s="2"/>
      <c r="F1036" s="2"/>
      <c r="G1036" s="222"/>
      <c r="H1036" s="222"/>
      <c r="I1036" s="222"/>
      <c r="J1036" s="222"/>
      <c r="K1036" s="5"/>
    </row>
    <row r="1037" ht="15.75" customHeight="1">
      <c r="A1037" s="2"/>
      <c r="B1037" s="2"/>
      <c r="C1037" s="2"/>
      <c r="D1037" s="2"/>
      <c r="E1037" s="2"/>
      <c r="F1037" s="2"/>
      <c r="G1037" s="222"/>
      <c r="H1037" s="222"/>
      <c r="I1037" s="222"/>
      <c r="J1037" s="222"/>
      <c r="K1037" s="5"/>
    </row>
    <row r="1038" ht="15.75" customHeight="1">
      <c r="A1038" s="2"/>
      <c r="B1038" s="2"/>
      <c r="C1038" s="2"/>
      <c r="D1038" s="2"/>
      <c r="E1038" s="2"/>
      <c r="F1038" s="2"/>
      <c r="G1038" s="222"/>
      <c r="H1038" s="222"/>
      <c r="I1038" s="222"/>
      <c r="J1038" s="222"/>
      <c r="K1038" s="5"/>
    </row>
  </sheetData>
  <mergeCells count="104">
    <mergeCell ref="A2:G2"/>
    <mergeCell ref="B4:E4"/>
    <mergeCell ref="P7:Q7"/>
    <mergeCell ref="E39:F39"/>
    <mergeCell ref="I39:J39"/>
    <mergeCell ref="E40:F40"/>
    <mergeCell ref="I40:J41"/>
    <mergeCell ref="I44:J44"/>
    <mergeCell ref="I45:J45"/>
    <mergeCell ref="E41:F41"/>
    <mergeCell ref="E42:F42"/>
    <mergeCell ref="I42:J42"/>
    <mergeCell ref="E43:F43"/>
    <mergeCell ref="I43:J43"/>
    <mergeCell ref="E44:F44"/>
    <mergeCell ref="E45:F45"/>
    <mergeCell ref="E46:F46"/>
    <mergeCell ref="I46:J46"/>
    <mergeCell ref="E47:F47"/>
    <mergeCell ref="I47:J47"/>
    <mergeCell ref="E48:F48"/>
    <mergeCell ref="I48:J48"/>
    <mergeCell ref="H51:J51"/>
    <mergeCell ref="E58:F58"/>
    <mergeCell ref="E59:F59"/>
    <mergeCell ref="E60:F60"/>
    <mergeCell ref="E61:F61"/>
    <mergeCell ref="E62:F62"/>
    <mergeCell ref="E63:F63"/>
    <mergeCell ref="E64:F64"/>
    <mergeCell ref="E65:F65"/>
    <mergeCell ref="E51:F51"/>
    <mergeCell ref="E52:F52"/>
    <mergeCell ref="E53:F53"/>
    <mergeCell ref="E54:F54"/>
    <mergeCell ref="E55:F55"/>
    <mergeCell ref="E56:F56"/>
    <mergeCell ref="E57:F57"/>
    <mergeCell ref="H68:J68"/>
    <mergeCell ref="H69:J69"/>
    <mergeCell ref="H115:J115"/>
    <mergeCell ref="H116:J116"/>
    <mergeCell ref="H117:J117"/>
    <mergeCell ref="H118:J118"/>
    <mergeCell ref="H119:J119"/>
    <mergeCell ref="H120:J120"/>
    <mergeCell ref="H121:J121"/>
    <mergeCell ref="H122:J122"/>
    <mergeCell ref="H108:J108"/>
    <mergeCell ref="H109:J109"/>
    <mergeCell ref="H110:J110"/>
    <mergeCell ref="H111:J111"/>
    <mergeCell ref="H112:J112"/>
    <mergeCell ref="H113:J113"/>
    <mergeCell ref="H114:J114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E92:J92"/>
    <mergeCell ref="E93:J93"/>
    <mergeCell ref="E94:J94"/>
    <mergeCell ref="E95:J95"/>
    <mergeCell ref="E96:J96"/>
    <mergeCell ref="E97:J97"/>
    <mergeCell ref="E98:J98"/>
    <mergeCell ref="E99:J99"/>
    <mergeCell ref="H102:J102"/>
    <mergeCell ref="H103:J103"/>
    <mergeCell ref="H104:J104"/>
    <mergeCell ref="H105:J105"/>
    <mergeCell ref="H106:J106"/>
    <mergeCell ref="H107:J107"/>
  </mergeCells>
  <dataValidations>
    <dataValidation type="list" allowBlank="1" showErrorMessage="1" sqref="A8:A17">
      <formula1>'품목마스터(제품)'!$C$2:$C1003</formula1>
    </dataValidation>
    <dataValidation type="list" allowBlank="1" showErrorMessage="1" sqref="H31:H35">
      <formula1>"BT-2,실험실,BT-1,BT-3"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2:A26">
      <formula1>'품목마스터(라벨)'!$C$2:$C1006</formula1>
    </dataValidation>
    <dataValidation type="list" allowBlank="1" showErrorMessage="1" sqref="A47">
      <formula1>'품목마스터(제품)'!$C$2:$C1047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45:A46">
      <formula1>'품목마스터(제품)'!$C$2:$C1046</formula1>
    </dataValidation>
    <dataValidation type="list" allowBlank="1" showErrorMessage="1" sqref="A40:A44">
      <formula1>'품목마스터(제품)'!$C$2:$C1038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6" width="17.29"/>
    <col customWidth="1" min="7" max="11" width="13.0"/>
    <col customWidth="1" min="12" max="12" width="2.29"/>
    <col customWidth="1" min="13" max="24" width="13.0"/>
    <col customWidth="1" min="25" max="25" width="12.0"/>
    <col customWidth="1" hidden="1" min="26" max="28" width="12.0"/>
    <col hidden="1" min="29" max="30" width="14.43"/>
  </cols>
  <sheetData>
    <row r="1" ht="21.75" customHeight="1">
      <c r="A1" s="243" t="s">
        <v>489</v>
      </c>
      <c r="X1" s="244"/>
      <c r="Y1" s="244"/>
      <c r="Z1" s="244"/>
      <c r="AA1" s="244"/>
      <c r="AB1" s="244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ht="21.75" customHeight="1">
      <c r="X2" s="244"/>
      <c r="Y2" s="244"/>
      <c r="Z2" s="244"/>
      <c r="AA2" s="244"/>
      <c r="AB2" s="244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ht="21.75" customHeight="1">
      <c r="A3" s="245" t="s">
        <v>491</v>
      </c>
      <c r="B3" s="246" t="str">
        <f>IFERROR(TEXT(MIN('월간설정'!C5:C1200),"yyyy-mm"),"")</f>
        <v>2026-09</v>
      </c>
      <c r="C3" s="246"/>
      <c r="D3" s="246"/>
      <c r="E3" s="246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ht="21.75" customHeight="1">
      <c r="A4" s="244"/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39"/>
      <c r="AD4" s="39"/>
      <c r="AE4" s="39"/>
      <c r="AF4" s="39"/>
      <c r="AG4" s="39"/>
      <c r="AH4" s="39"/>
      <c r="AI4" s="39"/>
      <c r="AJ4" s="39"/>
      <c r="AK4" s="39"/>
      <c r="AL4" s="39"/>
    </row>
    <row r="5" ht="38.25" customHeight="1">
      <c r="A5" s="247" t="s">
        <v>492</v>
      </c>
      <c r="B5" s="248"/>
      <c r="C5" s="249" t="s">
        <v>494</v>
      </c>
      <c r="D5" s="248"/>
      <c r="E5" s="247" t="s">
        <v>495</v>
      </c>
      <c r="F5" s="248"/>
      <c r="G5" s="247" t="s">
        <v>496</v>
      </c>
      <c r="H5" s="248"/>
      <c r="I5" s="249" t="s">
        <v>497</v>
      </c>
      <c r="J5" s="248"/>
      <c r="K5" s="247" t="s">
        <v>498</v>
      </c>
      <c r="L5" s="250"/>
      <c r="M5" s="248"/>
      <c r="N5" s="249" t="s">
        <v>499</v>
      </c>
      <c r="O5" s="248"/>
      <c r="P5" s="249"/>
      <c r="Q5" s="250"/>
      <c r="R5" s="250"/>
      <c r="S5" s="250"/>
      <c r="T5" s="250"/>
      <c r="U5" s="250"/>
      <c r="V5" s="250"/>
      <c r="W5" s="248"/>
      <c r="X5" s="244"/>
      <c r="Y5" s="244"/>
      <c r="Z5" s="244"/>
      <c r="AA5" s="244"/>
      <c r="AB5" s="244"/>
      <c r="AC5" s="39"/>
      <c r="AD5" s="39"/>
      <c r="AE5" s="39"/>
      <c r="AF5" s="39"/>
      <c r="AG5" s="39"/>
      <c r="AH5" s="39"/>
      <c r="AI5" s="39"/>
      <c r="AJ5" s="39"/>
      <c r="AK5" s="39"/>
      <c r="AL5" s="39"/>
    </row>
    <row r="6" ht="32.25" customHeight="1">
      <c r="A6" s="251">
        <f>SUMIFS(Data!$F:$F,Data!$B:$B,"포장")</f>
        <v>36340</v>
      </c>
      <c r="B6" s="251" t="str">
        <f t="array" ref="B6">ROUND(SUM(MAP(SEQUENCE(31,1),LAMBDA(d,IFERROR(INDIRECT("'08"&amp;TEXT(d,"00")&amp;"'!K18"),0)))),2)&amp;"공수"</f>
        <v>0공수</v>
      </c>
      <c r="C6" s="251">
        <f>SUMIFS(Data!$F:$F,Data!$B:$B,"라벨")</f>
        <v>18270</v>
      </c>
      <c r="D6" s="251" t="str">
        <f t="array" ref="D6">ROUND(SUM(MAP(SEQUENCE(31,1),LAMBDA(d,IFERROR(INDIRECT("'08"&amp;TEXT(d,"00")&amp;"'!K27"),0)))),2)&amp;"공수"</f>
        <v>0공수</v>
      </c>
      <c r="E6" s="252">
        <f>SUMIFS(Data!$F:$F,Data!$B:$B,"원액생산")</f>
        <v>45055.8</v>
      </c>
      <c r="F6" s="251" t="str">
        <f t="array" ref="F6">ROUND(SUM(MAP(SEQUENCE(31,1),LAMBDA(d,IFERROR(INDIRECT("'08"&amp;TEXT(d,"00")&amp;"'!K36"),0)))),2)&amp;"공수"</f>
        <v>0공수</v>
      </c>
      <c r="G6" s="253">
        <v>0.0</v>
      </c>
      <c r="H6" s="248"/>
      <c r="I6" s="254">
        <f>COUNTIF(Data!$B:$B,"이동제품")</f>
        <v>109</v>
      </c>
      <c r="J6" s="248"/>
      <c r="K6" s="253">
        <f t="array" ref="K6">SUM(MAP(SEQUENCE(31,1),LAMBDA(d,IFERROR(LET(sh,"08"&amp;TEXT(d,"00"),s,MATCH("■ 입고내역",INDIRECT("'"&amp;sh&amp;"'!A:A"),0),e,MATCH("총수량",INDIRECT("'"&amp;sh&amp;"'!A"&amp;(s+2)&amp;":A"),0)+s+1,COUNTIF(INDIRECT("'"&amp;sh&amp;"'!C"&amp;(s+2)&amp;":C"&amp;(e-1)),"&gt;0")),0))))</f>
        <v>0</v>
      </c>
      <c r="L6" s="250"/>
      <c r="M6" s="248"/>
      <c r="N6" s="254" t="str">
        <f t="array" ref="N6">ROUND(SUM(MAP(SEQUENCE(31,1),LAMBDA(d,IFERROR(INDIRECT("'08"&amp;TEXT(d,"00")&amp;"'!K123"),0)))),2)&amp;"공수"</f>
        <v>0공수</v>
      </c>
      <c r="O6" s="248"/>
      <c r="P6" s="254"/>
      <c r="Q6" s="250"/>
      <c r="R6" s="250"/>
      <c r="S6" s="250"/>
      <c r="T6" s="250"/>
      <c r="U6" s="250"/>
      <c r="V6" s="250"/>
      <c r="W6" s="248"/>
      <c r="X6" s="244"/>
      <c r="Y6" s="244"/>
      <c r="Z6" s="244"/>
      <c r="AA6" s="244"/>
      <c r="AB6" s="244"/>
      <c r="AC6" s="39"/>
      <c r="AD6" s="39"/>
      <c r="AE6" s="39"/>
      <c r="AF6" s="39"/>
      <c r="AG6" s="39"/>
      <c r="AH6" s="39"/>
      <c r="AI6" s="39"/>
      <c r="AJ6" s="39"/>
      <c r="AK6" s="39"/>
      <c r="AL6" s="39"/>
    </row>
    <row r="7" ht="21.75" customHeight="1">
      <c r="A7" s="244"/>
      <c r="B7" s="244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4"/>
      <c r="Z7" s="244"/>
      <c r="AA7" s="244"/>
      <c r="AB7" s="244"/>
      <c r="AC7" s="39"/>
      <c r="AD7" s="39"/>
      <c r="AE7" s="39"/>
      <c r="AF7" s="39"/>
      <c r="AG7" s="39"/>
      <c r="AH7" s="39"/>
      <c r="AI7" s="39"/>
      <c r="AJ7" s="39"/>
      <c r="AK7" s="39"/>
      <c r="AL7" s="39"/>
    </row>
    <row r="8" ht="26.25" customHeight="1">
      <c r="A8" s="255" t="s">
        <v>500</v>
      </c>
      <c r="B8" s="250"/>
      <c r="C8" s="250"/>
      <c r="D8" s="250"/>
      <c r="E8" s="250"/>
      <c r="F8" s="250"/>
      <c r="G8" s="250"/>
      <c r="H8" s="250"/>
      <c r="I8" s="250"/>
      <c r="J8" s="250"/>
      <c r="K8" s="248"/>
      <c r="L8" s="256"/>
      <c r="M8" s="255" t="s">
        <v>501</v>
      </c>
      <c r="N8" s="250"/>
      <c r="O8" s="250"/>
      <c r="P8" s="250"/>
      <c r="Q8" s="250"/>
      <c r="R8" s="250"/>
      <c r="S8" s="250"/>
      <c r="T8" s="250"/>
      <c r="U8" s="250"/>
      <c r="V8" s="250"/>
      <c r="W8" s="248"/>
      <c r="X8" s="256"/>
      <c r="Y8" s="256"/>
      <c r="Z8" s="256"/>
      <c r="AA8" s="256"/>
      <c r="AB8" s="256"/>
      <c r="AC8" s="257"/>
      <c r="AD8" s="257"/>
      <c r="AE8" s="257"/>
      <c r="AF8" s="257"/>
      <c r="AG8" s="257"/>
      <c r="AH8" s="257"/>
      <c r="AI8" s="257"/>
      <c r="AJ8" s="257"/>
      <c r="AK8" s="257"/>
      <c r="AL8" s="257"/>
    </row>
    <row r="9" ht="26.25" customHeight="1">
      <c r="A9" s="258" t="s">
        <v>18</v>
      </c>
      <c r="B9" s="259" t="s">
        <v>502</v>
      </c>
      <c r="C9" s="250"/>
      <c r="D9" s="250"/>
      <c r="E9" s="250"/>
      <c r="F9" s="250"/>
      <c r="G9" s="250"/>
      <c r="H9" s="250"/>
      <c r="I9" s="248"/>
      <c r="J9" s="258" t="s">
        <v>503</v>
      </c>
      <c r="K9" s="260" t="s">
        <v>504</v>
      </c>
      <c r="L9" s="256"/>
      <c r="M9" s="258" t="s">
        <v>18</v>
      </c>
      <c r="N9" s="259" t="s">
        <v>502</v>
      </c>
      <c r="O9" s="250"/>
      <c r="P9" s="250"/>
      <c r="Q9" s="250"/>
      <c r="R9" s="250"/>
      <c r="S9" s="250"/>
      <c r="T9" s="250"/>
      <c r="U9" s="248"/>
      <c r="V9" s="258" t="s">
        <v>503</v>
      </c>
      <c r="W9" s="260" t="s">
        <v>504</v>
      </c>
      <c r="X9" s="256"/>
      <c r="Y9" s="256"/>
      <c r="Z9" s="256"/>
      <c r="AA9" s="256"/>
      <c r="AB9" s="256"/>
      <c r="AC9" s="257"/>
      <c r="AD9" s="257"/>
      <c r="AE9" s="257"/>
      <c r="AF9" s="257"/>
      <c r="AG9" s="257"/>
      <c r="AH9" s="257"/>
      <c r="AI9" s="257"/>
      <c r="AJ9" s="257"/>
      <c r="AK9" s="257"/>
      <c r="AL9" s="257"/>
    </row>
    <row r="10" ht="26.25" customHeight="1">
      <c r="A10" s="261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''"",0),ROW(A1),1),"""")
"),"브레이크액")</f>
        <v>브레이크액</v>
      </c>
      <c r="B10" s="262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''"",0),ROW(A1),2),"""")
"),"1AH40001 / 프로텍 프리미엄 브레이크액 DOT-4+ | 1L")</f>
        <v>1AH40001 / 프로텍 프리미엄 브레이크액 DOT-4+ | 1L</v>
      </c>
      <c r="C10" s="263"/>
      <c r="D10" s="263"/>
      <c r="E10" s="263"/>
      <c r="F10" s="263"/>
      <c r="G10" s="263"/>
      <c r="H10" s="263"/>
      <c r="I10" s="263"/>
      <c r="J10" s="264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''"",0),ROW(A1),3),"""")
"),"1L")</f>
        <v>1L</v>
      </c>
      <c r="K10" s="265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''"",0),ROW(A1),4),"""")
"),3072.0)</f>
        <v>3072</v>
      </c>
      <c r="L10" s="256"/>
      <c r="M10" s="261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''"",0),ROW(A1),1),"""")
"),"엔진오일")</f>
        <v>엔진오일</v>
      </c>
      <c r="N10" s="262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''"",0),ROW(A1),2),"""")
"),"3AA40008 / X-POWER RUKY 5W30 | 1L")</f>
        <v>3AA40008 / X-POWER RUKY 5W30 | 1L</v>
      </c>
      <c r="O10" s="263"/>
      <c r="P10" s="263"/>
      <c r="Q10" s="263"/>
      <c r="R10" s="263"/>
      <c r="S10" s="263"/>
      <c r="T10" s="263"/>
      <c r="U10" s="263"/>
      <c r="V10" s="264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''"",0),ROW(A1),3),"""")
"),"1L")</f>
        <v>1L</v>
      </c>
      <c r="W10" s="265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''"",0),ROW(A1),4),"""")
"),3996.0)</f>
        <v>3996</v>
      </c>
      <c r="X10" s="256"/>
      <c r="Y10" s="256"/>
      <c r="Z10" s="256"/>
      <c r="AA10" s="256"/>
      <c r="AB10" s="256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</row>
    <row r="11" ht="26.25" customHeight="1">
      <c r="A11" s="261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''"",0),ROW(A2),1),"""")
"),"브레이크액")</f>
        <v>브레이크액</v>
      </c>
      <c r="B11" s="262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''"",0),ROW(A2),2),"""")
"),"1AH40002 / 프로텍 프리미엄 브레이크액 DOT-4+ LV | 1L")</f>
        <v>1AH40002 / 프로텍 프리미엄 브레이크액 DOT-4+ LV | 1L</v>
      </c>
      <c r="C11" s="263"/>
      <c r="D11" s="263"/>
      <c r="E11" s="263"/>
      <c r="F11" s="263"/>
      <c r="G11" s="263"/>
      <c r="H11" s="263"/>
      <c r="I11" s="263"/>
      <c r="J11" s="264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''"",0),ROW(A2),3),"""")
"),"1L")</f>
        <v>1L</v>
      </c>
      <c r="K11" s="265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''"",0),ROW(A2),4),"""")
"),2880.0)</f>
        <v>2880</v>
      </c>
      <c r="L11" s="256"/>
      <c r="M11" s="261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''"",0),ROW(A2),1),"""")
"),"엔진오일")</f>
        <v>엔진오일</v>
      </c>
      <c r="N11" s="262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''"",0),ROW(A2),2),"""")
"),"2AA40041 / 스탠다드 100%합성엔진오일 5W30 | 1L")</f>
        <v>2AA40041 / 스탠다드 100%합성엔진오일 5W30 | 1L</v>
      </c>
      <c r="O11" s="263"/>
      <c r="P11" s="263"/>
      <c r="Q11" s="263"/>
      <c r="R11" s="263"/>
      <c r="S11" s="263"/>
      <c r="T11" s="263"/>
      <c r="U11" s="263"/>
      <c r="V11" s="264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''"",0),ROW(A2),3),"""")
"),"1L")</f>
        <v>1L</v>
      </c>
      <c r="W11" s="265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''"",0),ROW(A2),4),"""")
"),2880.0)</f>
        <v>2880</v>
      </c>
      <c r="X11" s="256"/>
      <c r="Y11" s="256"/>
      <c r="Z11" s="256"/>
      <c r="AA11" s="256"/>
      <c r="AB11" s="256"/>
      <c r="AC11" s="257"/>
      <c r="AD11" s="257"/>
      <c r="AE11" s="257"/>
      <c r="AF11" s="257"/>
      <c r="AG11" s="257"/>
      <c r="AH11" s="257"/>
      <c r="AI11" s="257"/>
      <c r="AJ11" s="257"/>
      <c r="AK11" s="257"/>
      <c r="AL11" s="257"/>
    </row>
    <row r="12" ht="26.25" customHeight="1">
      <c r="A12" s="261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''"",0),ROW(A3),1),"""")
"),"엔진오일")</f>
        <v>엔진오일</v>
      </c>
      <c r="B12" s="262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''"",0),ROW(A3),2),"""")
"),"1AA40013 / 미라텍 플러스 100% 합성엔진오일 5W30 | 1L")</f>
        <v>1AA40013 / 미라텍 플러스 100% 합성엔진오일 5W30 | 1L</v>
      </c>
      <c r="C12" s="263"/>
      <c r="D12" s="263"/>
      <c r="E12" s="263"/>
      <c r="F12" s="263"/>
      <c r="G12" s="263"/>
      <c r="H12" s="263"/>
      <c r="I12" s="263"/>
      <c r="J12" s="264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''"",0),ROW(A3),3),"""")
"),"1L")</f>
        <v>1L</v>
      </c>
      <c r="K12" s="265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''"",0),ROW(A3),4),"""")
"),2160.0)</f>
        <v>2160</v>
      </c>
      <c r="L12" s="256"/>
      <c r="M12" s="261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''"",0),ROW(A3),1),"""")
"),"엔진오일")</f>
        <v>엔진오일</v>
      </c>
      <c r="N12" s="262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''"",0),ROW(A3),2),"""")
"),"2AA40003 / GT Formula 엔진오일 PAO 5W30 | 1L")</f>
        <v>2AA40003 / GT Formula 엔진오일 PAO 5W30 | 1L</v>
      </c>
      <c r="O12" s="263"/>
      <c r="P12" s="263"/>
      <c r="Q12" s="263"/>
      <c r="R12" s="263"/>
      <c r="S12" s="263"/>
      <c r="T12" s="263"/>
      <c r="U12" s="263"/>
      <c r="V12" s="264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''"",0),ROW(A3),3),"""")
"),"1L")</f>
        <v>1L</v>
      </c>
      <c r="W12" s="265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''"",0),ROW(A3),4),"""")
"),2268.0)</f>
        <v>2268</v>
      </c>
      <c r="X12" s="256"/>
      <c r="Y12" s="256"/>
      <c r="Z12" s="256"/>
      <c r="AA12" s="256"/>
      <c r="AB12" s="256"/>
      <c r="AC12" s="257"/>
      <c r="AD12" s="257"/>
      <c r="AE12" s="257"/>
      <c r="AF12" s="257"/>
      <c r="AG12" s="257"/>
      <c r="AH12" s="257"/>
      <c r="AI12" s="257"/>
      <c r="AJ12" s="257"/>
      <c r="AK12" s="257"/>
      <c r="AL12" s="257"/>
    </row>
    <row r="13" ht="26.25" customHeight="1">
      <c r="A13" s="261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''"",0),ROW(A4),1),"""")
"),"엔진오일")</f>
        <v>엔진오일</v>
      </c>
      <c r="B13" s="262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''"",0),ROW(A4),2),"""")
"),"1AA40005 / 썸오일 100% 합성엔진오일 5W30 | 1L")</f>
        <v>1AA40005 / 썸오일 100% 합성엔진오일 5W30 | 1L</v>
      </c>
      <c r="C13" s="263"/>
      <c r="D13" s="263"/>
      <c r="E13" s="263"/>
      <c r="F13" s="263"/>
      <c r="G13" s="263"/>
      <c r="H13" s="263"/>
      <c r="I13" s="263"/>
      <c r="J13" s="264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''"",0),ROW(A4),3),"""")
"),"1L")</f>
        <v>1L</v>
      </c>
      <c r="K13" s="265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''"",0),ROW(A4),4),"""")
"),1368.0)</f>
        <v>1368</v>
      </c>
      <c r="L13" s="256"/>
      <c r="M13" s="261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''"",0),ROW(A4),1),"""")
"),"엔진오일")</f>
        <v>엔진오일</v>
      </c>
      <c r="N13" s="262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''"",0),ROW(A4),2),"""")
"),"3AA40001 / CTWD 100%합성엔진오일 0W20 | 1L")</f>
        <v>3AA40001 / CTWD 100%합성엔진오일 0W20 | 1L</v>
      </c>
      <c r="O13" s="263"/>
      <c r="P13" s="263"/>
      <c r="Q13" s="263"/>
      <c r="R13" s="263"/>
      <c r="S13" s="263"/>
      <c r="T13" s="263"/>
      <c r="U13" s="263"/>
      <c r="V13" s="264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''"",0),ROW(A4),3),"""")
"),"1L")</f>
        <v>1L</v>
      </c>
      <c r="W13" s="265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''"",0),ROW(A4),4),"""")
"),2004.0)</f>
        <v>2004</v>
      </c>
      <c r="X13" s="256"/>
      <c r="Y13" s="256"/>
      <c r="Z13" s="256"/>
      <c r="AA13" s="256"/>
      <c r="AB13" s="256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</row>
    <row r="14" ht="26.25" customHeight="1">
      <c r="A14" s="261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''"",0),ROW(A5),1),"""")
"),"엔진오일")</f>
        <v>엔진오일</v>
      </c>
      <c r="B14" s="262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''"",0),ROW(A5),2),"""")
"),"1AA40002 / 썸오일 100% 합성엔진오일 0W20 | 1L")</f>
        <v>1AA40002 / 썸오일 100% 합성엔진오일 0W20 | 1L</v>
      </c>
      <c r="C14" s="263"/>
      <c r="D14" s="263"/>
      <c r="E14" s="263"/>
      <c r="F14" s="263"/>
      <c r="G14" s="263"/>
      <c r="H14" s="263"/>
      <c r="I14" s="263"/>
      <c r="J14" s="264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''"",0),ROW(A5),3),"""")
"),"1L")</f>
        <v>1L</v>
      </c>
      <c r="K14" s="265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''"",0),ROW(A5),4),"""")
"),720.0)</f>
        <v>720</v>
      </c>
      <c r="L14" s="256"/>
      <c r="M14" s="261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''"",0),ROW(A5),1),"""")
"),"엔진오일")</f>
        <v>엔진오일</v>
      </c>
      <c r="N14" s="262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''"",0),ROW(A5),2),"""")
"),"3AA40003 / CTWD 100%합성엔진오일 5W30 | 1L")</f>
        <v>3AA40003 / CTWD 100%합성엔진오일 5W30 | 1L</v>
      </c>
      <c r="O14" s="263"/>
      <c r="P14" s="263"/>
      <c r="Q14" s="263"/>
      <c r="R14" s="263"/>
      <c r="S14" s="263"/>
      <c r="T14" s="263"/>
      <c r="U14" s="263"/>
      <c r="V14" s="264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''"",0),ROW(A5),3),"""")
"),"1L")</f>
        <v>1L</v>
      </c>
      <c r="W14" s="265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''"",0),ROW(A5),4),"""")
"),2004.0)</f>
        <v>2004</v>
      </c>
      <c r="X14" s="256"/>
      <c r="Y14" s="256"/>
      <c r="Z14" s="256"/>
      <c r="AA14" s="256"/>
      <c r="AB14" s="256"/>
      <c r="AC14" s="257"/>
      <c r="AD14" s="257"/>
      <c r="AE14" s="257"/>
      <c r="AF14" s="257"/>
      <c r="AG14" s="257"/>
      <c r="AH14" s="257"/>
      <c r="AI14" s="257"/>
      <c r="AJ14" s="257"/>
      <c r="AK14" s="257"/>
      <c r="AL14" s="257"/>
    </row>
    <row r="15" ht="11.25" customHeight="1">
      <c r="A15" s="266"/>
      <c r="B15" s="266"/>
      <c r="C15" s="266"/>
      <c r="D15" s="266"/>
      <c r="E15" s="266"/>
      <c r="F15" s="266"/>
      <c r="G15" s="266"/>
      <c r="H15" s="266"/>
      <c r="I15" s="266"/>
      <c r="J15" s="266"/>
      <c r="K15" s="26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6"/>
      <c r="AC15" s="257"/>
      <c r="AD15" s="257"/>
      <c r="AE15" s="257"/>
      <c r="AF15" s="257"/>
      <c r="AG15" s="257"/>
      <c r="AH15" s="257"/>
      <c r="AI15" s="257"/>
      <c r="AJ15" s="257"/>
      <c r="AK15" s="257"/>
      <c r="AL15" s="257"/>
    </row>
    <row r="16" ht="26.25" customHeight="1">
      <c r="A16" s="267" t="s">
        <v>508</v>
      </c>
      <c r="B16" s="267" t="s">
        <v>509</v>
      </c>
      <c r="C16" s="268" t="s">
        <v>510</v>
      </c>
      <c r="D16" s="267" t="s">
        <v>511</v>
      </c>
      <c r="E16" s="267" t="s">
        <v>512</v>
      </c>
      <c r="F16" s="267" t="s">
        <v>513</v>
      </c>
      <c r="G16" s="269" t="s">
        <v>514</v>
      </c>
      <c r="H16" s="270" t="s">
        <v>515</v>
      </c>
      <c r="I16" s="271" t="s">
        <v>67</v>
      </c>
      <c r="J16" s="272" t="s">
        <v>41</v>
      </c>
      <c r="K16" s="271" t="s">
        <v>36</v>
      </c>
      <c r="L16" s="273"/>
      <c r="M16" s="267" t="s">
        <v>508</v>
      </c>
      <c r="N16" s="267" t="s">
        <v>509</v>
      </c>
      <c r="O16" s="268" t="s">
        <v>510</v>
      </c>
      <c r="P16" s="267" t="s">
        <v>511</v>
      </c>
      <c r="Q16" s="267" t="s">
        <v>512</v>
      </c>
      <c r="R16" s="267" t="s">
        <v>513</v>
      </c>
      <c r="S16" s="269" t="s">
        <v>514</v>
      </c>
      <c r="T16" s="270" t="s">
        <v>515</v>
      </c>
      <c r="U16" s="271" t="s">
        <v>67</v>
      </c>
      <c r="V16" s="272" t="s">
        <v>41</v>
      </c>
      <c r="W16" s="271" t="s">
        <v>36</v>
      </c>
      <c r="X16" s="273"/>
      <c r="Y16" s="273"/>
      <c r="Z16" s="256" t="str">
        <f>IFERROR(__xludf.DUMMYFUNCTION("IFERROR(QUERY(FILTER({Data!J2:J1201,VALUE(SUBSTITUTE(Data!F2:F1201,"","",""""))},Data!B2:B1201=""포장"",LEFT(REGEXEXTRACT(Data!D2:D1201,""^\s*([0-9A-Z]+)""),1)=""1"",Data!J2:J1201&lt;&gt;""""),""select Col1,sum(Col2) group by Col1 order by sum(Col2) desc label Co"&amp;"l1 '카테고리', sum(Col2) '생산수량'"",0),"""")
"),"카테고리")</f>
        <v>카테고리</v>
      </c>
      <c r="AA16" s="256" t="str">
        <f>IFERROR(__xludf.DUMMYFUNCTION("""COMPUTED_VALUE"""),"생산수량")</f>
        <v>생산수량</v>
      </c>
      <c r="AB16" s="256"/>
      <c r="AC16" s="257" t="str">
        <f>IFERROR(__xludf.DUMMYFUNCTION("IFERROR(QUERY(FILTER({Data!J2:J1201,VALUE(SUBSTITUTE(Data!F2:F1201,"","",""""))},Data!B2:B1201=""포장"",LEFT(REGEXEXTRACT(Data!D2:D1201,""^\s*([0-9A-Z]+)""),1)&lt;&gt;""1"",Data!J2:J1201&lt;&gt;""""),""select Col1,sum(Col2) group by Col1 order by sum(Col2) desc label C"&amp;"ol1 '카테고리', sum(Col2) '생산수량'"",0),"""")
"),"카테고리")</f>
        <v>카테고리</v>
      </c>
      <c r="AD16" s="257" t="str">
        <f>IFERROR(__xludf.DUMMYFUNCTION("""COMPUTED_VALUE"""),"생산수량")</f>
        <v>생산수량</v>
      </c>
      <c r="AE16" s="257"/>
      <c r="AF16" s="257"/>
      <c r="AG16" s="257"/>
      <c r="AH16" s="257"/>
      <c r="AI16" s="257"/>
      <c r="AJ16" s="257"/>
      <c r="AK16" s="257"/>
      <c r="AL16" s="257"/>
    </row>
    <row r="17" ht="26.25" customHeight="1">
      <c r="A17" s="274">
        <f>IFERROR(__xludf.DUMMYFUNCTION("IFERROR(SUM(FILTER(VALUE(SUBSTITUTE(Data!$F$2:$F$1201,"","","""")),Data!$B$2:$B$1201=""포장"",LEFT(REGEXEXTRACT(Data!$D$2:$D$1201,""^\s*([0-9A-Z]+)""),1)=""1"",REGEXMATCH(REGEXREPLACE(UPPER(Data!$D$2:$D$1201&amp;"" ""&amp;Data!$E$2:$E$1201),""[-\s]"",""""),REGEXREP"&amp;"LACE(UPPER(A$16),""[-\s]"","""")))),0)
"),720.0)</f>
        <v>720</v>
      </c>
      <c r="B17" s="274">
        <f>IFERROR(__xludf.DUMMYFUNCTION("IFERROR(SUM(FILTER(VALUE(SUBSTITUTE(Data!$F$2:$F$1201,"","","""")),Data!$B$2:$B$1201=""포장"",LEFT(REGEXEXTRACT(Data!$D$2:$D$1201,""^\s*([0-9A-Z]+)""),1)=""1"",REGEXMATCH(REGEXREPLACE(UPPER(Data!$D$2:$D$1201&amp;"" ""&amp;Data!$E$2:$E$1201),""[-\s]"",""""),REGEXREP"&amp;"LACE(UPPER(B$16),""[-\s]"","""")))),0)
"),360.0)</f>
        <v>360</v>
      </c>
      <c r="C17" s="274">
        <f>IFERROR(__xludf.DUMMYFUNCTION("IFERROR(SUM(FILTER(VALUE(SUBSTITUTE(Data!$F$2:$F$1201,"","","""")),Data!$B$2:$B$1201=""포장"",LEFT(REGEXEXTRACT(Data!$D$2:$D$1201,""^\s*([0-9A-Z]+)""),1)=""1"",REGEXMATCH(REGEXREPLACE(UPPER(Data!$D$2:$D$1201&amp;"" ""&amp;Data!$E$2:$E$1201),""[-\s]"",""""),""(^|[^0"&amp;"-9])""&amp;REGEXREPLACE(UPPER(C$16),""[-\s]"","""")))),0)
"),0.0)</f>
        <v>0</v>
      </c>
      <c r="D17" s="274">
        <f>IFERROR(__xludf.DUMMYFUNCTION("IFERROR(SUM(FILTER(VALUE(SUBSTITUTE(Data!$F$2:$F$1201,"","","""")),Data!$B$2:$B$1201=""포장"",LEFT(REGEXEXTRACT(Data!$D$2:$D$1201,""^\s*([0-9A-Z]+)""),1)=""1"",REGEXMATCH(REGEXREPLACE(UPPER(Data!$D$2:$D$1201&amp;"" ""&amp;Data!$E$2:$E$1201),""[-\s]"",""""),REGEXREP"&amp;"LACE(UPPER(D$16),""[-\s]"","""")))),0)
"),4248.0)</f>
        <v>4248</v>
      </c>
      <c r="E17" s="274">
        <f>IFERROR(__xludf.DUMMYFUNCTION("IFERROR(SUM(FILTER(VALUE(SUBSTITUTE(Data!$F$2:$F$1201,"","","""")),Data!$B$2:$B$1201=""포장"",LEFT(REGEXEXTRACT(Data!$D$2:$D$1201,""^\s*([0-9A-Z]+)""),1)=""1"",REGEXMATCH(REGEXREPLACE(UPPER(Data!$D$2:$D$1201&amp;"" ""&amp;Data!$E$2:$E$1201),""[-\s]"",""""),REGEXREP"&amp;"LACE(UPPER(E$16),""[-\s]"","""")))),0)
"),720.0)</f>
        <v>720</v>
      </c>
      <c r="F17" s="274">
        <f>IFERROR(__xludf.DUMMYFUNCTION("IFERROR(SUM(FILTER(VALUE(SUBSTITUTE(Data!$F$2:$F$1201,"","","""")),Data!$B$2:$B$1201=""포장"",LEFT(REGEXEXTRACT(Data!$D$2:$D$1201,""^\s*([0-9A-Z]+)""),1)=""1"",REGEXMATCH(REGEXREPLACE(UPPER(Data!$D$2:$D$1201&amp;"" ""&amp;Data!$E$2:$E$1201),""[-\s]"",""""),REGEXREP"&amp;"LACE(UPPER(F$16),""[-\s]"","""")))),0)
"),0.0)</f>
        <v>0</v>
      </c>
      <c r="G17" s="274">
        <f>IFERROR(__xludf.DUMMYFUNCTION("IFERROR(SUM(FILTER(VALUE(SUBSTITUTE(Data!$F$2:$F$1201,"","","""")),Data!$B$2:$B$1201=""포장"",LEFT(REGEXEXTRACT(Data!$D$2:$D$1201,""^\s*([0-9A-Z]+)""),1)=""1"",REGEXMATCH(REGEXREPLACE(UPPER(Data!$D$2:$D$1201&amp;"" ""&amp;Data!$E$2:$E$1201),""[-\s]"",""""),REGEXREP"&amp;"LACE(UPPER(G$16),""[-\s]"","""")))),0)
"),720.0)</f>
        <v>720</v>
      </c>
      <c r="H17" s="274">
        <f>IFERROR(__xludf.DUMMYFUNCTION("IFERROR(SUM(FILTER(VALUE(SUBSTITUTE(Data!$F$2:$F$1201,"","","""")),Data!$B$2:$B$1201=""포장"",LEFT(REGEXEXTRACT(Data!$D$2:$D$1201,""^\s*([0-9A-Z]+)""),1)=""1"",REGEXMATCH(REGEXREPLACE(UPPER(Data!$D$2:$D$1201&amp;"" ""&amp;Data!$E$2:$E$1201),""[-\s]"",""""),REGEXREP"&amp;"LACE(UPPER(H$16),""[-\s]"","""")))),0)
"),0.0)</f>
        <v>0</v>
      </c>
      <c r="I17" s="274">
        <f>IFERROR(__xludf.DUMMYFUNCTION("IFERROR(SUM(FILTER(VALUE(SUBSTITUTE(Data!$F$2:$F$1201,"","","""")),Data!$B$2:$B$1201=""포장"",LEFT(REGEXEXTRACT(Data!$D$2:$D$1201,""^\s*([0-9A-Z]+)""),1)=""1"",REGEXMATCH(REGEXREPLACE(UPPER(Data!$D$2:$D$1201&amp;"" ""&amp;Data!$E$2:$E$1201),""[-\s]"",""""),REGEXREP"&amp;"LACE(UPPER(I$16),""[-\s]"","""")))),0)
"),0.0)</f>
        <v>0</v>
      </c>
      <c r="J17" s="274">
        <f>IFERROR(__xludf.DUMMYFUNCTION("IFERROR(SUM(FILTER(VALUE(SUBSTITUTE(Data!$F$2:$F$1201,"","","""")),Data!$B$2:$B$1201=""포장"",LEFT(REGEXEXTRACT(Data!$D$2:$D$1201,""^\s*([0-9A-Z]+)""),1)=""1"",REGEXMATCH(REGEXREPLACE(UPPER(Data!$D$2:$D$1201&amp;"" ""&amp;Data!$E$2:$E$1201),""[-\s]"",""""),REGEXREP"&amp;"LACE(UPPER(J$16),""[-\s]"","""")))),0)
"),5952.0)</f>
        <v>5952</v>
      </c>
      <c r="K17" s="274">
        <f>IFERROR(__xludf.DUMMYFUNCTION("IFERROR(SUM(FILTER(VALUE(SUBSTITUTE(Data!$F$2:$F$1201,"","","""")),Data!$B$2:$B$1201=""포장"",LEFT(REGEXEXTRACT(Data!$D$2:$D$1201,""^\s*([0-9A-Z]+)""),1)=""1"",REGEXMATCH(REGEXREPLACE(UPPER(Data!$D$2:$D$1201&amp;"" ""&amp;Data!$E$2:$E$1201),""[-\s]"",""""),REGEXREP"&amp;"LACE(UPPER(K$16),""[-\s]"","""")))),0)
"),0.0)</f>
        <v>0</v>
      </c>
      <c r="L17" s="275"/>
      <c r="M17" s="274">
        <f>IFERROR(__xludf.DUMMYFUNCTION("IFERROR(SUM(FILTER(VALUE(SUBSTITUTE(Data!$F$2:$F$1201,"","","""")),Data!$B$2:$B$1201=""포장"",LEFT(REGEXEXTRACT(Data!$D$2:$D$1201,""^\s*([0-9A-Z]+)""),1)&lt;&gt;""1"",REGEXMATCH(REGEXREPLACE(UPPER(Data!$D$2:$D$1201&amp;"" ""&amp;Data!$E$2:$E$1201),""[-\s]"",""""),REGEXRE"&amp;"PLACE(UPPER(M$16),""[-\s]"","""")))),0)
"),3156.0)</f>
        <v>3156</v>
      </c>
      <c r="N17" s="274">
        <f>IFERROR(__xludf.DUMMYFUNCTION("IFERROR(SUM(FILTER(VALUE(SUBSTITUTE(Data!$F$2:$F$1201,"","","""")),Data!$B$2:$B$1201=""포장"",LEFT(REGEXEXTRACT(Data!$D$2:$D$1201,""^\s*([0-9A-Z]+)""),1)&lt;&gt;""1"",REGEXMATCH(REGEXREPLACE(UPPER(Data!$D$2:$D$1201&amp;"" ""&amp;Data!$E$2:$E$1201),""[-\s]"",""""),REGEXRE"&amp;"PLACE(UPPER(N$16),""[-\s]"","""")))),0)
"),0.0)</f>
        <v>0</v>
      </c>
      <c r="O17" s="274">
        <f>IFERROR(__xludf.DUMMYFUNCTION("IFERROR(SUM(FILTER(VALUE(SUBSTITUTE(Data!$F$2:$F$1201,"","","""")),Data!$B$2:$B$1201=""포장"",LEFT(REGEXEXTRACT(Data!$D$2:$D$1201,""^\s*([0-9A-Z]+)""),1)&lt;&gt;""1"",REGEXMATCH(REGEXREPLACE(UPPER(Data!$D$2:$D$1201&amp;"" ""&amp;Data!$E$2:$E$1201),""[-\s]"",""""),""(^|[^"&amp;"0-9])""&amp;REGEXREPLACE(UPPER(O$16),""[-\s]"","""")))),0)
"),0.0)</f>
        <v>0</v>
      </c>
      <c r="P17" s="274">
        <f>IFERROR(__xludf.DUMMYFUNCTION("IFERROR(SUM(FILTER(VALUE(SUBSTITUTE(Data!$F$2:$F$1201,"","","""")),Data!$B$2:$B$1201=""포장"",LEFT(REGEXEXTRACT(Data!$D$2:$D$1201,""^\s*([0-9A-Z]+)""),1)&lt;&gt;""1"",REGEXMATCH(REGEXREPLACE(UPPER(Data!$D$2:$D$1201&amp;"" ""&amp;Data!$E$2:$E$1201),""[-\s]"",""""),REGEXRE"&amp;"PLACE(UPPER(P$16),""[-\s]"","""")))),0)
"),17314.0)</f>
        <v>17314</v>
      </c>
      <c r="Q17" s="274">
        <f>IFERROR(__xludf.DUMMYFUNCTION("IFERROR(SUM(FILTER(VALUE(SUBSTITUTE(Data!$F$2:$F$1201,"","","""")),Data!$B$2:$B$1201=""포장"",LEFT(REGEXEXTRACT(Data!$D$2:$D$1201,""^\s*([0-9A-Z]+)""),1)&lt;&gt;""1"",REGEXMATCH(REGEXREPLACE(UPPER(Data!$D$2:$D$1201&amp;"" ""&amp;Data!$E$2:$E$1201),""[-\s]"",""""),REGEXRE"&amp;"PLACE(UPPER(Q$16),""[-\s]"","""")))),0)
"),722.0)</f>
        <v>722</v>
      </c>
      <c r="R17" s="274">
        <f>IFERROR(__xludf.DUMMYFUNCTION("IFERROR(SUM(FILTER(VALUE(SUBSTITUTE(Data!$F$2:$F$1201,"","","""")),Data!$B$2:$B$1201=""포장"",LEFT(REGEXEXTRACT(Data!$D$2:$D$1201,""^\s*([0-9A-Z]+)""),1)&lt;&gt;""1"",REGEXMATCH(REGEXREPLACE(UPPER(Data!$D$2:$D$1201&amp;"" ""&amp;Data!$E$2:$E$1201),""[-\s]"",""""),REGEXRE"&amp;"PLACE(UPPER(R$16),""[-\s]"","""")))),0)
"),0.0)</f>
        <v>0</v>
      </c>
      <c r="S17" s="274">
        <f>IFERROR(__xludf.DUMMYFUNCTION("IFERROR(SUM(FILTER(VALUE(SUBSTITUTE(Data!$F$2:$F$1201,"","","""")),Data!$B$2:$B$1201=""포장"",LEFT(REGEXEXTRACT(Data!$D$2:$D$1201,""^\s*([0-9A-Z]+)""),1)&lt;&gt;""1"",REGEXMATCH(REGEXREPLACE(UPPER(Data!$D$2:$D$1201&amp;"" ""&amp;Data!$E$2:$E$1201),""[-\s]"",""""),REGEXRE"&amp;"PLACE(UPPER(S$16),""[-\s]"","""")))),0)
"),0.0)</f>
        <v>0</v>
      </c>
      <c r="T17" s="274">
        <f>IFERROR(__xludf.DUMMYFUNCTION("IFERROR(SUM(FILTER(VALUE(SUBSTITUTE(Data!$F$2:$F$1201,"","","""")),Data!$B$2:$B$1201=""포장"",LEFT(REGEXEXTRACT(Data!$D$2:$D$1201,""^\s*([0-9A-Z]+)""),1)&lt;&gt;""1"",REGEXMATCH(REGEXREPLACE(UPPER(Data!$D$2:$D$1201&amp;"" ""&amp;Data!$E$2:$E$1201),""[-\s]"",""""),REGEXRE"&amp;"PLACE(UPPER(T$16),""[-\s]"","""")))),0)
"),0.0)</f>
        <v>0</v>
      </c>
      <c r="U17" s="274">
        <f>IFERROR(__xludf.DUMMYFUNCTION("IFERROR(SUM(FILTER(VALUE(SUBSTITUTE(Data!$F$2:$F$1201,"","","""")),Data!$B$2:$B$1201=""포장"",LEFT(REGEXEXTRACT(Data!$D$2:$D$1201,""^\s*([0-9A-Z]+)""),1)&lt;&gt;""1"",REGEXMATCH(REGEXREPLACE(UPPER(Data!$D$2:$D$1201&amp;"" ""&amp;Data!$E$2:$E$1201),""[-\s]"",""""),REGEXRE"&amp;"PLACE(UPPER(U$16),""[-\s]"","""")))),0)
"),0.0)</f>
        <v>0</v>
      </c>
      <c r="V17" s="274">
        <f>IFERROR(__xludf.DUMMYFUNCTION("IFERROR(SUM(FILTER(VALUE(SUBSTITUTE(Data!$F$2:$F$1201,"","","""")),Data!$B$2:$B$1201=""포장"",LEFT(REGEXEXTRACT(Data!$D$2:$D$1201,""^\s*([0-9A-Z]+)""),1)&lt;&gt;""1"",REGEXMATCH(REGEXREPLACE(UPPER(Data!$D$2:$D$1201&amp;"" ""&amp;Data!$E$2:$E$1201),""[-\s]"",""""),REGEXRE"&amp;"PLACE(UPPER(V$16),""[-\s]"","""")))),0)
"),1920.0)</f>
        <v>1920</v>
      </c>
      <c r="W17" s="274">
        <f>IFERROR(__xludf.DUMMYFUNCTION("IFERROR(SUM(FILTER(VALUE(SUBSTITUTE(Data!$F$2:$F$1201,"","","""")),Data!$B$2:$B$1201=""포장"",LEFT(REGEXEXTRACT(Data!$D$2:$D$1201,""^\s*([0-9A-Z]+)""),1)&lt;&gt;""1"",Data!$J$2:$J$1201=W$16)),0)
"),700.0)</f>
        <v>700</v>
      </c>
      <c r="X17" s="275"/>
      <c r="Y17" s="275"/>
      <c r="Z17" s="256" t="str">
        <f>IFERROR(__xludf.DUMMYFUNCTION("""COMPUTED_VALUE"""),"엔진오일")</f>
        <v>엔진오일</v>
      </c>
      <c r="AA17" s="256">
        <f>IFERROR(__xludf.DUMMYFUNCTION("""COMPUTED_VALUE"""),6048.0)</f>
        <v>6048</v>
      </c>
      <c r="AB17" s="256"/>
      <c r="AC17" s="257" t="str">
        <f>IFERROR(__xludf.DUMMYFUNCTION("""COMPUTED_VALUE"""),"엔진오일")</f>
        <v>엔진오일</v>
      </c>
      <c r="AD17" s="257">
        <f>IFERROR(__xludf.DUMMYFUNCTION("""COMPUTED_VALUE"""),21192.0)</f>
        <v>21192</v>
      </c>
      <c r="AE17" s="257"/>
      <c r="AF17" s="257"/>
      <c r="AG17" s="257"/>
      <c r="AH17" s="257"/>
      <c r="AI17" s="257"/>
      <c r="AJ17" s="257"/>
      <c r="AK17" s="257"/>
      <c r="AL17" s="257"/>
    </row>
    <row r="18" ht="26.25" customHeight="1">
      <c r="A18" s="266"/>
      <c r="B18" s="266"/>
      <c r="C18" s="266"/>
      <c r="D18" s="266"/>
      <c r="E18" s="266"/>
      <c r="F18" s="266"/>
      <c r="G18" s="266"/>
      <c r="H18" s="266"/>
      <c r="I18" s="266"/>
      <c r="J18" s="266"/>
      <c r="K18" s="266"/>
      <c r="L18" s="256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  <c r="Z18" s="276" t="str">
        <f>IFERROR(__xludf.DUMMYFUNCTION("""COMPUTED_VALUE"""),"브레이크액")</f>
        <v>브레이크액</v>
      </c>
      <c r="AA18" s="256">
        <f>IFERROR(__xludf.DUMMYFUNCTION("""COMPUTED_VALUE"""),5952.0)</f>
        <v>5952</v>
      </c>
      <c r="AB18" s="256"/>
      <c r="AC18" s="257" t="str">
        <f>IFERROR(__xludf.DUMMYFUNCTION("""COMPUTED_VALUE"""),"브레이크액")</f>
        <v>브레이크액</v>
      </c>
      <c r="AD18" s="257">
        <f>IFERROR(__xludf.DUMMYFUNCTION("""COMPUTED_VALUE"""),1920.0)</f>
        <v>1920</v>
      </c>
      <c r="AE18" s="257"/>
      <c r="AF18" s="257"/>
      <c r="AG18" s="257"/>
      <c r="AH18" s="257"/>
      <c r="AI18" s="257"/>
      <c r="AJ18" s="257"/>
      <c r="AK18" s="257"/>
      <c r="AL18" s="257"/>
    </row>
    <row r="19" ht="26.25" customHeight="1">
      <c r="A19" s="266"/>
      <c r="B19" s="266"/>
      <c r="C19" s="266"/>
      <c r="D19" s="266"/>
      <c r="E19" s="266"/>
      <c r="F19" s="266"/>
      <c r="G19" s="266"/>
      <c r="H19" s="266"/>
      <c r="I19" s="266"/>
      <c r="J19" s="266"/>
      <c r="K19" s="266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  <c r="Z19" s="256" t="str">
        <f>IFERROR(__xludf.DUMMYFUNCTION("""COMPUTED_VALUE"""),"기타")</f>
        <v>기타</v>
      </c>
      <c r="AA19" s="256">
        <f>IFERROR(__xludf.DUMMYFUNCTION("""COMPUTED_VALUE"""),528.0)</f>
        <v>528</v>
      </c>
      <c r="AB19" s="256"/>
      <c r="AC19" s="257" t="str">
        <f>IFERROR(__xludf.DUMMYFUNCTION("""COMPUTED_VALUE"""),"기타")</f>
        <v>기타</v>
      </c>
      <c r="AD19" s="257">
        <f>IFERROR(__xludf.DUMMYFUNCTION("""COMPUTED_VALUE"""),700.0)</f>
        <v>700</v>
      </c>
      <c r="AE19" s="257"/>
      <c r="AF19" s="257"/>
      <c r="AG19" s="257"/>
      <c r="AH19" s="257"/>
      <c r="AI19" s="257"/>
      <c r="AJ19" s="257"/>
      <c r="AK19" s="257"/>
      <c r="AL19" s="257"/>
    </row>
    <row r="20" ht="26.25" customHeight="1">
      <c r="A20" s="266"/>
      <c r="B20" s="266"/>
      <c r="C20" s="266"/>
      <c r="D20" s="266"/>
      <c r="E20" s="266"/>
      <c r="F20" s="266"/>
      <c r="G20" s="266"/>
      <c r="H20" s="266"/>
      <c r="I20" s="266"/>
      <c r="J20" s="266"/>
      <c r="K20" s="266"/>
      <c r="L20" s="256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  <c r="AA20" s="256"/>
      <c r="AB20" s="256"/>
      <c r="AC20" s="257"/>
      <c r="AD20" s="257"/>
      <c r="AE20" s="257"/>
      <c r="AF20" s="257"/>
      <c r="AG20" s="257"/>
      <c r="AH20" s="257"/>
      <c r="AI20" s="257"/>
      <c r="AJ20" s="257"/>
      <c r="AK20" s="257"/>
      <c r="AL20" s="257"/>
    </row>
    <row r="21" ht="26.25" customHeight="1">
      <c r="A21" s="266"/>
      <c r="B21" s="266"/>
      <c r="C21" s="266"/>
      <c r="D21" s="266"/>
      <c r="E21" s="266"/>
      <c r="F21" s="266"/>
      <c r="G21" s="266"/>
      <c r="H21" s="266"/>
      <c r="I21" s="266"/>
      <c r="J21" s="266"/>
      <c r="K21" s="26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7"/>
      <c r="AD21" s="257"/>
      <c r="AE21" s="257"/>
      <c r="AF21" s="257"/>
      <c r="AG21" s="257"/>
      <c r="AH21" s="257"/>
      <c r="AI21" s="257"/>
      <c r="AJ21" s="257"/>
      <c r="AK21" s="257"/>
      <c r="AL21" s="257"/>
    </row>
    <row r="22" ht="26.25" customHeight="1">
      <c r="A22" s="266"/>
      <c r="B22" s="266"/>
      <c r="C22" s="266"/>
      <c r="D22" s="266"/>
      <c r="E22" s="266"/>
      <c r="F22" s="266"/>
      <c r="G22" s="266"/>
      <c r="H22" s="266"/>
      <c r="I22" s="266"/>
      <c r="J22" s="266"/>
      <c r="K22" s="26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  <c r="AC22" s="257"/>
      <c r="AD22" s="257"/>
      <c r="AE22" s="257"/>
      <c r="AF22" s="257"/>
      <c r="AG22" s="257"/>
      <c r="AH22" s="257"/>
      <c r="AI22" s="257"/>
      <c r="AJ22" s="257"/>
      <c r="AK22" s="257"/>
      <c r="AL22" s="257"/>
    </row>
    <row r="23" ht="26.25" customHeight="1">
      <c r="A23" s="266"/>
      <c r="B23" s="266"/>
      <c r="C23" s="266"/>
      <c r="D23" s="266"/>
      <c r="E23" s="266"/>
      <c r="F23" s="266"/>
      <c r="G23" s="266"/>
      <c r="H23" s="266"/>
      <c r="I23" s="266"/>
      <c r="J23" s="266"/>
      <c r="K23" s="266"/>
      <c r="L23" s="256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  <c r="AC23" s="257"/>
      <c r="AD23" s="257"/>
      <c r="AE23" s="257"/>
      <c r="AF23" s="257"/>
      <c r="AG23" s="257"/>
      <c r="AH23" s="257"/>
      <c r="AI23" s="257"/>
      <c r="AJ23" s="257"/>
      <c r="AK23" s="257"/>
      <c r="AL23" s="257"/>
    </row>
    <row r="24" ht="26.25" customHeight="1">
      <c r="A24" s="266"/>
      <c r="B24" s="266"/>
      <c r="C24" s="266"/>
      <c r="D24" s="266"/>
      <c r="E24" s="266"/>
      <c r="F24" s="266"/>
      <c r="G24" s="266"/>
      <c r="H24" s="266"/>
      <c r="I24" s="266"/>
      <c r="J24" s="266"/>
      <c r="K24" s="266"/>
      <c r="L24" s="256"/>
      <c r="M24" s="256"/>
      <c r="N24" s="266"/>
      <c r="O24" s="266"/>
      <c r="P24" s="266"/>
      <c r="Q24" s="266"/>
      <c r="R24" s="256"/>
      <c r="S24" s="256"/>
      <c r="T24" s="256"/>
      <c r="U24" s="256"/>
      <c r="V24" s="256"/>
      <c r="W24" s="256"/>
      <c r="X24" s="256"/>
      <c r="Y24" s="256"/>
      <c r="Z24" s="256"/>
      <c r="AA24" s="256"/>
      <c r="AB24" s="256"/>
      <c r="AC24" s="257"/>
      <c r="AD24" s="257"/>
      <c r="AE24" s="257"/>
      <c r="AF24" s="257"/>
      <c r="AG24" s="257"/>
      <c r="AH24" s="257"/>
      <c r="AI24" s="257"/>
      <c r="AJ24" s="257"/>
      <c r="AK24" s="257"/>
      <c r="AL24" s="257"/>
    </row>
    <row r="25" ht="26.25" customHeight="1">
      <c r="A25" s="266"/>
      <c r="B25" s="266"/>
      <c r="C25" s="266"/>
      <c r="D25" s="266"/>
      <c r="E25" s="266"/>
      <c r="F25" s="266"/>
      <c r="G25" s="266"/>
      <c r="H25" s="266"/>
      <c r="I25" s="266"/>
      <c r="J25" s="266"/>
      <c r="K25" s="26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7"/>
      <c r="AD25" s="257"/>
      <c r="AE25" s="257"/>
      <c r="AF25" s="257"/>
      <c r="AG25" s="257"/>
      <c r="AH25" s="257"/>
      <c r="AI25" s="257"/>
      <c r="AJ25" s="257"/>
      <c r="AK25" s="257"/>
      <c r="AL25" s="257"/>
    </row>
    <row r="26" ht="26.25" customHeight="1">
      <c r="A26" s="266"/>
      <c r="B26" s="266"/>
      <c r="C26" s="266"/>
      <c r="D26" s="266"/>
      <c r="E26" s="266"/>
      <c r="F26" s="266"/>
      <c r="G26" s="266"/>
      <c r="H26" s="266"/>
      <c r="I26" s="266"/>
      <c r="J26" s="266"/>
      <c r="K26" s="26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  <c r="AB26" s="256"/>
      <c r="AC26" s="257"/>
      <c r="AD26" s="257"/>
      <c r="AE26" s="257"/>
      <c r="AF26" s="257"/>
      <c r="AG26" s="257"/>
      <c r="AH26" s="257"/>
      <c r="AI26" s="257"/>
      <c r="AJ26" s="257"/>
      <c r="AK26" s="257"/>
      <c r="AL26" s="257"/>
    </row>
    <row r="27" ht="26.25" customHeight="1">
      <c r="A27" s="266"/>
      <c r="B27" s="266"/>
      <c r="C27" s="266"/>
      <c r="D27" s="266"/>
      <c r="E27" s="266"/>
      <c r="F27" s="266"/>
      <c r="G27" s="266"/>
      <c r="H27" s="266"/>
      <c r="I27" s="266"/>
      <c r="J27" s="266"/>
      <c r="K27" s="266"/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  <c r="AA27" s="256"/>
      <c r="AB27" s="256"/>
      <c r="AC27" s="257"/>
      <c r="AD27" s="257"/>
      <c r="AE27" s="257"/>
      <c r="AF27" s="257"/>
      <c r="AG27" s="257"/>
      <c r="AH27" s="257"/>
      <c r="AI27" s="257"/>
      <c r="AJ27" s="257"/>
      <c r="AK27" s="257"/>
      <c r="AL27" s="257"/>
    </row>
    <row r="28" ht="26.25" customHeight="1">
      <c r="A28" s="266"/>
      <c r="B28" s="266"/>
      <c r="C28" s="266"/>
      <c r="D28" s="266"/>
      <c r="E28" s="266"/>
      <c r="F28" s="266"/>
      <c r="G28" s="266"/>
      <c r="H28" s="266"/>
      <c r="I28" s="266"/>
      <c r="J28" s="266"/>
      <c r="K28" s="26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7"/>
      <c r="AD28" s="257"/>
      <c r="AE28" s="257"/>
      <c r="AF28" s="257"/>
      <c r="AG28" s="257"/>
      <c r="AH28" s="257"/>
      <c r="AI28" s="257"/>
      <c r="AJ28" s="257"/>
      <c r="AK28" s="257"/>
      <c r="AL28" s="257"/>
    </row>
    <row r="29" ht="16.5" customHeight="1">
      <c r="A29" s="266"/>
      <c r="B29" s="266"/>
      <c r="C29" s="266"/>
      <c r="D29" s="266"/>
      <c r="E29" s="266"/>
      <c r="F29" s="266"/>
      <c r="G29" s="266"/>
      <c r="H29" s="266"/>
      <c r="I29" s="266"/>
      <c r="J29" s="266"/>
      <c r="K29" s="266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  <c r="AB29" s="256"/>
      <c r="AC29" s="257"/>
      <c r="AD29" s="257"/>
      <c r="AE29" s="257"/>
      <c r="AF29" s="257"/>
      <c r="AG29" s="257"/>
      <c r="AH29" s="257"/>
      <c r="AI29" s="257"/>
      <c r="AJ29" s="257"/>
      <c r="AK29" s="257"/>
      <c r="AL29" s="257"/>
    </row>
    <row r="30" ht="24.0" customHeight="1">
      <c r="A30" s="277" t="s">
        <v>523</v>
      </c>
      <c r="B30" s="278"/>
      <c r="C30" s="278"/>
      <c r="D30" s="278"/>
      <c r="E30" s="278"/>
      <c r="F30" s="278"/>
      <c r="G30" s="278"/>
      <c r="H30" s="278"/>
      <c r="I30" s="278"/>
      <c r="J30" s="278"/>
      <c r="K30" s="279"/>
      <c r="L30" s="280"/>
      <c r="M30" s="282" t="s">
        <v>524</v>
      </c>
      <c r="N30" s="278"/>
      <c r="O30" s="278"/>
      <c r="P30" s="278"/>
      <c r="Q30" s="278"/>
      <c r="R30" s="278"/>
      <c r="S30" s="278"/>
      <c r="T30" s="278"/>
      <c r="U30" s="278"/>
      <c r="V30" s="278"/>
      <c r="W30" s="279"/>
      <c r="X30" s="280"/>
      <c r="Y30" s="280"/>
      <c r="Z30" s="280"/>
      <c r="AA30" s="283"/>
      <c r="AB30" s="283"/>
      <c r="AC30" s="39"/>
      <c r="AD30" s="39"/>
      <c r="AE30" s="39"/>
      <c r="AF30" s="39"/>
      <c r="AG30" s="39"/>
      <c r="AH30" s="39"/>
      <c r="AI30" s="39"/>
      <c r="AJ30" s="39"/>
      <c r="AK30" s="39"/>
      <c r="AL30" s="39"/>
    </row>
    <row r="31" ht="24.0" customHeight="1">
      <c r="A31" s="284" t="s">
        <v>18</v>
      </c>
      <c r="B31" s="285" t="s">
        <v>525</v>
      </c>
      <c r="C31" s="278"/>
      <c r="D31" s="278"/>
      <c r="E31" s="278"/>
      <c r="F31" s="278"/>
      <c r="G31" s="279"/>
      <c r="H31" s="284" t="s">
        <v>503</v>
      </c>
      <c r="I31" s="284" t="s">
        <v>11</v>
      </c>
      <c r="J31" s="284" t="s">
        <v>15</v>
      </c>
      <c r="K31" s="284" t="s">
        <v>19</v>
      </c>
      <c r="L31" s="286"/>
      <c r="M31" s="287" t="s">
        <v>18</v>
      </c>
      <c r="N31" s="285" t="s">
        <v>525</v>
      </c>
      <c r="O31" s="278"/>
      <c r="P31" s="278"/>
      <c r="Q31" s="278"/>
      <c r="R31" s="278"/>
      <c r="S31" s="279"/>
      <c r="T31" s="284" t="s">
        <v>503</v>
      </c>
      <c r="U31" s="284" t="s">
        <v>11</v>
      </c>
      <c r="V31" s="284" t="s">
        <v>15</v>
      </c>
      <c r="W31" s="284" t="s">
        <v>19</v>
      </c>
      <c r="X31" s="286"/>
      <c r="Y31" s="286"/>
      <c r="Z31" s="286"/>
      <c r="AA31" s="283"/>
      <c r="AB31" s="283"/>
      <c r="AC31" s="39"/>
      <c r="AD31" s="39"/>
      <c r="AE31" s="39"/>
      <c r="AF31" s="39"/>
      <c r="AG31" s="39"/>
      <c r="AH31" s="39"/>
      <c r="AI31" s="39"/>
      <c r="AJ31" s="39"/>
      <c r="AK31" s="39"/>
      <c r="AL31" s="39"/>
    </row>
    <row r="32" ht="24.0" customHeight="1">
      <c r="A3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''"",0),ROW(A1),1),"""")
"),"브레이크액")</f>
        <v>브레이크액</v>
      </c>
      <c r="B32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''"",0),ROW(A1),2),"""")
"),"1AH40001 / 프로텍 프리미엄 브레이크액 DOT-4+ | 1L")</f>
        <v>1AH40001 / 프로텍 프리미엄 브레이크액 DOT-4+ | 1L</v>
      </c>
      <c r="C32" s="290"/>
      <c r="D32" s="290"/>
      <c r="E32" s="290"/>
      <c r="F32" s="290"/>
      <c r="G32" s="290"/>
      <c r="H3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''"",0),ROW(A1),3),"""")
"),"1L")</f>
        <v>1L</v>
      </c>
      <c r="I32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''"",0),ROW(A1),4),"""")
"),3072.0)</f>
        <v>3072</v>
      </c>
      <c r="J32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''"",0),ROW(A1),5),"""")
"),39.0)</f>
        <v>39</v>
      </c>
      <c r="K32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''"",0),ROW(A1),6),"""")
"),5.2)</f>
        <v>5.2</v>
      </c>
      <c r="L32" s="293"/>
      <c r="M32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''"",0),ROW(A1),1),"""")
"),"브레이크액")</f>
        <v>브레이크액</v>
      </c>
      <c r="N32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''"",0),ROW(A1),2),"""")
"),"DA020664 / 프로텍 브레이크액 DOT-4+ 1L 라벨 | 81*111")</f>
        <v>DA020664 / 프로텍 브레이크액 DOT-4+ 1L 라벨 | 81*111</v>
      </c>
      <c r="O32" s="290"/>
      <c r="P32" s="290"/>
      <c r="Q32" s="290"/>
      <c r="R32" s="290"/>
      <c r="S32" s="290"/>
      <c r="T3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''"",0),ROW(A1),3),"""")
"),"81*111")</f>
        <v>81*111</v>
      </c>
      <c r="U32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''"",0),ROW(A1),4),"""")
"),5047.0)</f>
        <v>5047</v>
      </c>
      <c r="V32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''"",0),ROW(A1),5),"""")
"),17.4)</f>
        <v>17.4</v>
      </c>
      <c r="W32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''"",0),ROW(A1),6),"""")
"),2.3200000000000003)</f>
        <v>2.32</v>
      </c>
      <c r="X32" s="295"/>
      <c r="Y32" s="296"/>
      <c r="Z32" s="295"/>
      <c r="AA32" s="283"/>
      <c r="AB32" s="283"/>
      <c r="AC32" s="39"/>
      <c r="AD32" s="39"/>
      <c r="AE32" s="39"/>
      <c r="AF32" s="39"/>
      <c r="AG32" s="39"/>
      <c r="AH32" s="39"/>
      <c r="AI32" s="39"/>
      <c r="AJ32" s="39"/>
      <c r="AK32" s="39"/>
      <c r="AL32" s="39"/>
    </row>
    <row r="33" ht="24.0" customHeight="1">
      <c r="A3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''"",0),ROW(A2),1),"""")
"),"엔진오일")</f>
        <v>엔진오일</v>
      </c>
      <c r="B33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''"",0),ROW(A2),2),"""")
"),"3AA40008 / X-POWER RUKY 5W30 | 1L")</f>
        <v>3AA40008 / X-POWER RUKY 5W30 | 1L</v>
      </c>
      <c r="C33" s="290"/>
      <c r="D33" s="290"/>
      <c r="E33" s="290"/>
      <c r="F33" s="290"/>
      <c r="G33" s="290"/>
      <c r="H3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''"",0),ROW(A2),3),"""")
"),"1L")</f>
        <v>1L</v>
      </c>
      <c r="I33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''"",0),ROW(A2),4),"""")
"),3996.0)</f>
        <v>3996</v>
      </c>
      <c r="J33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''"",0),ROW(A2),5),"""")
"),35.0)</f>
        <v>35</v>
      </c>
      <c r="K33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''"",0),ROW(A2),6),"""")
"),4.666666666666666)</f>
        <v>4.666666667</v>
      </c>
      <c r="L33" s="293"/>
      <c r="M33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''"",0),ROW(A2),1),"""")
"),"브레이크액")</f>
        <v>브레이크액</v>
      </c>
      <c r="N33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''"",0),ROW(A2),2),"""")
"),"DA020669 / 프로텍 브레이크액 DOT-4+ LV 1L 라벨 | 81*111")</f>
        <v>DA020669 / 프로텍 브레이크액 DOT-4+ LV 1L 라벨 | 81*111</v>
      </c>
      <c r="O33" s="290"/>
      <c r="P33" s="290"/>
      <c r="Q33" s="290"/>
      <c r="R33" s="290"/>
      <c r="S33" s="290"/>
      <c r="T3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''"",0),ROW(A2),3),"""")
"),"81*111")</f>
        <v>81*111</v>
      </c>
      <c r="U33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''"",0),ROW(A2),4),"""")
"),4473.0)</f>
        <v>4473</v>
      </c>
      <c r="V33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''"",0),ROW(A2),5),"""")
"),14.0)</f>
        <v>14</v>
      </c>
      <c r="W33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''"",0),ROW(A2),6),"""")
"),1.8666666666666667)</f>
        <v>1.866666667</v>
      </c>
      <c r="X33" s="295"/>
      <c r="Y33" s="296"/>
      <c r="Z33" s="295"/>
      <c r="AA33" s="283"/>
      <c r="AB33" s="283"/>
      <c r="AC33" s="39"/>
      <c r="AD33" s="39"/>
      <c r="AE33" s="39"/>
      <c r="AF33" s="39"/>
      <c r="AG33" s="39"/>
      <c r="AH33" s="39"/>
      <c r="AI33" s="39"/>
      <c r="AJ33" s="39"/>
      <c r="AK33" s="39"/>
      <c r="AL33" s="39"/>
    </row>
    <row r="34" ht="24.0" customHeight="1">
      <c r="A3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''"",0),ROW(A3),1),"""")
"),"엔진오일")</f>
        <v>엔진오일</v>
      </c>
      <c r="B34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''"",0),ROW(A3),2),"""")
"),"2AA40041 / 스탠다드 100%합성엔진오일 5W30 | 1L")</f>
        <v>2AA40041 / 스탠다드 100%합성엔진오일 5W30 | 1L</v>
      </c>
      <c r="C34" s="290"/>
      <c r="D34" s="290"/>
      <c r="E34" s="290"/>
      <c r="F34" s="290"/>
      <c r="G34" s="290"/>
      <c r="H3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''"",0),ROW(A3),3),"""")
"),"1L")</f>
        <v>1L</v>
      </c>
      <c r="I34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''"",0),ROW(A3),4),"""")
"),2880.0)</f>
        <v>2880</v>
      </c>
      <c r="J34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''"",0),ROW(A3),5),"""")
"),26.0)</f>
        <v>26</v>
      </c>
      <c r="K34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''"",0),ROW(A3),6),"""")
"),3.466666666666667)</f>
        <v>3.466666667</v>
      </c>
      <c r="L34" s="293"/>
      <c r="M34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''"",0),ROW(A3),1),"""")
"),"브레이크액")</f>
        <v>브레이크액</v>
      </c>
      <c r="N34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''"",0),ROW(A3),2),"""")
"),"OA020842 / 온루브 맥스 프리미엄 브레이크액 DOT-4+ 1L 라벨 | 80*130")</f>
        <v>OA020842 / 온루브 맥스 프리미엄 브레이크액 DOT-4+ 1L 라벨 | 80*130</v>
      </c>
      <c r="O34" s="290"/>
      <c r="P34" s="290"/>
      <c r="Q34" s="290"/>
      <c r="R34" s="290"/>
      <c r="S34" s="290"/>
      <c r="T3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''"",0),ROW(A3),3),"""")
"),"80*130")</f>
        <v>80*130</v>
      </c>
      <c r="U34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''"",0),ROW(A3),4),"""")
"),1200.0)</f>
        <v>1200</v>
      </c>
      <c r="V34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''"",0),ROW(A3),5),"""")
"),8.0)</f>
        <v>8</v>
      </c>
      <c r="W34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''"",0),ROW(A3),6),"""")
"),1.0666666666666667)</f>
        <v>1.066666667</v>
      </c>
      <c r="X34" s="295"/>
      <c r="Y34" s="296"/>
      <c r="Z34" s="295"/>
      <c r="AA34" s="283"/>
      <c r="AB34" s="283"/>
      <c r="AC34" s="39"/>
      <c r="AD34" s="39"/>
      <c r="AE34" s="39"/>
      <c r="AF34" s="39"/>
      <c r="AG34" s="39"/>
      <c r="AH34" s="39"/>
      <c r="AI34" s="39"/>
      <c r="AJ34" s="39"/>
      <c r="AK34" s="39"/>
      <c r="AL34" s="39"/>
    </row>
    <row r="35" ht="24.0" customHeight="1">
      <c r="A3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''"",0),ROW(A4),1),"""")
"),"브레이크액")</f>
        <v>브레이크액</v>
      </c>
      <c r="B35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''"",0),ROW(A4),2),"""")
"),"1AH40002 / 프로텍 프리미엄 브레이크액 DOT-4+ LV | 1L")</f>
        <v>1AH40002 / 프로텍 프리미엄 브레이크액 DOT-4+ LV | 1L</v>
      </c>
      <c r="C35" s="290"/>
      <c r="D35" s="290"/>
      <c r="E35" s="290"/>
      <c r="F35" s="290"/>
      <c r="G35" s="290"/>
      <c r="H3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''"",0),ROW(A4),3),"""")
"),"1L")</f>
        <v>1L</v>
      </c>
      <c r="I35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''"",0),ROW(A4),4),"""")
"),2880.0)</f>
        <v>2880</v>
      </c>
      <c r="J35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''"",0),ROW(A4),5),"""")
"),25.5)</f>
        <v>25.5</v>
      </c>
      <c r="K35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''"",0),ROW(A4),6),"""")
"),3.4000000000000004)</f>
        <v>3.4</v>
      </c>
      <c r="L35" s="293"/>
      <c r="M35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''"",0),ROW(A4),1),"""")
"),"브레이크액")</f>
        <v>브레이크액</v>
      </c>
      <c r="N35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''"",0),ROW(A4),2),"""")
"),"OA020588 / 디알텍 브레이크액 DOT-4 플러스 1L 라벨 | 77.5*142")</f>
        <v>OA020588 / 디알텍 브레이크액 DOT-4 플러스 1L 라벨 | 77.5*142</v>
      </c>
      <c r="O35" s="290"/>
      <c r="P35" s="290"/>
      <c r="Q35" s="290"/>
      <c r="R35" s="290"/>
      <c r="S35" s="290"/>
      <c r="T3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''"",0),ROW(A4),3),"""")
"),"77.5*142")</f>
        <v>77.5*142</v>
      </c>
      <c r="U35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''"",0),ROW(A4),4),"""")
"),720.0)</f>
        <v>720</v>
      </c>
      <c r="V35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''"",0),ROW(A4),5),"""")
"),4.0)</f>
        <v>4</v>
      </c>
      <c r="W35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''"",0),ROW(A4),6),"""")
"),0.5333333333333333)</f>
        <v>0.5333333333</v>
      </c>
      <c r="X35" s="295"/>
      <c r="Y35" s="296"/>
      <c r="Z35" s="295"/>
      <c r="AA35" s="297"/>
      <c r="AB35" s="297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 ht="24.0" customHeight="1">
      <c r="A3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''"",0),ROW(A5),1),"""")
"),"엔진오일")</f>
        <v>엔진오일</v>
      </c>
      <c r="B36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''"",0),ROW(A5),2),"""")
"),"2AA40003 / GT Formula 엔진오일 PAO 5W30 | 1L")</f>
        <v>2AA40003 / GT Formula 엔진오일 PAO 5W30 | 1L</v>
      </c>
      <c r="C36" s="290"/>
      <c r="D36" s="290"/>
      <c r="E36" s="290"/>
      <c r="F36" s="290"/>
      <c r="G36" s="290"/>
      <c r="H3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''"",0),ROW(A5),3),"""")
"),"1L")</f>
        <v>1L</v>
      </c>
      <c r="I36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''"",0),ROW(A5),4),"""")
"),2268.0)</f>
        <v>2268</v>
      </c>
      <c r="J36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''"",0),ROW(A5),5),"""")
"),23.5)</f>
        <v>23.5</v>
      </c>
      <c r="K36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''"",0),ROW(A5),6),"""")
"),3.1333333333333333)</f>
        <v>3.133333333</v>
      </c>
      <c r="L36" s="293"/>
      <c r="M36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''"",0),ROW(A5),1),"""")
"),"엔진오일")</f>
        <v>엔진오일</v>
      </c>
      <c r="N36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''"",0),ROW(A5),2),"""")
"),"DO020100 / 썸오일 4T 100% 합성엔진오일 5W-40 1L 라벨 | 81*111")</f>
        <v>DO020100 / 썸오일 4T 100% 합성엔진오일 5W-40 1L 라벨 | 81*111</v>
      </c>
      <c r="O36" s="290"/>
      <c r="P36" s="290"/>
      <c r="Q36" s="290"/>
      <c r="R36" s="290"/>
      <c r="S36" s="290"/>
      <c r="T3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''"",0),ROW(A5),3),"""")
"),"81*111")</f>
        <v>81*111</v>
      </c>
      <c r="U36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''"",0),ROW(A5),4),"""")
"),520.0)</f>
        <v>520</v>
      </c>
      <c r="V36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''"",0),ROW(A5),5),"""")
"),3.0)</f>
        <v>3</v>
      </c>
      <c r="W36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''"",0),ROW(A5),6),"""")
"),0.4)</f>
        <v>0.4</v>
      </c>
      <c r="X36" s="295"/>
      <c r="Y36" s="296"/>
      <c r="Z36" s="295"/>
      <c r="AA36" s="297"/>
      <c r="AB36" s="297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 ht="24.0" customHeight="1">
      <c r="A3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''"",0),ROW(A6),1),"""")
"),"엔진오일")</f>
        <v>엔진오일</v>
      </c>
      <c r="B37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''"",0),ROW(A6),2),"""")
"),"3AA40003 / CTWD 100%합성엔진오일 5W30 | 1L")</f>
        <v>3AA40003 / CTWD 100%합성엔진오일 5W30 | 1L</v>
      </c>
      <c r="C37" s="290"/>
      <c r="D37" s="290"/>
      <c r="E37" s="290"/>
      <c r="F37" s="290"/>
      <c r="G37" s="290"/>
      <c r="H3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''"",0),ROW(A6),3),"""")
"),"1L")</f>
        <v>1L</v>
      </c>
      <c r="I37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''"",0),ROW(A6),4),"""")
"),2004.0)</f>
        <v>2004</v>
      </c>
      <c r="J37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''"",0),ROW(A6),5),"""")
"),16.0)</f>
        <v>16</v>
      </c>
      <c r="K37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''"",0),ROW(A6),6),"""")
"),2.1333333333333333)</f>
        <v>2.133333333</v>
      </c>
      <c r="L37" s="293"/>
      <c r="M37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''"",0),ROW(A6),1),"""")
"),"기타")</f>
        <v>기타</v>
      </c>
      <c r="N37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''"",0),ROW(A6),2),"""")
"),"DA020117 / 오일소모방지제 500ml 라벨 | 65*110")</f>
        <v>DA020117 / 오일소모방지제 500ml 라벨 | 65*110</v>
      </c>
      <c r="O37" s="290"/>
      <c r="P37" s="290"/>
      <c r="Q37" s="290"/>
      <c r="R37" s="290"/>
      <c r="S37" s="290"/>
      <c r="T3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''"",0),ROW(A6),3),"""")
"),"65*110")</f>
        <v>65*110</v>
      </c>
      <c r="U37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''"",0),ROW(A6),4),"""")
"),250.0)</f>
        <v>250</v>
      </c>
      <c r="V37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''"",0),ROW(A6),5),"""")
"),2.8)</f>
        <v>2.8</v>
      </c>
      <c r="W37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''"",0),ROW(A6),6),"""")
"),0.3733333333333333)</f>
        <v>0.3733333333</v>
      </c>
      <c r="X37" s="295"/>
      <c r="Y37" s="296"/>
      <c r="Z37" s="295"/>
      <c r="AA37" s="297"/>
      <c r="AB37" s="297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 ht="24.0" customHeight="1">
      <c r="A3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''"",0),ROW(A7),1),"""")
"),"기타")</f>
        <v>기타</v>
      </c>
      <c r="B38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''"",0),ROW(A7),2),"""")
"),"2AJ40047 / 인젝션 펌프 청소유 | 4L")</f>
        <v>2AJ40047 / 인젝션 펌프 청소유 | 4L</v>
      </c>
      <c r="C38" s="290"/>
      <c r="D38" s="290"/>
      <c r="E38" s="290"/>
      <c r="F38" s="290"/>
      <c r="G38" s="290"/>
      <c r="H3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''"",0),ROW(A7),3),"""")
"),"4L")</f>
        <v>4L</v>
      </c>
      <c r="I38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''"",0),ROW(A7),4),"""")
"),560.0)</f>
        <v>560</v>
      </c>
      <c r="J38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''"",0),ROW(A7),5),"""")
"),15.0)</f>
        <v>15</v>
      </c>
      <c r="K38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''"",0),ROW(A7),6),"""")
"),2.0)</f>
        <v>2</v>
      </c>
      <c r="L38" s="293"/>
      <c r="M38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''"",0),ROW(A7),1),"""")
"),"기타")</f>
        <v>기타</v>
      </c>
      <c r="N38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''"",0),ROW(A7),2),"""")
"),"DA020118 / 오일소모방지제 1L 라벨 | 202*95")</f>
        <v>DA020118 / 오일소모방지제 1L 라벨 | 202*95</v>
      </c>
      <c r="O38" s="290"/>
      <c r="P38" s="290"/>
      <c r="Q38" s="290"/>
      <c r="R38" s="290"/>
      <c r="S38" s="290"/>
      <c r="T3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''"",0),ROW(A7),3),"""")
"),"202*95")</f>
        <v>202*95</v>
      </c>
      <c r="U38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''"",0),ROW(A7),4),"""")
"),200.0)</f>
        <v>200</v>
      </c>
      <c r="V38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''"",0),ROW(A7),5),"""")
"),2.0)</f>
        <v>2</v>
      </c>
      <c r="W38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''"",0),ROW(A7),6),"""")
"),0.26666666666666666)</f>
        <v>0.2666666667</v>
      </c>
      <c r="X38" s="295"/>
      <c r="Y38" s="296"/>
      <c r="Z38" s="295"/>
      <c r="AA38" s="297"/>
      <c r="AB38" s="297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 ht="24.0" customHeight="1">
      <c r="A3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''"",0),ROW(A8),1),"""")
"),"엔진오일")</f>
        <v>엔진오일</v>
      </c>
      <c r="B39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''"",0),ROW(A8),2),"""")
"),"1AA40013 / 미라텍 플러스 100% 합성엔진오일 5W30 | 1L")</f>
        <v>1AA40013 / 미라텍 플러스 100% 합성엔진오일 5W30 | 1L</v>
      </c>
      <c r="C39" s="290"/>
      <c r="D39" s="290"/>
      <c r="E39" s="290"/>
      <c r="F39" s="290"/>
      <c r="G39" s="290"/>
      <c r="H3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''"",0),ROW(A8),3),"""")
"),"1L")</f>
        <v>1L</v>
      </c>
      <c r="I39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''"",0),ROW(A8),4),"""")
"),2160.0)</f>
        <v>2160</v>
      </c>
      <c r="J39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''"",0),ROW(A8),5),"""")
"),15.0)</f>
        <v>15</v>
      </c>
      <c r="K39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''"",0),ROW(A8),6),"""")
"),2.0)</f>
        <v>2</v>
      </c>
      <c r="L39" s="293"/>
      <c r="M39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''"",0),ROW(A8),1),"""")
"),"기타")</f>
        <v>기타</v>
      </c>
      <c r="N39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''"",0),ROW(A8),2),"""")
"),"OA020581 / 디알텍 오일소모방지제 500ml 라벨 | 65*110")</f>
        <v>OA020581 / 디알텍 오일소모방지제 500ml 라벨 | 65*110</v>
      </c>
      <c r="O39" s="290"/>
      <c r="P39" s="290"/>
      <c r="Q39" s="290"/>
      <c r="R39" s="290"/>
      <c r="S39" s="290"/>
      <c r="T3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''"",0),ROW(A8),3),"""")
"),"65*110")</f>
        <v>65*110</v>
      </c>
      <c r="U39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''"",0),ROW(A8),4),"""")
"),200.0)</f>
        <v>200</v>
      </c>
      <c r="V39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''"",0),ROW(A8),5),"""")
"),2.0)</f>
        <v>2</v>
      </c>
      <c r="W39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''"",0),ROW(A8),6),"""")
"),0.26666666666666666)</f>
        <v>0.2666666667</v>
      </c>
      <c r="X39" s="295"/>
      <c r="Y39" s="296"/>
      <c r="Z39" s="295"/>
      <c r="AA39" s="297"/>
      <c r="AB39" s="297"/>
      <c r="AC39" s="8"/>
      <c r="AD39" s="8"/>
      <c r="AE39" s="8"/>
      <c r="AF39" s="8"/>
      <c r="AG39" s="8"/>
      <c r="AH39" s="8"/>
      <c r="AI39" s="8"/>
      <c r="AJ39" s="8"/>
      <c r="AK39" s="8"/>
      <c r="AL39" s="8"/>
    </row>
    <row r="40" ht="24.0" customHeight="1">
      <c r="A4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''"",0),ROW(A9),1),"""")
"),"엔진오일")</f>
        <v>엔진오일</v>
      </c>
      <c r="B40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''"",0),ROW(A9),2),"""")
"),"3AA40001 / CTWD 100%합성엔진오일 0W20 | 1L")</f>
        <v>3AA40001 / CTWD 100%합성엔진오일 0W20 | 1L</v>
      </c>
      <c r="C40" s="290"/>
      <c r="D40" s="290"/>
      <c r="E40" s="290"/>
      <c r="F40" s="290"/>
      <c r="G40" s="290"/>
      <c r="H4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''"",0),ROW(A9),3),"""")
"),"1L")</f>
        <v>1L</v>
      </c>
      <c r="I40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''"",0),ROW(A9),4),"""")
"),2004.0)</f>
        <v>2004</v>
      </c>
      <c r="J40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''"",0),ROW(A9),5),"""")
"),14.0)</f>
        <v>14</v>
      </c>
      <c r="K40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''"",0),ROW(A9),6),"""")
"),1.8666666666666667)</f>
        <v>1.866666667</v>
      </c>
      <c r="L40" s="293"/>
      <c r="M40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''"",0),ROW(A9),1),"""")
"),"엔진오일")</f>
        <v>엔진오일</v>
      </c>
      <c r="N40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''"",0),ROW(A9),2),"""")
"),"2AA20004 / GT 엔진오일 PAO 5W-30 1L 라벨 | 92*110")</f>
        <v>2AA20004 / GT 엔진오일 PAO 5W-30 1L 라벨 | 92*110</v>
      </c>
      <c r="O40" s="290"/>
      <c r="P40" s="290"/>
      <c r="Q40" s="290"/>
      <c r="R40" s="290"/>
      <c r="S40" s="290"/>
      <c r="T4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''"",0),ROW(A9),3),"""")
"),"92*110")</f>
        <v>92*110</v>
      </c>
      <c r="U40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''"",0),ROW(A9),4),"""")
"),120.0)</f>
        <v>120</v>
      </c>
      <c r="V40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''"",0),ROW(A9),5),"""")
"),2.0)</f>
        <v>2</v>
      </c>
      <c r="W40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''"",0),ROW(A9),6),"""")
"),0.26666666666666666)</f>
        <v>0.2666666667</v>
      </c>
      <c r="X40" s="295"/>
      <c r="Y40" s="296"/>
      <c r="Z40" s="295"/>
      <c r="AA40" s="297"/>
      <c r="AB40" s="297"/>
      <c r="AC40" s="8"/>
      <c r="AD40" s="8"/>
      <c r="AE40" s="8"/>
      <c r="AF40" s="8"/>
      <c r="AG40" s="8"/>
      <c r="AH40" s="8"/>
      <c r="AI40" s="8"/>
      <c r="AJ40" s="8"/>
      <c r="AK40" s="8"/>
      <c r="AL40" s="8"/>
    </row>
    <row r="41" ht="24.0" customHeight="1">
      <c r="A4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''"",0),ROW(A10),1),"""")
"),"브레이크액")</f>
        <v>브레이크액</v>
      </c>
      <c r="B41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''"",0),ROW(A10),2),"""")
"),"2AH40004 / 온루브 맥스 프리미엄 브레이크액 DOT-4+ | 1L")</f>
        <v>2AH40004 / 온루브 맥스 프리미엄 브레이크액 DOT-4+ | 1L</v>
      </c>
      <c r="C41" s="290"/>
      <c r="D41" s="290"/>
      <c r="E41" s="290"/>
      <c r="F41" s="290"/>
      <c r="G41" s="290"/>
      <c r="H4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''"",0),ROW(A10),3),"""")
"),"1L")</f>
        <v>1L</v>
      </c>
      <c r="I41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''"",0),ROW(A10),4),"""")
"),1200.0)</f>
        <v>1200</v>
      </c>
      <c r="J41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''"",0),ROW(A10),5),"""")
"),13.5)</f>
        <v>13.5</v>
      </c>
      <c r="K41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''"",0),ROW(A10),6),"""")
"),1.8)</f>
        <v>1.8</v>
      </c>
      <c r="L41" s="293"/>
      <c r="M41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''"",0),ROW(A10),1),"""")
"),"엔진오일")</f>
        <v>엔진오일</v>
      </c>
      <c r="N41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''"",0),ROW(A10),2),"""")
"),"OO020695 / 넘버원 5w30 가솔린 디젤 합성엔진오일 1L 라벨 | 90*140")</f>
        <v>OO020695 / 넘버원 5w30 가솔린 디젤 합성엔진오일 1L 라벨 | 90*140</v>
      </c>
      <c r="O41" s="290"/>
      <c r="P41" s="290"/>
      <c r="Q41" s="290"/>
      <c r="R41" s="290"/>
      <c r="S41" s="290"/>
      <c r="T4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''"",0),ROW(A10),3),"""")
"),"90*140")</f>
        <v>90*140</v>
      </c>
      <c r="U41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''"",0),ROW(A10),4),"""")
"),60.0)</f>
        <v>60</v>
      </c>
      <c r="V41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''"",0),ROW(A10),5),"""")
"),1.5)</f>
        <v>1.5</v>
      </c>
      <c r="W41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''"",0),ROW(A10),6),"""")
"),0.2)</f>
        <v>0.2</v>
      </c>
      <c r="X41" s="295"/>
      <c r="Y41" s="296"/>
      <c r="Z41" s="295"/>
      <c r="AA41" s="297"/>
      <c r="AB41" s="297"/>
      <c r="AC41" s="8"/>
      <c r="AD41" s="8"/>
      <c r="AE41" s="8"/>
      <c r="AF41" s="8"/>
      <c r="AG41" s="8"/>
      <c r="AH41" s="8"/>
      <c r="AI41" s="8"/>
      <c r="AJ41" s="8"/>
      <c r="AK41" s="8"/>
      <c r="AL41" s="8"/>
    </row>
    <row r="42" ht="24.0" customHeight="1">
      <c r="A4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''"",0),ROW(A11),1),"""")
"),"엔진오일")</f>
        <v>엔진오일</v>
      </c>
      <c r="B42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''"",0),ROW(A11),2),"""")
"),"1AA40005 / 썸오일 100% 합성엔진오일 5W30 | 1L")</f>
        <v>1AA40005 / 썸오일 100% 합성엔진오일 5W30 | 1L</v>
      </c>
      <c r="C42" s="290"/>
      <c r="D42" s="290"/>
      <c r="E42" s="290"/>
      <c r="F42" s="290"/>
      <c r="G42" s="290"/>
      <c r="H4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''"",0),ROW(A11),3),"""")
"),"1L")</f>
        <v>1L</v>
      </c>
      <c r="I42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''"",0),ROW(A11),4),"""")
"),1368.0)</f>
        <v>1368</v>
      </c>
      <c r="J42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''"",0),ROW(A11),5),"""")
"),13.0)</f>
        <v>13</v>
      </c>
      <c r="K42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''"",0),ROW(A11),6),"""")
"),1.7333333333333334)</f>
        <v>1.733333333</v>
      </c>
      <c r="L42" s="293"/>
      <c r="M42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''"",0),ROW(A11),1),"""")
"),"기타")</f>
        <v>기타</v>
      </c>
      <c r="N42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''"",0),ROW(A11),2),"""")
"),"DA020119 / 오일소모방지제 2L 라벨 | 116x102")</f>
        <v>DA020119 / 오일소모방지제 2L 라벨 | 116x102</v>
      </c>
      <c r="O42" s="290"/>
      <c r="P42" s="290"/>
      <c r="Q42" s="290"/>
      <c r="R42" s="290"/>
      <c r="S42" s="290"/>
      <c r="T4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''"",0),ROW(A11),3),"""")
"),"116x102")</f>
        <v>116x102</v>
      </c>
      <c r="U42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''"",0),ROW(A11),4),"""")
"),80.0)</f>
        <v>80</v>
      </c>
      <c r="V42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''"",0),ROW(A11),5),"""")
"),1.2)</f>
        <v>1.2</v>
      </c>
      <c r="W42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''"",0),ROW(A11),6),"""")
"),0.16)</f>
        <v>0.16</v>
      </c>
      <c r="X42" s="295"/>
      <c r="Y42" s="296"/>
      <c r="Z42" s="295"/>
      <c r="AA42" s="297"/>
      <c r="AB42" s="297"/>
      <c r="AC42" s="8"/>
      <c r="AD42" s="8"/>
      <c r="AE42" s="8"/>
      <c r="AF42" s="8"/>
      <c r="AG42" s="8"/>
      <c r="AH42" s="8"/>
      <c r="AI42" s="8"/>
      <c r="AJ42" s="8"/>
      <c r="AK42" s="8"/>
      <c r="AL42" s="8"/>
    </row>
    <row r="43" ht="24.0" customHeight="1">
      <c r="A4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''"",0),ROW(A12),1),"""")
"),"엔진오일")</f>
        <v>엔진오일</v>
      </c>
      <c r="B43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''"",0),ROW(A12),2),"""")
"),"1AA40012 / 썸오일 100% 합성엔진오일 4T 5W40 | 1L")</f>
        <v>1AA40012 / 썸오일 100% 합성엔진오일 4T 5W40 | 1L</v>
      </c>
      <c r="C43" s="290"/>
      <c r="D43" s="290"/>
      <c r="E43" s="290"/>
      <c r="F43" s="290"/>
      <c r="G43" s="290"/>
      <c r="H4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''"",0),ROW(A12),3),"""")
"),"1L")</f>
        <v>1L</v>
      </c>
      <c r="I43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''"",0),ROW(A12),4),"""")
"),720.0)</f>
        <v>720</v>
      </c>
      <c r="J43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''"",0),ROW(A12),5),"""")
"),11.5)</f>
        <v>11.5</v>
      </c>
      <c r="K43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''"",0),ROW(A12),6),"""")
"),1.5333333333333332)</f>
        <v>1.533333333</v>
      </c>
      <c r="L43" s="293"/>
      <c r="M43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''"",0),ROW(A12),1),"""")
"),"엔진오일")</f>
        <v>엔진오일</v>
      </c>
      <c r="N43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''"",0),ROW(A12),2),"""")
"),"DO020101 / 썸오일 100% 합성엔진오일 10W-40 4L 라벨 리뉴얼 | 108*160")</f>
        <v>DO020101 / 썸오일 100% 합성엔진오일 10W-40 4L 라벨 리뉴얼 | 108*160</v>
      </c>
      <c r="O43" s="290"/>
      <c r="P43" s="290"/>
      <c r="Q43" s="290"/>
      <c r="R43" s="290"/>
      <c r="S43" s="290"/>
      <c r="T4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''"",0),ROW(A12),3),"""")
"),"108*160")</f>
        <v>108*160</v>
      </c>
      <c r="U43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''"",0),ROW(A12),4),"""")
"),96.0)</f>
        <v>96</v>
      </c>
      <c r="V43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''"",0),ROW(A12),5),"""")
"),1.0)</f>
        <v>1</v>
      </c>
      <c r="W43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''"",0),ROW(A12),6),"""")
"),0.13333333333333333)</f>
        <v>0.1333333333</v>
      </c>
      <c r="X43" s="295"/>
      <c r="Y43" s="296"/>
      <c r="Z43" s="295"/>
      <c r="AA43" s="297"/>
      <c r="AB43" s="297"/>
      <c r="AC43" s="8"/>
      <c r="AD43" s="8"/>
      <c r="AE43" s="8"/>
      <c r="AF43" s="8"/>
      <c r="AG43" s="8"/>
      <c r="AH43" s="8"/>
      <c r="AI43" s="8"/>
      <c r="AJ43" s="8"/>
      <c r="AK43" s="8"/>
      <c r="AL43" s="8"/>
    </row>
    <row r="44" ht="24.0" customHeight="1">
      <c r="A4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''"",0),ROW(A13),1),"""")
"),"브레이크액")</f>
        <v>브레이크액</v>
      </c>
      <c r="B44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''"",0),ROW(A13),2),"""")
"),"2AH40003 / 디알텍 브레이크액 DOT-4 플러스 | 1L")</f>
        <v>2AH40003 / 디알텍 브레이크액 DOT-4 플러스 | 1L</v>
      </c>
      <c r="C44" s="290"/>
      <c r="D44" s="290"/>
      <c r="E44" s="290"/>
      <c r="F44" s="290"/>
      <c r="G44" s="290"/>
      <c r="H4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''"",0),ROW(A13),3),"""")
"),"1L")</f>
        <v>1L</v>
      </c>
      <c r="I44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''"",0),ROW(A13),4),"""")
"),720.0)</f>
        <v>720</v>
      </c>
      <c r="J44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''"",0),ROW(A13),5),"""")
"),11.0)</f>
        <v>11</v>
      </c>
      <c r="K44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''"",0),ROW(A13),6),"""")
"),1.4666666666666668)</f>
        <v>1.466666667</v>
      </c>
      <c r="L44" s="293"/>
      <c r="M44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''"",0),ROW(A13),1),"""")
"),"브레이크액")</f>
        <v>브레이크액</v>
      </c>
      <c r="N44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''"",0),ROW(A13),2),"""")
"),"OO020669 / CTWD 엔진오일 0W-20 1L 라벨 | 77.5*142")</f>
        <v>OO020669 / CTWD 엔진오일 0W-20 1L 라벨 | 77.5*142</v>
      </c>
      <c r="O44" s="290"/>
      <c r="P44" s="290"/>
      <c r="Q44" s="290"/>
      <c r="R44" s="290"/>
      <c r="S44" s="290"/>
      <c r="T4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''"",0),ROW(A13),3),"""")
"),"77.5*142")</f>
        <v>77.5*142</v>
      </c>
      <c r="U44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''"",0),ROW(A13),4),"""")
"),2004.0)</f>
        <v>2004</v>
      </c>
      <c r="V44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''"",0),ROW(A13),5),"""")
"),0.0)</f>
        <v>0</v>
      </c>
      <c r="W44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''"",0),ROW(A13),6),"""")
"),0.0)</f>
        <v>0</v>
      </c>
      <c r="X44" s="295"/>
      <c r="Y44" s="296"/>
      <c r="Z44" s="295"/>
      <c r="AA44" s="297"/>
      <c r="AB44" s="297"/>
      <c r="AC44" s="8"/>
      <c r="AD44" s="8"/>
      <c r="AE44" s="8"/>
      <c r="AF44" s="8"/>
      <c r="AG44" s="8"/>
      <c r="AH44" s="8"/>
      <c r="AI44" s="8"/>
      <c r="AJ44" s="8"/>
      <c r="AK44" s="8"/>
      <c r="AL44" s="8"/>
    </row>
    <row r="45" ht="24.0" customHeight="1">
      <c r="A4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''"",0),ROW(A14),1),"""")
"),"엔진오일")</f>
        <v>엔진오일</v>
      </c>
      <c r="B45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''"",0),ROW(A14),2),"""")
"),"2AA40102 / 카젠 썸오일 100% 합성엔진오일 5W30 | 1L")</f>
        <v>2AA40102 / 카젠 썸오일 100% 합성엔진오일 5W30 | 1L</v>
      </c>
      <c r="C45" s="290"/>
      <c r="D45" s="290"/>
      <c r="E45" s="290"/>
      <c r="F45" s="290"/>
      <c r="G45" s="290"/>
      <c r="H4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''"",0),ROW(A14),3),"""")
"),"1L")</f>
        <v>1L</v>
      </c>
      <c r="I45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''"",0),ROW(A14),4),"""")
"),1200.0)</f>
        <v>1200</v>
      </c>
      <c r="J45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''"",0),ROW(A14),5),"""")
"),10.0)</f>
        <v>10</v>
      </c>
      <c r="K45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''"",0),ROW(A14),6),"""")
"),1.3333333333333333)</f>
        <v>1.333333333</v>
      </c>
      <c r="L45" s="293"/>
      <c r="M45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''"",0),ROW(A14),1),"""")
"),"엔진오일")</f>
        <v>엔진오일</v>
      </c>
      <c r="N45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''"",0),ROW(A14),2),"""")
"),"OO020606 / 디알텍 엔진오일 PAO 5w30 1L 라벨 | 77.5*142")</f>
        <v>OO020606 / 디알텍 엔진오일 PAO 5w30 1L 라벨 | 77.5*142</v>
      </c>
      <c r="O45" s="290"/>
      <c r="P45" s="290"/>
      <c r="Q45" s="290"/>
      <c r="R45" s="290"/>
      <c r="S45" s="290"/>
      <c r="T4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''"",0),ROW(A14),3),"""")
"),"77.5*142")</f>
        <v>77.5*142</v>
      </c>
      <c r="U45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''"",0),ROW(A14),4),"""")
"),720.0)</f>
        <v>720</v>
      </c>
      <c r="V45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''"",0),ROW(A14),5),"""")
"),0.0)</f>
        <v>0</v>
      </c>
      <c r="W45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''"",0),ROW(A14),6),"""")
"),0.0)</f>
        <v>0</v>
      </c>
      <c r="X45" s="295"/>
      <c r="Y45" s="296"/>
      <c r="Z45" s="295"/>
      <c r="AA45" s="297"/>
      <c r="AB45" s="297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ht="24.0" customHeight="1">
      <c r="A4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''"",0),ROW(A15),1),"""")
"),"엔진오일")</f>
        <v>엔진오일</v>
      </c>
      <c r="B46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''"",0),ROW(A15),2),"""")
"),"2AA40058 / 세양 TORENO GOLD 100%합성엔진오일 5W30 | 1L")</f>
        <v>2AA40058 / 세양 TORENO GOLD 100%합성엔진오일 5W30 | 1L</v>
      </c>
      <c r="C46" s="290"/>
      <c r="D46" s="290"/>
      <c r="E46" s="290"/>
      <c r="F46" s="290"/>
      <c r="G46" s="290"/>
      <c r="H4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''"",0),ROW(A15),3),"""")
"),"1L")</f>
        <v>1L</v>
      </c>
      <c r="I46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''"",0),ROW(A15),4),"""")
"),576.0)</f>
        <v>576</v>
      </c>
      <c r="J46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''"",0),ROW(A15),5),"""")
"),9.5)</f>
        <v>9.5</v>
      </c>
      <c r="K46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''"",0),ROW(A15),6),"""")
"),1.2666666666666666)</f>
        <v>1.266666667</v>
      </c>
      <c r="L46" s="293"/>
      <c r="M46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''"",0),ROW(A15),1),"""")
"),"엔진오일")</f>
        <v>엔진오일</v>
      </c>
      <c r="N46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''"",0),ROW(A15),2),"""")
"),"OO020671 / CTWD 엔진오일 5W-30 1L 라벨 | 77.5*142")</f>
        <v>OO020671 / CTWD 엔진오일 5W-30 1L 라벨 | 77.5*142</v>
      </c>
      <c r="O46" s="290"/>
      <c r="P46" s="290"/>
      <c r="Q46" s="290"/>
      <c r="R46" s="290"/>
      <c r="S46" s="290"/>
      <c r="T4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''"",0),ROW(A15),3),"""")
"),"77.5*142")</f>
        <v>77.5*142</v>
      </c>
      <c r="U46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''"",0),ROW(A15),4),"""")
"),2004.0)</f>
        <v>2004</v>
      </c>
      <c r="V46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''"",0),ROW(A15),5),"""")
"),0.0)</f>
        <v>0</v>
      </c>
      <c r="W46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''"",0),ROW(A15),6),"""")
"),0.0)</f>
        <v>0</v>
      </c>
      <c r="X46" s="295"/>
      <c r="Y46" s="296"/>
      <c r="Z46" s="295"/>
      <c r="AA46" s="297"/>
      <c r="AB46" s="297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 ht="24.0" customHeight="1">
      <c r="A4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''"",0),ROW(A16),1),"""")
"),"엔진오일")</f>
        <v>엔진오일</v>
      </c>
      <c r="B47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''"",0),ROW(A16),2),"""")
"),"2AA40032 / 디알텍 100%합성엔진오일 5W30 | 1L")</f>
        <v>2AA40032 / 디알텍 100%합성엔진오일 5W30 | 1L</v>
      </c>
      <c r="C47" s="290"/>
      <c r="D47" s="290"/>
      <c r="E47" s="290"/>
      <c r="F47" s="290"/>
      <c r="G47" s="290"/>
      <c r="H4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''"",0),ROW(A16),3),"""")
"),"1L")</f>
        <v>1L</v>
      </c>
      <c r="I47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''"",0),ROW(A16),4),"""")
"),1440.0)</f>
        <v>1440</v>
      </c>
      <c r="J47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''"",0),ROW(A16),5),"""")
"),9.0)</f>
        <v>9</v>
      </c>
      <c r="K47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''"",0),ROW(A16),6),"""")
"),1.2)</f>
        <v>1.2</v>
      </c>
      <c r="L47" s="293"/>
      <c r="M47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''"",0),ROW(A16),1),"""")
"),"엔진오일")</f>
        <v>엔진오일</v>
      </c>
      <c r="N47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''"",0),ROW(A16),2),"""")
"),"OO020715 / 세양 TORENO GOLD 5W-30 합성엔진오일 1L 라벨 | 76*140")</f>
        <v>OO020715 / 세양 TORENO GOLD 5W-30 합성엔진오일 1L 라벨 | 76*140</v>
      </c>
      <c r="O47" s="290"/>
      <c r="P47" s="290"/>
      <c r="Q47" s="290"/>
      <c r="R47" s="290"/>
      <c r="S47" s="290"/>
      <c r="T4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''"",0),ROW(A16),3),"""")
"),"76*140")</f>
        <v>76*140</v>
      </c>
      <c r="U47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''"",0),ROW(A16),4),"""")
"),576.0)</f>
        <v>576</v>
      </c>
      <c r="V47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''"",0),ROW(A16),5),"""")
"),0.0)</f>
        <v>0</v>
      </c>
      <c r="W47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''"",0),ROW(A16),6),"""")
"),0.0)</f>
        <v>0</v>
      </c>
      <c r="X47" s="295"/>
      <c r="Y47" s="296"/>
      <c r="Z47" s="295"/>
      <c r="AA47" s="297"/>
      <c r="AB47" s="297"/>
      <c r="AC47" s="8"/>
      <c r="AD47" s="8"/>
      <c r="AE47" s="8"/>
      <c r="AF47" s="8"/>
      <c r="AG47" s="8"/>
      <c r="AH47" s="8"/>
      <c r="AI47" s="8"/>
      <c r="AJ47" s="8"/>
      <c r="AK47" s="8"/>
      <c r="AL47" s="8"/>
    </row>
    <row r="48" ht="18.75" customHeight="1">
      <c r="A4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''"",0),ROW(A17),1),"""")
"),"엔진오일")</f>
        <v>엔진오일</v>
      </c>
      <c r="B48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''"",0),ROW(A17),2),"""")
"),"2AA40053 / 아디노 100%합성엔진오일 5W30 | 1L")</f>
        <v>2AA40053 / 아디노 100%합성엔진오일 5W30 | 1L</v>
      </c>
      <c r="C48" s="290"/>
      <c r="D48" s="290"/>
      <c r="E48" s="290"/>
      <c r="F48" s="290"/>
      <c r="G48" s="290"/>
      <c r="H4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''"",0),ROW(A17),3),"""")
"),"1L")</f>
        <v>1L</v>
      </c>
      <c r="I48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''"",0),ROW(A17),4),"""")
"),1440.0)</f>
        <v>1440</v>
      </c>
      <c r="J48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''"",0),ROW(A17),5),"""")
"),9.0)</f>
        <v>9</v>
      </c>
      <c r="K48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''"",0),ROW(A17),6),"""")
"),1.2)</f>
        <v>1.2</v>
      </c>
      <c r="L48" s="293"/>
      <c r="M48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''"",0),ROW(A17),1),"""")
"),"")</f>
        <v/>
      </c>
      <c r="N48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''"",0),ROW(A17),2),"""")
"),"")</f>
        <v/>
      </c>
      <c r="O48" s="290"/>
      <c r="P48" s="290"/>
      <c r="Q48" s="290"/>
      <c r="R48" s="290"/>
      <c r="S48" s="290"/>
      <c r="T4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''"",0),ROW(A17),3),"""")
"),"")</f>
        <v/>
      </c>
      <c r="U48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''"",0),ROW(A17),4),"""")
"),"")</f>
        <v/>
      </c>
      <c r="V4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''"",0),ROW(A17),5),"""")
"),"")</f>
        <v/>
      </c>
      <c r="W48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''"",0),ROW(A17),6),"""")
"),"")</f>
        <v/>
      </c>
      <c r="X48" s="244"/>
      <c r="Y48" s="297"/>
      <c r="Z48" s="297"/>
      <c r="AA48" s="297"/>
      <c r="AB48" s="297"/>
      <c r="AC48" s="8"/>
      <c r="AD48" s="8"/>
      <c r="AE48" s="8"/>
      <c r="AF48" s="8"/>
      <c r="AG48" s="8"/>
      <c r="AH48" s="8"/>
      <c r="AI48" s="8"/>
      <c r="AJ48" s="8"/>
      <c r="AK48" s="8"/>
      <c r="AL48" s="8"/>
    </row>
    <row r="49" ht="18.75" customHeight="1">
      <c r="A4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''"",0),ROW(A18),1),"""")
"),"엔진오일")</f>
        <v>엔진오일</v>
      </c>
      <c r="B49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''"",0),ROW(A18),2),"""")
"),"2AA40001 / GT Formula 엔진오일 PAO 0W20 | 1L")</f>
        <v>2AA40001 / GT Formula 엔진오일 PAO 0W20 | 1L</v>
      </c>
      <c r="C49" s="290"/>
      <c r="D49" s="290"/>
      <c r="E49" s="290"/>
      <c r="F49" s="290"/>
      <c r="G49" s="290"/>
      <c r="H4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''"",0),ROW(A18),3),"""")
"),"1L")</f>
        <v>1L</v>
      </c>
      <c r="I49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''"",0),ROW(A18),4),"""")
"),1152.0)</f>
        <v>1152</v>
      </c>
      <c r="J49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''"",0),ROW(A18),5),"""")
"),8.0)</f>
        <v>8</v>
      </c>
      <c r="K49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''"",0),ROW(A18),6),"""")
"),1.0666666666666667)</f>
        <v>1.066666667</v>
      </c>
      <c r="L49" s="293"/>
      <c r="M49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''"",0),ROW(A18),1),"""")
"),"")</f>
        <v/>
      </c>
      <c r="N49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''"",0),ROW(A18),2),"""")
"),"")</f>
        <v/>
      </c>
      <c r="O49" s="290"/>
      <c r="P49" s="290"/>
      <c r="Q49" s="290"/>
      <c r="R49" s="290"/>
      <c r="S49" s="290"/>
      <c r="T4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''"",0),ROW(A18),3),"""")
"),"")</f>
        <v/>
      </c>
      <c r="U49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''"",0),ROW(A18),4),"""")
"),"")</f>
        <v/>
      </c>
      <c r="V4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''"",0),ROW(A18),5),"""")
"),"")</f>
        <v/>
      </c>
      <c r="W49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''"",0),ROW(A18),6),"""")
"),"")</f>
        <v/>
      </c>
      <c r="X49" s="244"/>
      <c r="Y49" s="297"/>
      <c r="Z49" s="297"/>
      <c r="AA49" s="297"/>
      <c r="AB49" s="297"/>
      <c r="AC49" s="8"/>
      <c r="AD49" s="8"/>
      <c r="AE49" s="8"/>
      <c r="AF49" s="8"/>
      <c r="AG49" s="8"/>
      <c r="AH49" s="8"/>
      <c r="AI49" s="8"/>
      <c r="AJ49" s="8"/>
      <c r="AK49" s="8"/>
      <c r="AL49" s="8"/>
    </row>
    <row r="50" ht="18.75" customHeight="1">
      <c r="A5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''"",0),ROW(A19),1),"""")
"),"엔진오일")</f>
        <v>엔진오일</v>
      </c>
      <c r="B50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''"",0),ROW(A19),2),"""")
"),"1AA40002 / 썸오일 100% 합성엔진오일 0W20 | 1L")</f>
        <v>1AA40002 / 썸오일 100% 합성엔진오일 0W20 | 1L</v>
      </c>
      <c r="C50" s="290"/>
      <c r="D50" s="290"/>
      <c r="E50" s="290"/>
      <c r="F50" s="290"/>
      <c r="G50" s="290"/>
      <c r="H5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''"",0),ROW(A19),3),"""")
"),"1L")</f>
        <v>1L</v>
      </c>
      <c r="I50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''"",0),ROW(A19),4),"""")
"),720.0)</f>
        <v>720</v>
      </c>
      <c r="J50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''"",0),ROW(A19),5),"""")
"),7.5)</f>
        <v>7.5</v>
      </c>
      <c r="K50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''"",0),ROW(A19),6),"""")
"),1.0)</f>
        <v>1</v>
      </c>
      <c r="L50" s="293"/>
      <c r="M50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''"",0),ROW(A19),1),"""")
"),"")</f>
        <v/>
      </c>
      <c r="N50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''"",0),ROW(A19),2),"""")
"),"")</f>
        <v/>
      </c>
      <c r="O50" s="290"/>
      <c r="P50" s="290"/>
      <c r="Q50" s="290"/>
      <c r="R50" s="290"/>
      <c r="S50" s="290"/>
      <c r="T5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''"",0),ROW(A19),3),"""")
"),"")</f>
        <v/>
      </c>
      <c r="U50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''"",0),ROW(A19),4),"""")
"),"")</f>
        <v/>
      </c>
      <c r="V5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''"",0),ROW(A19),5),"""")
"),"")</f>
        <v/>
      </c>
      <c r="W50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''"",0),ROW(A19),6),"""")
"),"")</f>
        <v/>
      </c>
      <c r="X50" s="244"/>
      <c r="Y50" s="297"/>
      <c r="Z50" s="297"/>
      <c r="AA50" s="297"/>
      <c r="AB50" s="297"/>
      <c r="AC50" s="8"/>
      <c r="AD50" s="8"/>
      <c r="AE50" s="8"/>
      <c r="AF50" s="8"/>
      <c r="AG50" s="8"/>
      <c r="AH50" s="8"/>
      <c r="AI50" s="8"/>
      <c r="AJ50" s="8"/>
      <c r="AK50" s="8"/>
      <c r="AL50" s="8"/>
    </row>
    <row r="51" ht="17.25" customHeight="1">
      <c r="A5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''"",0),ROW(A20),1),"""")
"),"엔진오일")</f>
        <v>엔진오일</v>
      </c>
      <c r="B51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''"",0),ROW(A20),2),"""")
"),"1AA40015 / 미라텍탑 PAO 100% 합성엔진오일 5W30 | 1L")</f>
        <v>1AA40015 / 미라텍탑 PAO 100% 합성엔진오일 5W30 | 1L</v>
      </c>
      <c r="C51" s="290"/>
      <c r="D51" s="290"/>
      <c r="E51" s="290"/>
      <c r="F51" s="290"/>
      <c r="G51" s="290"/>
      <c r="H5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''"",0),ROW(A20),3),"""")
"),"1L")</f>
        <v>1L</v>
      </c>
      <c r="I51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''"",0),ROW(A20),4),"""")
"),720.0)</f>
        <v>720</v>
      </c>
      <c r="J51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''"",0),ROW(A20),5),"""")
"),7.5)</f>
        <v>7.5</v>
      </c>
      <c r="K51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''"",0),ROW(A20),6),"""")
"),1.0)</f>
        <v>1</v>
      </c>
      <c r="L51" s="293"/>
      <c r="M51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''"",0),ROW(A20),1),"""")
"),"")</f>
        <v/>
      </c>
      <c r="N51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''"",0),ROW(A20),2),"""")
"),"")</f>
        <v/>
      </c>
      <c r="O51" s="290"/>
      <c r="P51" s="290"/>
      <c r="Q51" s="290"/>
      <c r="R51" s="290"/>
      <c r="S51" s="290"/>
      <c r="T5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''"",0),ROW(A20),3),"""")
"),"")</f>
        <v/>
      </c>
      <c r="U51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''"",0),ROW(A20),4),"""")
"),"")</f>
        <v/>
      </c>
      <c r="V5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''"",0),ROW(A20),5),"""")
"),"")</f>
        <v/>
      </c>
      <c r="W51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''"",0),ROW(A20),6),"""")
"),"")</f>
        <v/>
      </c>
      <c r="X51" s="244"/>
      <c r="Y51" s="244"/>
      <c r="Z51" s="244"/>
      <c r="AA51" s="244"/>
      <c r="AB51" s="244"/>
      <c r="AC51" s="8"/>
      <c r="AD51" s="8"/>
      <c r="AE51" s="8"/>
      <c r="AF51" s="8"/>
      <c r="AG51" s="8"/>
      <c r="AH51" s="8"/>
      <c r="AI51" s="8"/>
      <c r="AJ51" s="8"/>
      <c r="AK51" s="8"/>
      <c r="AL51" s="8"/>
    </row>
    <row r="52" ht="17.25" customHeight="1">
      <c r="A5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''"",0),ROW(A21),1),"""")
"),"기타")</f>
        <v>기타</v>
      </c>
      <c r="B52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''"",0),ROW(A21),2),"""")
"),"2AJ40016 / 디알텍 오일소모방지제 | 0.5L")</f>
        <v>2AJ40016 / 디알텍 오일소모방지제 | 0.5L</v>
      </c>
      <c r="C52" s="290"/>
      <c r="D52" s="290"/>
      <c r="E52" s="290"/>
      <c r="F52" s="290"/>
      <c r="G52" s="290"/>
      <c r="H5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''"",0),ROW(A21),3),"""")
"),"0.5L")</f>
        <v>0.5L</v>
      </c>
      <c r="I52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''"",0),ROW(A21),4),"""")
"),140.0)</f>
        <v>140</v>
      </c>
      <c r="J52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''"",0),ROW(A21),5),"""")
"),6.0)</f>
        <v>6</v>
      </c>
      <c r="K52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''"",0),ROW(A21),6),"""")
"),0.8)</f>
        <v>0.8</v>
      </c>
      <c r="L52" s="293"/>
      <c r="M52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''"",0),ROW(A21),1),"""")
"),"")</f>
        <v/>
      </c>
      <c r="N52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''"",0),ROW(A21),2),"""")
"),"")</f>
        <v/>
      </c>
      <c r="O52" s="290"/>
      <c r="P52" s="290"/>
      <c r="Q52" s="290"/>
      <c r="R52" s="290"/>
      <c r="S52" s="290"/>
      <c r="T5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''"",0),ROW(A21),3),"""")
"),"")</f>
        <v/>
      </c>
      <c r="U52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''"",0),ROW(A21),4),"""")
"),"")</f>
        <v/>
      </c>
      <c r="V5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''"",0),ROW(A21),5),"""")
"),"")</f>
        <v/>
      </c>
      <c r="W52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''"",0),ROW(A21),6),"""")
"),"")</f>
        <v/>
      </c>
      <c r="X52" s="244"/>
      <c r="Y52" s="244"/>
      <c r="Z52" s="244"/>
      <c r="AA52" s="244"/>
      <c r="AB52" s="244"/>
      <c r="AC52" s="8"/>
      <c r="AD52" s="8"/>
      <c r="AE52" s="8"/>
      <c r="AF52" s="8"/>
      <c r="AG52" s="8"/>
      <c r="AH52" s="8"/>
      <c r="AI52" s="8"/>
      <c r="AJ52" s="8"/>
      <c r="AK52" s="8"/>
      <c r="AL52" s="8"/>
    </row>
    <row r="53" ht="17.25" customHeight="1">
      <c r="A5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''"",0),ROW(A22),1),"""")
"),"엔진오일")</f>
        <v>엔진오일</v>
      </c>
      <c r="B53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''"",0),ROW(A22),2),"""")
"),"1AA40003 / 썸오일 100% 합성엔진오일 0W30 | 1L")</f>
        <v>1AA40003 / 썸오일 100% 합성엔진오일 0W30 | 1L</v>
      </c>
      <c r="C53" s="290"/>
      <c r="D53" s="290"/>
      <c r="E53" s="290"/>
      <c r="F53" s="290"/>
      <c r="G53" s="290"/>
      <c r="H5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''"",0),ROW(A22),3),"""")
"),"1L")</f>
        <v>1L</v>
      </c>
      <c r="I53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''"",0),ROW(A22),4),"""")
"),360.0)</f>
        <v>360</v>
      </c>
      <c r="J53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''"",0),ROW(A22),5),"""")
"),6.0)</f>
        <v>6</v>
      </c>
      <c r="K53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''"",0),ROW(A22),6),"""")
"),0.8)</f>
        <v>0.8</v>
      </c>
      <c r="L53" s="293"/>
      <c r="M53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''"",0),ROW(A22),1),"""")
"),"")</f>
        <v/>
      </c>
      <c r="N53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''"",0),ROW(A22),2),"""")
"),"")</f>
        <v/>
      </c>
      <c r="O53" s="290"/>
      <c r="P53" s="290"/>
      <c r="Q53" s="290"/>
      <c r="R53" s="290"/>
      <c r="S53" s="290"/>
      <c r="T5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''"",0),ROW(A22),3),"""")
"),"")</f>
        <v/>
      </c>
      <c r="U53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''"",0),ROW(A22),4),"""")
"),"")</f>
        <v/>
      </c>
      <c r="V5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''"",0),ROW(A22),5),"""")
"),"")</f>
        <v/>
      </c>
      <c r="W53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''"",0),ROW(A22),6),"""")
"),"")</f>
        <v/>
      </c>
      <c r="X53" s="244"/>
      <c r="Y53" s="244"/>
      <c r="Z53" s="244"/>
      <c r="AA53" s="244"/>
      <c r="AB53" s="244"/>
      <c r="AC53" s="8"/>
      <c r="AD53" s="8"/>
      <c r="AE53" s="8"/>
      <c r="AF53" s="8"/>
      <c r="AG53" s="8"/>
      <c r="AH53" s="8"/>
      <c r="AI53" s="8"/>
      <c r="AJ53" s="8"/>
      <c r="AK53" s="8"/>
      <c r="AL53" s="8"/>
    </row>
    <row r="54" ht="17.25" customHeight="1">
      <c r="A5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''"",0),ROW(A23),1),"""")
"),"엔진오일")</f>
        <v>엔진오일</v>
      </c>
      <c r="B54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''"",0),ROW(A23),2),"""")
"),"2AA40017 / 넘버원 100%합성엔진오일 5W30 | 1L")</f>
        <v>2AA40017 / 넘버원 100%합성엔진오일 5W30 | 1L</v>
      </c>
      <c r="C54" s="290"/>
      <c r="D54" s="290"/>
      <c r="E54" s="290"/>
      <c r="F54" s="290"/>
      <c r="G54" s="290"/>
      <c r="H5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''"",0),ROW(A23),3),"""")
"),"1L")</f>
        <v>1L</v>
      </c>
      <c r="I54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''"",0),ROW(A23),4),"""")
"),720.0)</f>
        <v>720</v>
      </c>
      <c r="J54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''"",0),ROW(A23),5),"""")
"),6.0)</f>
        <v>6</v>
      </c>
      <c r="K54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''"",0),ROW(A23),6),"""")
"),0.8)</f>
        <v>0.8</v>
      </c>
      <c r="L54" s="293"/>
      <c r="M54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''"",0),ROW(A23),1),"""")
"),"")</f>
        <v/>
      </c>
      <c r="N54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''"",0),ROW(A23),2),"""")
"),"")</f>
        <v/>
      </c>
      <c r="O54" s="290"/>
      <c r="P54" s="290"/>
      <c r="Q54" s="290"/>
      <c r="R54" s="290"/>
      <c r="S54" s="290"/>
      <c r="T5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''"",0),ROW(A23),3),"""")
"),"")</f>
        <v/>
      </c>
      <c r="U54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''"",0),ROW(A23),4),"""")
"),"")</f>
        <v/>
      </c>
      <c r="V5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''"",0),ROW(A23),5),"""")
"),"")</f>
        <v/>
      </c>
      <c r="W54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''"",0),ROW(A23),6),"""")
"),"")</f>
        <v/>
      </c>
      <c r="X54" s="244"/>
      <c r="Y54" s="244"/>
      <c r="Z54" s="244"/>
      <c r="AA54" s="244"/>
      <c r="AB54" s="244"/>
      <c r="AC54" s="8"/>
      <c r="AD54" s="8"/>
      <c r="AE54" s="8"/>
      <c r="AF54" s="8"/>
      <c r="AG54" s="8"/>
      <c r="AH54" s="8"/>
      <c r="AI54" s="8"/>
      <c r="AJ54" s="8"/>
      <c r="AK54" s="8"/>
      <c r="AL54" s="8"/>
    </row>
    <row r="55" ht="17.25" customHeight="1">
      <c r="A5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''"",0),ROW(A24),1),"""")
"),"엔진오일")</f>
        <v>엔진오일</v>
      </c>
      <c r="B55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''"",0),ROW(A24),2),"""")
"),"2AA40034 / 디알텍 100%합성엔진오일 PAO 5W30 | 1L")</f>
        <v>2AA40034 / 디알텍 100%합성엔진오일 PAO 5W30 | 1L</v>
      </c>
      <c r="C55" s="290"/>
      <c r="D55" s="290"/>
      <c r="E55" s="290"/>
      <c r="F55" s="290"/>
      <c r="G55" s="290"/>
      <c r="H5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''"",0),ROW(A24),3),"""")
"),"1L")</f>
        <v>1L</v>
      </c>
      <c r="I55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''"",0),ROW(A24),4),"""")
"),720.0)</f>
        <v>720</v>
      </c>
      <c r="J55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''"",0),ROW(A24),5),"""")
"),6.0)</f>
        <v>6</v>
      </c>
      <c r="K55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''"",0),ROW(A24),6),"""")
"),0.8)</f>
        <v>0.8</v>
      </c>
      <c r="L55" s="293"/>
      <c r="M55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''"",0),ROW(A24),1),"""")
"),"")</f>
        <v/>
      </c>
      <c r="N55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''"",0),ROW(A24),2),"""")
"),"")</f>
        <v/>
      </c>
      <c r="O55" s="290"/>
      <c r="P55" s="290"/>
      <c r="Q55" s="290"/>
      <c r="R55" s="290"/>
      <c r="S55" s="290"/>
      <c r="T5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''"",0),ROW(A24),3),"""")
"),"")</f>
        <v/>
      </c>
      <c r="U55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''"",0),ROW(A24),4),"""")
"),"")</f>
        <v/>
      </c>
      <c r="V5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''"",0),ROW(A24),5),"""")
"),"")</f>
        <v/>
      </c>
      <c r="W55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''"",0),ROW(A24),6),"""")
"),"")</f>
        <v/>
      </c>
      <c r="X55" s="244"/>
      <c r="Y55" s="244"/>
      <c r="Z55" s="244"/>
      <c r="AA55" s="244"/>
      <c r="AB55" s="244"/>
      <c r="AC55" s="8"/>
      <c r="AD55" s="8"/>
      <c r="AE55" s="8"/>
      <c r="AF55" s="8"/>
      <c r="AG55" s="8"/>
      <c r="AH55" s="8"/>
      <c r="AI55" s="8"/>
      <c r="AJ55" s="8"/>
      <c r="AK55" s="8"/>
      <c r="AL55" s="8"/>
    </row>
    <row r="56" ht="17.25" customHeight="1">
      <c r="A5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''"",0),ROW(A25),1),"""")
"),"엔진오일")</f>
        <v>엔진오일</v>
      </c>
      <c r="B56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''"",0),ROW(A25),2),"""")
"),"2AA40035 / 디알텍 100%합성엔진오일 PAO 5W40 | 1L")</f>
        <v>2AA40035 / 디알텍 100%합성엔진오일 PAO 5W40 | 1L</v>
      </c>
      <c r="C56" s="290"/>
      <c r="D56" s="290"/>
      <c r="E56" s="290"/>
      <c r="F56" s="290"/>
      <c r="G56" s="290"/>
      <c r="H5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''"",0),ROW(A25),3),"""")
"),"1L")</f>
        <v>1L</v>
      </c>
      <c r="I56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''"",0),ROW(A25),4),"""")
"),720.0)</f>
        <v>720</v>
      </c>
      <c r="J56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''"",0),ROW(A25),5),"""")
"),6.0)</f>
        <v>6</v>
      </c>
      <c r="K56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''"",0),ROW(A25),6),"""")
"),0.8)</f>
        <v>0.8</v>
      </c>
      <c r="L56" s="293"/>
      <c r="M56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''"",0),ROW(A25),1),"""")
"),"")</f>
        <v/>
      </c>
      <c r="N56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''"",0),ROW(A25),2),"""")
"),"")</f>
        <v/>
      </c>
      <c r="O56" s="290"/>
      <c r="P56" s="290"/>
      <c r="Q56" s="290"/>
      <c r="R56" s="290"/>
      <c r="S56" s="290"/>
      <c r="T5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''"",0),ROW(A25),3),"""")
"),"")</f>
        <v/>
      </c>
      <c r="U56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''"",0),ROW(A25),4),"""")
"),"")</f>
        <v/>
      </c>
      <c r="V5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''"",0),ROW(A25),5),"""")
"),"")</f>
        <v/>
      </c>
      <c r="W56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''"",0),ROW(A25),6),"""")
"),"")</f>
        <v/>
      </c>
      <c r="X56" s="244"/>
      <c r="Y56" s="244"/>
      <c r="Z56" s="244"/>
      <c r="AA56" s="244"/>
      <c r="AB56" s="244"/>
      <c r="AC56" s="8"/>
      <c r="AD56" s="8"/>
      <c r="AE56" s="8"/>
      <c r="AF56" s="8"/>
      <c r="AG56" s="8"/>
      <c r="AH56" s="8"/>
      <c r="AI56" s="8"/>
      <c r="AJ56" s="8"/>
      <c r="AK56" s="8"/>
      <c r="AL56" s="8"/>
    </row>
    <row r="57" ht="17.25" customHeight="1">
      <c r="A5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''"",0),ROW(A26),1),"""")
"),"기타")</f>
        <v>기타</v>
      </c>
      <c r="B57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''"",0),ROW(A26),2),"""")
"),"1AJ40008 / 프로텍 엔진오일소모방지제 | 1L")</f>
        <v>1AJ40008 / 프로텍 엔진오일소모방지제 | 1L</v>
      </c>
      <c r="C57" s="290"/>
      <c r="D57" s="290"/>
      <c r="E57" s="290"/>
      <c r="F57" s="290"/>
      <c r="G57" s="290"/>
      <c r="H5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''"",0),ROW(A26),3),"""")
"),"1L")</f>
        <v>1L</v>
      </c>
      <c r="I57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''"",0),ROW(A26),4),"""")
"),200.0)</f>
        <v>200</v>
      </c>
      <c r="J57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''"",0),ROW(A26),5),"""")
"),4.0)</f>
        <v>4</v>
      </c>
      <c r="K57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''"",0),ROW(A26),6),"""")
"),0.5333333333333333)</f>
        <v>0.5333333333</v>
      </c>
      <c r="L57" s="293"/>
      <c r="M57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''"",0),ROW(A26),1),"""")
"),"")</f>
        <v/>
      </c>
      <c r="N57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''"",0),ROW(A26),2),"""")
"),"")</f>
        <v/>
      </c>
      <c r="O57" s="290"/>
      <c r="P57" s="290"/>
      <c r="Q57" s="290"/>
      <c r="R57" s="290"/>
      <c r="S57" s="290"/>
      <c r="T5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''"",0),ROW(A26),3),"""")
"),"")</f>
        <v/>
      </c>
      <c r="U57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''"",0),ROW(A26),4),"""")
"),"")</f>
        <v/>
      </c>
      <c r="V5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''"",0),ROW(A26),5),"""")
"),"")</f>
        <v/>
      </c>
      <c r="W57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''"",0),ROW(A26),6),"""")
"),"")</f>
        <v/>
      </c>
      <c r="X57" s="244"/>
      <c r="Y57" s="244"/>
      <c r="Z57" s="244"/>
      <c r="AA57" s="244"/>
      <c r="AB57" s="244"/>
      <c r="AC57" s="8"/>
      <c r="AD57" s="8"/>
      <c r="AE57" s="8"/>
      <c r="AF57" s="8"/>
      <c r="AG57" s="8"/>
      <c r="AH57" s="8"/>
      <c r="AI57" s="8"/>
      <c r="AJ57" s="8"/>
      <c r="AK57" s="8"/>
      <c r="AL57" s="8"/>
    </row>
    <row r="58" ht="17.25" customHeight="1">
      <c r="A5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''"",0),ROW(A27),1),"""")
"),"기타")</f>
        <v>기타</v>
      </c>
      <c r="B58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''"",0),ROW(A27),2),"""")
"),"1AJ40009 / 프로텍 엔진오일소모방지제 | 2L")</f>
        <v>1AJ40009 / 프로텍 엔진오일소모방지제 | 2L</v>
      </c>
      <c r="C58" s="290"/>
      <c r="D58" s="290"/>
      <c r="E58" s="290"/>
      <c r="F58" s="290"/>
      <c r="G58" s="290"/>
      <c r="H5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''"",0),ROW(A27),3),"""")
"),"2L")</f>
        <v>2L</v>
      </c>
      <c r="I58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''"",0),ROW(A27),4),"""")
"),78.0)</f>
        <v>78</v>
      </c>
      <c r="J58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''"",0),ROW(A27),5),"""")
"),4.0)</f>
        <v>4</v>
      </c>
      <c r="K58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''"",0),ROW(A27),6),"""")
"),0.5333333333333333)</f>
        <v>0.5333333333</v>
      </c>
      <c r="L58" s="293"/>
      <c r="M58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''"",0),ROW(A27),1),"""")
"),"")</f>
        <v/>
      </c>
      <c r="N58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''"",0),ROW(A27),2),"""")
"),"")</f>
        <v/>
      </c>
      <c r="O58" s="290"/>
      <c r="P58" s="290"/>
      <c r="Q58" s="290"/>
      <c r="R58" s="290"/>
      <c r="S58" s="290"/>
      <c r="T5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''"",0),ROW(A27),3),"""")
"),"")</f>
        <v/>
      </c>
      <c r="U58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''"",0),ROW(A27),4),"""")
"),"")</f>
        <v/>
      </c>
      <c r="V5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''"",0),ROW(A27),5),"""")
"),"")</f>
        <v/>
      </c>
      <c r="W58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''"",0),ROW(A27),6),"""")
"),"")</f>
        <v/>
      </c>
      <c r="X58" s="244"/>
      <c r="Y58" s="244"/>
      <c r="Z58" s="244"/>
      <c r="AA58" s="244"/>
      <c r="AB58" s="244"/>
      <c r="AC58" s="8"/>
      <c r="AD58" s="8"/>
      <c r="AE58" s="8"/>
      <c r="AF58" s="8"/>
      <c r="AG58" s="8"/>
      <c r="AH58" s="8"/>
      <c r="AI58" s="8"/>
      <c r="AJ58" s="8"/>
      <c r="AK58" s="8"/>
      <c r="AL58" s="8"/>
    </row>
    <row r="59" ht="17.25" customHeight="1">
      <c r="A5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''"",0),ROW(A28),1),"""")
"),"기타")</f>
        <v>기타</v>
      </c>
      <c r="B59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''"",0),ROW(A28),2),"""")
"),"1AJ40007 / 프로텍 엔진오일소모방지제 | 0.5L")</f>
        <v>1AJ40007 / 프로텍 엔진오일소모방지제 | 0.5L</v>
      </c>
      <c r="C59" s="290"/>
      <c r="D59" s="290"/>
      <c r="E59" s="290"/>
      <c r="F59" s="290"/>
      <c r="G59" s="290"/>
      <c r="H5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''"",0),ROW(A28),3),"""")
"),"0.5L")</f>
        <v>0.5L</v>
      </c>
      <c r="I59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''"",0),ROW(A28),4),"""")
"),250.0)</f>
        <v>250</v>
      </c>
      <c r="J59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''"",0),ROW(A28),5),"""")
"),3.2)</f>
        <v>3.2</v>
      </c>
      <c r="K59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''"",0),ROW(A28),6),"""")
"),0.4266666666666667)</f>
        <v>0.4266666667</v>
      </c>
      <c r="L59" s="293"/>
      <c r="M59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''"",0),ROW(A28),1),"""")
"),"")</f>
        <v/>
      </c>
      <c r="N59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''"",0),ROW(A28),2),"""")
"),"")</f>
        <v/>
      </c>
      <c r="O59" s="290"/>
      <c r="P59" s="290"/>
      <c r="Q59" s="290"/>
      <c r="R59" s="290"/>
      <c r="S59" s="290"/>
      <c r="T5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''"",0),ROW(A28),3),"""")
"),"")</f>
        <v/>
      </c>
      <c r="U59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''"",0),ROW(A28),4),"""")
"),"")</f>
        <v/>
      </c>
      <c r="V5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''"",0),ROW(A28),5),"""")
"),"")</f>
        <v/>
      </c>
      <c r="W59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''"",0),ROW(A28),6),"""")
"),"")</f>
        <v/>
      </c>
      <c r="X59" s="244"/>
      <c r="Y59" s="244"/>
      <c r="Z59" s="244"/>
      <c r="AA59" s="244"/>
      <c r="AB59" s="244"/>
      <c r="AC59" s="8"/>
      <c r="AD59" s="8"/>
      <c r="AE59" s="8"/>
      <c r="AF59" s="8"/>
      <c r="AG59" s="8"/>
      <c r="AH59" s="8"/>
      <c r="AI59" s="8"/>
      <c r="AJ59" s="8"/>
      <c r="AK59" s="8"/>
      <c r="AL59" s="8"/>
    </row>
    <row r="60" ht="17.25" customHeight="1">
      <c r="A6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''"",0),ROW(A29),1),"""")
"),"엔진오일")</f>
        <v>엔진오일</v>
      </c>
      <c r="B60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''"",0),ROW(A29),2),"""")
"),"2AA40045 / LUKI PREMIUM GOLD 엔진오일 5W30 | 1L")</f>
        <v>2AA40045 / LUKI PREMIUM GOLD 엔진오일 5W30 | 1L</v>
      </c>
      <c r="C60" s="290"/>
      <c r="D60" s="290"/>
      <c r="E60" s="290"/>
      <c r="F60" s="290"/>
      <c r="G60" s="290"/>
      <c r="H6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''"",0),ROW(A29),3),"""")
"),"1L")</f>
        <v>1L</v>
      </c>
      <c r="I60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''"",0),ROW(A29),4),"""")
"),60.0)</f>
        <v>60</v>
      </c>
      <c r="J60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''"",0),ROW(A29),5),"""")
"),2.5)</f>
        <v>2.5</v>
      </c>
      <c r="K60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''"",0),ROW(A29),6),"""")
"),0.3333333333333333)</f>
        <v>0.3333333333</v>
      </c>
      <c r="L60" s="293"/>
      <c r="M60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''"",0),ROW(A29),1),"""")
"),"")</f>
        <v/>
      </c>
      <c r="N60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''"",0),ROW(A29),2),"""")
"),"")</f>
        <v/>
      </c>
      <c r="O60" s="290"/>
      <c r="P60" s="290"/>
      <c r="Q60" s="290"/>
      <c r="R60" s="290"/>
      <c r="S60" s="290"/>
      <c r="T6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''"",0),ROW(A29),3),"""")
"),"")</f>
        <v/>
      </c>
      <c r="U60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''"",0),ROW(A29),4),"""")
"),"")</f>
        <v/>
      </c>
      <c r="V6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''"",0),ROW(A29),5),"""")
"),"")</f>
        <v/>
      </c>
      <c r="W60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''"",0),ROW(A29),6),"""")
"),"")</f>
        <v/>
      </c>
      <c r="X60" s="244"/>
      <c r="Y60" s="244"/>
      <c r="Z60" s="244"/>
      <c r="AA60" s="244"/>
      <c r="AB60" s="244"/>
      <c r="AC60" s="8"/>
      <c r="AD60" s="8"/>
      <c r="AE60" s="8"/>
      <c r="AF60" s="8"/>
      <c r="AG60" s="8"/>
      <c r="AH60" s="8"/>
      <c r="AI60" s="8"/>
      <c r="AJ60" s="8"/>
      <c r="AK60" s="8"/>
      <c r="AL60" s="8"/>
    </row>
    <row r="61" ht="17.25" customHeight="1">
      <c r="A6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''"",0),ROW(A30),1),"""")
"),"엔진오일")</f>
        <v>엔진오일</v>
      </c>
      <c r="B61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''"",0),ROW(A30),2),"""")
"),"2AA40024 / 보크 고스트 100%합성엔진오일 5W30 | 200L")</f>
        <v>2AA40024 / 보크 고스트 100%합성엔진오일 5W30 | 200L</v>
      </c>
      <c r="C61" s="290"/>
      <c r="D61" s="290"/>
      <c r="E61" s="290"/>
      <c r="F61" s="290"/>
      <c r="G61" s="290"/>
      <c r="H6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''"",0),ROW(A30),3),"""")
"),"200L")</f>
        <v>200L</v>
      </c>
      <c r="I61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''"",0),ROW(A30),4),"""")
"),10.0)</f>
        <v>10</v>
      </c>
      <c r="J61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''"",0),ROW(A30),5),"""")
"),2.0)</f>
        <v>2</v>
      </c>
      <c r="K61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''"",0),ROW(A30),6),"""")
"),0.26666666666666666)</f>
        <v>0.2666666667</v>
      </c>
      <c r="L61" s="293"/>
      <c r="M61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''"",0),ROW(A30),1),"""")
"),"")</f>
        <v/>
      </c>
      <c r="N61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''"",0),ROW(A30),2),"""")
"),"")</f>
        <v/>
      </c>
      <c r="O61" s="290"/>
      <c r="P61" s="290"/>
      <c r="Q61" s="290"/>
      <c r="R61" s="290"/>
      <c r="S61" s="290"/>
      <c r="T6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''"",0),ROW(A30),3),"""")
"),"")</f>
        <v/>
      </c>
      <c r="U61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''"",0),ROW(A30),4),"""")
"),"")</f>
        <v/>
      </c>
      <c r="V6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''"",0),ROW(A30),5),"""")
"),"")</f>
        <v/>
      </c>
      <c r="W61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''"",0),ROW(A30),6),"""")
"),"")</f>
        <v/>
      </c>
      <c r="X61" s="244"/>
      <c r="Y61" s="244"/>
      <c r="Z61" s="244"/>
      <c r="AA61" s="244"/>
      <c r="AB61" s="244"/>
      <c r="AC61" s="8"/>
      <c r="AD61" s="8"/>
      <c r="AE61" s="8"/>
      <c r="AF61" s="8"/>
      <c r="AG61" s="8"/>
      <c r="AH61" s="8"/>
      <c r="AI61" s="8"/>
      <c r="AJ61" s="8"/>
      <c r="AK61" s="8"/>
      <c r="AL61" s="8"/>
    </row>
    <row r="62" ht="17.25" customHeight="1">
      <c r="A6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''"",0),ROW(A31),1),"""")
"),"엔진오일")</f>
        <v>엔진오일</v>
      </c>
      <c r="B62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''"",0),ROW(A31),2),"""")
"),"2AA40025 / 보크 고스트 100%합성엔진오일 5W40 | 200L")</f>
        <v>2AA40025 / 보크 고스트 100%합성엔진오일 5W40 | 200L</v>
      </c>
      <c r="C62" s="290"/>
      <c r="D62" s="290"/>
      <c r="E62" s="290"/>
      <c r="F62" s="290"/>
      <c r="G62" s="290"/>
      <c r="H6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''"",0),ROW(A31),3),"""")
"),"200L")</f>
        <v>200L</v>
      </c>
      <c r="I62" s="291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''"",0),ROW(A31),4),"""")
"),2.0)</f>
        <v>2</v>
      </c>
      <c r="J62" s="288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''"",0),ROW(A31),5),"""")
"),0.3)</f>
        <v>0.3</v>
      </c>
      <c r="K62" s="292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''"",0),ROW(A31),6),"""")
"),0.04)</f>
        <v>0.04</v>
      </c>
      <c r="L62" s="293"/>
      <c r="M62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''"",0),ROW(A31),1),"""")
"),"")</f>
        <v/>
      </c>
      <c r="N62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''"",0),ROW(A31),2),"""")
"),"")</f>
        <v/>
      </c>
      <c r="O62" s="290"/>
      <c r="P62" s="290"/>
      <c r="Q62" s="290"/>
      <c r="R62" s="290"/>
      <c r="S62" s="290"/>
      <c r="T6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''"",0),ROW(A31),3),"""")
"),"")</f>
        <v/>
      </c>
      <c r="U62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''"",0),ROW(A31),4),"""")
"),"")</f>
        <v/>
      </c>
      <c r="V6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''"",0),ROW(A31),5),"""")
"),"")</f>
        <v/>
      </c>
      <c r="W62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''"",0),ROW(A31),6),"""")
"),"")</f>
        <v/>
      </c>
      <c r="X62" s="244"/>
      <c r="Y62" s="244"/>
      <c r="Z62" s="244"/>
      <c r="AA62" s="244"/>
      <c r="AB62" s="244"/>
      <c r="AC62" s="8"/>
      <c r="AD62" s="8"/>
      <c r="AE62" s="8"/>
      <c r="AF62" s="8"/>
      <c r="AG62" s="8"/>
      <c r="AH62" s="8"/>
      <c r="AI62" s="8"/>
      <c r="AJ62" s="8"/>
      <c r="AK62" s="8"/>
      <c r="AL62" s="8"/>
    </row>
    <row r="63" ht="17.25" customHeight="1">
      <c r="A6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''"",0),ROW(A32),1),"""")
"),"")</f>
        <v/>
      </c>
      <c r="B63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''"",0),ROW(A32),2),"""")
"),"")</f>
        <v/>
      </c>
      <c r="C63" s="290"/>
      <c r="D63" s="290"/>
      <c r="E63" s="290"/>
      <c r="F63" s="290"/>
      <c r="G63" s="290"/>
      <c r="H6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''"",0),ROW(A32),3),"""")
"),"")</f>
        <v/>
      </c>
      <c r="I63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''"",0),ROW(A32),4),"""")
"),"")</f>
        <v/>
      </c>
      <c r="J6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''"",0),ROW(A32),5),"""")
"),"")</f>
        <v/>
      </c>
      <c r="K63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''"",0),ROW(A32),6),"""")
"),"")</f>
        <v/>
      </c>
      <c r="L63" s="293"/>
      <c r="M63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''"",0),ROW(A32),1),"""")
"),"")</f>
        <v/>
      </c>
      <c r="N63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''"",0),ROW(A32),2),"""")
"),"")</f>
        <v/>
      </c>
      <c r="O63" s="290"/>
      <c r="P63" s="290"/>
      <c r="Q63" s="290"/>
      <c r="R63" s="290"/>
      <c r="S63" s="290"/>
      <c r="T6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''"",0),ROW(A32),3),"""")
"),"")</f>
        <v/>
      </c>
      <c r="U63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''"",0),ROW(A32),4),"""")
"),"")</f>
        <v/>
      </c>
      <c r="V6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''"",0),ROW(A32),5),"""")
"),"")</f>
        <v/>
      </c>
      <c r="W63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''"",0),ROW(A32),6),"""")
"),"")</f>
        <v/>
      </c>
      <c r="X63" s="244"/>
      <c r="Y63" s="244"/>
      <c r="Z63" s="244"/>
      <c r="AA63" s="244"/>
      <c r="AB63" s="244"/>
      <c r="AC63" s="8"/>
      <c r="AD63" s="8"/>
      <c r="AE63" s="8"/>
      <c r="AF63" s="8"/>
      <c r="AG63" s="8"/>
      <c r="AH63" s="8"/>
      <c r="AI63" s="8"/>
      <c r="AJ63" s="8"/>
      <c r="AK63" s="8"/>
      <c r="AL63" s="8"/>
    </row>
    <row r="64" ht="17.25" customHeight="1">
      <c r="A6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''"",0),ROW(A33),1),"""")
"),"")</f>
        <v/>
      </c>
      <c r="B64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''"",0),ROW(A33),2),"""")
"),"")</f>
        <v/>
      </c>
      <c r="C64" s="290"/>
      <c r="D64" s="290"/>
      <c r="E64" s="290"/>
      <c r="F64" s="290"/>
      <c r="G64" s="290"/>
      <c r="H6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''"",0),ROW(A33),3),"""")
"),"")</f>
        <v/>
      </c>
      <c r="I64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''"",0),ROW(A33),4),"""")
"),"")</f>
        <v/>
      </c>
      <c r="J6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''"",0),ROW(A33),5),"""")
"),"")</f>
        <v/>
      </c>
      <c r="K64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''"",0),ROW(A33),6),"""")
"),"")</f>
        <v/>
      </c>
      <c r="L64" s="293"/>
      <c r="M64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''"",0),ROW(A33),1),"""")
"),"")</f>
        <v/>
      </c>
      <c r="N64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''"",0),ROW(A33),2),"""")
"),"")</f>
        <v/>
      </c>
      <c r="O64" s="290"/>
      <c r="P64" s="290"/>
      <c r="Q64" s="290"/>
      <c r="R64" s="290"/>
      <c r="S64" s="290"/>
      <c r="T6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''"",0),ROW(A33),3),"""")
"),"")</f>
        <v/>
      </c>
      <c r="U64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''"",0),ROW(A33),4),"""")
"),"")</f>
        <v/>
      </c>
      <c r="V6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''"",0),ROW(A33),5),"""")
"),"")</f>
        <v/>
      </c>
      <c r="W64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''"",0),ROW(A33),6),"""")
"),"")</f>
        <v/>
      </c>
      <c r="X64" s="244"/>
      <c r="Y64" s="244"/>
      <c r="Z64" s="244"/>
      <c r="AA64" s="244"/>
      <c r="AB64" s="244"/>
      <c r="AC64" s="8"/>
      <c r="AD64" s="8"/>
      <c r="AE64" s="8"/>
      <c r="AF64" s="8"/>
      <c r="AG64" s="8"/>
      <c r="AH64" s="8"/>
      <c r="AI64" s="8"/>
      <c r="AJ64" s="8"/>
      <c r="AK64" s="8"/>
      <c r="AL64" s="8"/>
    </row>
    <row r="65" ht="17.25" customHeight="1">
      <c r="A6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''"",0),ROW(A34),1),"""")
"),"")</f>
        <v/>
      </c>
      <c r="B65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''"",0),ROW(A34),2),"""")
"),"")</f>
        <v/>
      </c>
      <c r="C65" s="290"/>
      <c r="D65" s="290"/>
      <c r="E65" s="290"/>
      <c r="F65" s="290"/>
      <c r="G65" s="290"/>
      <c r="H6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''"",0),ROW(A34),3),"""")
"),"")</f>
        <v/>
      </c>
      <c r="I65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''"",0),ROW(A34),4),"""")
"),"")</f>
        <v/>
      </c>
      <c r="J6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''"",0),ROW(A34),5),"""")
"),"")</f>
        <v/>
      </c>
      <c r="K65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''"",0),ROW(A34),6),"""")
"),"")</f>
        <v/>
      </c>
      <c r="L65" s="293"/>
      <c r="M65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''"",0),ROW(A34),1),"""")
"),"")</f>
        <v/>
      </c>
      <c r="N65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''"",0),ROW(A34),2),"""")
"),"")</f>
        <v/>
      </c>
      <c r="O65" s="290"/>
      <c r="P65" s="290"/>
      <c r="Q65" s="290"/>
      <c r="R65" s="290"/>
      <c r="S65" s="290"/>
      <c r="T6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''"",0),ROW(A34),3),"""")
"),"")</f>
        <v/>
      </c>
      <c r="U65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''"",0),ROW(A34),4),"""")
"),"")</f>
        <v/>
      </c>
      <c r="V6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''"",0),ROW(A34),5),"""")
"),"")</f>
        <v/>
      </c>
      <c r="W65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''"",0),ROW(A34),6),"""")
"),"")</f>
        <v/>
      </c>
      <c r="X65" s="244"/>
      <c r="Y65" s="244"/>
      <c r="Z65" s="244"/>
      <c r="AA65" s="244"/>
      <c r="AB65" s="244"/>
      <c r="AC65" s="8"/>
      <c r="AD65" s="8"/>
      <c r="AE65" s="8"/>
      <c r="AF65" s="8"/>
      <c r="AG65" s="8"/>
      <c r="AH65" s="8"/>
      <c r="AI65" s="8"/>
      <c r="AJ65" s="8"/>
      <c r="AK65" s="8"/>
      <c r="AL65" s="8"/>
    </row>
    <row r="66" ht="17.25" customHeight="1">
      <c r="A6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''"",0),ROW(A35),1),"""")
"),"")</f>
        <v/>
      </c>
      <c r="B66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''"",0),ROW(A35),2),"""")
"),"")</f>
        <v/>
      </c>
      <c r="C66" s="290"/>
      <c r="D66" s="290"/>
      <c r="E66" s="290"/>
      <c r="F66" s="290"/>
      <c r="G66" s="290"/>
      <c r="H6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''"",0),ROW(A35),3),"""")
"),"")</f>
        <v/>
      </c>
      <c r="I66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''"",0),ROW(A35),4),"""")
"),"")</f>
        <v/>
      </c>
      <c r="J6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''"",0),ROW(A35),5),"""")
"),"")</f>
        <v/>
      </c>
      <c r="K66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''"",0),ROW(A35),6),"""")
"),"")</f>
        <v/>
      </c>
      <c r="L66" s="293"/>
      <c r="M66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''"",0),ROW(A35),1),"""")
"),"")</f>
        <v/>
      </c>
      <c r="N66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''"",0),ROW(A35),2),"""")
"),"")</f>
        <v/>
      </c>
      <c r="O66" s="290"/>
      <c r="P66" s="290"/>
      <c r="Q66" s="290"/>
      <c r="R66" s="290"/>
      <c r="S66" s="290"/>
      <c r="T6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''"",0),ROW(A35),3),"""")
"),"")</f>
        <v/>
      </c>
      <c r="U66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''"",0),ROW(A35),4),"""")
"),"")</f>
        <v/>
      </c>
      <c r="V6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''"",0),ROW(A35),5),"""")
"),"")</f>
        <v/>
      </c>
      <c r="W66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''"",0),ROW(A35),6),"""")
"),"")</f>
        <v/>
      </c>
      <c r="X66" s="8"/>
      <c r="Y66" s="244"/>
      <c r="Z66" s="244"/>
      <c r="AA66" s="244"/>
      <c r="AB66" s="244"/>
      <c r="AC66" s="8"/>
      <c r="AD66" s="8"/>
      <c r="AE66" s="8"/>
      <c r="AF66" s="8"/>
      <c r="AG66" s="8"/>
      <c r="AH66" s="8"/>
      <c r="AI66" s="8"/>
      <c r="AJ66" s="8"/>
      <c r="AK66" s="8"/>
      <c r="AL66" s="8"/>
    </row>
    <row r="67" ht="17.25" customHeight="1">
      <c r="A6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''"",0),ROW(A36),1),"""")
"),"")</f>
        <v/>
      </c>
      <c r="B67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''"",0),ROW(A36),2),"""")
"),"")</f>
        <v/>
      </c>
      <c r="C67" s="290"/>
      <c r="D67" s="290"/>
      <c r="E67" s="290"/>
      <c r="F67" s="290"/>
      <c r="G67" s="290"/>
      <c r="H6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''"",0),ROW(A36),3),"""")
"),"")</f>
        <v/>
      </c>
      <c r="I67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''"",0),ROW(A36),4),"""")
"),"")</f>
        <v/>
      </c>
      <c r="J6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''"",0),ROW(A36),5),"""")
"),"")</f>
        <v/>
      </c>
      <c r="K67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''"",0),ROW(A36),6),"""")
"),"")</f>
        <v/>
      </c>
      <c r="L67" s="293"/>
      <c r="M67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''"",0),ROW(A36),1),"""")
"),"")</f>
        <v/>
      </c>
      <c r="N67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''"",0),ROW(A36),2),"""")
"),"")</f>
        <v/>
      </c>
      <c r="O67" s="290"/>
      <c r="P67" s="290"/>
      <c r="Q67" s="290"/>
      <c r="R67" s="290"/>
      <c r="S67" s="290"/>
      <c r="T6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''"",0),ROW(A36),3),"""")
"),"")</f>
        <v/>
      </c>
      <c r="U67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''"",0),ROW(A36),4),"""")
"),"")</f>
        <v/>
      </c>
      <c r="V6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''"",0),ROW(A36),5),"""")
"),"")</f>
        <v/>
      </c>
      <c r="W67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''"",0),ROW(A36),6),"""")
"),"")</f>
        <v/>
      </c>
      <c r="X67" s="8"/>
      <c r="Y67" s="244"/>
      <c r="Z67" s="244"/>
      <c r="AA67" s="244"/>
      <c r="AB67" s="244"/>
      <c r="AC67" s="8"/>
      <c r="AD67" s="8"/>
      <c r="AE67" s="8"/>
      <c r="AF67" s="8"/>
      <c r="AG67" s="8"/>
      <c r="AH67" s="8"/>
      <c r="AI67" s="8"/>
      <c r="AJ67" s="8"/>
      <c r="AK67" s="8"/>
      <c r="AL67" s="8"/>
    </row>
    <row r="68" ht="17.25" customHeight="1">
      <c r="A6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''"",0),ROW(A37),1),"""")
"),"")</f>
        <v/>
      </c>
      <c r="B68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''"",0),ROW(A37),2),"""")
"),"")</f>
        <v/>
      </c>
      <c r="C68" s="290"/>
      <c r="D68" s="290"/>
      <c r="E68" s="290"/>
      <c r="F68" s="290"/>
      <c r="G68" s="290"/>
      <c r="H6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''"",0),ROW(A37),3),"""")
"),"")</f>
        <v/>
      </c>
      <c r="I68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''"",0),ROW(A37),4),"""")
"),"")</f>
        <v/>
      </c>
      <c r="J6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''"",0),ROW(A37),5),"""")
"),"")</f>
        <v/>
      </c>
      <c r="K68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''"",0),ROW(A37),6),"""")
"),"")</f>
        <v/>
      </c>
      <c r="L68" s="293"/>
      <c r="M68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''"",0),ROW(A37),1),"""")
"),"")</f>
        <v/>
      </c>
      <c r="N68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''"",0),ROW(A37),2),"""")
"),"")</f>
        <v/>
      </c>
      <c r="O68" s="290"/>
      <c r="P68" s="290"/>
      <c r="Q68" s="290"/>
      <c r="R68" s="290"/>
      <c r="S68" s="290"/>
      <c r="T6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''"",0),ROW(A37),3),"""")
"),"")</f>
        <v/>
      </c>
      <c r="U68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''"",0),ROW(A37),4),"""")
"),"")</f>
        <v/>
      </c>
      <c r="V6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''"",0),ROW(A37),5),"""")
"),"")</f>
        <v/>
      </c>
      <c r="W68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''"",0),ROW(A37),6),"""")
"),"")</f>
        <v/>
      </c>
      <c r="X68" s="8"/>
      <c r="Y68" s="244"/>
      <c r="Z68" s="244"/>
      <c r="AA68" s="244"/>
      <c r="AB68" s="244"/>
      <c r="AC68" s="8"/>
      <c r="AD68" s="8"/>
      <c r="AE68" s="8"/>
      <c r="AF68" s="8"/>
      <c r="AG68" s="8"/>
      <c r="AH68" s="8"/>
      <c r="AI68" s="8"/>
      <c r="AJ68" s="8"/>
      <c r="AK68" s="8"/>
      <c r="AL68" s="8"/>
    </row>
    <row r="69" ht="17.25" customHeight="1">
      <c r="A6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''"",0),ROW(A38),1),"""")
"),"")</f>
        <v/>
      </c>
      <c r="B69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''"",0),ROW(A38),2),"""")
"),"")</f>
        <v/>
      </c>
      <c r="C69" s="290"/>
      <c r="D69" s="290"/>
      <c r="E69" s="290"/>
      <c r="F69" s="290"/>
      <c r="G69" s="290"/>
      <c r="H6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''"",0),ROW(A38),3),"""")
"),"")</f>
        <v/>
      </c>
      <c r="I69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''"",0),ROW(A38),4),"""")
"),"")</f>
        <v/>
      </c>
      <c r="J6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''"",0),ROW(A38),5),"""")
"),"")</f>
        <v/>
      </c>
      <c r="K69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''"",0),ROW(A38),6),"""")
"),"")</f>
        <v/>
      </c>
      <c r="L69" s="293"/>
      <c r="M69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''"",0),ROW(A38),1),"""")
"),"")</f>
        <v/>
      </c>
      <c r="N69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''"",0),ROW(A38),2),"""")
"),"")</f>
        <v/>
      </c>
      <c r="O69" s="290"/>
      <c r="P69" s="290"/>
      <c r="Q69" s="290"/>
      <c r="R69" s="290"/>
      <c r="S69" s="290"/>
      <c r="T6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''"",0),ROW(A38),3),"""")
"),"")</f>
        <v/>
      </c>
      <c r="U69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''"",0),ROW(A38),4),"""")
"),"")</f>
        <v/>
      </c>
      <c r="V6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''"",0),ROW(A38),5),"""")
"),"")</f>
        <v/>
      </c>
      <c r="W69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''"",0),ROW(A38),6),"""")
"),"")</f>
        <v/>
      </c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</row>
    <row r="70" ht="17.25" customHeight="1">
      <c r="A7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''"",0),ROW(A39),1),"""")
"),"")</f>
        <v/>
      </c>
      <c r="B70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''"",0),ROW(A39),2),"""")
"),"")</f>
        <v/>
      </c>
      <c r="C70" s="290"/>
      <c r="D70" s="290"/>
      <c r="E70" s="290"/>
      <c r="F70" s="290"/>
      <c r="G70" s="290"/>
      <c r="H7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''"",0),ROW(A39),3),"""")
"),"")</f>
        <v/>
      </c>
      <c r="I70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''"",0),ROW(A39),4),"""")
"),"")</f>
        <v/>
      </c>
      <c r="J7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''"",0),ROW(A39),5),"""")
"),"")</f>
        <v/>
      </c>
      <c r="K70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''"",0),ROW(A39),6),"""")
"),"")</f>
        <v/>
      </c>
      <c r="L70" s="293"/>
      <c r="M70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''"",0),ROW(A39),1),"""")
"),"")</f>
        <v/>
      </c>
      <c r="N70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''"",0),ROW(A39),2),"""")
"),"")</f>
        <v/>
      </c>
      <c r="O70" s="290"/>
      <c r="P70" s="290"/>
      <c r="Q70" s="290"/>
      <c r="R70" s="290"/>
      <c r="S70" s="290"/>
      <c r="T7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''"",0),ROW(A39),3),"""")
"),"")</f>
        <v/>
      </c>
      <c r="U70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''"",0),ROW(A39),4),"""")
"),"")</f>
        <v/>
      </c>
      <c r="V7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''"",0),ROW(A39),5),"""")
"),"")</f>
        <v/>
      </c>
      <c r="W70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''"",0),ROW(A39),6),"""")
"),"")</f>
        <v/>
      </c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</row>
    <row r="71" ht="17.25" customHeight="1">
      <c r="A7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''"",0),ROW(A40),1),"""")
"),"")</f>
        <v/>
      </c>
      <c r="B71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''"",0),ROW(A40),2),"""")
"),"")</f>
        <v/>
      </c>
      <c r="C71" s="290"/>
      <c r="D71" s="290"/>
      <c r="E71" s="290"/>
      <c r="F71" s="290"/>
      <c r="G71" s="290"/>
      <c r="H7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''"",0),ROW(A40),3),"""")
"),"")</f>
        <v/>
      </c>
      <c r="I71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''"",0),ROW(A40),4),"""")
"),"")</f>
        <v/>
      </c>
      <c r="J7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''"",0),ROW(A40),5),"""")
"),"")</f>
        <v/>
      </c>
      <c r="K71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''"",0),ROW(A40),6),"""")
"),"")</f>
        <v/>
      </c>
      <c r="L71" s="293"/>
      <c r="M71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''"",0),ROW(A40),1),"""")
"),"")</f>
        <v/>
      </c>
      <c r="N71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''"",0),ROW(A40),2),"""")
"),"")</f>
        <v/>
      </c>
      <c r="O71" s="290"/>
      <c r="P71" s="290"/>
      <c r="Q71" s="290"/>
      <c r="R71" s="290"/>
      <c r="S71" s="290"/>
      <c r="T7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''"",0),ROW(A40),3),"""")
"),"")</f>
        <v/>
      </c>
      <c r="U71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''"",0),ROW(A40),4),"""")
"),"")</f>
        <v/>
      </c>
      <c r="V7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''"",0),ROW(A40),5),"""")
"),"")</f>
        <v/>
      </c>
      <c r="W71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''"",0),ROW(A40),6),"""")
"),"")</f>
        <v/>
      </c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</row>
    <row r="72" ht="17.25" customHeight="1">
      <c r="A7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''"",0),ROW(A41),1),"""")
"),"")</f>
        <v/>
      </c>
      <c r="B72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''"",0),ROW(A41),2),"""")
"),"")</f>
        <v/>
      </c>
      <c r="C72" s="290"/>
      <c r="D72" s="290"/>
      <c r="E72" s="290"/>
      <c r="F72" s="290"/>
      <c r="G72" s="290"/>
      <c r="H7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''"",0),ROW(A41),3),"""")
"),"")</f>
        <v/>
      </c>
      <c r="I72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''"",0),ROW(A41),4),"""")
"),"")</f>
        <v/>
      </c>
      <c r="J7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''"",0),ROW(A41),5),"""")
"),"")</f>
        <v/>
      </c>
      <c r="K72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''"",0),ROW(A41),6),"""")
"),"")</f>
        <v/>
      </c>
      <c r="L72" s="293"/>
      <c r="M72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''"",0),ROW(A41),1),"""")
"),"")</f>
        <v/>
      </c>
      <c r="N72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''"",0),ROW(A41),2),"""")
"),"")</f>
        <v/>
      </c>
      <c r="O72" s="290"/>
      <c r="P72" s="290"/>
      <c r="Q72" s="290"/>
      <c r="R72" s="290"/>
      <c r="S72" s="290"/>
      <c r="T7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''"",0),ROW(A41),3),"""")
"),"")</f>
        <v/>
      </c>
      <c r="U72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''"",0),ROW(A41),4),"""")
"),"")</f>
        <v/>
      </c>
      <c r="V7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''"",0),ROW(A41),5),"""")
"),"")</f>
        <v/>
      </c>
      <c r="W72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''"",0),ROW(A41),6),"""")
"),"")</f>
        <v/>
      </c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</row>
    <row r="73" ht="17.25" customHeight="1">
      <c r="A7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''"",0),ROW(A42),1),"""")
"),"")</f>
        <v/>
      </c>
      <c r="B73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''"",0),ROW(A42),2),"""")
"),"")</f>
        <v/>
      </c>
      <c r="C73" s="290"/>
      <c r="D73" s="290"/>
      <c r="E73" s="290"/>
      <c r="F73" s="290"/>
      <c r="G73" s="290"/>
      <c r="H7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''"",0),ROW(A42),3),"""")
"),"")</f>
        <v/>
      </c>
      <c r="I73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''"",0),ROW(A42),4),"""")
"),"")</f>
        <v/>
      </c>
      <c r="J7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''"",0),ROW(A42),5),"""")
"),"")</f>
        <v/>
      </c>
      <c r="K73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''"",0),ROW(A42),6),"""")
"),"")</f>
        <v/>
      </c>
      <c r="L73" s="293"/>
      <c r="M73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''"",0),ROW(A42),1),"""")
"),"")</f>
        <v/>
      </c>
      <c r="N73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''"",0),ROW(A42),2),"""")
"),"")</f>
        <v/>
      </c>
      <c r="O73" s="290"/>
      <c r="P73" s="290"/>
      <c r="Q73" s="290"/>
      <c r="R73" s="290"/>
      <c r="S73" s="290"/>
      <c r="T7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''"",0),ROW(A42),3),"""")
"),"")</f>
        <v/>
      </c>
      <c r="U73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''"",0),ROW(A42),4),"""")
"),"")</f>
        <v/>
      </c>
      <c r="V7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''"",0),ROW(A42),5),"""")
"),"")</f>
        <v/>
      </c>
      <c r="W73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''"",0),ROW(A42),6),"""")
"),"")</f>
        <v/>
      </c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</row>
    <row r="74" ht="17.25" customHeight="1">
      <c r="A7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''"",0),ROW(A43),1),"""")
"),"")</f>
        <v/>
      </c>
      <c r="B74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''"",0),ROW(A43),2),"""")
"),"")</f>
        <v/>
      </c>
      <c r="C74" s="290"/>
      <c r="D74" s="290"/>
      <c r="E74" s="290"/>
      <c r="F74" s="290"/>
      <c r="G74" s="290"/>
      <c r="H7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''"",0),ROW(A43),3),"""")
"),"")</f>
        <v/>
      </c>
      <c r="I74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''"",0),ROW(A43),4),"""")
"),"")</f>
        <v/>
      </c>
      <c r="J7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''"",0),ROW(A43),5),"""")
"),"")</f>
        <v/>
      </c>
      <c r="K74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''"",0),ROW(A43),6),"""")
"),"")</f>
        <v/>
      </c>
      <c r="L74" s="293"/>
      <c r="M74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''"",0),ROW(A43),1),"""")
"),"")</f>
        <v/>
      </c>
      <c r="N74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''"",0),ROW(A43),2),"""")
"),"")</f>
        <v/>
      </c>
      <c r="O74" s="290"/>
      <c r="P74" s="290"/>
      <c r="Q74" s="290"/>
      <c r="R74" s="290"/>
      <c r="S74" s="290"/>
      <c r="T7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''"",0),ROW(A43),3),"""")
"),"")</f>
        <v/>
      </c>
      <c r="U74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''"",0),ROW(A43),4),"""")
"),"")</f>
        <v/>
      </c>
      <c r="V7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''"",0),ROW(A43),5),"""")
"),"")</f>
        <v/>
      </c>
      <c r="W74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''"",0),ROW(A43),6),"""")
"),"")</f>
        <v/>
      </c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</row>
    <row r="75" ht="17.25" customHeight="1">
      <c r="A7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''"",0),ROW(A44),1),"""")
"),"")</f>
        <v/>
      </c>
      <c r="B75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''"",0),ROW(A44),2),"""")
"),"")</f>
        <v/>
      </c>
      <c r="C75" s="290"/>
      <c r="D75" s="290"/>
      <c r="E75" s="290"/>
      <c r="F75" s="290"/>
      <c r="G75" s="290"/>
      <c r="H7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''"",0),ROW(A44),3),"""")
"),"")</f>
        <v/>
      </c>
      <c r="I75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''"",0),ROW(A44),4),"""")
"),"")</f>
        <v/>
      </c>
      <c r="J7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''"",0),ROW(A44),5),"""")
"),"")</f>
        <v/>
      </c>
      <c r="K75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''"",0),ROW(A44),6),"""")
"),"")</f>
        <v/>
      </c>
      <c r="L75" s="293"/>
      <c r="M75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''"",0),ROW(A44),1),"""")
"),"")</f>
        <v/>
      </c>
      <c r="N75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''"",0),ROW(A44),2),"""")
"),"")</f>
        <v/>
      </c>
      <c r="O75" s="290"/>
      <c r="P75" s="290"/>
      <c r="Q75" s="290"/>
      <c r="R75" s="290"/>
      <c r="S75" s="290"/>
      <c r="T7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''"",0),ROW(A44),3),"""")
"),"")</f>
        <v/>
      </c>
      <c r="U75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''"",0),ROW(A44),4),"""")
"),"")</f>
        <v/>
      </c>
      <c r="V7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''"",0),ROW(A44),5),"""")
"),"")</f>
        <v/>
      </c>
      <c r="W75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''"",0),ROW(A44),6),"""")
"),"")</f>
        <v/>
      </c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</row>
    <row r="76" ht="17.25" customHeight="1">
      <c r="A7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''"",0),ROW(A45),1),"""")
"),"")</f>
        <v/>
      </c>
      <c r="B76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''"",0),ROW(A45),2),"""")
"),"")</f>
        <v/>
      </c>
      <c r="C76" s="290"/>
      <c r="D76" s="290"/>
      <c r="E76" s="290"/>
      <c r="F76" s="290"/>
      <c r="G76" s="290"/>
      <c r="H7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''"",0),ROW(A45),3),"""")
"),"")</f>
        <v/>
      </c>
      <c r="I76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''"",0),ROW(A45),4),"""")
"),"")</f>
        <v/>
      </c>
      <c r="J7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''"",0),ROW(A45),5),"""")
"),"")</f>
        <v/>
      </c>
      <c r="K76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''"",0),ROW(A45),6),"""")
"),"")</f>
        <v/>
      </c>
      <c r="L76" s="293"/>
      <c r="M76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''"",0),ROW(A45),1),"""")
"),"")</f>
        <v/>
      </c>
      <c r="N76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''"",0),ROW(A45),2),"""")
"),"")</f>
        <v/>
      </c>
      <c r="O76" s="290"/>
      <c r="P76" s="290"/>
      <c r="Q76" s="290"/>
      <c r="R76" s="290"/>
      <c r="S76" s="290"/>
      <c r="T7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''"",0),ROW(A45),3),"""")
"),"")</f>
        <v/>
      </c>
      <c r="U76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''"",0),ROW(A45),4),"""")
"),"")</f>
        <v/>
      </c>
      <c r="V7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''"",0),ROW(A45),5),"""")
"),"")</f>
        <v/>
      </c>
      <c r="W76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''"",0),ROW(A45),6),"""")
"),"")</f>
        <v/>
      </c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</row>
    <row r="77" ht="17.25" customHeight="1">
      <c r="A7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''"",0),ROW(A46),1),"""")
"),"")</f>
        <v/>
      </c>
      <c r="B77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''"",0),ROW(A46),2),"""")
"),"")</f>
        <v/>
      </c>
      <c r="C77" s="290"/>
      <c r="D77" s="290"/>
      <c r="E77" s="290"/>
      <c r="F77" s="290"/>
      <c r="G77" s="290"/>
      <c r="H7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''"",0),ROW(A46),3),"""")
"),"")</f>
        <v/>
      </c>
      <c r="I77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''"",0),ROW(A46),4),"""")
"),"")</f>
        <v/>
      </c>
      <c r="J7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''"",0),ROW(A46),5),"""")
"),"")</f>
        <v/>
      </c>
      <c r="K77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''"",0),ROW(A46),6),"""")
"),"")</f>
        <v/>
      </c>
      <c r="L77" s="293"/>
      <c r="M77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''"",0),ROW(A46),1),"""")
"),"")</f>
        <v/>
      </c>
      <c r="N77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''"",0),ROW(A46),2),"""")
"),"")</f>
        <v/>
      </c>
      <c r="O77" s="290"/>
      <c r="P77" s="290"/>
      <c r="Q77" s="290"/>
      <c r="R77" s="290"/>
      <c r="S77" s="290"/>
      <c r="T7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''"",0),ROW(A46),3),"""")
"),"")</f>
        <v/>
      </c>
      <c r="U77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''"",0),ROW(A46),4),"""")
"),"")</f>
        <v/>
      </c>
      <c r="V7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''"",0),ROW(A46),5),"""")
"),"")</f>
        <v/>
      </c>
      <c r="W77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''"",0),ROW(A46),6),"""")
"),"")</f>
        <v/>
      </c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</row>
    <row r="78" ht="17.25" customHeight="1">
      <c r="A7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''"",0),ROW(A47),1),"""")
"),"")</f>
        <v/>
      </c>
      <c r="B78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''"",0),ROW(A47),2),"""")
"),"")</f>
        <v/>
      </c>
      <c r="C78" s="290"/>
      <c r="D78" s="290"/>
      <c r="E78" s="290"/>
      <c r="F78" s="290"/>
      <c r="G78" s="290"/>
      <c r="H7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''"",0),ROW(A47),3),"""")
"),"")</f>
        <v/>
      </c>
      <c r="I78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''"",0),ROW(A47),4),"""")
"),"")</f>
        <v/>
      </c>
      <c r="J7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''"",0),ROW(A47),5),"""")
"),"")</f>
        <v/>
      </c>
      <c r="K78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''"",0),ROW(A47),6),"""")
"),"")</f>
        <v/>
      </c>
      <c r="L78" s="293"/>
      <c r="M78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''"",0),ROW(A47),1),"""")
"),"")</f>
        <v/>
      </c>
      <c r="N78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''"",0),ROW(A47),2),"""")
"),"")</f>
        <v/>
      </c>
      <c r="O78" s="290"/>
      <c r="P78" s="290"/>
      <c r="Q78" s="290"/>
      <c r="R78" s="290"/>
      <c r="S78" s="290"/>
      <c r="T7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''"",0),ROW(A47),3),"""")
"),"")</f>
        <v/>
      </c>
      <c r="U78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''"",0),ROW(A47),4),"""")
"),"")</f>
        <v/>
      </c>
      <c r="V7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''"",0),ROW(A47),5),"""")
"),"")</f>
        <v/>
      </c>
      <c r="W78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''"",0),ROW(A47),6),"""")
"),"")</f>
        <v/>
      </c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</row>
    <row r="79" ht="17.25" customHeight="1">
      <c r="A7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''"",0),ROW(A48),1),"""")
"),"")</f>
        <v/>
      </c>
      <c r="B79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''"",0),ROW(A48),2),"""")
"),"")</f>
        <v/>
      </c>
      <c r="C79" s="290"/>
      <c r="D79" s="290"/>
      <c r="E79" s="290"/>
      <c r="F79" s="290"/>
      <c r="G79" s="290"/>
      <c r="H7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''"",0),ROW(A48),3),"""")
"),"")</f>
        <v/>
      </c>
      <c r="I79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''"",0),ROW(A48),4),"""")
"),"")</f>
        <v/>
      </c>
      <c r="J7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''"",0),ROW(A48),5),"""")
"),"")</f>
        <v/>
      </c>
      <c r="K79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''"",0),ROW(A48),6),"""")
"),"")</f>
        <v/>
      </c>
      <c r="L79" s="293"/>
      <c r="M79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''"",0),ROW(A48),1),"""")
"),"")</f>
        <v/>
      </c>
      <c r="N79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''"",0),ROW(A48),2),"""")
"),"")</f>
        <v/>
      </c>
      <c r="O79" s="290"/>
      <c r="P79" s="290"/>
      <c r="Q79" s="290"/>
      <c r="R79" s="290"/>
      <c r="S79" s="290"/>
      <c r="T7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''"",0),ROW(A48),3),"""")
"),"")</f>
        <v/>
      </c>
      <c r="U79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''"",0),ROW(A48),4),"""")
"),"")</f>
        <v/>
      </c>
      <c r="V7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''"",0),ROW(A48),5),"""")
"),"")</f>
        <v/>
      </c>
      <c r="W79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''"",0),ROW(A48),6),"""")
"),"")</f>
        <v/>
      </c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</row>
    <row r="80" ht="17.25" customHeight="1">
      <c r="A8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''"",0),ROW(A49),1),"""")
"),"")</f>
        <v/>
      </c>
      <c r="B80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''"",0),ROW(A49),2),"""")
"),"")</f>
        <v/>
      </c>
      <c r="C80" s="290"/>
      <c r="D80" s="290"/>
      <c r="E80" s="290"/>
      <c r="F80" s="290"/>
      <c r="G80" s="290"/>
      <c r="H8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''"",0),ROW(A49),3),"""")
"),"")</f>
        <v/>
      </c>
      <c r="I80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''"",0),ROW(A49),4),"""")
"),"")</f>
        <v/>
      </c>
      <c r="J8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''"",0),ROW(A49),5),"""")
"),"")</f>
        <v/>
      </c>
      <c r="K80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''"",0),ROW(A49),6),"""")
"),"")</f>
        <v/>
      </c>
      <c r="L80" s="293"/>
      <c r="M80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''"",0),ROW(A49),1),"""")
"),"")</f>
        <v/>
      </c>
      <c r="N80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''"",0),ROW(A49),2),"""")
"),"")</f>
        <v/>
      </c>
      <c r="O80" s="290"/>
      <c r="P80" s="290"/>
      <c r="Q80" s="290"/>
      <c r="R80" s="290"/>
      <c r="S80" s="290"/>
      <c r="T8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''"",0),ROW(A49),3),"""")
"),"")</f>
        <v/>
      </c>
      <c r="U80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''"",0),ROW(A49),4),"""")
"),"")</f>
        <v/>
      </c>
      <c r="V8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''"",0),ROW(A49),5),"""")
"),"")</f>
        <v/>
      </c>
      <c r="W80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''"",0),ROW(A49),6),"""")
"),"")</f>
        <v/>
      </c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</row>
    <row r="81" ht="17.25" customHeight="1">
      <c r="A8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''"",0),ROW(A50),1),"""")
"),"")</f>
        <v/>
      </c>
      <c r="B81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''"",0),ROW(A50),2),"""")
"),"")</f>
        <v/>
      </c>
      <c r="C81" s="290"/>
      <c r="D81" s="290"/>
      <c r="E81" s="290"/>
      <c r="F81" s="290"/>
      <c r="G81" s="290"/>
      <c r="H8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''"",0),ROW(A50),3),"""")
"),"")</f>
        <v/>
      </c>
      <c r="I81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''"",0),ROW(A50),4),"""")
"),"")</f>
        <v/>
      </c>
      <c r="J8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''"",0),ROW(A50),5),"""")
"),"")</f>
        <v/>
      </c>
      <c r="K81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''"",0),ROW(A50),6),"""")
"),"")</f>
        <v/>
      </c>
      <c r="L81" s="293"/>
      <c r="M81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''"",0),ROW(A50),1),"""")
"),"")</f>
        <v/>
      </c>
      <c r="N81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''"",0),ROW(A50),2),"""")
"),"")</f>
        <v/>
      </c>
      <c r="O81" s="290"/>
      <c r="P81" s="290"/>
      <c r="Q81" s="290"/>
      <c r="R81" s="290"/>
      <c r="S81" s="290"/>
      <c r="T8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''"",0),ROW(A50),3),"""")
"),"")</f>
        <v/>
      </c>
      <c r="U81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''"",0),ROW(A50),4),"""")
"),"")</f>
        <v/>
      </c>
      <c r="V8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''"",0),ROW(A50),5),"""")
"),"")</f>
        <v/>
      </c>
      <c r="W81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''"",0),ROW(A50),6),"""")
"),"")</f>
        <v/>
      </c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</row>
    <row r="82" ht="17.25" customHeight="1">
      <c r="A8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''"",0),ROW(A51),1),"""")
"),"")</f>
        <v/>
      </c>
      <c r="B82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''"",0),ROW(A51),2),"""")
"),"")</f>
        <v/>
      </c>
      <c r="C82" s="290"/>
      <c r="D82" s="290"/>
      <c r="E82" s="290"/>
      <c r="F82" s="290"/>
      <c r="G82" s="290"/>
      <c r="H8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''"",0),ROW(A51),3),"""")
"),"")</f>
        <v/>
      </c>
      <c r="I82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''"",0),ROW(A51),4),"""")
"),"")</f>
        <v/>
      </c>
      <c r="J8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''"",0),ROW(A51),5),"""")
"),"")</f>
        <v/>
      </c>
      <c r="K82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''"",0),ROW(A51),6),"""")
"),"")</f>
        <v/>
      </c>
      <c r="L82" s="293"/>
      <c r="M82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''"",0),ROW(A51),1),"""")
"),"")</f>
        <v/>
      </c>
      <c r="N82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''"",0),ROW(A51),2),"""")
"),"")</f>
        <v/>
      </c>
      <c r="O82" s="290"/>
      <c r="P82" s="290"/>
      <c r="Q82" s="290"/>
      <c r="R82" s="290"/>
      <c r="S82" s="290"/>
      <c r="T8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''"",0),ROW(A51),3),"""")
"),"")</f>
        <v/>
      </c>
      <c r="U82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''"",0),ROW(A51),4),"""")
"),"")</f>
        <v/>
      </c>
      <c r="V8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''"",0),ROW(A51),5),"""")
"),"")</f>
        <v/>
      </c>
      <c r="W82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''"",0),ROW(A51),6),"""")
"),"")</f>
        <v/>
      </c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</row>
    <row r="83" ht="17.25" customHeight="1">
      <c r="A8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''"",0),ROW(A52),1),"""")
"),"")</f>
        <v/>
      </c>
      <c r="B83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''"",0),ROW(A52),2),"""")
"),"")</f>
        <v/>
      </c>
      <c r="C83" s="290"/>
      <c r="D83" s="290"/>
      <c r="E83" s="290"/>
      <c r="F83" s="290"/>
      <c r="G83" s="290"/>
      <c r="H8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''"",0),ROW(A52),3),"""")
"),"")</f>
        <v/>
      </c>
      <c r="I83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''"",0),ROW(A52),4),"""")
"),"")</f>
        <v/>
      </c>
      <c r="J8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''"",0),ROW(A52),5),"""")
"),"")</f>
        <v/>
      </c>
      <c r="K83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''"",0),ROW(A52),6),"""")
"),"")</f>
        <v/>
      </c>
      <c r="L83" s="293"/>
      <c r="M83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''"",0),ROW(A52),1),"""")
"),"")</f>
        <v/>
      </c>
      <c r="N83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''"",0),ROW(A52),2),"""")
"),"")</f>
        <v/>
      </c>
      <c r="O83" s="290"/>
      <c r="P83" s="290"/>
      <c r="Q83" s="290"/>
      <c r="R83" s="290"/>
      <c r="S83" s="290"/>
      <c r="T8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''"",0),ROW(A52),3),"""")
"),"")</f>
        <v/>
      </c>
      <c r="U83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''"",0),ROW(A52),4),"""")
"),"")</f>
        <v/>
      </c>
      <c r="V8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''"",0),ROW(A52),5),"""")
"),"")</f>
        <v/>
      </c>
      <c r="W83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''"",0),ROW(A52),6),"""")
"),"")</f>
        <v/>
      </c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</row>
    <row r="84" ht="17.25" customHeight="1">
      <c r="A8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''"",0),ROW(A53),1),"""")
"),"")</f>
        <v/>
      </c>
      <c r="B84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''"",0),ROW(A53),2),"""")
"),"")</f>
        <v/>
      </c>
      <c r="C84" s="290"/>
      <c r="D84" s="290"/>
      <c r="E84" s="290"/>
      <c r="F84" s="290"/>
      <c r="G84" s="290"/>
      <c r="H8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''"",0),ROW(A53),3),"""")
"),"")</f>
        <v/>
      </c>
      <c r="I84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''"",0),ROW(A53),4),"""")
"),"")</f>
        <v/>
      </c>
      <c r="J8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''"",0),ROW(A53),5),"""")
"),"")</f>
        <v/>
      </c>
      <c r="K84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''"",0),ROW(A53),6),"""")
"),"")</f>
        <v/>
      </c>
      <c r="L84" s="293"/>
      <c r="M84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''"",0),ROW(A53),1),"""")
"),"")</f>
        <v/>
      </c>
      <c r="N84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''"",0),ROW(A53),2),"""")
"),"")</f>
        <v/>
      </c>
      <c r="O84" s="290"/>
      <c r="P84" s="290"/>
      <c r="Q84" s="290"/>
      <c r="R84" s="290"/>
      <c r="S84" s="290"/>
      <c r="T8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''"",0),ROW(A53),3),"""")
"),"")</f>
        <v/>
      </c>
      <c r="U84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''"",0),ROW(A53),4),"""")
"),"")</f>
        <v/>
      </c>
      <c r="V8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''"",0),ROW(A53),5),"""")
"),"")</f>
        <v/>
      </c>
      <c r="W84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''"",0),ROW(A53),6),"""")
"),"")</f>
        <v/>
      </c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</row>
    <row r="85" ht="17.25" customHeight="1">
      <c r="A8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''"",0),ROW(A54),1),"""")
"),"")</f>
        <v/>
      </c>
      <c r="B85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''"",0),ROW(A54),2),"""")
"),"")</f>
        <v/>
      </c>
      <c r="C85" s="290"/>
      <c r="D85" s="290"/>
      <c r="E85" s="290"/>
      <c r="F85" s="290"/>
      <c r="G85" s="290"/>
      <c r="H8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''"",0),ROW(A54),3),"""")
"),"")</f>
        <v/>
      </c>
      <c r="I85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''"",0),ROW(A54),4),"""")
"),"")</f>
        <v/>
      </c>
      <c r="J8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''"",0),ROW(A54),5),"""")
"),"")</f>
        <v/>
      </c>
      <c r="K85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''"",0),ROW(A54),6),"""")
"),"")</f>
        <v/>
      </c>
      <c r="L85" s="293"/>
      <c r="M85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''"",0),ROW(A54),1),"""")
"),"")</f>
        <v/>
      </c>
      <c r="N85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''"",0),ROW(A54),2),"""")
"),"")</f>
        <v/>
      </c>
      <c r="O85" s="290"/>
      <c r="P85" s="290"/>
      <c r="Q85" s="290"/>
      <c r="R85" s="290"/>
      <c r="S85" s="290"/>
      <c r="T8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''"",0),ROW(A54),3),"""")
"),"")</f>
        <v/>
      </c>
      <c r="U85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''"",0),ROW(A54),4),"""")
"),"")</f>
        <v/>
      </c>
      <c r="V8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''"",0),ROW(A54),5),"""")
"),"")</f>
        <v/>
      </c>
      <c r="W85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''"",0),ROW(A54),6),"""")
"),"")</f>
        <v/>
      </c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</row>
    <row r="86" ht="17.25" customHeight="1">
      <c r="A8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''"",0),ROW(A55),1),"""")
"),"")</f>
        <v/>
      </c>
      <c r="B86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''"",0),ROW(A55),2),"""")
"),"")</f>
        <v/>
      </c>
      <c r="C86" s="290"/>
      <c r="D86" s="290"/>
      <c r="E86" s="290"/>
      <c r="F86" s="290"/>
      <c r="G86" s="290"/>
      <c r="H8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''"",0),ROW(A55),3),"""")
"),"")</f>
        <v/>
      </c>
      <c r="I86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''"",0),ROW(A55),4),"""")
"),"")</f>
        <v/>
      </c>
      <c r="J8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''"",0),ROW(A55),5),"""")
"),"")</f>
        <v/>
      </c>
      <c r="K86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''"",0),ROW(A55),6),"""")
"),"")</f>
        <v/>
      </c>
      <c r="L86" s="293"/>
      <c r="M86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''"",0),ROW(A55),1),"""")
"),"")</f>
        <v/>
      </c>
      <c r="N86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''"",0),ROW(A55),2),"""")
"),"")</f>
        <v/>
      </c>
      <c r="O86" s="290"/>
      <c r="P86" s="290"/>
      <c r="Q86" s="290"/>
      <c r="R86" s="290"/>
      <c r="S86" s="290"/>
      <c r="T8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''"",0),ROW(A55),3),"""")
"),"")</f>
        <v/>
      </c>
      <c r="U86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''"",0),ROW(A55),4),"""")
"),"")</f>
        <v/>
      </c>
      <c r="V8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''"",0),ROW(A55),5),"""")
"),"")</f>
        <v/>
      </c>
      <c r="W86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''"",0),ROW(A55),6),"""")
"),"")</f>
        <v/>
      </c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</row>
    <row r="87" ht="17.25" customHeight="1">
      <c r="A8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''"",0),ROW(A56),1),"""")
"),"")</f>
        <v/>
      </c>
      <c r="B87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''"",0),ROW(A56),2),"""")
"),"")</f>
        <v/>
      </c>
      <c r="C87" s="290"/>
      <c r="D87" s="290"/>
      <c r="E87" s="290"/>
      <c r="F87" s="290"/>
      <c r="G87" s="290"/>
      <c r="H8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''"",0),ROW(A56),3),"""")
"),"")</f>
        <v/>
      </c>
      <c r="I87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''"",0),ROW(A56),4),"""")
"),"")</f>
        <v/>
      </c>
      <c r="J8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''"",0),ROW(A56),5),"""")
"),"")</f>
        <v/>
      </c>
      <c r="K87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''"",0),ROW(A56),6),"""")
"),"")</f>
        <v/>
      </c>
      <c r="L87" s="293"/>
      <c r="M87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''"",0),ROW(A56),1),"""")
"),"")</f>
        <v/>
      </c>
      <c r="N87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''"",0),ROW(A56),2),"""")
"),"")</f>
        <v/>
      </c>
      <c r="O87" s="290"/>
      <c r="P87" s="290"/>
      <c r="Q87" s="290"/>
      <c r="R87" s="290"/>
      <c r="S87" s="290"/>
      <c r="T8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''"",0),ROW(A56),3),"""")
"),"")</f>
        <v/>
      </c>
      <c r="U87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''"",0),ROW(A56),4),"""")
"),"")</f>
        <v/>
      </c>
      <c r="V8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''"",0),ROW(A56),5),"""")
"),"")</f>
        <v/>
      </c>
      <c r="W87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''"",0),ROW(A56),6),"""")
"),"")</f>
        <v/>
      </c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</row>
    <row r="88" ht="17.25" customHeight="1">
      <c r="A8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''"",0),ROW(A57),1),"""")
"),"")</f>
        <v/>
      </c>
      <c r="B88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''"",0),ROW(A57),2),"""")
"),"")</f>
        <v/>
      </c>
      <c r="C88" s="290"/>
      <c r="D88" s="290"/>
      <c r="E88" s="290"/>
      <c r="F88" s="290"/>
      <c r="G88" s="290"/>
      <c r="H8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''"",0),ROW(A57),3),"""")
"),"")</f>
        <v/>
      </c>
      <c r="I88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''"",0),ROW(A57),4),"""")
"),"")</f>
        <v/>
      </c>
      <c r="J8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''"",0),ROW(A57),5),"""")
"),"")</f>
        <v/>
      </c>
      <c r="K88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''"",0),ROW(A57),6),"""")
"),"")</f>
        <v/>
      </c>
      <c r="L88" s="293"/>
      <c r="M88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''"",0),ROW(A57),1),"""")
"),"")</f>
        <v/>
      </c>
      <c r="N88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''"",0),ROW(A57),2),"""")
"),"")</f>
        <v/>
      </c>
      <c r="O88" s="290"/>
      <c r="P88" s="290"/>
      <c r="Q88" s="290"/>
      <c r="R88" s="290"/>
      <c r="S88" s="290"/>
      <c r="T8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''"",0),ROW(A57),3),"""")
"),"")</f>
        <v/>
      </c>
      <c r="U88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''"",0),ROW(A57),4),"""")
"),"")</f>
        <v/>
      </c>
      <c r="V8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''"",0),ROW(A57),5),"""")
"),"")</f>
        <v/>
      </c>
      <c r="W88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''"",0),ROW(A57),6),"""")
"),"")</f>
        <v/>
      </c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</row>
    <row r="89" ht="17.25" customHeight="1">
      <c r="A8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''"",0),ROW(A58),1),"""")
"),"")</f>
        <v/>
      </c>
      <c r="B89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''"",0),ROW(A58),2),"""")
"),"")</f>
        <v/>
      </c>
      <c r="C89" s="290"/>
      <c r="D89" s="290"/>
      <c r="E89" s="290"/>
      <c r="F89" s="290"/>
      <c r="G89" s="290"/>
      <c r="H8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''"",0),ROW(A58),3),"""")
"),"")</f>
        <v/>
      </c>
      <c r="I89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''"",0),ROW(A58),4),"""")
"),"")</f>
        <v/>
      </c>
      <c r="J8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''"",0),ROW(A58),5),"""")
"),"")</f>
        <v/>
      </c>
      <c r="K89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''"",0),ROW(A58),6),"""")
"),"")</f>
        <v/>
      </c>
      <c r="L89" s="293"/>
      <c r="M89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''"",0),ROW(A58),1),"""")
"),"")</f>
        <v/>
      </c>
      <c r="N89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''"",0),ROW(A58),2),"""")
"),"")</f>
        <v/>
      </c>
      <c r="O89" s="290"/>
      <c r="P89" s="290"/>
      <c r="Q89" s="290"/>
      <c r="R89" s="290"/>
      <c r="S89" s="290"/>
      <c r="T8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''"",0),ROW(A58),3),"""")
"),"")</f>
        <v/>
      </c>
      <c r="U89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''"",0),ROW(A58),4),"""")
"),"")</f>
        <v/>
      </c>
      <c r="V8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''"",0),ROW(A58),5),"""")
"),"")</f>
        <v/>
      </c>
      <c r="W89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''"",0),ROW(A58),6),"""")
"),"")</f>
        <v/>
      </c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</row>
    <row r="90" ht="17.25" customHeight="1">
      <c r="A9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''"",0),ROW(A59),1),"""")
"),"")</f>
        <v/>
      </c>
      <c r="B90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''"",0),ROW(A59),2),"""")
"),"")</f>
        <v/>
      </c>
      <c r="C90" s="290"/>
      <c r="D90" s="290"/>
      <c r="E90" s="290"/>
      <c r="F90" s="290"/>
      <c r="G90" s="290"/>
      <c r="H9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''"",0),ROW(A59),3),"""")
"),"")</f>
        <v/>
      </c>
      <c r="I90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''"",0),ROW(A59),4),"""")
"),"")</f>
        <v/>
      </c>
      <c r="J9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''"",0),ROW(A59),5),"""")
"),"")</f>
        <v/>
      </c>
      <c r="K90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''"",0),ROW(A59),6),"""")
"),"")</f>
        <v/>
      </c>
      <c r="L90" s="293"/>
      <c r="M90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''"",0),ROW(A59),1),"""")
"),"")</f>
        <v/>
      </c>
      <c r="N90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''"",0),ROW(A59),2),"""")
"),"")</f>
        <v/>
      </c>
      <c r="O90" s="290"/>
      <c r="P90" s="290"/>
      <c r="Q90" s="290"/>
      <c r="R90" s="290"/>
      <c r="S90" s="290"/>
      <c r="T9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''"",0),ROW(A59),3),"""")
"),"")</f>
        <v/>
      </c>
      <c r="U90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''"",0),ROW(A59),4),"""")
"),"")</f>
        <v/>
      </c>
      <c r="V90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''"",0),ROW(A59),5),"""")
"),"")</f>
        <v/>
      </c>
      <c r="W90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''"",0),ROW(A59),6),"""")
"),"")</f>
        <v/>
      </c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</row>
    <row r="91" ht="17.25" customHeight="1">
      <c r="A9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''"",0),ROW(A60),1),"""")
"),"")</f>
        <v/>
      </c>
      <c r="B91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''"",0),ROW(A60),2),"""")
"),"")</f>
        <v/>
      </c>
      <c r="C91" s="290"/>
      <c r="D91" s="290"/>
      <c r="E91" s="290"/>
      <c r="F91" s="290"/>
      <c r="G91" s="290"/>
      <c r="H9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''"",0),ROW(A60),3),"""")
"),"")</f>
        <v/>
      </c>
      <c r="I91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''"",0),ROW(A60),4),"""")
"),"")</f>
        <v/>
      </c>
      <c r="J9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''"",0),ROW(A60),5),"""")
"),"")</f>
        <v/>
      </c>
      <c r="K91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''"",0),ROW(A60),6),"""")
"),"")</f>
        <v/>
      </c>
      <c r="L91" s="293"/>
      <c r="M91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''"",0),ROW(A60),1),"""")
"),"")</f>
        <v/>
      </c>
      <c r="N91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''"",0),ROW(A60),2),"""")
"),"")</f>
        <v/>
      </c>
      <c r="O91" s="290"/>
      <c r="P91" s="290"/>
      <c r="Q91" s="290"/>
      <c r="R91" s="290"/>
      <c r="S91" s="290"/>
      <c r="T9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''"",0),ROW(A60),3),"""")
"),"")</f>
        <v/>
      </c>
      <c r="U91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''"",0),ROW(A60),4),"""")
"),"")</f>
        <v/>
      </c>
      <c r="V91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''"",0),ROW(A60),5),"""")
"),"")</f>
        <v/>
      </c>
      <c r="W91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''"",0),ROW(A60),6),"""")
"),"")</f>
        <v/>
      </c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</row>
    <row r="92" ht="17.25" customHeight="1">
      <c r="A9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''"",0),ROW(A61),1),"""")
"),"")</f>
        <v/>
      </c>
      <c r="B92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''"",0),ROW(A61),2),"""")
"),"")</f>
        <v/>
      </c>
      <c r="C92" s="290"/>
      <c r="D92" s="290"/>
      <c r="E92" s="290"/>
      <c r="F92" s="290"/>
      <c r="G92" s="290"/>
      <c r="H9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''"",0),ROW(A61),3),"""")
"),"")</f>
        <v/>
      </c>
      <c r="I92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''"",0),ROW(A61),4),"""")
"),"")</f>
        <v/>
      </c>
      <c r="J9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''"",0),ROW(A61),5),"""")
"),"")</f>
        <v/>
      </c>
      <c r="K92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''"",0),ROW(A61),6),"""")
"),"")</f>
        <v/>
      </c>
      <c r="L92" s="293"/>
      <c r="M92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''"",0),ROW(A61),1),"""")
"),"")</f>
        <v/>
      </c>
      <c r="N92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''"",0),ROW(A61),2),"""")
"),"")</f>
        <v/>
      </c>
      <c r="O92" s="290"/>
      <c r="P92" s="290"/>
      <c r="Q92" s="290"/>
      <c r="R92" s="290"/>
      <c r="S92" s="290"/>
      <c r="T9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''"",0),ROW(A61),3),"""")
"),"")</f>
        <v/>
      </c>
      <c r="U92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''"",0),ROW(A61),4),"""")
"),"")</f>
        <v/>
      </c>
      <c r="V92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''"",0),ROW(A61),5),"""")
"),"")</f>
        <v/>
      </c>
      <c r="W92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''"",0),ROW(A61),6),"""")
"),"")</f>
        <v/>
      </c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</row>
    <row r="93" ht="17.25" customHeight="1">
      <c r="A9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''"",0),ROW(A62),1),"""")
"),"")</f>
        <v/>
      </c>
      <c r="B93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''"",0),ROW(A62),2),"""")
"),"")</f>
        <v/>
      </c>
      <c r="C93" s="290"/>
      <c r="D93" s="290"/>
      <c r="E93" s="290"/>
      <c r="F93" s="290"/>
      <c r="G93" s="290"/>
      <c r="H9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''"",0),ROW(A62),3),"""")
"),"")</f>
        <v/>
      </c>
      <c r="I93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''"",0),ROW(A62),4),"""")
"),"")</f>
        <v/>
      </c>
      <c r="J9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''"",0),ROW(A62),5),"""")
"),"")</f>
        <v/>
      </c>
      <c r="K93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''"",0),ROW(A62),6),"""")
"),"")</f>
        <v/>
      </c>
      <c r="L93" s="293"/>
      <c r="M93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''"",0),ROW(A62),1),"""")
"),"")</f>
        <v/>
      </c>
      <c r="N93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''"",0),ROW(A62),2),"""")
"),"")</f>
        <v/>
      </c>
      <c r="O93" s="290"/>
      <c r="P93" s="290"/>
      <c r="Q93" s="290"/>
      <c r="R93" s="290"/>
      <c r="S93" s="290"/>
      <c r="T9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''"",0),ROW(A62),3),"""")
"),"")</f>
        <v/>
      </c>
      <c r="U93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''"",0),ROW(A62),4),"""")
"),"")</f>
        <v/>
      </c>
      <c r="V93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''"",0),ROW(A62),5),"""")
"),"")</f>
        <v/>
      </c>
      <c r="W93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''"",0),ROW(A62),6),"""")
"),"")</f>
        <v/>
      </c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</row>
    <row r="94" ht="17.25" customHeight="1">
      <c r="A9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''"",0),ROW(A63),1),"""")
"),"")</f>
        <v/>
      </c>
      <c r="B94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''"",0),ROW(A63),2),"""")
"),"")</f>
        <v/>
      </c>
      <c r="C94" s="290"/>
      <c r="D94" s="290"/>
      <c r="E94" s="290"/>
      <c r="F94" s="290"/>
      <c r="G94" s="290"/>
      <c r="H9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''"",0),ROW(A63),3),"""")
"),"")</f>
        <v/>
      </c>
      <c r="I94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''"",0),ROW(A63),4),"""")
"),"")</f>
        <v/>
      </c>
      <c r="J9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''"",0),ROW(A63),5),"""")
"),"")</f>
        <v/>
      </c>
      <c r="K94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''"",0),ROW(A63),6),"""")
"),"")</f>
        <v/>
      </c>
      <c r="L94" s="293"/>
      <c r="M94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''"",0),ROW(A63),1),"""")
"),"")</f>
        <v/>
      </c>
      <c r="N94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''"",0),ROW(A63),2),"""")
"),"")</f>
        <v/>
      </c>
      <c r="O94" s="290"/>
      <c r="P94" s="290"/>
      <c r="Q94" s="290"/>
      <c r="R94" s="290"/>
      <c r="S94" s="290"/>
      <c r="T9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''"",0),ROW(A63),3),"""")
"),"")</f>
        <v/>
      </c>
      <c r="U94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''"",0),ROW(A63),4),"""")
"),"")</f>
        <v/>
      </c>
      <c r="V94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''"",0),ROW(A63),5),"""")
"),"")</f>
        <v/>
      </c>
      <c r="W94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''"",0),ROW(A63),6),"""")
"),"")</f>
        <v/>
      </c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</row>
    <row r="95" ht="17.25" customHeight="1">
      <c r="A9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''"",0),ROW(A64),1),"""")
"),"")</f>
        <v/>
      </c>
      <c r="B95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''"",0),ROW(A64),2),"""")
"),"")</f>
        <v/>
      </c>
      <c r="C95" s="290"/>
      <c r="D95" s="290"/>
      <c r="E95" s="290"/>
      <c r="F95" s="290"/>
      <c r="G95" s="290"/>
      <c r="H9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''"",0),ROW(A64),3),"""")
"),"")</f>
        <v/>
      </c>
      <c r="I95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''"",0),ROW(A64),4),"""")
"),"")</f>
        <v/>
      </c>
      <c r="J9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''"",0),ROW(A64),5),"""")
"),"")</f>
        <v/>
      </c>
      <c r="K95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''"",0),ROW(A64),6),"""")
"),"")</f>
        <v/>
      </c>
      <c r="L95" s="293"/>
      <c r="M95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''"",0),ROW(A64),1),"""")
"),"")</f>
        <v/>
      </c>
      <c r="N95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''"",0),ROW(A64),2),"""")
"),"")</f>
        <v/>
      </c>
      <c r="O95" s="290"/>
      <c r="P95" s="290"/>
      <c r="Q95" s="290"/>
      <c r="R95" s="290"/>
      <c r="S95" s="290"/>
      <c r="T9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''"",0),ROW(A64),3),"""")
"),"")</f>
        <v/>
      </c>
      <c r="U95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''"",0),ROW(A64),4),"""")
"),"")</f>
        <v/>
      </c>
      <c r="V95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''"",0),ROW(A64),5),"""")
"),"")</f>
        <v/>
      </c>
      <c r="W95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''"",0),ROW(A64),6),"""")
"),"")</f>
        <v/>
      </c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</row>
    <row r="96" ht="17.25" customHeight="1">
      <c r="A9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''"",0),ROW(A65),1),"""")
"),"")</f>
        <v/>
      </c>
      <c r="B96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''"",0),ROW(A65),2),"""")
"),"")</f>
        <v/>
      </c>
      <c r="C96" s="290"/>
      <c r="D96" s="290"/>
      <c r="E96" s="290"/>
      <c r="F96" s="290"/>
      <c r="G96" s="290"/>
      <c r="H9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''"",0),ROW(A65),3),"""")
"),"")</f>
        <v/>
      </c>
      <c r="I96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''"",0),ROW(A65),4),"""")
"),"")</f>
        <v/>
      </c>
      <c r="J9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''"",0),ROW(A65),5),"""")
"),"")</f>
        <v/>
      </c>
      <c r="K96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''"",0),ROW(A65),6),"""")
"),"")</f>
        <v/>
      </c>
      <c r="L96" s="293"/>
      <c r="M96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''"",0),ROW(A65),1),"""")
"),"")</f>
        <v/>
      </c>
      <c r="N96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''"",0),ROW(A65),2),"""")
"),"")</f>
        <v/>
      </c>
      <c r="O96" s="290"/>
      <c r="P96" s="290"/>
      <c r="Q96" s="290"/>
      <c r="R96" s="290"/>
      <c r="S96" s="290"/>
      <c r="T9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''"",0),ROW(A65),3),"""")
"),"")</f>
        <v/>
      </c>
      <c r="U96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''"",0),ROW(A65),4),"""")
"),"")</f>
        <v/>
      </c>
      <c r="V96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''"",0),ROW(A65),5),"""")
"),"")</f>
        <v/>
      </c>
      <c r="W96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''"",0),ROW(A65),6),"""")
"),"")</f>
        <v/>
      </c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</row>
    <row r="97" ht="17.25" customHeight="1">
      <c r="A9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''"",0),ROW(A66),1),"""")
"),"")</f>
        <v/>
      </c>
      <c r="B97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''"",0),ROW(A66),2),"""")
"),"")</f>
        <v/>
      </c>
      <c r="C97" s="290"/>
      <c r="D97" s="290"/>
      <c r="E97" s="290"/>
      <c r="F97" s="290"/>
      <c r="G97" s="290"/>
      <c r="H9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''"",0),ROW(A66),3),"""")
"),"")</f>
        <v/>
      </c>
      <c r="I97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''"",0),ROW(A66),4),"""")
"),"")</f>
        <v/>
      </c>
      <c r="J9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''"",0),ROW(A66),5),"""")
"),"")</f>
        <v/>
      </c>
      <c r="K97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''"",0),ROW(A66),6),"""")
"),"")</f>
        <v/>
      </c>
      <c r="L97" s="293"/>
      <c r="M97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''"",0),ROW(A66),1),"""")
"),"")</f>
        <v/>
      </c>
      <c r="N97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''"",0),ROW(A66),2),"""")
"),"")</f>
        <v/>
      </c>
      <c r="O97" s="290"/>
      <c r="P97" s="290"/>
      <c r="Q97" s="290"/>
      <c r="R97" s="290"/>
      <c r="S97" s="290"/>
      <c r="T9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''"",0),ROW(A66),3),"""")
"),"")</f>
        <v/>
      </c>
      <c r="U97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''"",0),ROW(A66),4),"""")
"),"")</f>
        <v/>
      </c>
      <c r="V97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''"",0),ROW(A66),5),"""")
"),"")</f>
        <v/>
      </c>
      <c r="W97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''"",0),ROW(A66),6),"""")
"),"")</f>
        <v/>
      </c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</row>
    <row r="98" ht="17.25" customHeight="1">
      <c r="A9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''"",0),ROW(A67),1),"""")
"),"")</f>
        <v/>
      </c>
      <c r="B98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''"",0),ROW(A67),2),"""")
"),"")</f>
        <v/>
      </c>
      <c r="C98" s="290"/>
      <c r="D98" s="290"/>
      <c r="E98" s="290"/>
      <c r="F98" s="290"/>
      <c r="G98" s="290"/>
      <c r="H9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''"",0),ROW(A67),3),"""")
"),"")</f>
        <v/>
      </c>
      <c r="I98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''"",0),ROW(A67),4),"""")
"),"")</f>
        <v/>
      </c>
      <c r="J9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''"",0),ROW(A67),5),"""")
"),"")</f>
        <v/>
      </c>
      <c r="K98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''"",0),ROW(A67),6),"""")
"),"")</f>
        <v/>
      </c>
      <c r="L98" s="293"/>
      <c r="M98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''"",0),ROW(A67),1),"""")
"),"")</f>
        <v/>
      </c>
      <c r="N98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''"",0),ROW(A67),2),"""")
"),"")</f>
        <v/>
      </c>
      <c r="O98" s="290"/>
      <c r="P98" s="290"/>
      <c r="Q98" s="290"/>
      <c r="R98" s="290"/>
      <c r="S98" s="290"/>
      <c r="T9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''"",0),ROW(A67),3),"""")
"),"")</f>
        <v/>
      </c>
      <c r="U98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''"",0),ROW(A67),4),"""")
"),"")</f>
        <v/>
      </c>
      <c r="V98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''"",0),ROW(A67),5),"""")
"),"")</f>
        <v/>
      </c>
      <c r="W98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''"",0),ROW(A67),6),"""")
"),"")</f>
        <v/>
      </c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</row>
    <row r="99" ht="17.25" customHeight="1">
      <c r="A9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''"",0),ROW(A68),1),"""")
"),"")</f>
        <v/>
      </c>
      <c r="B99" s="28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''"",0),ROW(A68),2),"""")
"),"")</f>
        <v/>
      </c>
      <c r="C99" s="290"/>
      <c r="D99" s="290"/>
      <c r="E99" s="290"/>
      <c r="F99" s="290"/>
      <c r="G99" s="290"/>
      <c r="H9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''"",0),ROW(A68),3),"""")
"),"")</f>
        <v/>
      </c>
      <c r="I99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''"",0),ROW(A68),4),"""")
"),"")</f>
        <v/>
      </c>
      <c r="J9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''"",0),ROW(A68),5),"""")
"),"")</f>
        <v/>
      </c>
      <c r="K99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''"",0),ROW(A68),6),"""")
"),"")</f>
        <v/>
      </c>
      <c r="L99" s="293"/>
      <c r="M99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''"",0),ROW(A68),1),"""")
"),"")</f>
        <v/>
      </c>
      <c r="N99" s="29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''"",0),ROW(A68),2),"""")
"),"")</f>
        <v/>
      </c>
      <c r="O99" s="290"/>
      <c r="P99" s="290"/>
      <c r="Q99" s="290"/>
      <c r="R99" s="290"/>
      <c r="S99" s="290"/>
      <c r="T9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''"",0),ROW(A68),3),"""")
"),"")</f>
        <v/>
      </c>
      <c r="U99" s="291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''"",0),ROW(A68),4),"""")
"),"")</f>
        <v/>
      </c>
      <c r="V99" s="288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''"",0),ROW(A68),5),"""")
"),"")</f>
        <v/>
      </c>
      <c r="W99" s="292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''"",0),ROW(A68),6),"""")
"),"")</f>
        <v/>
      </c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</sheetData>
  <mergeCells count="168">
    <mergeCell ref="N5:O5"/>
    <mergeCell ref="P5:W5"/>
    <mergeCell ref="A1:W2"/>
    <mergeCell ref="A5:B5"/>
    <mergeCell ref="C5:D5"/>
    <mergeCell ref="E5:F5"/>
    <mergeCell ref="G5:H5"/>
    <mergeCell ref="I5:J5"/>
    <mergeCell ref="K5:M5"/>
    <mergeCell ref="M8:W8"/>
    <mergeCell ref="N9:U9"/>
    <mergeCell ref="G6:H6"/>
    <mergeCell ref="I6:J6"/>
    <mergeCell ref="K6:M6"/>
    <mergeCell ref="N6:O6"/>
    <mergeCell ref="P6:W6"/>
    <mergeCell ref="A8:K8"/>
    <mergeCell ref="B9:I9"/>
    <mergeCell ref="B10:I10"/>
    <mergeCell ref="N10:U10"/>
    <mergeCell ref="B11:I11"/>
    <mergeCell ref="N11:U11"/>
    <mergeCell ref="B12:I12"/>
    <mergeCell ref="N12:U12"/>
    <mergeCell ref="N13:U13"/>
    <mergeCell ref="N14:U14"/>
    <mergeCell ref="B13:I13"/>
    <mergeCell ref="B14:I14"/>
    <mergeCell ref="A30:K30"/>
    <mergeCell ref="M30:W30"/>
    <mergeCell ref="B31:G31"/>
    <mergeCell ref="N31:S31"/>
    <mergeCell ref="N32:S32"/>
    <mergeCell ref="N33:S33"/>
    <mergeCell ref="N34:S34"/>
    <mergeCell ref="N35:S35"/>
    <mergeCell ref="N36:S36"/>
    <mergeCell ref="N37:S37"/>
    <mergeCell ref="N38:S38"/>
    <mergeCell ref="N39:S39"/>
    <mergeCell ref="B81:G81"/>
    <mergeCell ref="B82:G82"/>
    <mergeCell ref="B83:G83"/>
    <mergeCell ref="B84:G84"/>
    <mergeCell ref="B85:G85"/>
    <mergeCell ref="B86:G86"/>
    <mergeCell ref="B87:G87"/>
    <mergeCell ref="B95:G95"/>
    <mergeCell ref="B96:G96"/>
    <mergeCell ref="B97:G97"/>
    <mergeCell ref="B98:G98"/>
    <mergeCell ref="B99:G99"/>
    <mergeCell ref="B88:G88"/>
    <mergeCell ref="B89:G89"/>
    <mergeCell ref="B90:G90"/>
    <mergeCell ref="B91:G91"/>
    <mergeCell ref="B92:G92"/>
    <mergeCell ref="B93:G93"/>
    <mergeCell ref="B94:G94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N96:S96"/>
    <mergeCell ref="N97:S97"/>
    <mergeCell ref="N98:S98"/>
    <mergeCell ref="N99:S99"/>
    <mergeCell ref="N89:S89"/>
    <mergeCell ref="N90:S90"/>
    <mergeCell ref="N91:S91"/>
    <mergeCell ref="N92:S92"/>
    <mergeCell ref="N93:S93"/>
    <mergeCell ref="N94:S94"/>
    <mergeCell ref="N95:S95"/>
    <mergeCell ref="N40:S40"/>
    <mergeCell ref="N41:S41"/>
    <mergeCell ref="N42:S42"/>
    <mergeCell ref="N43:S43"/>
    <mergeCell ref="N44:S44"/>
    <mergeCell ref="N45:S45"/>
    <mergeCell ref="N46:S46"/>
    <mergeCell ref="N47:S47"/>
    <mergeCell ref="N48:S48"/>
    <mergeCell ref="N49:S49"/>
    <mergeCell ref="N50:S50"/>
    <mergeCell ref="N51:S51"/>
    <mergeCell ref="N52:S52"/>
    <mergeCell ref="N53:S53"/>
    <mergeCell ref="N54:S54"/>
    <mergeCell ref="N55:S55"/>
    <mergeCell ref="N56:S56"/>
    <mergeCell ref="N57:S57"/>
    <mergeCell ref="N58:S58"/>
    <mergeCell ref="N59:S59"/>
    <mergeCell ref="N60:S60"/>
    <mergeCell ref="N61:S61"/>
    <mergeCell ref="N62:S62"/>
    <mergeCell ref="N63:S63"/>
    <mergeCell ref="N64:S64"/>
    <mergeCell ref="N65:S65"/>
    <mergeCell ref="N66:S66"/>
    <mergeCell ref="N67:S67"/>
    <mergeCell ref="N68:S68"/>
    <mergeCell ref="N69:S69"/>
    <mergeCell ref="N70:S70"/>
    <mergeCell ref="N71:S71"/>
    <mergeCell ref="N72:S72"/>
    <mergeCell ref="N73:S73"/>
    <mergeCell ref="N74:S74"/>
    <mergeCell ref="N75:S75"/>
    <mergeCell ref="N76:S76"/>
    <mergeCell ref="N77:S77"/>
    <mergeCell ref="N78:S78"/>
    <mergeCell ref="N79:S79"/>
    <mergeCell ref="N80:S80"/>
    <mergeCell ref="N81:S81"/>
    <mergeCell ref="N82:S82"/>
    <mergeCell ref="N83:S83"/>
    <mergeCell ref="N84:S84"/>
    <mergeCell ref="N85:S85"/>
    <mergeCell ref="N86:S86"/>
    <mergeCell ref="N87:S87"/>
    <mergeCell ref="N88:S88"/>
  </mergeCells>
  <conditionalFormatting sqref="B32:G99">
    <cfRule type="expression" dxfId="2" priority="1">
      <formula>AND($B32&lt;&gt;"",COUNTIF($B$32:$B1008,$B32)&gt;1)</formula>
    </cfRule>
  </conditionalFormatting>
  <conditionalFormatting sqref="N32:S99">
    <cfRule type="expression" dxfId="2" priority="2">
      <formula>AND($O32&lt;&gt;"",COUNTIF($O$32:$O$46,$O32)&gt;1)</formula>
    </cfRule>
  </conditionalFormatting>
  <printOptions/>
  <pageMargins bottom="0.2" footer="0.0" header="0.0" left="0.2" right="0.2" top="0.2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15.29"/>
    <col customWidth="1" min="3" max="3" width="12.0"/>
    <col customWidth="1" min="4" max="4" width="16.29"/>
    <col customWidth="1" min="5" max="7" width="14.0"/>
    <col customWidth="1" min="8" max="8" width="30.0"/>
    <col customWidth="1" min="9" max="9" width="8.71"/>
    <col customWidth="1" min="10" max="11" width="14.0"/>
    <col customWidth="1" min="12" max="13" width="8.71"/>
    <col customWidth="1" min="14" max="14" width="18.0"/>
    <col customWidth="1" min="15" max="26" width="8.71"/>
  </cols>
  <sheetData>
    <row r="1" ht="21.0" customHeight="1">
      <c r="A1" s="298" t="s">
        <v>535</v>
      </c>
      <c r="B1" s="19"/>
      <c r="C1" s="19"/>
      <c r="D1" s="19"/>
      <c r="E1" s="19"/>
      <c r="F1" s="19"/>
      <c r="G1" s="19"/>
      <c r="H1" s="19"/>
      <c r="I1" s="39">
        <v>2026.0</v>
      </c>
      <c r="J1" s="299"/>
      <c r="K1" s="29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6.5" customHeight="1">
      <c r="A2" s="300" t="s">
        <v>536</v>
      </c>
      <c r="B2" s="301" t="s">
        <v>537</v>
      </c>
      <c r="C2" s="302"/>
      <c r="D2" s="303"/>
      <c r="E2" s="304"/>
      <c r="F2" s="299"/>
      <c r="G2" s="299"/>
      <c r="H2" s="299"/>
      <c r="I2" s="39"/>
      <c r="J2" s="299"/>
      <c r="K2" s="29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6.5" customHeight="1">
      <c r="A3" s="299"/>
      <c r="B3" s="305"/>
      <c r="C3" s="299"/>
      <c r="D3" s="299"/>
      <c r="E3" s="299"/>
      <c r="F3" s="299"/>
      <c r="G3" s="299"/>
      <c r="H3" s="299"/>
      <c r="I3" s="39"/>
      <c r="J3" s="299"/>
      <c r="K3" s="29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44.25" customHeight="1">
      <c r="A4" s="306" t="s">
        <v>538</v>
      </c>
      <c r="B4" s="307" t="s">
        <v>539</v>
      </c>
      <c r="C4" s="308" t="s">
        <v>7</v>
      </c>
      <c r="D4" s="308" t="s">
        <v>540</v>
      </c>
      <c r="E4" s="308" t="s">
        <v>541</v>
      </c>
      <c r="F4" s="308" t="s">
        <v>542</v>
      </c>
      <c r="G4" s="308" t="s">
        <v>543</v>
      </c>
      <c r="H4" s="308" t="s">
        <v>73</v>
      </c>
      <c r="I4" s="39"/>
      <c r="J4" s="309" t="s">
        <v>544</v>
      </c>
      <c r="K4" s="310" t="s">
        <v>11</v>
      </c>
      <c r="L4" s="39"/>
      <c r="M4" s="39"/>
      <c r="N4" s="311" t="s">
        <v>545</v>
      </c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6.5" customHeight="1">
      <c r="A5" s="312">
        <f t="shared" ref="A5:A29" si="1">IF(B5="","",ROW()-4)</f>
        <v>1</v>
      </c>
      <c r="B5" s="313" t="s">
        <v>546</v>
      </c>
      <c r="C5" s="314">
        <f t="shared" ref="C5:C23" si="2">IF(B5="","",DATE($I$1,VALUE(LEFT(B5,2)),VALUE(RIGHT(B5,2))))
</f>
        <v>46266</v>
      </c>
      <c r="D5" s="315">
        <f>IFERROR(__xludf.DUMMYFUNCTION("IF(B5="""","""",IFERROR(SUM(FILTER(Data!F:F,Data!A:A=C5,REGEXMATCH(Data!B:B,""포장|라벨|원액""))),0))
"),3516.0)</f>
        <v>3516</v>
      </c>
      <c r="E5" s="315">
        <f>IF(B5="","",COUNTIFS(Data!A:A,C5,Data!B:B,"이동제품",Data!D:D,"&lt;&gt;"))
</f>
        <v>8</v>
      </c>
      <c r="F5" s="315">
        <f>IF(B5="","",COUNTIFS(Data!A:A,C5,Data!B:B,"자재발주",Data!D:D,"&lt;&gt;"))
</f>
        <v>0</v>
      </c>
      <c r="G5" s="315">
        <f>IFERROR(__xludf.DUMMYFUNCTION("IF(B5="""","""",IFERROR(SUM(FILTER(Data!F:F,Data!A:A=C5,Data!B:B=""택배출고현황"")),0))
"),0.0)</f>
        <v>0</v>
      </c>
      <c r="H5" s="312"/>
      <c r="I5" s="39"/>
      <c r="J5" s="321" t="s">
        <v>701</v>
      </c>
      <c r="K5" s="315">
        <f>SUM(D5:D22)</f>
        <v>99665.8</v>
      </c>
      <c r="L5" s="39"/>
      <c r="M5" s="39"/>
      <c r="N5" s="322" t="s">
        <v>67</v>
      </c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6.5" customHeight="1">
      <c r="A6" s="312">
        <f t="shared" si="1"/>
        <v>2</v>
      </c>
      <c r="B6" s="313" t="s">
        <v>717</v>
      </c>
      <c r="C6" s="314">
        <f t="shared" si="2"/>
        <v>46267</v>
      </c>
      <c r="D6" s="315">
        <f>IFERROR(__xludf.DUMMYFUNCTION("IF(B6="""","""",IFERROR(SUM(FILTER(Data!F:F,Data!A:A=C6,REGEXMATCH(Data!B:B,""포장|라벨|원액""))),0))
"),3396.0)</f>
        <v>3396</v>
      </c>
      <c r="E6" s="315">
        <f>IF(B6="","",COUNTIFS(Data!A:A,C6,Data!B:B,"이동제품",Data!D:D,"&lt;&gt;"))
</f>
        <v>0</v>
      </c>
      <c r="F6" s="315">
        <f>IF(B6="","",COUNTIFS(Data!A:A,C6,Data!B:B,"자재발주",Data!D:D,"&lt;&gt;"))
</f>
        <v>0</v>
      </c>
      <c r="G6" s="315">
        <f>IFERROR(__xludf.DUMMYFUNCTION("IF(B6="""","""",IFERROR(SUM(FILTER(Data!F:F,Data!A:A=C6,Data!B:B=""택배출고현황"")),0))
"),2.0)</f>
        <v>2</v>
      </c>
      <c r="H6" s="312"/>
      <c r="I6" s="39"/>
      <c r="J6" s="321" t="s">
        <v>742</v>
      </c>
      <c r="K6" s="315">
        <f>SUM(E30)</f>
        <v>109</v>
      </c>
      <c r="L6" s="39"/>
      <c r="M6" s="39"/>
      <c r="N6" s="322" t="s">
        <v>25</v>
      </c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6.5" customHeight="1">
      <c r="A7" s="312">
        <f t="shared" si="1"/>
        <v>3</v>
      </c>
      <c r="B7" s="313" t="s">
        <v>749</v>
      </c>
      <c r="C7" s="314">
        <f t="shared" si="2"/>
        <v>46268</v>
      </c>
      <c r="D7" s="315">
        <f>IFERROR(__xludf.DUMMYFUNCTION("IF(B7="""","""",IFERROR(SUM(FILTER(Data!F:F,Data!A:A=C7,REGEXMATCH(Data!B:B,""포장|라벨|원액""))),0))
"),9509.0)</f>
        <v>9509</v>
      </c>
      <c r="E7" s="315">
        <f>IF(B7="","",COUNTIFS(Data!A:A,C7,Data!B:B,"이동제품",Data!D:D,"&lt;&gt;"))
</f>
        <v>37</v>
      </c>
      <c r="F7" s="315">
        <f>IF(B7="","",COUNTIFS(Data!A:A,C7,Data!B:B,"자재발주",Data!D:D,"&lt;&gt;"))
</f>
        <v>0</v>
      </c>
      <c r="G7" s="315">
        <f>IFERROR(__xludf.DUMMYFUNCTION("IF(B7="""","""",IFERROR(SUM(FILTER(Data!F:F,Data!A:A=C7,Data!B:B=""택배출고현황"")),0))
"),0.0)</f>
        <v>0</v>
      </c>
      <c r="H7" s="312"/>
      <c r="I7" s="39"/>
      <c r="J7" s="321" t="s">
        <v>821</v>
      </c>
      <c r="K7" s="315">
        <f>SUM(F30)</f>
        <v>0</v>
      </c>
      <c r="L7" s="39"/>
      <c r="M7" s="39"/>
      <c r="N7" s="322" t="s">
        <v>830</v>
      </c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6.5" customHeight="1">
      <c r="A8" s="312">
        <f t="shared" si="1"/>
        <v>4</v>
      </c>
      <c r="B8" s="313" t="s">
        <v>835</v>
      </c>
      <c r="C8" s="314">
        <f t="shared" si="2"/>
        <v>46269</v>
      </c>
      <c r="D8" s="315">
        <f>IFERROR(__xludf.DUMMYFUNCTION("IF(B8="""","""",IFERROR(SUM(FILTER(Data!F:F,Data!A:A=C8,REGEXMATCH(Data!B:B,""포장|라벨|원액""))),0))
"),13408.0)</f>
        <v>13408</v>
      </c>
      <c r="E8" s="315">
        <f>IF(B8="","",COUNTIFS(Data!A:A,C8,Data!B:B,"이동제품",Data!D:D,"&lt;&gt;"))
</f>
        <v>0</v>
      </c>
      <c r="F8" s="315">
        <f>IF(B8="","",COUNTIFS(Data!A:A,C8,Data!B:B,"자재발주",Data!D:D,"&lt;&gt;"))
</f>
        <v>0</v>
      </c>
      <c r="G8" s="315">
        <f>IFERROR(__xludf.DUMMYFUNCTION("IF(B8="""","""",IFERROR(SUM(FILTER(Data!F:F,Data!A:A=C8,Data!B:B=""택배출고현황"")),0))
"),1.0)</f>
        <v>1</v>
      </c>
      <c r="H8" s="312"/>
      <c r="I8" s="39"/>
      <c r="J8" s="321" t="s">
        <v>862</v>
      </c>
      <c r="K8" s="315">
        <f>SUM(G30)</f>
        <v>9</v>
      </c>
      <c r="L8" s="39"/>
      <c r="M8" s="39"/>
      <c r="N8" s="322" t="s">
        <v>868</v>
      </c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6.5" customHeight="1">
      <c r="A9" s="312">
        <f t="shared" si="1"/>
        <v>5</v>
      </c>
      <c r="B9" s="313" t="s">
        <v>873</v>
      </c>
      <c r="C9" s="314">
        <f t="shared" si="2"/>
        <v>46272</v>
      </c>
      <c r="D9" s="315">
        <f>IFERROR(__xludf.DUMMYFUNCTION("IF(B9="""","""",IFERROR(SUM(FILTER(Data!F:F,Data!A:A=C9,REGEXMATCH(Data!B:B,""포장|라벨|원액""))),0))
"),9644.0)</f>
        <v>9644</v>
      </c>
      <c r="E9" s="315">
        <f>IF(B9="","",COUNTIFS(Data!A:A,C9,Data!B:B,"이동제품",Data!D:D,"&lt;&gt;"))
</f>
        <v>0</v>
      </c>
      <c r="F9" s="315">
        <f>IF(B9="","",COUNTIFS(Data!A:A,C9,Data!B:B,"자재발주",Data!D:D,"&lt;&gt;"))
</f>
        <v>0</v>
      </c>
      <c r="G9" s="315">
        <f>IFERROR(__xludf.DUMMYFUNCTION("IF(B9="""","""",IFERROR(SUM(FILTER(Data!F:F,Data!A:A=C9,Data!B:B=""택배출고현황"")),0))
"),0.0)</f>
        <v>0</v>
      </c>
      <c r="H9" s="312"/>
      <c r="I9" s="39"/>
      <c r="J9" s="299"/>
      <c r="K9" s="299"/>
      <c r="L9" s="39"/>
      <c r="M9" s="39"/>
      <c r="N9" s="322" t="s">
        <v>41</v>
      </c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6.5" customHeight="1">
      <c r="A10" s="312">
        <f t="shared" si="1"/>
        <v>6</v>
      </c>
      <c r="B10" s="313" t="s">
        <v>899</v>
      </c>
      <c r="C10" s="314">
        <f t="shared" si="2"/>
        <v>46273</v>
      </c>
      <c r="D10" s="315">
        <f>IFERROR(__xludf.DUMMYFUNCTION("IF(B10="""","""",IFERROR(SUM(FILTER(Data!F:F,Data!A:A=C10,REGEXMATCH(Data!B:B,""포장|라벨|원액""))),0))
"),3388.0)</f>
        <v>3388</v>
      </c>
      <c r="E10" s="315">
        <f>IF(B10="","",COUNTIFS(Data!A:A,C10,Data!B:B,"이동제품",Data!D:D,"&lt;&gt;"))
</f>
        <v>11</v>
      </c>
      <c r="F10" s="315">
        <f>IF(B10="","",COUNTIFS(Data!A:A,C10,Data!B:B,"자재발주",Data!D:D,"&lt;&gt;"))
</f>
        <v>0</v>
      </c>
      <c r="G10" s="315">
        <f>IFERROR(__xludf.DUMMYFUNCTION("IF(B10="""","""",IFERROR(SUM(FILTER(Data!F:F,Data!A:A=C10,Data!B:B=""택배출고현황"")),0))
"),1.0)</f>
        <v>1</v>
      </c>
      <c r="H10" s="312"/>
      <c r="I10" s="39"/>
      <c r="J10" s="299"/>
      <c r="K10" s="299"/>
      <c r="L10" s="39"/>
      <c r="M10" s="39"/>
      <c r="N10" s="322" t="s">
        <v>54</v>
      </c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6.5" customHeight="1">
      <c r="A11" s="312">
        <f t="shared" si="1"/>
        <v>7</v>
      </c>
      <c r="B11" s="313" t="s">
        <v>920</v>
      </c>
      <c r="C11" s="314">
        <f t="shared" si="2"/>
        <v>46274</v>
      </c>
      <c r="D11" s="315">
        <f>IFERROR(__xludf.DUMMYFUNCTION("IF(B11="""","""",IFERROR(SUM(FILTER(Data!F:F,Data!A:A=C11,REGEXMATCH(Data!B:B,""포장|라벨|원액""))),0))
"),3202.0)</f>
        <v>3202</v>
      </c>
      <c r="E11" s="315">
        <f>IF(B11="","",COUNTIFS(Data!A:A,C11,Data!B:B,"이동제품",Data!D:D,"&lt;&gt;"))
</f>
        <v>18</v>
      </c>
      <c r="F11" s="315">
        <f>IF(B11="","",COUNTIFS(Data!A:A,C11,Data!B:B,"자재발주",Data!D:D,"&lt;&gt;"))
</f>
        <v>0</v>
      </c>
      <c r="G11" s="315">
        <f>IFERROR(__xludf.DUMMYFUNCTION("IF(B11="""","""",IFERROR(SUM(FILTER(Data!F:F,Data!A:A=C11,Data!B:B=""택배출고현황"")),0))
"),0.0)</f>
        <v>0</v>
      </c>
      <c r="H11" s="312"/>
      <c r="I11" s="39"/>
      <c r="J11" s="299"/>
      <c r="K11" s="299"/>
      <c r="L11" s="39"/>
      <c r="M11" s="39"/>
      <c r="N11" s="323" t="s">
        <v>947</v>
      </c>
      <c r="O11" s="58" t="s">
        <v>953</v>
      </c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6.5" customHeight="1">
      <c r="A12" s="312">
        <f t="shared" si="1"/>
        <v>8</v>
      </c>
      <c r="B12" s="313" t="s">
        <v>957</v>
      </c>
      <c r="C12" s="314">
        <f t="shared" si="2"/>
        <v>46275</v>
      </c>
      <c r="D12" s="315">
        <f>IFERROR(__xludf.DUMMYFUNCTION("IF(B12="""","""",IFERROR(SUM(FILTER(Data!F:F,Data!A:A=C12,REGEXMATCH(Data!B:B,""포장|라벨|원액""))),0))
"),6566.0)</f>
        <v>6566</v>
      </c>
      <c r="E12" s="315">
        <f>IF(B12="","",COUNTIFS(Data!A:A,C12,Data!B:B,"이동제품",Data!D:D,"&lt;&gt;"))
</f>
        <v>0</v>
      </c>
      <c r="F12" s="315">
        <f>IF(B12="","",COUNTIFS(Data!A:A,C12,Data!B:B,"자재발주",Data!D:D,"&lt;&gt;"))
</f>
        <v>0</v>
      </c>
      <c r="G12" s="315">
        <f>IFERROR(__xludf.DUMMYFUNCTION("IF(B12="""","""",IFERROR(SUM(FILTER(Data!F:F,Data!A:A=C12,Data!B:B=""택배출고현황"")),0))
"),1.0)</f>
        <v>1</v>
      </c>
      <c r="H12" s="312"/>
      <c r="I12" s="39"/>
      <c r="J12" s="299"/>
      <c r="K12" s="299"/>
      <c r="L12" s="39"/>
      <c r="M12" s="39"/>
      <c r="N12" s="58" t="s">
        <v>36</v>
      </c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6.5" customHeight="1">
      <c r="A13" s="312">
        <f t="shared" si="1"/>
        <v>9</v>
      </c>
      <c r="B13" s="313" t="s">
        <v>980</v>
      </c>
      <c r="C13" s="314">
        <f t="shared" si="2"/>
        <v>46276</v>
      </c>
      <c r="D13" s="315">
        <f>IFERROR(__xludf.DUMMYFUNCTION("IF(B13="""","""",IFERROR(SUM(FILTER(Data!F:F,Data!A:A=C13,REGEXMATCH(Data!B:B,""포장|라벨|원액""))),0))
"),6209.0)</f>
        <v>6209</v>
      </c>
      <c r="E13" s="315">
        <f>IF(B13="","",COUNTIFS(Data!A:A,C13,Data!B:B,"이동제품",Data!D:D,"&lt;&gt;"))
</f>
        <v>0</v>
      </c>
      <c r="F13" s="315">
        <f>IF(B13="","",COUNTIFS(Data!A:A,C13,Data!B:B,"자재발주",Data!D:D,"&lt;&gt;"))
</f>
        <v>0</v>
      </c>
      <c r="G13" s="315">
        <f>IFERROR(__xludf.DUMMYFUNCTION("IF(B13="""","""",IFERROR(SUM(FILTER(Data!F:F,Data!A:A=C13,Data!B:B=""택배출고현황"")),0))
"),0.0)</f>
        <v>0</v>
      </c>
      <c r="H13" s="312"/>
      <c r="I13" s="39"/>
      <c r="J13" s="299"/>
      <c r="K13" s="29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6.5" customHeight="1">
      <c r="A14" s="312">
        <f t="shared" si="1"/>
        <v>10</v>
      </c>
      <c r="B14" s="313" t="s">
        <v>998</v>
      </c>
      <c r="C14" s="314">
        <f t="shared" si="2"/>
        <v>46279</v>
      </c>
      <c r="D14" s="315">
        <f>IFERROR(__xludf.DUMMYFUNCTION("IF(B14="""","""",IFERROR(SUM(FILTER(Data!F:F,Data!A:A=C14,REGEXMATCH(Data!B:B,""포장|라벨|원액""))),0))
"),3848.0)</f>
        <v>3848</v>
      </c>
      <c r="E14" s="315">
        <f>IF(B14="","",COUNTIFS(Data!A:A,C14,Data!B:B,"이동제품",Data!D:D,"&lt;&gt;"))
</f>
        <v>11</v>
      </c>
      <c r="F14" s="315">
        <f>IF(B14="","",COUNTIFS(Data!A:A,C14,Data!B:B,"자재발주",Data!D:D,"&lt;&gt;"))
</f>
        <v>0</v>
      </c>
      <c r="G14" s="315">
        <f>IFERROR(__xludf.DUMMYFUNCTION("IF(B14="""","""",IFERROR(SUM(FILTER(Data!F:F,Data!A:A=C14,Data!B:B=""택배출고현황"")),0))
"),0.0)</f>
        <v>0</v>
      </c>
      <c r="H14" s="312"/>
      <c r="I14" s="39"/>
      <c r="J14" s="299"/>
      <c r="K14" s="29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6.5" customHeight="1">
      <c r="A15" s="312">
        <f t="shared" si="1"/>
        <v>11</v>
      </c>
      <c r="B15" s="313" t="s">
        <v>1030</v>
      </c>
      <c r="C15" s="314">
        <f t="shared" si="2"/>
        <v>46280</v>
      </c>
      <c r="D15" s="315">
        <f>IFERROR(__xludf.DUMMYFUNCTION("IF(B15="""","""",IFERROR(SUM(FILTER(Data!F:F,Data!A:A=C15,REGEXMATCH(Data!B:B,""포장|라벨|원액""))),0))
"),9180.0)</f>
        <v>9180</v>
      </c>
      <c r="E15" s="315">
        <f>IF(B15="","",COUNTIFS(Data!A:A,C15,Data!B:B,"이동제품",Data!D:D,"&lt;&gt;"))
</f>
        <v>0</v>
      </c>
      <c r="F15" s="315">
        <f>IF(B15="","",COUNTIFS(Data!A:A,C15,Data!B:B,"자재발주",Data!D:D,"&lt;&gt;"))
</f>
        <v>0</v>
      </c>
      <c r="G15" s="315">
        <f>IFERROR(__xludf.DUMMYFUNCTION("IF(B15="""","""",IFERROR(SUM(FILTER(Data!F:F,Data!A:A=C15,Data!B:B=""택배출고현황"")),0))
"),1.0)</f>
        <v>1</v>
      </c>
      <c r="H15" s="312"/>
      <c r="I15" s="39"/>
      <c r="J15" s="299"/>
      <c r="K15" s="29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6.5" customHeight="1">
      <c r="A16" s="312">
        <f t="shared" si="1"/>
        <v>12</v>
      </c>
      <c r="B16" s="313" t="s">
        <v>1055</v>
      </c>
      <c r="C16" s="314">
        <f t="shared" si="2"/>
        <v>46281</v>
      </c>
      <c r="D16" s="315">
        <f>IFERROR(__xludf.DUMMYFUNCTION("IF(B16="""","""",IFERROR(SUM(FILTER(Data!F:F,Data!A:A=C16,REGEXMATCH(Data!B:B,""포장|라벨|원액""))),0))
"),6310.0)</f>
        <v>6310</v>
      </c>
      <c r="E16" s="315">
        <f>IF(B16="","",COUNTIFS(Data!A:A,C16,Data!B:B,"이동제품",Data!D:D,"&lt;&gt;"))
</f>
        <v>9</v>
      </c>
      <c r="F16" s="315">
        <f>IF(B16="","",COUNTIFS(Data!A:A,C16,Data!B:B,"자재발주",Data!D:D,"&lt;&gt;"))
</f>
        <v>0</v>
      </c>
      <c r="G16" s="315">
        <f>IFERROR(__xludf.DUMMYFUNCTION("IF(B16="""","""",IFERROR(SUM(FILTER(Data!F:F,Data!A:A=C16,Data!B:B=""택배출고현황"")),0))
"),1.0)</f>
        <v>1</v>
      </c>
      <c r="H16" s="312"/>
      <c r="I16" s="39"/>
      <c r="J16" s="299"/>
      <c r="K16" s="29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6.5" customHeight="1">
      <c r="A17" s="312">
        <f t="shared" si="1"/>
        <v>13</v>
      </c>
      <c r="B17" s="313" t="s">
        <v>1083</v>
      </c>
      <c r="C17" s="314">
        <f t="shared" si="2"/>
        <v>46282</v>
      </c>
      <c r="D17" s="315">
        <f>IFERROR(__xludf.DUMMYFUNCTION("IF(B17="""","""",IFERROR(SUM(FILTER(Data!F:F,Data!A:A=C17,REGEXMATCH(Data!B:B,""포장|라벨|원액""))),0))
"),4070.0)</f>
        <v>4070</v>
      </c>
      <c r="E17" s="315">
        <f>IF(B17="","",COUNTIFS(Data!A:A,C17,Data!B:B,"이동제품",Data!D:D,"&lt;&gt;"))
</f>
        <v>2</v>
      </c>
      <c r="F17" s="315">
        <f>IF(B17="","",COUNTIFS(Data!A:A,C17,Data!B:B,"자재발주",Data!D:D,"&lt;&gt;"))
</f>
        <v>0</v>
      </c>
      <c r="G17" s="315">
        <f>IFERROR(__xludf.DUMMYFUNCTION("IF(B17="""","""",IFERROR(SUM(FILTER(Data!F:F,Data!A:A=C17,Data!B:B=""택배출고현황"")),0))
"),1.0)</f>
        <v>1</v>
      </c>
      <c r="H17" s="312"/>
      <c r="I17" s="39"/>
      <c r="J17" s="299"/>
      <c r="K17" s="29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6.5" customHeight="1">
      <c r="A18" s="312">
        <f t="shared" si="1"/>
        <v>14</v>
      </c>
      <c r="B18" s="313" t="s">
        <v>1106</v>
      </c>
      <c r="C18" s="314">
        <f t="shared" si="2"/>
        <v>46283</v>
      </c>
      <c r="D18" s="315">
        <f>IFERROR(__xludf.DUMMYFUNCTION("IF(B18="""","""",IFERROR(SUM(FILTER(Data!F:F,Data!A:A=C18,REGEXMATCH(Data!B:B,""포장|라벨|원액""))),0))
"),7128.0)</f>
        <v>7128</v>
      </c>
      <c r="E18" s="315">
        <f>IF(B18="","",COUNTIFS(Data!A:A,C18,Data!B:B,"이동제품",Data!D:D,"&lt;&gt;"))
</f>
        <v>0</v>
      </c>
      <c r="F18" s="315">
        <f>IF(B18="","",COUNTIFS(Data!A:A,C18,Data!B:B,"자재발주",Data!D:D,"&lt;&gt;"))
</f>
        <v>0</v>
      </c>
      <c r="G18" s="315">
        <f>IFERROR(__xludf.DUMMYFUNCTION("IF(B18="""","""",IFERROR(SUM(FILTER(Data!F:F,Data!A:A=C18,Data!B:B=""택배출고현황"")),0))
"),0.0)</f>
        <v>0</v>
      </c>
      <c r="H18" s="312"/>
      <c r="I18" s="39"/>
      <c r="J18" s="299"/>
      <c r="K18" s="29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6.5" customHeight="1">
      <c r="A19" s="312">
        <f t="shared" si="1"/>
        <v>15</v>
      </c>
      <c r="B19" s="313" t="s">
        <v>1129</v>
      </c>
      <c r="C19" s="314">
        <f t="shared" si="2"/>
        <v>46286</v>
      </c>
      <c r="D19" s="315">
        <f>IFERROR(__xludf.DUMMYFUNCTION("IF(B19="""","""",IFERROR(SUM(FILTER(Data!F:F,Data!A:A=C19,REGEXMATCH(Data!B:B,""포장|라벨|원액""))),0))
"),6837.8)</f>
        <v>6837.8</v>
      </c>
      <c r="E19" s="315">
        <f>IF(B19="","",COUNTIFS(Data!A:A,C19,Data!B:B,"이동제품",Data!D:D,"&lt;&gt;"))
</f>
        <v>11</v>
      </c>
      <c r="F19" s="315">
        <f>IF(B19="","",COUNTIFS(Data!A:A,C19,Data!B:B,"자재발주",Data!D:D,"&lt;&gt;"))
</f>
        <v>0</v>
      </c>
      <c r="G19" s="315">
        <f>IFERROR(__xludf.DUMMYFUNCTION("IF(B19="""","""",IFERROR(SUM(FILTER(Data!F:F,Data!A:A=C19,Data!B:B=""택배출고현황"")),0))
"),0.0)</f>
        <v>0</v>
      </c>
      <c r="H19" s="312"/>
      <c r="I19" s="39"/>
      <c r="J19" s="299"/>
      <c r="K19" s="29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6.5" customHeight="1">
      <c r="A20" s="312">
        <f t="shared" si="1"/>
        <v>16</v>
      </c>
      <c r="B20" s="313" t="s">
        <v>1151</v>
      </c>
      <c r="C20" s="314">
        <f t="shared" si="2"/>
        <v>46287</v>
      </c>
      <c r="D20" s="315">
        <f>IFERROR(__xludf.DUMMYFUNCTION("IF(B20="""","""",IFERROR(SUM(FILTER(Data!F:F,Data!A:A=C20,REGEXMATCH(Data!B:B,""포장|라벨|원액""))),0))
"),3454.0)</f>
        <v>3454</v>
      </c>
      <c r="E20" s="315">
        <f>IF(B20="","",COUNTIFS(Data!A:A,C20,Data!B:B,"이동제품",Data!D:D,"&lt;&gt;"))
</f>
        <v>2</v>
      </c>
      <c r="F20" s="315">
        <f>IF(B20="","",COUNTIFS(Data!A:A,C20,Data!B:B,"자재발주",Data!D:D,"&lt;&gt;"))
</f>
        <v>0</v>
      </c>
      <c r="G20" s="315">
        <f>IFERROR(__xludf.DUMMYFUNCTION("IF(B20="""","""",IFERROR(SUM(FILTER(Data!F:F,Data!A:A=C20,Data!B:B=""택배출고현황"")),0))
"),1.0)</f>
        <v>1</v>
      </c>
      <c r="H20" s="312"/>
      <c r="I20" s="39"/>
      <c r="J20" s="299"/>
      <c r="K20" s="29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312">
        <f t="shared" si="1"/>
        <v>17</v>
      </c>
      <c r="B21" s="313" t="s">
        <v>1174</v>
      </c>
      <c r="C21" s="314">
        <f t="shared" si="2"/>
        <v>46288</v>
      </c>
      <c r="D21" s="315">
        <f>IFERROR(__xludf.DUMMYFUNCTION("IF(B21="""","""",IFERROR(SUM(FILTER(Data!F:F,Data!A:A=C21,REGEXMATCH(Data!B:B,""포장|라벨|원액""))),0))
"),0.0)</f>
        <v>0</v>
      </c>
      <c r="E21" s="315">
        <f>IF(B21="","",COUNTIFS(Data!A:A,C21,Data!B:B,"이동제품",Data!D:D,"&lt;&gt;"))
</f>
        <v>0</v>
      </c>
      <c r="F21" s="315">
        <f>IF(B21="","",COUNTIFS(Data!A:A,C21,Data!B:B,"자재발주",Data!D:D,"&lt;&gt;"))
</f>
        <v>0</v>
      </c>
      <c r="G21" s="315">
        <f>IFERROR(__xludf.DUMMYFUNCTION("IF(B21="""","""",IFERROR(SUM(FILTER(Data!F:F,Data!A:A=C21,Data!B:B=""택배출고현황"")),0))
"),0.0)</f>
        <v>0</v>
      </c>
      <c r="H21" s="312"/>
      <c r="I21" s="39"/>
      <c r="J21" s="299"/>
      <c r="K21" s="29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312">
        <f t="shared" si="1"/>
        <v>18</v>
      </c>
      <c r="B22" s="313" t="s">
        <v>1193</v>
      </c>
      <c r="C22" s="314">
        <f t="shared" si="2"/>
        <v>46293</v>
      </c>
      <c r="D22" s="315">
        <f>IFERROR(__xludf.DUMMYFUNCTION("IF(B22="""","""",IFERROR(SUM(FILTER(Data!F:F,Data!A:A=C22,REGEXMATCH(Data!B:B,""포장|라벨|원액""))),0))
"),0.0)</f>
        <v>0</v>
      </c>
      <c r="E22" s="315">
        <f>IF(B22="","",COUNTIFS(Data!A:A,C22,Data!B:B,"이동제품",Data!D:D,"&lt;&gt;"))
</f>
        <v>0</v>
      </c>
      <c r="F22" s="315">
        <f>IF(B22="","",COUNTIFS(Data!A:A,C22,Data!B:B,"자재발주",Data!D:D,"&lt;&gt;"))
</f>
        <v>0</v>
      </c>
      <c r="G22" s="315">
        <f>IFERROR(__xludf.DUMMYFUNCTION("IF(B22="""","""",IFERROR(SUM(FILTER(Data!F:F,Data!A:A=C22,Data!B:B=""택배출고현황"")),0))
"),0.0)</f>
        <v>0</v>
      </c>
      <c r="H22" s="312"/>
      <c r="I22" s="39"/>
      <c r="J22" s="299"/>
      <c r="K22" s="29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312">
        <f t="shared" si="1"/>
        <v>19</v>
      </c>
      <c r="B23" s="313" t="s">
        <v>1219</v>
      </c>
      <c r="C23" s="314">
        <f t="shared" si="2"/>
        <v>46294</v>
      </c>
      <c r="D23" s="315">
        <f>IFERROR(__xludf.DUMMYFUNCTION("IF(B23="""","""",IFERROR(SUM(FILTER(Data!F:F,Data!A:A=C23,REGEXMATCH(Data!B:B,""포장|라벨|원액""))),0))
"),0.0)</f>
        <v>0</v>
      </c>
      <c r="E23" s="315">
        <f>IF(B23="","",COUNTIFS(Data!A:A,C23,Data!B:B,"이동제품",Data!D:D,"&lt;&gt;"))
</f>
        <v>0</v>
      </c>
      <c r="F23" s="315">
        <f>IF(B23="","",COUNTIFS(Data!A:A,C23,Data!B:B,"자재발주",Data!D:D,"&lt;&gt;"))
</f>
        <v>0</v>
      </c>
      <c r="G23" s="315">
        <f>IFERROR(__xludf.DUMMYFUNCTION("IF(B23="""","""",IFERROR(SUM(FILTER(Data!F:F,Data!A:A=C23,Data!B:B=""택배출고현황"")),0))
"),0.0)</f>
        <v>0</v>
      </c>
      <c r="H23" s="312"/>
      <c r="I23" s="39"/>
      <c r="J23" s="299"/>
      <c r="K23" s="29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312">
        <f t="shared" si="1"/>
        <v>20</v>
      </c>
      <c r="B24" s="313" t="s">
        <v>1241</v>
      </c>
      <c r="C24" s="314">
        <f t="shared" ref="C24:C29" si="3">IF(B24="","",DATE($I$1,VALUE(LEFT(B24,2)),VALUE(RIGHT(B24,2))))</f>
        <v>46295</v>
      </c>
      <c r="D24" s="315">
        <f>IFERROR(__xludf.DUMMYFUNCTION("IF(B24="""","""",IFERROR(SUM(FILTER(Data!F:F,Data!A:A=C24,REGEXMATCH(Data!B:B,""포장|라벨|원액""))),0))
"),0.0)</f>
        <v>0</v>
      </c>
      <c r="E24" s="315">
        <f>IF(B24="","",COUNTIFS(Data!A:A,C24,Data!B:B,"이동제품",Data!D:D,"&lt;&gt;"))
</f>
        <v>0</v>
      </c>
      <c r="F24" s="315">
        <f>IF(B24="","",COUNTIFS(Data!A:A,C24,Data!B:B,"자재발주",Data!D:D,"&lt;&gt;"))
</f>
        <v>0</v>
      </c>
      <c r="G24" s="315">
        <f>IFERROR(__xludf.DUMMYFUNCTION("IF(B24="""","""",IFERROR(SUM(FILTER(Data!F:F,Data!A:A=C24,Data!B:B=""택배출고현황"")),0))
"),0.0)</f>
        <v>0</v>
      </c>
      <c r="H24" s="312"/>
      <c r="I24" s="39"/>
      <c r="J24" s="299"/>
      <c r="K24" s="29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312" t="str">
        <f t="shared" si="1"/>
        <v/>
      </c>
      <c r="B25" s="324"/>
      <c r="C25" s="314" t="str">
        <f t="shared" si="3"/>
        <v/>
      </c>
      <c r="D25" s="315" t="str">
        <f>IFERROR(__xludf.DUMMYFUNCTION("IF(B25="""","""",IFERROR(SUM(FILTER(Data!F:F,Data!A:A=C25,REGEXMATCH(Data!B:B,""포장|라벨|원액""))),0))
"),"")</f>
        <v/>
      </c>
      <c r="E25" s="315" t="str">
        <f>IF(B25="","",COUNTIFS(Data!A:A,C25,Data!B:B,"이동제품",Data!D:D,"&lt;&gt;"))
</f>
        <v/>
      </c>
      <c r="F25" s="315" t="str">
        <f>IF(B25="","",COUNTIFS(Data!A:A,C25,Data!B:B,"자재발주",Data!D:D,"&lt;&gt;"))
</f>
        <v/>
      </c>
      <c r="G25" s="315" t="str">
        <f>IFERROR(__xludf.DUMMYFUNCTION("IF(B25="""","""",IFERROR(SUM(FILTER(Data!F:F,Data!A:A=C25,Data!B:B=""택배출고현황"")),0))
"),"")</f>
        <v/>
      </c>
      <c r="H25" s="312"/>
      <c r="I25" s="39"/>
      <c r="J25" s="299"/>
      <c r="K25" s="29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312" t="str">
        <f t="shared" si="1"/>
        <v/>
      </c>
      <c r="B26" s="324"/>
      <c r="C26" s="314" t="str">
        <f t="shared" si="3"/>
        <v/>
      </c>
      <c r="D26" s="315" t="str">
        <f>IFERROR(__xludf.DUMMYFUNCTION("IF(B26="""","""",IFERROR(SUM(FILTER(Data!F:F,Data!A:A=C26,REGEXMATCH(Data!B:B,""포장|라벨|원액""))),0))
"),"")</f>
        <v/>
      </c>
      <c r="E26" s="315" t="str">
        <f>IF(B26="","",COUNTIFS(Data!A:A,C26,Data!B:B,"이동제품",Data!D:D,"&lt;&gt;"))
</f>
        <v/>
      </c>
      <c r="F26" s="315" t="str">
        <f>IF(B26="","",COUNTIFS(Data!A:A,C26,Data!B:B,"자재발주",Data!D:D,"&lt;&gt;"))
</f>
        <v/>
      </c>
      <c r="G26" s="315" t="str">
        <f>IFERROR(__xludf.DUMMYFUNCTION("IF(B26="""","""",IFERROR(SUM(FILTER(Data!F:F,Data!A:A=C26,Data!B:B=""택배출고현황"")),0))
"),"")</f>
        <v/>
      </c>
      <c r="H26" s="312"/>
      <c r="I26" s="39"/>
      <c r="J26" s="299"/>
      <c r="K26" s="29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312" t="str">
        <f t="shared" si="1"/>
        <v/>
      </c>
      <c r="B27" s="324"/>
      <c r="C27" s="314" t="str">
        <f t="shared" si="3"/>
        <v/>
      </c>
      <c r="D27" s="315" t="str">
        <f>IFERROR(__xludf.DUMMYFUNCTION("IF(B27="""","""",IFERROR(SUM(FILTER(Data!F:F,Data!A:A=C27,REGEXMATCH(Data!B:B,""포장|라벨|원액""))),0))
"),"")</f>
        <v/>
      </c>
      <c r="E27" s="315" t="str">
        <f>IF(B27="","",COUNTIFS(Data!A:A,C27,Data!B:B,"이동제품",Data!D:D,"&lt;&gt;"))
</f>
        <v/>
      </c>
      <c r="F27" s="315" t="str">
        <f>IF(B27="","",COUNTIFS(Data!A:A,C27,Data!B:B,"자재발주",Data!D:D,"&lt;&gt;"))
</f>
        <v/>
      </c>
      <c r="G27" s="315" t="str">
        <f>IFERROR(__xludf.DUMMYFUNCTION("IF(B27="""","""",IFERROR(SUM(FILTER(Data!F:F,Data!A:A=C27,Data!B:B=""택배출고현황"")),0))
"),"")</f>
        <v/>
      </c>
      <c r="H27" s="312"/>
      <c r="I27" s="39"/>
      <c r="J27" s="299"/>
      <c r="K27" s="29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312" t="str">
        <f t="shared" si="1"/>
        <v/>
      </c>
      <c r="B28" s="324"/>
      <c r="C28" s="314" t="str">
        <f t="shared" si="3"/>
        <v/>
      </c>
      <c r="D28" s="315" t="str">
        <f>IFERROR(__xludf.DUMMYFUNCTION("IF(B28="""","""",IFERROR(SUM(FILTER(Data!F:F,Data!A:A=C28,REGEXMATCH(Data!B:B,""포장|라벨|원액""))),0))
"),"")</f>
        <v/>
      </c>
      <c r="E28" s="315" t="str">
        <f>IF(B28="","",COUNTIFS(Data!A:A,C28,Data!B:B,"이동제품",Data!D:D,"&lt;&gt;"))
</f>
        <v/>
      </c>
      <c r="F28" s="315" t="str">
        <f>IF(B28="","",COUNTIFS(Data!A:A,C28,Data!B:B,"자재발주",Data!D:D,"&lt;&gt;"))
</f>
        <v/>
      </c>
      <c r="G28" s="315" t="str">
        <f>IFERROR(__xludf.DUMMYFUNCTION("IF(B28="""","""",IFERROR(SUM(FILTER(Data!F:F,Data!A:A=C28,Data!B:B=""택배출고현황"")),0))
"),"")</f>
        <v/>
      </c>
      <c r="H28" s="312"/>
      <c r="I28" s="39"/>
      <c r="J28" s="299"/>
      <c r="K28" s="29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312" t="str">
        <f t="shared" si="1"/>
        <v/>
      </c>
      <c r="B29" s="324"/>
      <c r="C29" s="314" t="str">
        <f t="shared" si="3"/>
        <v/>
      </c>
      <c r="D29" s="315" t="str">
        <f>IFERROR(__xludf.DUMMYFUNCTION("IF(B29="""","""",IFERROR(SUM(FILTER(Data!F:F,Data!A:A=C29,REGEXMATCH(Data!B:B,""포장|라벨|원액""))),0))
"),"")</f>
        <v/>
      </c>
      <c r="E29" s="315" t="str">
        <f>IF(B29="","",COUNTIFS(Data!A:A,C29,Data!B:B,"이동제품",Data!D:D,"&lt;&gt;"))
</f>
        <v/>
      </c>
      <c r="F29" s="315" t="str">
        <f>IF(B29="","",COUNTIFS(Data!A:A,C29,Data!B:B,"자재발주",Data!D:D,"&lt;&gt;"))
</f>
        <v/>
      </c>
      <c r="G29" s="315" t="str">
        <f>IFERROR(__xludf.DUMMYFUNCTION("IF(B29="""","""",IFERROR(SUM(FILTER(Data!F:F,Data!A:A=C29,Data!B:B=""택배출고현황"")),0))
"),"")</f>
        <v/>
      </c>
      <c r="H29" s="312"/>
      <c r="I29" s="39"/>
      <c r="J29" s="299"/>
      <c r="K29" s="29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325" t="s">
        <v>1385</v>
      </c>
      <c r="B30" s="326"/>
      <c r="C30" s="327" t="str">
        <f t="shared" ref="C30:C35" si="5">IF(B30="","",IF(TEXT(DATE(2026,VALUE(LEFT(B30,2)),VALUE(RIGHT(B30,2))),"MMDD")=B30,DATE(2026,VALUE(LEFT(B30,2)),VALUE(RIGHT(B30,2))),""))</f>
        <v/>
      </c>
      <c r="D30" s="328">
        <f t="shared" ref="D30:G30" si="4">SUM(D5:D27)</f>
        <v>99665.8</v>
      </c>
      <c r="E30" s="328">
        <f t="shared" si="4"/>
        <v>109</v>
      </c>
      <c r="F30" s="328">
        <f t="shared" si="4"/>
        <v>0</v>
      </c>
      <c r="G30" s="328">
        <f t="shared" si="4"/>
        <v>9</v>
      </c>
      <c r="H30" s="312"/>
      <c r="I30" s="39"/>
      <c r="J30" s="299"/>
      <c r="K30" s="29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312" t="str">
        <f t="shared" ref="A31:A35" si="6">IF(B31="","",ROW()-4)</f>
        <v/>
      </c>
      <c r="B31" s="324"/>
      <c r="C31" s="314" t="str">
        <f t="shared" si="5"/>
        <v/>
      </c>
      <c r="D31" s="315" t="str">
        <f t="shared" ref="D31:D35" si="7">IF(B31="","",SUM(INDIRECT("'"&amp;B31&amp;"'!$D$17"),INDIRECT("'"&amp;B31&amp;"'!$D$27"),INDIRECT("'"&amp;B31&amp;"'!$D$35")))</f>
        <v/>
      </c>
      <c r="E31" s="315" t="str">
        <f t="shared" ref="E31:E35" si="8">IF(B31="","",SUM(INDIRECT("'"&amp;B31&amp;"'!$D$51"),INDIRECT("'"&amp;B31&amp;"'!$C$60")))</f>
        <v/>
      </c>
      <c r="F31" s="315" t="str">
        <f t="shared" ref="F31:F35" si="9">IF(B31="","",INDIRECT("'"&amp;B31&amp;"'!$D$43"))</f>
        <v/>
      </c>
      <c r="G31" s="315" t="str">
        <f t="shared" ref="G31:G35" si="10">IF(B31="","",INDIRECT("'"&amp;B31&amp;"'!$C$59"))</f>
        <v/>
      </c>
      <c r="H31" s="312"/>
      <c r="I31" s="39"/>
      <c r="J31" s="299"/>
      <c r="K31" s="29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312" t="str">
        <f t="shared" si="6"/>
        <v/>
      </c>
      <c r="B32" s="324"/>
      <c r="C32" s="314" t="str">
        <f t="shared" si="5"/>
        <v/>
      </c>
      <c r="D32" s="315" t="str">
        <f t="shared" si="7"/>
        <v/>
      </c>
      <c r="E32" s="315" t="str">
        <f t="shared" si="8"/>
        <v/>
      </c>
      <c r="F32" s="315" t="str">
        <f t="shared" si="9"/>
        <v/>
      </c>
      <c r="G32" s="315" t="str">
        <f t="shared" si="10"/>
        <v/>
      </c>
      <c r="H32" s="312"/>
      <c r="I32" s="39"/>
      <c r="J32" s="299"/>
      <c r="K32" s="29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312" t="str">
        <f t="shared" si="6"/>
        <v/>
      </c>
      <c r="B33" s="324"/>
      <c r="C33" s="314" t="str">
        <f t="shared" si="5"/>
        <v/>
      </c>
      <c r="D33" s="315" t="str">
        <f t="shared" si="7"/>
        <v/>
      </c>
      <c r="E33" s="315" t="str">
        <f t="shared" si="8"/>
        <v/>
      </c>
      <c r="F33" s="315" t="str">
        <f t="shared" si="9"/>
        <v/>
      </c>
      <c r="G33" s="315" t="str">
        <f t="shared" si="10"/>
        <v/>
      </c>
      <c r="H33" s="312"/>
      <c r="I33" s="39"/>
      <c r="J33" s="299"/>
      <c r="K33" s="29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312" t="str">
        <f t="shared" si="6"/>
        <v/>
      </c>
      <c r="B34" s="324"/>
      <c r="C34" s="314" t="str">
        <f t="shared" si="5"/>
        <v/>
      </c>
      <c r="D34" s="315" t="str">
        <f t="shared" si="7"/>
        <v/>
      </c>
      <c r="E34" s="315" t="str">
        <f t="shared" si="8"/>
        <v/>
      </c>
      <c r="F34" s="315" t="str">
        <f t="shared" si="9"/>
        <v/>
      </c>
      <c r="G34" s="315" t="str">
        <f t="shared" si="10"/>
        <v/>
      </c>
      <c r="H34" s="312"/>
      <c r="I34" s="39"/>
      <c r="J34" s="299"/>
      <c r="K34" s="29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312" t="str">
        <f t="shared" si="6"/>
        <v/>
      </c>
      <c r="B35" s="324"/>
      <c r="C35" s="314" t="str">
        <f t="shared" si="5"/>
        <v/>
      </c>
      <c r="D35" s="315" t="str">
        <f t="shared" si="7"/>
        <v/>
      </c>
      <c r="E35" s="315" t="str">
        <f t="shared" si="8"/>
        <v/>
      </c>
      <c r="F35" s="315" t="str">
        <f t="shared" si="9"/>
        <v/>
      </c>
      <c r="G35" s="315" t="str">
        <f t="shared" si="10"/>
        <v/>
      </c>
      <c r="H35" s="312"/>
      <c r="I35" s="39"/>
      <c r="J35" s="299"/>
      <c r="K35" s="29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299"/>
      <c r="B36" s="305"/>
      <c r="C36" s="299"/>
      <c r="D36" s="299"/>
      <c r="E36" s="299"/>
      <c r="F36" s="299"/>
      <c r="G36" s="299"/>
      <c r="H36" s="299"/>
      <c r="I36" s="39"/>
      <c r="J36" s="299"/>
      <c r="K36" s="29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299"/>
      <c r="B37" s="305"/>
      <c r="C37" s="299"/>
      <c r="D37" s="299"/>
      <c r="E37" s="299"/>
      <c r="F37" s="299"/>
      <c r="G37" s="299"/>
      <c r="H37" s="299"/>
      <c r="I37" s="39"/>
      <c r="J37" s="299"/>
      <c r="K37" s="29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299"/>
      <c r="B38" s="305"/>
      <c r="C38" s="299"/>
      <c r="D38" s="299"/>
      <c r="E38" s="299"/>
      <c r="F38" s="299"/>
      <c r="G38" s="299"/>
      <c r="H38" s="299"/>
      <c r="I38" s="39"/>
      <c r="J38" s="299"/>
      <c r="K38" s="29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299"/>
      <c r="B39" s="305"/>
      <c r="C39" s="299"/>
      <c r="D39" s="299"/>
      <c r="E39" s="299"/>
      <c r="F39" s="299"/>
      <c r="G39" s="299"/>
      <c r="H39" s="299"/>
      <c r="I39" s="39"/>
      <c r="J39" s="299"/>
      <c r="K39" s="29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299"/>
      <c r="B40" s="305"/>
      <c r="C40" s="299"/>
      <c r="D40" s="299"/>
      <c r="E40" s="299"/>
      <c r="F40" s="299"/>
      <c r="G40" s="299"/>
      <c r="H40" s="299"/>
      <c r="I40" s="39"/>
      <c r="J40" s="299"/>
      <c r="K40" s="29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299"/>
      <c r="B41" s="305"/>
      <c r="C41" s="299"/>
      <c r="D41" s="299"/>
      <c r="E41" s="299"/>
      <c r="F41" s="299"/>
      <c r="G41" s="299"/>
      <c r="H41" s="299"/>
      <c r="I41" s="39"/>
      <c r="J41" s="299"/>
      <c r="K41" s="29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299"/>
      <c r="B42" s="305"/>
      <c r="C42" s="299"/>
      <c r="D42" s="299"/>
      <c r="E42" s="299"/>
      <c r="F42" s="299"/>
      <c r="G42" s="299"/>
      <c r="H42" s="299"/>
      <c r="I42" s="39"/>
      <c r="J42" s="299"/>
      <c r="K42" s="29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299"/>
      <c r="B43" s="305"/>
      <c r="C43" s="299"/>
      <c r="D43" s="299"/>
      <c r="E43" s="299"/>
      <c r="F43" s="299"/>
      <c r="G43" s="299"/>
      <c r="H43" s="299"/>
      <c r="I43" s="39"/>
      <c r="J43" s="299"/>
      <c r="K43" s="29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299"/>
      <c r="B44" s="305"/>
      <c r="C44" s="299"/>
      <c r="D44" s="299"/>
      <c r="E44" s="299"/>
      <c r="F44" s="299"/>
      <c r="G44" s="299"/>
      <c r="H44" s="299"/>
      <c r="I44" s="39"/>
      <c r="J44" s="299"/>
      <c r="K44" s="29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299"/>
      <c r="B45" s="305"/>
      <c r="C45" s="299"/>
      <c r="D45" s="299"/>
      <c r="E45" s="299"/>
      <c r="F45" s="299"/>
      <c r="G45" s="299"/>
      <c r="H45" s="299"/>
      <c r="I45" s="39"/>
      <c r="J45" s="299"/>
      <c r="K45" s="29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299"/>
      <c r="B46" s="305"/>
      <c r="C46" s="299"/>
      <c r="D46" s="299"/>
      <c r="E46" s="299"/>
      <c r="F46" s="299"/>
      <c r="G46" s="299"/>
      <c r="H46" s="299"/>
      <c r="I46" s="39"/>
      <c r="J46" s="299"/>
      <c r="K46" s="29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299"/>
      <c r="B47" s="305"/>
      <c r="C47" s="299"/>
      <c r="D47" s="299"/>
      <c r="E47" s="299"/>
      <c r="F47" s="299"/>
      <c r="G47" s="299"/>
      <c r="H47" s="299"/>
      <c r="I47" s="39"/>
      <c r="J47" s="299"/>
      <c r="K47" s="29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299"/>
      <c r="B48" s="305"/>
      <c r="C48" s="299"/>
      <c r="D48" s="299"/>
      <c r="E48" s="299"/>
      <c r="F48" s="299"/>
      <c r="G48" s="299"/>
      <c r="H48" s="299"/>
      <c r="I48" s="39"/>
      <c r="J48" s="299"/>
      <c r="K48" s="29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299"/>
      <c r="B49" s="305"/>
      <c r="C49" s="299"/>
      <c r="D49" s="299"/>
      <c r="E49" s="299"/>
      <c r="F49" s="299"/>
      <c r="G49" s="299"/>
      <c r="H49" s="299"/>
      <c r="I49" s="39"/>
      <c r="J49" s="299"/>
      <c r="K49" s="29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299"/>
      <c r="B50" s="305"/>
      <c r="C50" s="299"/>
      <c r="D50" s="299"/>
      <c r="E50" s="299"/>
      <c r="F50" s="299"/>
      <c r="G50" s="299"/>
      <c r="H50" s="299"/>
      <c r="I50" s="39"/>
      <c r="J50" s="299"/>
      <c r="K50" s="29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299"/>
      <c r="B51" s="305"/>
      <c r="C51" s="299"/>
      <c r="D51" s="299"/>
      <c r="E51" s="299"/>
      <c r="F51" s="299"/>
      <c r="G51" s="299"/>
      <c r="H51" s="299"/>
      <c r="I51" s="39"/>
      <c r="J51" s="299"/>
      <c r="K51" s="29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299"/>
      <c r="B52" s="305"/>
      <c r="C52" s="299"/>
      <c r="D52" s="299"/>
      <c r="E52" s="299"/>
      <c r="F52" s="299"/>
      <c r="G52" s="299"/>
      <c r="H52" s="299"/>
      <c r="I52" s="39"/>
      <c r="J52" s="299"/>
      <c r="K52" s="29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299"/>
      <c r="B53" s="305"/>
      <c r="C53" s="299"/>
      <c r="D53" s="299"/>
      <c r="E53" s="299"/>
      <c r="F53" s="299"/>
      <c r="G53" s="299"/>
      <c r="H53" s="299"/>
      <c r="I53" s="39"/>
      <c r="J53" s="299"/>
      <c r="K53" s="29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299"/>
      <c r="B54" s="305"/>
      <c r="C54" s="299"/>
      <c r="D54" s="299"/>
      <c r="E54" s="299"/>
      <c r="F54" s="299"/>
      <c r="G54" s="299"/>
      <c r="H54" s="299"/>
      <c r="I54" s="39"/>
      <c r="J54" s="299"/>
      <c r="K54" s="29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299"/>
      <c r="B55" s="305"/>
      <c r="C55" s="299"/>
      <c r="D55" s="299"/>
      <c r="E55" s="299"/>
      <c r="F55" s="299"/>
      <c r="G55" s="299"/>
      <c r="H55" s="299"/>
      <c r="I55" s="39"/>
      <c r="J55" s="299"/>
      <c r="K55" s="29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299"/>
      <c r="B56" s="305"/>
      <c r="C56" s="299"/>
      <c r="D56" s="299"/>
      <c r="E56" s="299"/>
      <c r="F56" s="299"/>
      <c r="G56" s="299"/>
      <c r="H56" s="299"/>
      <c r="I56" s="39"/>
      <c r="J56" s="299"/>
      <c r="K56" s="29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299"/>
      <c r="B57" s="305"/>
      <c r="C57" s="299"/>
      <c r="D57" s="299"/>
      <c r="E57" s="299"/>
      <c r="F57" s="299"/>
      <c r="G57" s="299"/>
      <c r="H57" s="299"/>
      <c r="I57" s="39"/>
      <c r="J57" s="299"/>
      <c r="K57" s="29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299"/>
      <c r="B58" s="305"/>
      <c r="C58" s="299"/>
      <c r="D58" s="299"/>
      <c r="E58" s="299"/>
      <c r="F58" s="299"/>
      <c r="G58" s="299"/>
      <c r="H58" s="299"/>
      <c r="I58" s="39"/>
      <c r="J58" s="299"/>
      <c r="K58" s="29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299"/>
      <c r="B59" s="305"/>
      <c r="C59" s="299"/>
      <c r="D59" s="299"/>
      <c r="E59" s="299"/>
      <c r="F59" s="299"/>
      <c r="G59" s="299"/>
      <c r="H59" s="299"/>
      <c r="I59" s="39"/>
      <c r="J59" s="299"/>
      <c r="K59" s="29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299"/>
      <c r="B60" s="305"/>
      <c r="C60" s="299"/>
      <c r="D60" s="299"/>
      <c r="E60" s="299"/>
      <c r="F60" s="299"/>
      <c r="G60" s="299"/>
      <c r="H60" s="299"/>
      <c r="I60" s="39"/>
      <c r="J60" s="299"/>
      <c r="K60" s="29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299"/>
      <c r="B61" s="305"/>
      <c r="C61" s="299"/>
      <c r="D61" s="299"/>
      <c r="E61" s="299"/>
      <c r="F61" s="299"/>
      <c r="G61" s="299"/>
      <c r="H61" s="299"/>
      <c r="I61" s="39"/>
      <c r="J61" s="299"/>
      <c r="K61" s="29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299"/>
      <c r="B62" s="305"/>
      <c r="C62" s="299"/>
      <c r="D62" s="299"/>
      <c r="E62" s="299"/>
      <c r="F62" s="299"/>
      <c r="G62" s="299"/>
      <c r="H62" s="299"/>
      <c r="I62" s="39"/>
      <c r="J62" s="299"/>
      <c r="K62" s="29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299"/>
      <c r="B63" s="305"/>
      <c r="C63" s="299"/>
      <c r="D63" s="299"/>
      <c r="E63" s="299"/>
      <c r="F63" s="299"/>
      <c r="G63" s="299"/>
      <c r="H63" s="299"/>
      <c r="I63" s="39"/>
      <c r="J63" s="299"/>
      <c r="K63" s="29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299"/>
      <c r="B64" s="305"/>
      <c r="C64" s="299"/>
      <c r="D64" s="299"/>
      <c r="E64" s="299"/>
      <c r="F64" s="299"/>
      <c r="G64" s="299"/>
      <c r="H64" s="299"/>
      <c r="I64" s="39"/>
      <c r="J64" s="299"/>
      <c r="K64" s="29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299"/>
      <c r="B65" s="305"/>
      <c r="C65" s="299"/>
      <c r="D65" s="299"/>
      <c r="E65" s="299"/>
      <c r="F65" s="299"/>
      <c r="G65" s="299"/>
      <c r="H65" s="299"/>
      <c r="I65" s="39"/>
      <c r="J65" s="299"/>
      <c r="K65" s="29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299"/>
      <c r="B66" s="305"/>
      <c r="C66" s="299"/>
      <c r="D66" s="299"/>
      <c r="E66" s="299"/>
      <c r="F66" s="299"/>
      <c r="G66" s="299"/>
      <c r="H66" s="299"/>
      <c r="I66" s="39"/>
      <c r="J66" s="299"/>
      <c r="K66" s="29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299"/>
      <c r="B67" s="305"/>
      <c r="C67" s="299"/>
      <c r="D67" s="299"/>
      <c r="E67" s="299"/>
      <c r="F67" s="299"/>
      <c r="G67" s="299"/>
      <c r="H67" s="299"/>
      <c r="I67" s="39"/>
      <c r="J67" s="299"/>
      <c r="K67" s="29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299"/>
      <c r="B68" s="305"/>
      <c r="C68" s="299"/>
      <c r="D68" s="299"/>
      <c r="E68" s="299"/>
      <c r="F68" s="299"/>
      <c r="G68" s="299"/>
      <c r="H68" s="299"/>
      <c r="I68" s="39"/>
      <c r="J68" s="299"/>
      <c r="K68" s="29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299"/>
      <c r="B69" s="305"/>
      <c r="C69" s="299"/>
      <c r="D69" s="299"/>
      <c r="E69" s="299"/>
      <c r="F69" s="299"/>
      <c r="G69" s="299"/>
      <c r="H69" s="299"/>
      <c r="I69" s="39"/>
      <c r="J69" s="299"/>
      <c r="K69" s="29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299"/>
      <c r="B70" s="305"/>
      <c r="C70" s="299"/>
      <c r="D70" s="299"/>
      <c r="E70" s="299"/>
      <c r="F70" s="299"/>
      <c r="G70" s="299"/>
      <c r="H70" s="299"/>
      <c r="I70" s="39"/>
      <c r="J70" s="299"/>
      <c r="K70" s="29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299"/>
      <c r="B71" s="305"/>
      <c r="C71" s="299"/>
      <c r="D71" s="299"/>
      <c r="E71" s="299"/>
      <c r="F71" s="299"/>
      <c r="G71" s="299"/>
      <c r="H71" s="299"/>
      <c r="I71" s="39"/>
      <c r="J71" s="299"/>
      <c r="K71" s="29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299"/>
      <c r="B72" s="305"/>
      <c r="C72" s="299"/>
      <c r="D72" s="299"/>
      <c r="E72" s="299"/>
      <c r="F72" s="299"/>
      <c r="G72" s="299"/>
      <c r="H72" s="299"/>
      <c r="I72" s="39"/>
      <c r="J72" s="299"/>
      <c r="K72" s="29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299"/>
      <c r="B73" s="305"/>
      <c r="C73" s="299"/>
      <c r="D73" s="299"/>
      <c r="E73" s="299"/>
      <c r="F73" s="299"/>
      <c r="G73" s="299"/>
      <c r="H73" s="299"/>
      <c r="I73" s="39"/>
      <c r="J73" s="299"/>
      <c r="K73" s="29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299"/>
      <c r="B74" s="305"/>
      <c r="C74" s="299"/>
      <c r="D74" s="299"/>
      <c r="E74" s="299"/>
      <c r="F74" s="299"/>
      <c r="G74" s="299"/>
      <c r="H74" s="299"/>
      <c r="I74" s="39"/>
      <c r="J74" s="299"/>
      <c r="K74" s="29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299"/>
      <c r="B75" s="305"/>
      <c r="C75" s="299"/>
      <c r="D75" s="299"/>
      <c r="E75" s="299"/>
      <c r="F75" s="299"/>
      <c r="G75" s="299"/>
      <c r="H75" s="299"/>
      <c r="I75" s="39"/>
      <c r="J75" s="299"/>
      <c r="K75" s="29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299"/>
      <c r="B76" s="305"/>
      <c r="C76" s="299"/>
      <c r="D76" s="299"/>
      <c r="E76" s="299"/>
      <c r="F76" s="299"/>
      <c r="G76" s="299"/>
      <c r="H76" s="299"/>
      <c r="I76" s="39"/>
      <c r="J76" s="299"/>
      <c r="K76" s="29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299"/>
      <c r="B77" s="305"/>
      <c r="C77" s="299"/>
      <c r="D77" s="299"/>
      <c r="E77" s="299"/>
      <c r="F77" s="299"/>
      <c r="G77" s="299"/>
      <c r="H77" s="299"/>
      <c r="I77" s="39"/>
      <c r="J77" s="299"/>
      <c r="K77" s="29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299"/>
      <c r="B78" s="305"/>
      <c r="C78" s="299"/>
      <c r="D78" s="299"/>
      <c r="E78" s="299"/>
      <c r="F78" s="299"/>
      <c r="G78" s="299"/>
      <c r="H78" s="299"/>
      <c r="I78" s="39"/>
      <c r="J78" s="299"/>
      <c r="K78" s="29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299"/>
      <c r="B79" s="305"/>
      <c r="C79" s="299"/>
      <c r="D79" s="299"/>
      <c r="E79" s="299"/>
      <c r="F79" s="299"/>
      <c r="G79" s="299"/>
      <c r="H79" s="299"/>
      <c r="I79" s="39"/>
      <c r="J79" s="299"/>
      <c r="K79" s="29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299"/>
      <c r="B80" s="305"/>
      <c r="C80" s="299"/>
      <c r="D80" s="299"/>
      <c r="E80" s="299"/>
      <c r="F80" s="299"/>
      <c r="G80" s="299"/>
      <c r="H80" s="299"/>
      <c r="I80" s="39"/>
      <c r="J80" s="299"/>
      <c r="K80" s="29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299"/>
      <c r="B81" s="305"/>
      <c r="C81" s="299"/>
      <c r="D81" s="299"/>
      <c r="E81" s="299"/>
      <c r="F81" s="299"/>
      <c r="G81" s="299"/>
      <c r="H81" s="299"/>
      <c r="I81" s="39"/>
      <c r="J81" s="299"/>
      <c r="K81" s="29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299"/>
      <c r="B82" s="305"/>
      <c r="C82" s="299"/>
      <c r="D82" s="299"/>
      <c r="E82" s="299"/>
      <c r="F82" s="299"/>
      <c r="G82" s="299"/>
      <c r="H82" s="299"/>
      <c r="I82" s="39"/>
      <c r="J82" s="299"/>
      <c r="K82" s="29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299"/>
      <c r="B83" s="305"/>
      <c r="C83" s="299"/>
      <c r="D83" s="299"/>
      <c r="E83" s="299"/>
      <c r="F83" s="299"/>
      <c r="G83" s="299"/>
      <c r="H83" s="299"/>
      <c r="I83" s="39"/>
      <c r="J83" s="299"/>
      <c r="K83" s="29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299"/>
      <c r="B84" s="305"/>
      <c r="C84" s="299"/>
      <c r="D84" s="299"/>
      <c r="E84" s="299"/>
      <c r="F84" s="299"/>
      <c r="G84" s="299"/>
      <c r="H84" s="299"/>
      <c r="I84" s="39"/>
      <c r="J84" s="299"/>
      <c r="K84" s="29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299"/>
      <c r="B85" s="305"/>
      <c r="C85" s="299"/>
      <c r="D85" s="299"/>
      <c r="E85" s="299"/>
      <c r="F85" s="299"/>
      <c r="G85" s="299"/>
      <c r="H85" s="299"/>
      <c r="I85" s="39"/>
      <c r="J85" s="299"/>
      <c r="K85" s="29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299"/>
      <c r="B86" s="305"/>
      <c r="C86" s="299"/>
      <c r="D86" s="299"/>
      <c r="E86" s="299"/>
      <c r="F86" s="299"/>
      <c r="G86" s="299"/>
      <c r="H86" s="299"/>
      <c r="I86" s="39"/>
      <c r="J86" s="299"/>
      <c r="K86" s="29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299"/>
      <c r="B87" s="305"/>
      <c r="C87" s="299"/>
      <c r="D87" s="299"/>
      <c r="E87" s="299"/>
      <c r="F87" s="299"/>
      <c r="G87" s="299"/>
      <c r="H87" s="299"/>
      <c r="I87" s="39"/>
      <c r="J87" s="299"/>
      <c r="K87" s="29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299"/>
      <c r="B88" s="305"/>
      <c r="C88" s="299"/>
      <c r="D88" s="299"/>
      <c r="E88" s="299"/>
      <c r="F88" s="299"/>
      <c r="G88" s="299"/>
      <c r="H88" s="299"/>
      <c r="I88" s="39"/>
      <c r="J88" s="299"/>
      <c r="K88" s="29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299"/>
      <c r="B89" s="305"/>
      <c r="C89" s="299"/>
      <c r="D89" s="299"/>
      <c r="E89" s="299"/>
      <c r="F89" s="299"/>
      <c r="G89" s="299"/>
      <c r="H89" s="299"/>
      <c r="I89" s="39"/>
      <c r="J89" s="299"/>
      <c r="K89" s="29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299"/>
      <c r="B90" s="305"/>
      <c r="C90" s="299"/>
      <c r="D90" s="299"/>
      <c r="E90" s="299"/>
      <c r="F90" s="299"/>
      <c r="G90" s="299"/>
      <c r="H90" s="299"/>
      <c r="I90" s="39"/>
      <c r="J90" s="299"/>
      <c r="K90" s="29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299"/>
      <c r="B91" s="305"/>
      <c r="C91" s="299"/>
      <c r="D91" s="299"/>
      <c r="E91" s="299"/>
      <c r="F91" s="299"/>
      <c r="G91" s="299"/>
      <c r="H91" s="299"/>
      <c r="I91" s="39"/>
      <c r="J91" s="299"/>
      <c r="K91" s="29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299"/>
      <c r="B92" s="305"/>
      <c r="C92" s="299"/>
      <c r="D92" s="299"/>
      <c r="E92" s="299"/>
      <c r="F92" s="299"/>
      <c r="G92" s="299"/>
      <c r="H92" s="299"/>
      <c r="I92" s="39"/>
      <c r="J92" s="299"/>
      <c r="K92" s="29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299"/>
      <c r="B93" s="305"/>
      <c r="C93" s="299"/>
      <c r="D93" s="299"/>
      <c r="E93" s="299"/>
      <c r="F93" s="299"/>
      <c r="G93" s="299"/>
      <c r="H93" s="299"/>
      <c r="I93" s="39"/>
      <c r="J93" s="299"/>
      <c r="K93" s="29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299"/>
      <c r="B94" s="305"/>
      <c r="C94" s="299"/>
      <c r="D94" s="299"/>
      <c r="E94" s="299"/>
      <c r="F94" s="299"/>
      <c r="G94" s="299"/>
      <c r="H94" s="299"/>
      <c r="I94" s="39"/>
      <c r="J94" s="299"/>
      <c r="K94" s="29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299"/>
      <c r="B95" s="305"/>
      <c r="C95" s="299"/>
      <c r="D95" s="299"/>
      <c r="E95" s="299"/>
      <c r="F95" s="299"/>
      <c r="G95" s="299"/>
      <c r="H95" s="299"/>
      <c r="I95" s="39"/>
      <c r="J95" s="299"/>
      <c r="K95" s="29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299"/>
      <c r="B96" s="305"/>
      <c r="C96" s="299"/>
      <c r="D96" s="299"/>
      <c r="E96" s="299"/>
      <c r="F96" s="299"/>
      <c r="G96" s="299"/>
      <c r="H96" s="299"/>
      <c r="I96" s="39"/>
      <c r="J96" s="299"/>
      <c r="K96" s="29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299"/>
      <c r="B97" s="305"/>
      <c r="C97" s="299"/>
      <c r="D97" s="299"/>
      <c r="E97" s="299"/>
      <c r="F97" s="299"/>
      <c r="G97" s="299"/>
      <c r="H97" s="299"/>
      <c r="I97" s="39"/>
      <c r="J97" s="299"/>
      <c r="K97" s="29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299"/>
      <c r="B98" s="305"/>
      <c r="C98" s="299"/>
      <c r="D98" s="299"/>
      <c r="E98" s="299"/>
      <c r="F98" s="299"/>
      <c r="G98" s="299"/>
      <c r="H98" s="299"/>
      <c r="I98" s="39"/>
      <c r="J98" s="299"/>
      <c r="K98" s="29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299"/>
      <c r="B99" s="305"/>
      <c r="C99" s="299"/>
      <c r="D99" s="299"/>
      <c r="E99" s="299"/>
      <c r="F99" s="299"/>
      <c r="G99" s="299"/>
      <c r="H99" s="299"/>
      <c r="I99" s="39"/>
      <c r="J99" s="299"/>
      <c r="K99" s="29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299"/>
      <c r="B100" s="305"/>
      <c r="C100" s="299"/>
      <c r="D100" s="299"/>
      <c r="E100" s="299"/>
      <c r="F100" s="299"/>
      <c r="G100" s="299"/>
      <c r="H100" s="299"/>
      <c r="I100" s="39"/>
      <c r="J100" s="299"/>
      <c r="K100" s="29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299"/>
      <c r="B101" s="305"/>
      <c r="C101" s="299"/>
      <c r="D101" s="299"/>
      <c r="E101" s="299"/>
      <c r="F101" s="299"/>
      <c r="G101" s="299"/>
      <c r="H101" s="299"/>
      <c r="I101" s="39"/>
      <c r="J101" s="299"/>
      <c r="K101" s="29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299"/>
      <c r="B102" s="305"/>
      <c r="C102" s="299"/>
      <c r="D102" s="299"/>
      <c r="E102" s="299"/>
      <c r="F102" s="299"/>
      <c r="G102" s="299"/>
      <c r="H102" s="299"/>
      <c r="I102" s="39"/>
      <c r="J102" s="299"/>
      <c r="K102" s="29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299"/>
      <c r="B103" s="305"/>
      <c r="C103" s="299"/>
      <c r="D103" s="299"/>
      <c r="E103" s="299"/>
      <c r="F103" s="299"/>
      <c r="G103" s="299"/>
      <c r="H103" s="299"/>
      <c r="I103" s="39"/>
      <c r="J103" s="299"/>
      <c r="K103" s="29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299"/>
      <c r="B104" s="305"/>
      <c r="C104" s="299"/>
      <c r="D104" s="299"/>
      <c r="E104" s="299"/>
      <c r="F104" s="299"/>
      <c r="G104" s="299"/>
      <c r="H104" s="299"/>
      <c r="I104" s="39"/>
      <c r="J104" s="299"/>
      <c r="K104" s="29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299"/>
      <c r="B105" s="305"/>
      <c r="C105" s="299"/>
      <c r="D105" s="299"/>
      <c r="E105" s="299"/>
      <c r="F105" s="299"/>
      <c r="G105" s="299"/>
      <c r="H105" s="299"/>
      <c r="I105" s="39"/>
      <c r="J105" s="299"/>
      <c r="K105" s="29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299"/>
      <c r="B106" s="305"/>
      <c r="C106" s="299"/>
      <c r="D106" s="299"/>
      <c r="E106" s="299"/>
      <c r="F106" s="299"/>
      <c r="G106" s="299"/>
      <c r="H106" s="299"/>
      <c r="I106" s="39"/>
      <c r="J106" s="299"/>
      <c r="K106" s="29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299"/>
      <c r="B107" s="305"/>
      <c r="C107" s="299"/>
      <c r="D107" s="299"/>
      <c r="E107" s="299"/>
      <c r="F107" s="299"/>
      <c r="G107" s="299"/>
      <c r="H107" s="299"/>
      <c r="I107" s="39"/>
      <c r="J107" s="299"/>
      <c r="K107" s="29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299"/>
      <c r="B108" s="305"/>
      <c r="C108" s="299"/>
      <c r="D108" s="299"/>
      <c r="E108" s="299"/>
      <c r="F108" s="299"/>
      <c r="G108" s="299"/>
      <c r="H108" s="299"/>
      <c r="I108" s="39"/>
      <c r="J108" s="299"/>
      <c r="K108" s="29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299"/>
      <c r="B109" s="305"/>
      <c r="C109" s="299"/>
      <c r="D109" s="299"/>
      <c r="E109" s="299"/>
      <c r="F109" s="299"/>
      <c r="G109" s="299"/>
      <c r="H109" s="299"/>
      <c r="I109" s="39"/>
      <c r="J109" s="299"/>
      <c r="K109" s="29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299"/>
      <c r="B110" s="305"/>
      <c r="C110" s="299"/>
      <c r="D110" s="299"/>
      <c r="E110" s="299"/>
      <c r="F110" s="299"/>
      <c r="G110" s="299"/>
      <c r="H110" s="299"/>
      <c r="I110" s="39"/>
      <c r="J110" s="299"/>
      <c r="K110" s="29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299"/>
      <c r="B111" s="305"/>
      <c r="C111" s="299"/>
      <c r="D111" s="299"/>
      <c r="E111" s="299"/>
      <c r="F111" s="299"/>
      <c r="G111" s="299"/>
      <c r="H111" s="299"/>
      <c r="I111" s="39"/>
      <c r="J111" s="299"/>
      <c r="K111" s="29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299"/>
      <c r="B112" s="305"/>
      <c r="C112" s="299"/>
      <c r="D112" s="299"/>
      <c r="E112" s="299"/>
      <c r="F112" s="299"/>
      <c r="G112" s="299"/>
      <c r="H112" s="299"/>
      <c r="I112" s="39"/>
      <c r="J112" s="299"/>
      <c r="K112" s="29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299"/>
      <c r="B113" s="305"/>
      <c r="C113" s="299"/>
      <c r="D113" s="299"/>
      <c r="E113" s="299"/>
      <c r="F113" s="299"/>
      <c r="G113" s="299"/>
      <c r="H113" s="299"/>
      <c r="I113" s="39"/>
      <c r="J113" s="299"/>
      <c r="K113" s="29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299"/>
      <c r="B114" s="305"/>
      <c r="C114" s="299"/>
      <c r="D114" s="299"/>
      <c r="E114" s="299"/>
      <c r="F114" s="299"/>
      <c r="G114" s="299"/>
      <c r="H114" s="299"/>
      <c r="I114" s="39"/>
      <c r="J114" s="299"/>
      <c r="K114" s="29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299"/>
      <c r="B115" s="305"/>
      <c r="C115" s="299"/>
      <c r="D115" s="299"/>
      <c r="E115" s="299"/>
      <c r="F115" s="299"/>
      <c r="G115" s="299"/>
      <c r="H115" s="299"/>
      <c r="I115" s="39"/>
      <c r="J115" s="299"/>
      <c r="K115" s="29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299"/>
      <c r="B116" s="305"/>
      <c r="C116" s="299"/>
      <c r="D116" s="299"/>
      <c r="E116" s="299"/>
      <c r="F116" s="299"/>
      <c r="G116" s="299"/>
      <c r="H116" s="299"/>
      <c r="I116" s="39"/>
      <c r="J116" s="299"/>
      <c r="K116" s="29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299"/>
      <c r="B117" s="305"/>
      <c r="C117" s="299"/>
      <c r="D117" s="299"/>
      <c r="E117" s="299"/>
      <c r="F117" s="299"/>
      <c r="G117" s="299"/>
      <c r="H117" s="299"/>
      <c r="I117" s="39"/>
      <c r="J117" s="299"/>
      <c r="K117" s="29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299"/>
      <c r="B118" s="305"/>
      <c r="C118" s="299"/>
      <c r="D118" s="299"/>
      <c r="E118" s="299"/>
      <c r="F118" s="299"/>
      <c r="G118" s="299"/>
      <c r="H118" s="299"/>
      <c r="I118" s="39"/>
      <c r="J118" s="299"/>
      <c r="K118" s="29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299"/>
      <c r="B119" s="305"/>
      <c r="C119" s="299"/>
      <c r="D119" s="299"/>
      <c r="E119" s="299"/>
      <c r="F119" s="299"/>
      <c r="G119" s="299"/>
      <c r="H119" s="299"/>
      <c r="I119" s="39"/>
      <c r="J119" s="299"/>
      <c r="K119" s="29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299"/>
      <c r="B120" s="305"/>
      <c r="C120" s="299"/>
      <c r="D120" s="299"/>
      <c r="E120" s="299"/>
      <c r="F120" s="299"/>
      <c r="G120" s="299"/>
      <c r="H120" s="299"/>
      <c r="I120" s="39"/>
      <c r="J120" s="299"/>
      <c r="K120" s="29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299"/>
      <c r="B121" s="305"/>
      <c r="C121" s="299"/>
      <c r="D121" s="299"/>
      <c r="E121" s="299"/>
      <c r="F121" s="299"/>
      <c r="G121" s="299"/>
      <c r="H121" s="299"/>
      <c r="I121" s="39"/>
      <c r="J121" s="299"/>
      <c r="K121" s="29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299"/>
      <c r="B122" s="305"/>
      <c r="C122" s="299"/>
      <c r="D122" s="299"/>
      <c r="E122" s="299"/>
      <c r="F122" s="299"/>
      <c r="G122" s="299"/>
      <c r="H122" s="299"/>
      <c r="I122" s="39"/>
      <c r="J122" s="299"/>
      <c r="K122" s="29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299"/>
      <c r="B123" s="305"/>
      <c r="C123" s="299"/>
      <c r="D123" s="299"/>
      <c r="E123" s="299"/>
      <c r="F123" s="299"/>
      <c r="G123" s="299"/>
      <c r="H123" s="299"/>
      <c r="I123" s="39"/>
      <c r="J123" s="299"/>
      <c r="K123" s="29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299"/>
      <c r="B124" s="305"/>
      <c r="C124" s="299"/>
      <c r="D124" s="299"/>
      <c r="E124" s="299"/>
      <c r="F124" s="299"/>
      <c r="G124" s="299"/>
      <c r="H124" s="299"/>
      <c r="I124" s="39"/>
      <c r="J124" s="299"/>
      <c r="K124" s="29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299"/>
      <c r="B125" s="305"/>
      <c r="C125" s="299"/>
      <c r="D125" s="299"/>
      <c r="E125" s="299"/>
      <c r="F125" s="299"/>
      <c r="G125" s="299"/>
      <c r="H125" s="299"/>
      <c r="I125" s="39"/>
      <c r="J125" s="299"/>
      <c r="K125" s="29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299"/>
      <c r="B126" s="305"/>
      <c r="C126" s="299"/>
      <c r="D126" s="299"/>
      <c r="E126" s="299"/>
      <c r="F126" s="299"/>
      <c r="G126" s="299"/>
      <c r="H126" s="299"/>
      <c r="I126" s="39"/>
      <c r="J126" s="299"/>
      <c r="K126" s="29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299"/>
      <c r="B127" s="305"/>
      <c r="C127" s="299"/>
      <c r="D127" s="299"/>
      <c r="E127" s="299"/>
      <c r="F127" s="299"/>
      <c r="G127" s="299"/>
      <c r="H127" s="299"/>
      <c r="I127" s="39"/>
      <c r="J127" s="299"/>
      <c r="K127" s="29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299"/>
      <c r="B128" s="305"/>
      <c r="C128" s="299"/>
      <c r="D128" s="299"/>
      <c r="E128" s="299"/>
      <c r="F128" s="299"/>
      <c r="G128" s="299"/>
      <c r="H128" s="299"/>
      <c r="I128" s="39"/>
      <c r="J128" s="299"/>
      <c r="K128" s="29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299"/>
      <c r="B129" s="305"/>
      <c r="C129" s="299"/>
      <c r="D129" s="299"/>
      <c r="E129" s="299"/>
      <c r="F129" s="299"/>
      <c r="G129" s="299"/>
      <c r="H129" s="299"/>
      <c r="I129" s="39"/>
      <c r="J129" s="299"/>
      <c r="K129" s="29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299"/>
      <c r="B130" s="305"/>
      <c r="C130" s="299"/>
      <c r="D130" s="299"/>
      <c r="E130" s="299"/>
      <c r="F130" s="299"/>
      <c r="G130" s="299"/>
      <c r="H130" s="299"/>
      <c r="I130" s="39"/>
      <c r="J130" s="299"/>
      <c r="K130" s="29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299"/>
      <c r="B131" s="305"/>
      <c r="C131" s="299"/>
      <c r="D131" s="299"/>
      <c r="E131" s="299"/>
      <c r="F131" s="299"/>
      <c r="G131" s="299"/>
      <c r="H131" s="299"/>
      <c r="I131" s="39"/>
      <c r="J131" s="299"/>
      <c r="K131" s="29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299"/>
      <c r="B132" s="305"/>
      <c r="C132" s="299"/>
      <c r="D132" s="299"/>
      <c r="E132" s="299"/>
      <c r="F132" s="299"/>
      <c r="G132" s="299"/>
      <c r="H132" s="299"/>
      <c r="I132" s="39"/>
      <c r="J132" s="299"/>
      <c r="K132" s="29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299"/>
      <c r="B133" s="305"/>
      <c r="C133" s="299"/>
      <c r="D133" s="299"/>
      <c r="E133" s="299"/>
      <c r="F133" s="299"/>
      <c r="G133" s="299"/>
      <c r="H133" s="299"/>
      <c r="I133" s="39"/>
      <c r="J133" s="299"/>
      <c r="K133" s="29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299"/>
      <c r="B134" s="305"/>
      <c r="C134" s="299"/>
      <c r="D134" s="299"/>
      <c r="E134" s="299"/>
      <c r="F134" s="299"/>
      <c r="G134" s="299"/>
      <c r="H134" s="299"/>
      <c r="I134" s="39"/>
      <c r="J134" s="299"/>
      <c r="K134" s="29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299"/>
      <c r="B135" s="305"/>
      <c r="C135" s="299"/>
      <c r="D135" s="299"/>
      <c r="E135" s="299"/>
      <c r="F135" s="299"/>
      <c r="G135" s="299"/>
      <c r="H135" s="299"/>
      <c r="I135" s="39"/>
      <c r="J135" s="299"/>
      <c r="K135" s="29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299"/>
      <c r="B136" s="305"/>
      <c r="C136" s="299"/>
      <c r="D136" s="299"/>
      <c r="E136" s="299"/>
      <c r="F136" s="299"/>
      <c r="G136" s="299"/>
      <c r="H136" s="299"/>
      <c r="I136" s="39"/>
      <c r="J136" s="299"/>
      <c r="K136" s="29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299"/>
      <c r="B137" s="305"/>
      <c r="C137" s="299"/>
      <c r="D137" s="299"/>
      <c r="E137" s="299"/>
      <c r="F137" s="299"/>
      <c r="G137" s="299"/>
      <c r="H137" s="299"/>
      <c r="I137" s="39"/>
      <c r="J137" s="299"/>
      <c r="K137" s="29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299"/>
      <c r="B138" s="305"/>
      <c r="C138" s="299"/>
      <c r="D138" s="299"/>
      <c r="E138" s="299"/>
      <c r="F138" s="299"/>
      <c r="G138" s="299"/>
      <c r="H138" s="299"/>
      <c r="I138" s="39"/>
      <c r="J138" s="299"/>
      <c r="K138" s="29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299"/>
      <c r="B139" s="305"/>
      <c r="C139" s="299"/>
      <c r="D139" s="299"/>
      <c r="E139" s="299"/>
      <c r="F139" s="299"/>
      <c r="G139" s="299"/>
      <c r="H139" s="299"/>
      <c r="I139" s="39"/>
      <c r="J139" s="299"/>
      <c r="K139" s="29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299"/>
      <c r="B140" s="305"/>
      <c r="C140" s="299"/>
      <c r="D140" s="299"/>
      <c r="E140" s="299"/>
      <c r="F140" s="299"/>
      <c r="G140" s="299"/>
      <c r="H140" s="299"/>
      <c r="I140" s="39"/>
      <c r="J140" s="299"/>
      <c r="K140" s="29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299"/>
      <c r="B141" s="305"/>
      <c r="C141" s="299"/>
      <c r="D141" s="299"/>
      <c r="E141" s="299"/>
      <c r="F141" s="299"/>
      <c r="G141" s="299"/>
      <c r="H141" s="299"/>
      <c r="I141" s="39"/>
      <c r="J141" s="299"/>
      <c r="K141" s="29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299"/>
      <c r="B142" s="305"/>
      <c r="C142" s="299"/>
      <c r="D142" s="299"/>
      <c r="E142" s="299"/>
      <c r="F142" s="299"/>
      <c r="G142" s="299"/>
      <c r="H142" s="299"/>
      <c r="I142" s="39"/>
      <c r="J142" s="299"/>
      <c r="K142" s="29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299"/>
      <c r="B143" s="305"/>
      <c r="C143" s="299"/>
      <c r="D143" s="299"/>
      <c r="E143" s="299"/>
      <c r="F143" s="299"/>
      <c r="G143" s="299"/>
      <c r="H143" s="299"/>
      <c r="I143" s="39"/>
      <c r="J143" s="299"/>
      <c r="K143" s="29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299"/>
      <c r="B144" s="305"/>
      <c r="C144" s="299"/>
      <c r="D144" s="299"/>
      <c r="E144" s="299"/>
      <c r="F144" s="299"/>
      <c r="G144" s="299"/>
      <c r="H144" s="299"/>
      <c r="I144" s="39"/>
      <c r="J144" s="299"/>
      <c r="K144" s="29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299"/>
      <c r="B145" s="305"/>
      <c r="C145" s="299"/>
      <c r="D145" s="299"/>
      <c r="E145" s="299"/>
      <c r="F145" s="299"/>
      <c r="G145" s="299"/>
      <c r="H145" s="299"/>
      <c r="I145" s="39"/>
      <c r="J145" s="299"/>
      <c r="K145" s="29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299"/>
      <c r="B146" s="305"/>
      <c r="C146" s="299"/>
      <c r="D146" s="299"/>
      <c r="E146" s="299"/>
      <c r="F146" s="299"/>
      <c r="G146" s="299"/>
      <c r="H146" s="299"/>
      <c r="I146" s="39"/>
      <c r="J146" s="299"/>
      <c r="K146" s="29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299"/>
      <c r="B147" s="305"/>
      <c r="C147" s="299"/>
      <c r="D147" s="299"/>
      <c r="E147" s="299"/>
      <c r="F147" s="299"/>
      <c r="G147" s="299"/>
      <c r="H147" s="299"/>
      <c r="I147" s="39"/>
      <c r="J147" s="299"/>
      <c r="K147" s="29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299"/>
      <c r="B148" s="305"/>
      <c r="C148" s="299"/>
      <c r="D148" s="299"/>
      <c r="E148" s="299"/>
      <c r="F148" s="299"/>
      <c r="G148" s="299"/>
      <c r="H148" s="299"/>
      <c r="I148" s="39"/>
      <c r="J148" s="299"/>
      <c r="K148" s="29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299"/>
      <c r="B149" s="305"/>
      <c r="C149" s="299"/>
      <c r="D149" s="299"/>
      <c r="E149" s="299"/>
      <c r="F149" s="299"/>
      <c r="G149" s="299"/>
      <c r="H149" s="299"/>
      <c r="I149" s="39"/>
      <c r="J149" s="299"/>
      <c r="K149" s="29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299"/>
      <c r="B150" s="305"/>
      <c r="C150" s="299"/>
      <c r="D150" s="299"/>
      <c r="E150" s="299"/>
      <c r="F150" s="299"/>
      <c r="G150" s="299"/>
      <c r="H150" s="299"/>
      <c r="I150" s="39"/>
      <c r="J150" s="299"/>
      <c r="K150" s="29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299"/>
      <c r="B151" s="305"/>
      <c r="C151" s="299"/>
      <c r="D151" s="299"/>
      <c r="E151" s="299"/>
      <c r="F151" s="299"/>
      <c r="G151" s="299"/>
      <c r="H151" s="299"/>
      <c r="I151" s="39"/>
      <c r="J151" s="299"/>
      <c r="K151" s="29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299"/>
      <c r="B152" s="305"/>
      <c r="C152" s="299"/>
      <c r="D152" s="299"/>
      <c r="E152" s="299"/>
      <c r="F152" s="299"/>
      <c r="G152" s="299"/>
      <c r="H152" s="299"/>
      <c r="I152" s="39"/>
      <c r="J152" s="299"/>
      <c r="K152" s="29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299"/>
      <c r="B153" s="305"/>
      <c r="C153" s="299"/>
      <c r="D153" s="299"/>
      <c r="E153" s="299"/>
      <c r="F153" s="299"/>
      <c r="G153" s="299"/>
      <c r="H153" s="299"/>
      <c r="I153" s="39"/>
      <c r="J153" s="299"/>
      <c r="K153" s="29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299"/>
      <c r="B154" s="305"/>
      <c r="C154" s="299"/>
      <c r="D154" s="299"/>
      <c r="E154" s="299"/>
      <c r="F154" s="299"/>
      <c r="G154" s="299"/>
      <c r="H154" s="299"/>
      <c r="I154" s="39"/>
      <c r="J154" s="299"/>
      <c r="K154" s="29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299"/>
      <c r="B155" s="305"/>
      <c r="C155" s="299"/>
      <c r="D155" s="299"/>
      <c r="E155" s="299"/>
      <c r="F155" s="299"/>
      <c r="G155" s="299"/>
      <c r="H155" s="299"/>
      <c r="I155" s="39"/>
      <c r="J155" s="299"/>
      <c r="K155" s="29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299"/>
      <c r="B156" s="305"/>
      <c r="C156" s="299"/>
      <c r="D156" s="299"/>
      <c r="E156" s="299"/>
      <c r="F156" s="299"/>
      <c r="G156" s="299"/>
      <c r="H156" s="299"/>
      <c r="I156" s="39"/>
      <c r="J156" s="299"/>
      <c r="K156" s="29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299"/>
      <c r="B157" s="305"/>
      <c r="C157" s="299"/>
      <c r="D157" s="299"/>
      <c r="E157" s="299"/>
      <c r="F157" s="299"/>
      <c r="G157" s="299"/>
      <c r="H157" s="299"/>
      <c r="I157" s="39"/>
      <c r="J157" s="299"/>
      <c r="K157" s="29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299"/>
      <c r="B158" s="305"/>
      <c r="C158" s="299"/>
      <c r="D158" s="299"/>
      <c r="E158" s="299"/>
      <c r="F158" s="299"/>
      <c r="G158" s="299"/>
      <c r="H158" s="299"/>
      <c r="I158" s="39"/>
      <c r="J158" s="299"/>
      <c r="K158" s="29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299"/>
      <c r="B159" s="305"/>
      <c r="C159" s="299"/>
      <c r="D159" s="299"/>
      <c r="E159" s="299"/>
      <c r="F159" s="299"/>
      <c r="G159" s="299"/>
      <c r="H159" s="299"/>
      <c r="I159" s="39"/>
      <c r="J159" s="299"/>
      <c r="K159" s="29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299"/>
      <c r="B160" s="305"/>
      <c r="C160" s="299"/>
      <c r="D160" s="299"/>
      <c r="E160" s="299"/>
      <c r="F160" s="299"/>
      <c r="G160" s="299"/>
      <c r="H160" s="299"/>
      <c r="I160" s="39"/>
      <c r="J160" s="299"/>
      <c r="K160" s="29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299"/>
      <c r="B161" s="305"/>
      <c r="C161" s="299"/>
      <c r="D161" s="299"/>
      <c r="E161" s="299"/>
      <c r="F161" s="299"/>
      <c r="G161" s="299"/>
      <c r="H161" s="299"/>
      <c r="I161" s="39"/>
      <c r="J161" s="299"/>
      <c r="K161" s="29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299"/>
      <c r="B162" s="305"/>
      <c r="C162" s="299"/>
      <c r="D162" s="299"/>
      <c r="E162" s="299"/>
      <c r="F162" s="299"/>
      <c r="G162" s="299"/>
      <c r="H162" s="299"/>
      <c r="I162" s="39"/>
      <c r="J162" s="299"/>
      <c r="K162" s="29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299"/>
      <c r="B163" s="305"/>
      <c r="C163" s="299"/>
      <c r="D163" s="299"/>
      <c r="E163" s="299"/>
      <c r="F163" s="299"/>
      <c r="G163" s="299"/>
      <c r="H163" s="299"/>
      <c r="I163" s="39"/>
      <c r="J163" s="299"/>
      <c r="K163" s="29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299"/>
      <c r="B164" s="305"/>
      <c r="C164" s="299"/>
      <c r="D164" s="299"/>
      <c r="E164" s="299"/>
      <c r="F164" s="299"/>
      <c r="G164" s="299"/>
      <c r="H164" s="299"/>
      <c r="I164" s="39"/>
      <c r="J164" s="299"/>
      <c r="K164" s="29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299"/>
      <c r="B165" s="305"/>
      <c r="C165" s="299"/>
      <c r="D165" s="299"/>
      <c r="E165" s="299"/>
      <c r="F165" s="299"/>
      <c r="G165" s="299"/>
      <c r="H165" s="299"/>
      <c r="I165" s="39"/>
      <c r="J165" s="299"/>
      <c r="K165" s="29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299"/>
      <c r="B166" s="305"/>
      <c r="C166" s="299"/>
      <c r="D166" s="299"/>
      <c r="E166" s="299"/>
      <c r="F166" s="299"/>
      <c r="G166" s="299"/>
      <c r="H166" s="299"/>
      <c r="I166" s="39"/>
      <c r="J166" s="299"/>
      <c r="K166" s="29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299"/>
      <c r="B167" s="305"/>
      <c r="C167" s="299"/>
      <c r="D167" s="299"/>
      <c r="E167" s="299"/>
      <c r="F167" s="299"/>
      <c r="G167" s="299"/>
      <c r="H167" s="299"/>
      <c r="I167" s="39"/>
      <c r="J167" s="299"/>
      <c r="K167" s="29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299"/>
      <c r="B168" s="305"/>
      <c r="C168" s="299"/>
      <c r="D168" s="299"/>
      <c r="E168" s="299"/>
      <c r="F168" s="299"/>
      <c r="G168" s="299"/>
      <c r="H168" s="299"/>
      <c r="I168" s="39"/>
      <c r="J168" s="299"/>
      <c r="K168" s="29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299"/>
      <c r="B169" s="305"/>
      <c r="C169" s="299"/>
      <c r="D169" s="299"/>
      <c r="E169" s="299"/>
      <c r="F169" s="299"/>
      <c r="G169" s="299"/>
      <c r="H169" s="299"/>
      <c r="I169" s="39"/>
      <c r="J169" s="299"/>
      <c r="K169" s="29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299"/>
      <c r="B170" s="305"/>
      <c r="C170" s="299"/>
      <c r="D170" s="299"/>
      <c r="E170" s="299"/>
      <c r="F170" s="299"/>
      <c r="G170" s="299"/>
      <c r="H170" s="299"/>
      <c r="I170" s="39"/>
      <c r="J170" s="299"/>
      <c r="K170" s="29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299"/>
      <c r="B171" s="305"/>
      <c r="C171" s="299"/>
      <c r="D171" s="299"/>
      <c r="E171" s="299"/>
      <c r="F171" s="299"/>
      <c r="G171" s="299"/>
      <c r="H171" s="299"/>
      <c r="I171" s="39"/>
      <c r="J171" s="299"/>
      <c r="K171" s="29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299"/>
      <c r="B172" s="305"/>
      <c r="C172" s="299"/>
      <c r="D172" s="299"/>
      <c r="E172" s="299"/>
      <c r="F172" s="299"/>
      <c r="G172" s="299"/>
      <c r="H172" s="299"/>
      <c r="I172" s="39"/>
      <c r="J172" s="299"/>
      <c r="K172" s="29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299"/>
      <c r="B173" s="305"/>
      <c r="C173" s="299"/>
      <c r="D173" s="299"/>
      <c r="E173" s="299"/>
      <c r="F173" s="299"/>
      <c r="G173" s="299"/>
      <c r="H173" s="299"/>
      <c r="I173" s="39"/>
      <c r="J173" s="299"/>
      <c r="K173" s="29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299"/>
      <c r="B174" s="305"/>
      <c r="C174" s="299"/>
      <c r="D174" s="299"/>
      <c r="E174" s="299"/>
      <c r="F174" s="299"/>
      <c r="G174" s="299"/>
      <c r="H174" s="299"/>
      <c r="I174" s="39"/>
      <c r="J174" s="299"/>
      <c r="K174" s="29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299"/>
      <c r="B175" s="305"/>
      <c r="C175" s="299"/>
      <c r="D175" s="299"/>
      <c r="E175" s="299"/>
      <c r="F175" s="299"/>
      <c r="G175" s="299"/>
      <c r="H175" s="299"/>
      <c r="I175" s="39"/>
      <c r="J175" s="299"/>
      <c r="K175" s="29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299"/>
      <c r="B176" s="305"/>
      <c r="C176" s="299"/>
      <c r="D176" s="299"/>
      <c r="E176" s="299"/>
      <c r="F176" s="299"/>
      <c r="G176" s="299"/>
      <c r="H176" s="299"/>
      <c r="I176" s="39"/>
      <c r="J176" s="299"/>
      <c r="K176" s="29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299"/>
      <c r="B177" s="305"/>
      <c r="C177" s="299"/>
      <c r="D177" s="299"/>
      <c r="E177" s="299"/>
      <c r="F177" s="299"/>
      <c r="G177" s="299"/>
      <c r="H177" s="299"/>
      <c r="I177" s="39"/>
      <c r="J177" s="299"/>
      <c r="K177" s="29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299"/>
      <c r="B178" s="305"/>
      <c r="C178" s="299"/>
      <c r="D178" s="299"/>
      <c r="E178" s="299"/>
      <c r="F178" s="299"/>
      <c r="G178" s="299"/>
      <c r="H178" s="299"/>
      <c r="I178" s="39"/>
      <c r="J178" s="299"/>
      <c r="K178" s="29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299"/>
      <c r="B179" s="305"/>
      <c r="C179" s="299"/>
      <c r="D179" s="299"/>
      <c r="E179" s="299"/>
      <c r="F179" s="299"/>
      <c r="G179" s="299"/>
      <c r="H179" s="299"/>
      <c r="I179" s="39"/>
      <c r="J179" s="299"/>
      <c r="K179" s="29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299"/>
      <c r="B180" s="305"/>
      <c r="C180" s="299"/>
      <c r="D180" s="299"/>
      <c r="E180" s="299"/>
      <c r="F180" s="299"/>
      <c r="G180" s="299"/>
      <c r="H180" s="299"/>
      <c r="I180" s="39"/>
      <c r="J180" s="299"/>
      <c r="K180" s="29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299"/>
      <c r="B181" s="305"/>
      <c r="C181" s="299"/>
      <c r="D181" s="299"/>
      <c r="E181" s="299"/>
      <c r="F181" s="299"/>
      <c r="G181" s="299"/>
      <c r="H181" s="299"/>
      <c r="I181" s="39"/>
      <c r="J181" s="299"/>
      <c r="K181" s="29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299"/>
      <c r="B182" s="305"/>
      <c r="C182" s="299"/>
      <c r="D182" s="299"/>
      <c r="E182" s="299"/>
      <c r="F182" s="299"/>
      <c r="G182" s="299"/>
      <c r="H182" s="299"/>
      <c r="I182" s="39"/>
      <c r="J182" s="299"/>
      <c r="K182" s="29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299"/>
      <c r="B183" s="305"/>
      <c r="C183" s="299"/>
      <c r="D183" s="299"/>
      <c r="E183" s="299"/>
      <c r="F183" s="299"/>
      <c r="G183" s="299"/>
      <c r="H183" s="299"/>
      <c r="I183" s="39"/>
      <c r="J183" s="299"/>
      <c r="K183" s="29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299"/>
      <c r="B184" s="305"/>
      <c r="C184" s="299"/>
      <c r="D184" s="299"/>
      <c r="E184" s="299"/>
      <c r="F184" s="299"/>
      <c r="G184" s="299"/>
      <c r="H184" s="299"/>
      <c r="I184" s="39"/>
      <c r="J184" s="299"/>
      <c r="K184" s="29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299"/>
      <c r="B185" s="305"/>
      <c r="C185" s="299"/>
      <c r="D185" s="299"/>
      <c r="E185" s="299"/>
      <c r="F185" s="299"/>
      <c r="G185" s="299"/>
      <c r="H185" s="299"/>
      <c r="I185" s="39"/>
      <c r="J185" s="299"/>
      <c r="K185" s="29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299"/>
      <c r="B186" s="305"/>
      <c r="C186" s="299"/>
      <c r="D186" s="299"/>
      <c r="E186" s="299"/>
      <c r="F186" s="299"/>
      <c r="G186" s="299"/>
      <c r="H186" s="299"/>
      <c r="I186" s="39"/>
      <c r="J186" s="299"/>
      <c r="K186" s="29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299"/>
      <c r="B187" s="305"/>
      <c r="C187" s="299"/>
      <c r="D187" s="299"/>
      <c r="E187" s="299"/>
      <c r="F187" s="299"/>
      <c r="G187" s="299"/>
      <c r="H187" s="299"/>
      <c r="I187" s="39"/>
      <c r="J187" s="299"/>
      <c r="K187" s="29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299"/>
      <c r="B188" s="305"/>
      <c r="C188" s="299"/>
      <c r="D188" s="299"/>
      <c r="E188" s="299"/>
      <c r="F188" s="299"/>
      <c r="G188" s="299"/>
      <c r="H188" s="299"/>
      <c r="I188" s="39"/>
      <c r="J188" s="299"/>
      <c r="K188" s="29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299"/>
      <c r="B189" s="305"/>
      <c r="C189" s="299"/>
      <c r="D189" s="299"/>
      <c r="E189" s="299"/>
      <c r="F189" s="299"/>
      <c r="G189" s="299"/>
      <c r="H189" s="299"/>
      <c r="I189" s="39"/>
      <c r="J189" s="299"/>
      <c r="K189" s="29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299"/>
      <c r="B190" s="305"/>
      <c r="C190" s="299"/>
      <c r="D190" s="299"/>
      <c r="E190" s="299"/>
      <c r="F190" s="299"/>
      <c r="G190" s="299"/>
      <c r="H190" s="299"/>
      <c r="I190" s="39"/>
      <c r="J190" s="299"/>
      <c r="K190" s="29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299"/>
      <c r="B191" s="305"/>
      <c r="C191" s="299"/>
      <c r="D191" s="299"/>
      <c r="E191" s="299"/>
      <c r="F191" s="299"/>
      <c r="G191" s="299"/>
      <c r="H191" s="299"/>
      <c r="I191" s="39"/>
      <c r="J191" s="299"/>
      <c r="K191" s="29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299"/>
      <c r="B192" s="305"/>
      <c r="C192" s="299"/>
      <c r="D192" s="299"/>
      <c r="E192" s="299"/>
      <c r="F192" s="299"/>
      <c r="G192" s="299"/>
      <c r="H192" s="299"/>
      <c r="I192" s="39"/>
      <c r="J192" s="299"/>
      <c r="K192" s="29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299"/>
      <c r="B193" s="305"/>
      <c r="C193" s="299"/>
      <c r="D193" s="299"/>
      <c r="E193" s="299"/>
      <c r="F193" s="299"/>
      <c r="G193" s="299"/>
      <c r="H193" s="299"/>
      <c r="I193" s="39"/>
      <c r="J193" s="299"/>
      <c r="K193" s="29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299"/>
      <c r="B194" s="305"/>
      <c r="C194" s="299"/>
      <c r="D194" s="299"/>
      <c r="E194" s="299"/>
      <c r="F194" s="299"/>
      <c r="G194" s="299"/>
      <c r="H194" s="299"/>
      <c r="I194" s="39"/>
      <c r="J194" s="299"/>
      <c r="K194" s="29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299"/>
      <c r="B195" s="305"/>
      <c r="C195" s="299"/>
      <c r="D195" s="299"/>
      <c r="E195" s="299"/>
      <c r="F195" s="299"/>
      <c r="G195" s="299"/>
      <c r="H195" s="299"/>
      <c r="I195" s="39"/>
      <c r="J195" s="299"/>
      <c r="K195" s="29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299"/>
      <c r="B196" s="305"/>
      <c r="C196" s="299"/>
      <c r="D196" s="299"/>
      <c r="E196" s="299"/>
      <c r="F196" s="299"/>
      <c r="G196" s="299"/>
      <c r="H196" s="299"/>
      <c r="I196" s="39"/>
      <c r="J196" s="299"/>
      <c r="K196" s="29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299"/>
      <c r="B197" s="305"/>
      <c r="C197" s="299"/>
      <c r="D197" s="299"/>
      <c r="E197" s="299"/>
      <c r="F197" s="299"/>
      <c r="G197" s="299"/>
      <c r="H197" s="299"/>
      <c r="I197" s="39"/>
      <c r="J197" s="299"/>
      <c r="K197" s="29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299"/>
      <c r="B198" s="305"/>
      <c r="C198" s="299"/>
      <c r="D198" s="299"/>
      <c r="E198" s="299"/>
      <c r="F198" s="299"/>
      <c r="G198" s="299"/>
      <c r="H198" s="299"/>
      <c r="I198" s="39"/>
      <c r="J198" s="299"/>
      <c r="K198" s="29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299"/>
      <c r="B199" s="305"/>
      <c r="C199" s="299"/>
      <c r="D199" s="299"/>
      <c r="E199" s="299"/>
      <c r="F199" s="299"/>
      <c r="G199" s="299"/>
      <c r="H199" s="299"/>
      <c r="I199" s="39"/>
      <c r="J199" s="299"/>
      <c r="K199" s="29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299"/>
      <c r="B200" s="305"/>
      <c r="C200" s="299"/>
      <c r="D200" s="299"/>
      <c r="E200" s="299"/>
      <c r="F200" s="299"/>
      <c r="G200" s="299"/>
      <c r="H200" s="299"/>
      <c r="I200" s="39"/>
      <c r="J200" s="299"/>
      <c r="K200" s="29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299"/>
      <c r="B201" s="305"/>
      <c r="C201" s="299"/>
      <c r="D201" s="299"/>
      <c r="E201" s="299"/>
      <c r="F201" s="299"/>
      <c r="G201" s="299"/>
      <c r="H201" s="299"/>
      <c r="I201" s="39"/>
      <c r="J201" s="299"/>
      <c r="K201" s="29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299"/>
      <c r="B202" s="305"/>
      <c r="C202" s="299"/>
      <c r="D202" s="299"/>
      <c r="E202" s="299"/>
      <c r="F202" s="299"/>
      <c r="G202" s="299"/>
      <c r="H202" s="299"/>
      <c r="I202" s="39"/>
      <c r="J202" s="299"/>
      <c r="K202" s="29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299"/>
      <c r="B203" s="305"/>
      <c r="C203" s="299"/>
      <c r="D203" s="299"/>
      <c r="E203" s="299"/>
      <c r="F203" s="299"/>
      <c r="G203" s="299"/>
      <c r="H203" s="299"/>
      <c r="I203" s="39"/>
      <c r="J203" s="299"/>
      <c r="K203" s="29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299"/>
      <c r="B204" s="305"/>
      <c r="C204" s="299"/>
      <c r="D204" s="299"/>
      <c r="E204" s="299"/>
      <c r="F204" s="299"/>
      <c r="G204" s="299"/>
      <c r="H204" s="299"/>
      <c r="I204" s="39"/>
      <c r="J204" s="299"/>
      <c r="K204" s="29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299"/>
      <c r="B205" s="305"/>
      <c r="C205" s="299"/>
      <c r="D205" s="299"/>
      <c r="E205" s="299"/>
      <c r="F205" s="299"/>
      <c r="G205" s="299"/>
      <c r="H205" s="299"/>
      <c r="I205" s="39"/>
      <c r="J205" s="299"/>
      <c r="K205" s="29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299"/>
      <c r="B206" s="305"/>
      <c r="C206" s="299"/>
      <c r="D206" s="299"/>
      <c r="E206" s="299"/>
      <c r="F206" s="299"/>
      <c r="G206" s="299"/>
      <c r="H206" s="299"/>
      <c r="I206" s="39"/>
      <c r="J206" s="299"/>
      <c r="K206" s="29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299"/>
      <c r="B207" s="305"/>
      <c r="C207" s="299"/>
      <c r="D207" s="299"/>
      <c r="E207" s="299"/>
      <c r="F207" s="299"/>
      <c r="G207" s="299"/>
      <c r="H207" s="299"/>
      <c r="I207" s="39"/>
      <c r="J207" s="299"/>
      <c r="K207" s="29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299"/>
      <c r="B208" s="305"/>
      <c r="C208" s="299"/>
      <c r="D208" s="299"/>
      <c r="E208" s="299"/>
      <c r="F208" s="299"/>
      <c r="G208" s="299"/>
      <c r="H208" s="299"/>
      <c r="I208" s="39"/>
      <c r="J208" s="299"/>
      <c r="K208" s="29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299"/>
      <c r="B209" s="305"/>
      <c r="C209" s="299"/>
      <c r="D209" s="299"/>
      <c r="E209" s="299"/>
      <c r="F209" s="299"/>
      <c r="G209" s="299"/>
      <c r="H209" s="299"/>
      <c r="I209" s="39"/>
      <c r="J209" s="299"/>
      <c r="K209" s="29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299"/>
      <c r="B210" s="305"/>
      <c r="C210" s="299"/>
      <c r="D210" s="299"/>
      <c r="E210" s="299"/>
      <c r="F210" s="299"/>
      <c r="G210" s="299"/>
      <c r="H210" s="299"/>
      <c r="I210" s="39"/>
      <c r="J210" s="299"/>
      <c r="K210" s="29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299"/>
      <c r="B211" s="305"/>
      <c r="C211" s="299"/>
      <c r="D211" s="299"/>
      <c r="E211" s="299"/>
      <c r="F211" s="299"/>
      <c r="G211" s="299"/>
      <c r="H211" s="299"/>
      <c r="I211" s="39"/>
      <c r="J211" s="299"/>
      <c r="K211" s="29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299"/>
      <c r="B212" s="305"/>
      <c r="C212" s="299"/>
      <c r="D212" s="299"/>
      <c r="E212" s="299"/>
      <c r="F212" s="299"/>
      <c r="G212" s="299"/>
      <c r="H212" s="299"/>
      <c r="I212" s="39"/>
      <c r="J212" s="299"/>
      <c r="K212" s="29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299"/>
      <c r="B213" s="305"/>
      <c r="C213" s="299"/>
      <c r="D213" s="299"/>
      <c r="E213" s="299"/>
      <c r="F213" s="299"/>
      <c r="G213" s="299"/>
      <c r="H213" s="299"/>
      <c r="I213" s="39"/>
      <c r="J213" s="299"/>
      <c r="K213" s="29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299"/>
      <c r="B214" s="305"/>
      <c r="C214" s="299"/>
      <c r="D214" s="299"/>
      <c r="E214" s="299"/>
      <c r="F214" s="299"/>
      <c r="G214" s="299"/>
      <c r="H214" s="299"/>
      <c r="I214" s="39"/>
      <c r="J214" s="299"/>
      <c r="K214" s="29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299"/>
      <c r="B215" s="305"/>
      <c r="C215" s="299"/>
      <c r="D215" s="299"/>
      <c r="E215" s="299"/>
      <c r="F215" s="299"/>
      <c r="G215" s="299"/>
      <c r="H215" s="299"/>
      <c r="I215" s="39"/>
      <c r="J215" s="299"/>
      <c r="K215" s="29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299"/>
      <c r="B216" s="305"/>
      <c r="C216" s="299"/>
      <c r="D216" s="299"/>
      <c r="E216" s="299"/>
      <c r="F216" s="299"/>
      <c r="G216" s="299"/>
      <c r="H216" s="299"/>
      <c r="I216" s="39"/>
      <c r="J216" s="299"/>
      <c r="K216" s="29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299"/>
      <c r="B217" s="305"/>
      <c r="C217" s="299"/>
      <c r="D217" s="299"/>
      <c r="E217" s="299"/>
      <c r="F217" s="299"/>
      <c r="G217" s="299"/>
      <c r="H217" s="299"/>
      <c r="I217" s="39"/>
      <c r="J217" s="299"/>
      <c r="K217" s="29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299"/>
      <c r="B218" s="305"/>
      <c r="C218" s="299"/>
      <c r="D218" s="299"/>
      <c r="E218" s="299"/>
      <c r="F218" s="299"/>
      <c r="G218" s="299"/>
      <c r="H218" s="299"/>
      <c r="I218" s="39"/>
      <c r="J218" s="299"/>
      <c r="K218" s="29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299"/>
      <c r="B219" s="305"/>
      <c r="C219" s="299"/>
      <c r="D219" s="299"/>
      <c r="E219" s="299"/>
      <c r="F219" s="299"/>
      <c r="G219" s="299"/>
      <c r="H219" s="299"/>
      <c r="I219" s="39"/>
      <c r="J219" s="299"/>
      <c r="K219" s="29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299"/>
      <c r="B220" s="305"/>
      <c r="C220" s="299"/>
      <c r="D220" s="299"/>
      <c r="E220" s="299"/>
      <c r="F220" s="299"/>
      <c r="G220" s="299"/>
      <c r="H220" s="299"/>
      <c r="I220" s="39"/>
      <c r="J220" s="299"/>
      <c r="K220" s="29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299"/>
      <c r="B221" s="305"/>
      <c r="C221" s="299"/>
      <c r="D221" s="299"/>
      <c r="E221" s="299"/>
      <c r="F221" s="299"/>
      <c r="G221" s="299"/>
      <c r="H221" s="299"/>
      <c r="I221" s="39"/>
      <c r="J221" s="299"/>
      <c r="K221" s="29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299"/>
      <c r="B222" s="305"/>
      <c r="C222" s="299"/>
      <c r="D222" s="299"/>
      <c r="E222" s="299"/>
      <c r="F222" s="299"/>
      <c r="G222" s="299"/>
      <c r="H222" s="299"/>
      <c r="I222" s="39"/>
      <c r="J222" s="299"/>
      <c r="K222" s="29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299"/>
      <c r="B223" s="305"/>
      <c r="C223" s="299"/>
      <c r="D223" s="299"/>
      <c r="E223" s="299"/>
      <c r="F223" s="299"/>
      <c r="G223" s="299"/>
      <c r="H223" s="299"/>
      <c r="I223" s="39"/>
      <c r="J223" s="299"/>
      <c r="K223" s="29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>
      <c r="A224" s="299"/>
      <c r="B224" s="305"/>
      <c r="C224" s="299"/>
      <c r="D224" s="299"/>
      <c r="E224" s="299"/>
      <c r="F224" s="299"/>
      <c r="G224" s="299"/>
      <c r="H224" s="299"/>
      <c r="I224" s="39"/>
      <c r="J224" s="299"/>
      <c r="K224" s="29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5.75" customHeight="1">
      <c r="A225" s="299"/>
      <c r="B225" s="305"/>
      <c r="C225" s="299"/>
      <c r="D225" s="299"/>
      <c r="E225" s="299"/>
      <c r="F225" s="299"/>
      <c r="G225" s="299"/>
      <c r="H225" s="299"/>
      <c r="I225" s="39"/>
      <c r="J225" s="299"/>
      <c r="K225" s="29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5.75" customHeight="1">
      <c r="A226" s="299"/>
      <c r="B226" s="305"/>
      <c r="C226" s="299"/>
      <c r="D226" s="299"/>
      <c r="E226" s="299"/>
      <c r="F226" s="299"/>
      <c r="G226" s="299"/>
      <c r="H226" s="299"/>
      <c r="I226" s="39"/>
      <c r="J226" s="299"/>
      <c r="K226" s="29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5.75" customHeight="1">
      <c r="A227" s="299"/>
      <c r="B227" s="305"/>
      <c r="C227" s="299"/>
      <c r="D227" s="299"/>
      <c r="E227" s="299"/>
      <c r="F227" s="299"/>
      <c r="G227" s="299"/>
      <c r="H227" s="299"/>
      <c r="I227" s="39"/>
      <c r="J227" s="299"/>
      <c r="K227" s="29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5.75" customHeight="1">
      <c r="A228" s="299"/>
      <c r="B228" s="305"/>
      <c r="C228" s="299"/>
      <c r="D228" s="299"/>
      <c r="E228" s="299"/>
      <c r="F228" s="299"/>
      <c r="G228" s="299"/>
      <c r="H228" s="299"/>
      <c r="I228" s="39"/>
      <c r="J228" s="299"/>
      <c r="K228" s="29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5.75" customHeight="1">
      <c r="A229" s="299"/>
      <c r="B229" s="305"/>
      <c r="C229" s="299"/>
      <c r="D229" s="299"/>
      <c r="E229" s="299"/>
      <c r="F229" s="299"/>
      <c r="G229" s="299"/>
      <c r="H229" s="299"/>
      <c r="I229" s="39"/>
      <c r="J229" s="299"/>
      <c r="K229" s="29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5.75" customHeight="1">
      <c r="A230" s="299"/>
      <c r="B230" s="305"/>
      <c r="C230" s="299"/>
      <c r="D230" s="299"/>
      <c r="E230" s="299"/>
      <c r="F230" s="299"/>
      <c r="G230" s="299"/>
      <c r="H230" s="299"/>
      <c r="I230" s="39"/>
      <c r="J230" s="299"/>
      <c r="K230" s="29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5.75" customHeight="1">
      <c r="A231" s="299"/>
      <c r="B231" s="305"/>
      <c r="C231" s="299"/>
      <c r="D231" s="299"/>
      <c r="E231" s="299"/>
      <c r="F231" s="299"/>
      <c r="G231" s="299"/>
      <c r="H231" s="299"/>
      <c r="I231" s="39"/>
      <c r="J231" s="299"/>
      <c r="K231" s="29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5.75" customHeight="1">
      <c r="A232" s="299"/>
      <c r="B232" s="305"/>
      <c r="C232" s="299"/>
      <c r="D232" s="299"/>
      <c r="E232" s="299"/>
      <c r="F232" s="299"/>
      <c r="G232" s="299"/>
      <c r="H232" s="299"/>
      <c r="I232" s="39"/>
      <c r="J232" s="299"/>
      <c r="K232" s="29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5.75" customHeight="1">
      <c r="A233" s="299"/>
      <c r="B233" s="305"/>
      <c r="C233" s="299"/>
      <c r="D233" s="299"/>
      <c r="E233" s="299"/>
      <c r="F233" s="299"/>
      <c r="G233" s="299"/>
      <c r="H233" s="299"/>
      <c r="I233" s="39"/>
      <c r="J233" s="299"/>
      <c r="K233" s="29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5.75" customHeight="1">
      <c r="A234" s="299"/>
      <c r="B234" s="305"/>
      <c r="C234" s="299"/>
      <c r="D234" s="299"/>
      <c r="E234" s="299"/>
      <c r="F234" s="299"/>
      <c r="G234" s="299"/>
      <c r="H234" s="299"/>
      <c r="I234" s="39"/>
      <c r="J234" s="299"/>
      <c r="K234" s="29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5.75" customHeight="1">
      <c r="A235" s="299"/>
      <c r="B235" s="305"/>
      <c r="C235" s="299"/>
      <c r="D235" s="299"/>
      <c r="E235" s="299"/>
      <c r="F235" s="299"/>
      <c r="G235" s="299"/>
      <c r="H235" s="299"/>
      <c r="I235" s="39"/>
      <c r="J235" s="299"/>
      <c r="K235" s="29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6.43"/>
    <col customWidth="1" min="3" max="3" width="56.86"/>
    <col customWidth="1" min="4" max="6" width="14.43"/>
  </cols>
  <sheetData>
    <row r="1">
      <c r="A1" s="316" t="s">
        <v>547</v>
      </c>
      <c r="B1" s="316" t="s">
        <v>548</v>
      </c>
      <c r="C1" s="317" t="s">
        <v>549</v>
      </c>
      <c r="D1" s="316" t="s">
        <v>10</v>
      </c>
      <c r="E1" s="8"/>
      <c r="F1" s="8"/>
      <c r="G1" s="318"/>
      <c r="H1" s="319" t="s">
        <v>550</v>
      </c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</row>
    <row r="2">
      <c r="A2" s="27" t="s">
        <v>551</v>
      </c>
      <c r="B2" s="27" t="s">
        <v>552</v>
      </c>
      <c r="C2" s="320" t="str">
        <f t="array" ref="C2:C1057">IF(A2:A1057="","",A2:A1057&amp;" / "&amp;B2:B1057&amp;" | "&amp;D2:D1057)
</f>
        <v>2AJ40036 / 10년타기 열정 엔진플러싱 | 0.4L</v>
      </c>
      <c r="D2" s="27" t="s">
        <v>553</v>
      </c>
      <c r="E2" s="8"/>
      <c r="F2" s="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</row>
    <row r="3">
      <c r="A3" s="27" t="s">
        <v>554</v>
      </c>
      <c r="B3" s="27" t="s">
        <v>555</v>
      </c>
      <c r="C3" s="320" t="s">
        <v>556</v>
      </c>
      <c r="D3" s="27" t="s">
        <v>132</v>
      </c>
      <c r="E3" s="8"/>
      <c r="F3" s="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</row>
    <row r="4">
      <c r="A4" s="27" t="s">
        <v>557</v>
      </c>
      <c r="B4" s="27" t="s">
        <v>558</v>
      </c>
      <c r="C4" s="320" t="s">
        <v>559</v>
      </c>
      <c r="D4" s="27" t="s">
        <v>553</v>
      </c>
      <c r="E4" s="8"/>
      <c r="F4" s="8"/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</row>
    <row r="5">
      <c r="A5" s="27" t="s">
        <v>560</v>
      </c>
      <c r="B5" s="27" t="s">
        <v>561</v>
      </c>
      <c r="C5" s="320" t="s">
        <v>562</v>
      </c>
      <c r="D5" s="27" t="s">
        <v>563</v>
      </c>
      <c r="E5" s="8"/>
      <c r="F5" s="8"/>
      <c r="G5" s="318"/>
      <c r="H5" s="318"/>
      <c r="I5" s="318"/>
      <c r="J5" s="318"/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</row>
    <row r="6">
      <c r="A6" s="27" t="s">
        <v>564</v>
      </c>
      <c r="B6" s="27" t="s">
        <v>565</v>
      </c>
      <c r="C6" s="320" t="s">
        <v>566</v>
      </c>
      <c r="D6" s="27" t="s">
        <v>567</v>
      </c>
      <c r="E6" s="8"/>
      <c r="F6" s="8"/>
      <c r="G6" s="318"/>
      <c r="H6" s="318"/>
      <c r="I6" s="318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</row>
    <row r="7">
      <c r="A7" s="27" t="s">
        <v>568</v>
      </c>
      <c r="B7" s="27" t="s">
        <v>569</v>
      </c>
      <c r="C7" s="320" t="s">
        <v>570</v>
      </c>
      <c r="D7" s="27" t="s">
        <v>567</v>
      </c>
      <c r="E7" s="8"/>
      <c r="F7" s="8"/>
      <c r="G7" s="318"/>
      <c r="H7" s="318"/>
      <c r="I7" s="318"/>
      <c r="J7" s="318"/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</row>
    <row r="8">
      <c r="A8" s="27" t="s">
        <v>571</v>
      </c>
      <c r="B8" s="27" t="s">
        <v>572</v>
      </c>
      <c r="C8" s="320" t="s">
        <v>573</v>
      </c>
      <c r="D8" s="27" t="s">
        <v>563</v>
      </c>
      <c r="E8" s="8"/>
      <c r="F8" s="8"/>
      <c r="G8" s="318"/>
      <c r="H8" s="318"/>
      <c r="I8" s="318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</row>
    <row r="9">
      <c r="A9" s="27" t="s">
        <v>574</v>
      </c>
      <c r="B9" s="27" t="s">
        <v>575</v>
      </c>
      <c r="C9" s="320" t="s">
        <v>576</v>
      </c>
      <c r="D9" s="27" t="s">
        <v>577</v>
      </c>
      <c r="E9" s="8"/>
      <c r="F9" s="8"/>
      <c r="G9" s="318"/>
      <c r="H9" s="318"/>
      <c r="I9" s="318"/>
      <c r="J9" s="318"/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</row>
    <row r="10">
      <c r="A10" s="27" t="s">
        <v>578</v>
      </c>
      <c r="B10" s="27" t="s">
        <v>579</v>
      </c>
      <c r="C10" s="320" t="s">
        <v>580</v>
      </c>
      <c r="D10" s="27" t="s">
        <v>581</v>
      </c>
      <c r="E10" s="8"/>
      <c r="F10" s="8"/>
      <c r="G10" s="318"/>
      <c r="H10" s="318"/>
      <c r="I10" s="318"/>
      <c r="J10" s="318"/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</row>
    <row r="11">
      <c r="A11" s="27" t="s">
        <v>582</v>
      </c>
      <c r="B11" s="27" t="s">
        <v>583</v>
      </c>
      <c r="C11" s="320" t="s">
        <v>584</v>
      </c>
      <c r="D11" s="27" t="s">
        <v>94</v>
      </c>
      <c r="E11" s="8"/>
      <c r="F11" s="8"/>
      <c r="G11" s="318"/>
      <c r="H11" s="318"/>
      <c r="I11" s="318"/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</row>
    <row r="12">
      <c r="A12" s="27" t="s">
        <v>585</v>
      </c>
      <c r="B12" s="27" t="s">
        <v>586</v>
      </c>
      <c r="C12" s="320" t="s">
        <v>587</v>
      </c>
      <c r="D12" s="27" t="s">
        <v>94</v>
      </c>
      <c r="E12" s="8"/>
      <c r="F12" s="8"/>
      <c r="G12" s="318"/>
      <c r="H12" s="318"/>
      <c r="I12" s="318"/>
      <c r="J12" s="318"/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</row>
    <row r="13">
      <c r="A13" s="27" t="s">
        <v>588</v>
      </c>
      <c r="B13" s="27" t="s">
        <v>589</v>
      </c>
      <c r="C13" s="320" t="s">
        <v>590</v>
      </c>
      <c r="D13" s="27" t="s">
        <v>94</v>
      </c>
      <c r="E13" s="8"/>
      <c r="F13" s="8"/>
      <c r="G13" s="318"/>
      <c r="H13" s="318"/>
      <c r="I13" s="318"/>
      <c r="J13" s="318"/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</row>
    <row r="14">
      <c r="A14" s="27" t="s">
        <v>591</v>
      </c>
      <c r="B14" s="27" t="s">
        <v>592</v>
      </c>
      <c r="C14" s="320" t="s">
        <v>593</v>
      </c>
      <c r="D14" s="27" t="s">
        <v>94</v>
      </c>
      <c r="E14" s="319"/>
      <c r="F14" s="8"/>
      <c r="G14" s="318"/>
      <c r="H14" s="318"/>
      <c r="I14" s="318"/>
      <c r="J14" s="318"/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</row>
    <row r="15">
      <c r="A15" s="27" t="s">
        <v>594</v>
      </c>
      <c r="B15" s="27" t="s">
        <v>595</v>
      </c>
      <c r="C15" s="320" t="s">
        <v>191</v>
      </c>
      <c r="D15" s="27" t="s">
        <v>94</v>
      </c>
      <c r="E15" s="8"/>
      <c r="F15" s="8"/>
      <c r="G15" s="318"/>
      <c r="H15" s="318"/>
      <c r="I15" s="318"/>
      <c r="J15" s="318"/>
      <c r="K15" s="318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</row>
    <row r="16">
      <c r="A16" s="27" t="s">
        <v>596</v>
      </c>
      <c r="B16" s="27" t="s">
        <v>597</v>
      </c>
      <c r="C16" s="320" t="s">
        <v>598</v>
      </c>
      <c r="D16" s="27" t="s">
        <v>94</v>
      </c>
      <c r="E16" s="8"/>
      <c r="F16" s="8"/>
      <c r="G16" s="318"/>
      <c r="H16" s="318"/>
      <c r="I16" s="318"/>
      <c r="J16" s="318"/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</row>
    <row r="17">
      <c r="A17" s="27" t="s">
        <v>599</v>
      </c>
      <c r="B17" s="27" t="s">
        <v>600</v>
      </c>
      <c r="C17" s="320" t="s">
        <v>195</v>
      </c>
      <c r="D17" s="27" t="s">
        <v>94</v>
      </c>
      <c r="E17" s="8"/>
      <c r="F17" s="8"/>
      <c r="G17" s="318"/>
      <c r="H17" s="318"/>
      <c r="I17" s="318"/>
      <c r="J17" s="318"/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</row>
    <row r="18">
      <c r="A18" s="27" t="s">
        <v>601</v>
      </c>
      <c r="B18" s="27" t="s">
        <v>602</v>
      </c>
      <c r="C18" s="320" t="s">
        <v>603</v>
      </c>
      <c r="D18" s="27" t="s">
        <v>604</v>
      </c>
      <c r="E18" s="8"/>
      <c r="F18" s="8"/>
      <c r="G18" s="318"/>
      <c r="H18" s="318"/>
      <c r="I18" s="318"/>
      <c r="J18" s="318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</row>
    <row r="19">
      <c r="A19" s="27" t="s">
        <v>605</v>
      </c>
      <c r="B19" s="27" t="s">
        <v>606</v>
      </c>
      <c r="C19" s="320" t="s">
        <v>607</v>
      </c>
      <c r="D19" s="27" t="s">
        <v>604</v>
      </c>
      <c r="E19" s="8"/>
      <c r="F19" s="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</row>
    <row r="20">
      <c r="A20" s="27" t="s">
        <v>608</v>
      </c>
      <c r="B20" s="27" t="s">
        <v>609</v>
      </c>
      <c r="C20" s="320" t="s">
        <v>610</v>
      </c>
      <c r="D20" s="27" t="s">
        <v>577</v>
      </c>
      <c r="E20" s="8"/>
      <c r="F20" s="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</row>
    <row r="21">
      <c r="A21" s="27" t="s">
        <v>611</v>
      </c>
      <c r="B21" s="27" t="s">
        <v>612</v>
      </c>
      <c r="C21" s="320" t="s">
        <v>613</v>
      </c>
      <c r="D21" s="27" t="s">
        <v>577</v>
      </c>
      <c r="E21" s="8"/>
      <c r="F21" s="8"/>
      <c r="G21" s="318"/>
      <c r="H21" s="318"/>
      <c r="I21" s="318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</row>
    <row r="22">
      <c r="A22" s="27" t="s">
        <v>614</v>
      </c>
      <c r="B22" s="27" t="s">
        <v>615</v>
      </c>
      <c r="C22" s="320" t="s">
        <v>616</v>
      </c>
      <c r="D22" s="27" t="s">
        <v>577</v>
      </c>
      <c r="E22" s="8"/>
      <c r="F22" s="8"/>
      <c r="G22" s="318"/>
      <c r="H22" s="318"/>
      <c r="I22" s="318"/>
      <c r="J22" s="318"/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</row>
    <row r="23">
      <c r="A23" s="27" t="s">
        <v>617</v>
      </c>
      <c r="B23" s="27" t="s">
        <v>618</v>
      </c>
      <c r="C23" s="320" t="s">
        <v>619</v>
      </c>
      <c r="D23" s="27" t="s">
        <v>94</v>
      </c>
      <c r="E23" s="8"/>
      <c r="F23" s="8"/>
      <c r="G23" s="318"/>
      <c r="H23" s="318"/>
      <c r="I23" s="318"/>
      <c r="J23" s="318"/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</row>
    <row r="24" ht="15.75" customHeight="1">
      <c r="A24" s="27" t="s">
        <v>620</v>
      </c>
      <c r="B24" s="27" t="s">
        <v>621</v>
      </c>
      <c r="C24" s="320" t="s">
        <v>622</v>
      </c>
      <c r="D24" s="27" t="s">
        <v>94</v>
      </c>
      <c r="E24" s="8"/>
      <c r="F24" s="8"/>
      <c r="G24" s="318"/>
      <c r="H24" s="318"/>
      <c r="I24" s="318"/>
      <c r="J24" s="318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</row>
    <row r="25" ht="15.75" customHeight="1">
      <c r="A25" s="27" t="s">
        <v>623</v>
      </c>
      <c r="B25" s="27" t="s">
        <v>624</v>
      </c>
      <c r="C25" s="320" t="s">
        <v>625</v>
      </c>
      <c r="D25" s="27" t="s">
        <v>94</v>
      </c>
      <c r="E25" s="8"/>
      <c r="F25" s="8"/>
      <c r="G25" s="318"/>
      <c r="H25" s="318"/>
      <c r="I25" s="318"/>
      <c r="J25" s="318"/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</row>
    <row r="26" ht="15.75" customHeight="1">
      <c r="A26" s="27" t="s">
        <v>626</v>
      </c>
      <c r="B26" s="27" t="s">
        <v>627</v>
      </c>
      <c r="C26" s="320" t="s">
        <v>628</v>
      </c>
      <c r="D26" s="27" t="s">
        <v>94</v>
      </c>
      <c r="E26" s="8"/>
      <c r="F26" s="8"/>
      <c r="G26" s="318"/>
      <c r="H26" s="318"/>
      <c r="I26" s="318"/>
      <c r="J26" s="318"/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</row>
    <row r="27" ht="15.75" customHeight="1">
      <c r="A27" s="27" t="s">
        <v>629</v>
      </c>
      <c r="B27" s="27" t="s">
        <v>630</v>
      </c>
      <c r="C27" s="320" t="s">
        <v>631</v>
      </c>
      <c r="D27" s="27" t="s">
        <v>632</v>
      </c>
      <c r="E27" s="8"/>
      <c r="F27" s="8"/>
      <c r="G27" s="318"/>
      <c r="H27" s="318"/>
      <c r="I27" s="318"/>
      <c r="J27" s="318"/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</row>
    <row r="28" ht="15.75" customHeight="1">
      <c r="A28" s="27" t="s">
        <v>633</v>
      </c>
      <c r="B28" s="27" t="s">
        <v>634</v>
      </c>
      <c r="C28" s="320" t="s">
        <v>635</v>
      </c>
      <c r="D28" s="27" t="s">
        <v>132</v>
      </c>
      <c r="E28" s="8"/>
      <c r="F28" s="8"/>
      <c r="G28" s="318"/>
      <c r="H28" s="318"/>
      <c r="I28" s="318"/>
      <c r="J28" s="318"/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</row>
    <row r="29" ht="15.75" customHeight="1">
      <c r="A29" s="27" t="s">
        <v>636</v>
      </c>
      <c r="B29" s="27" t="s">
        <v>637</v>
      </c>
      <c r="C29" s="320" t="s">
        <v>638</v>
      </c>
      <c r="D29" s="27" t="s">
        <v>132</v>
      </c>
      <c r="E29" s="8"/>
      <c r="F29" s="8"/>
      <c r="G29" s="318"/>
      <c r="H29" s="318"/>
      <c r="I29" s="318"/>
      <c r="J29" s="318"/>
      <c r="K29" s="318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</row>
    <row r="30" ht="15.75" customHeight="1">
      <c r="A30" s="27" t="s">
        <v>639</v>
      </c>
      <c r="B30" s="27" t="s">
        <v>640</v>
      </c>
      <c r="C30" s="320" t="s">
        <v>641</v>
      </c>
      <c r="D30" s="27" t="s">
        <v>632</v>
      </c>
      <c r="E30" s="8"/>
      <c r="F30" s="8"/>
      <c r="G30" s="318"/>
      <c r="H30" s="318"/>
      <c r="I30" s="318"/>
      <c r="J30" s="318"/>
      <c r="K30" s="318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</row>
    <row r="31" ht="15.75" customHeight="1">
      <c r="A31" s="27" t="s">
        <v>642</v>
      </c>
      <c r="B31" s="27" t="s">
        <v>643</v>
      </c>
      <c r="C31" s="320" t="s">
        <v>32</v>
      </c>
      <c r="D31" s="27" t="s">
        <v>94</v>
      </c>
      <c r="E31" s="319"/>
      <c r="F31" s="8"/>
      <c r="G31" s="318"/>
      <c r="H31" s="318"/>
      <c r="I31" s="318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</row>
    <row r="32" ht="15.75" customHeight="1">
      <c r="A32" s="27" t="s">
        <v>644</v>
      </c>
      <c r="B32" s="27" t="s">
        <v>645</v>
      </c>
      <c r="C32" s="320" t="s">
        <v>646</v>
      </c>
      <c r="D32" s="27" t="s">
        <v>94</v>
      </c>
      <c r="E32" s="8"/>
      <c r="F32" s="8"/>
      <c r="G32" s="318"/>
      <c r="H32" s="318"/>
      <c r="I32" s="318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</row>
    <row r="33" ht="15.75" customHeight="1">
      <c r="A33" s="27" t="s">
        <v>647</v>
      </c>
      <c r="B33" s="27" t="s">
        <v>648</v>
      </c>
      <c r="C33" s="320" t="s">
        <v>649</v>
      </c>
      <c r="D33" s="27" t="s">
        <v>94</v>
      </c>
      <c r="E33" s="8"/>
      <c r="F33" s="8"/>
      <c r="G33" s="318"/>
      <c r="H33" s="318"/>
      <c r="I33" s="318"/>
      <c r="J33" s="318"/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</row>
    <row r="34" ht="15.75" customHeight="1">
      <c r="A34" s="27" t="s">
        <v>650</v>
      </c>
      <c r="B34" s="27" t="s">
        <v>651</v>
      </c>
      <c r="C34" s="320" t="s">
        <v>652</v>
      </c>
      <c r="D34" s="27" t="s">
        <v>94</v>
      </c>
      <c r="E34" s="8"/>
      <c r="F34" s="8"/>
      <c r="G34" s="318"/>
      <c r="H34" s="318"/>
      <c r="I34" s="318"/>
      <c r="J34" s="318"/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</row>
    <row r="35" ht="15.75" customHeight="1">
      <c r="A35" s="27" t="s">
        <v>653</v>
      </c>
      <c r="B35" s="27" t="s">
        <v>654</v>
      </c>
      <c r="C35" s="320" t="s">
        <v>23</v>
      </c>
      <c r="D35" s="27" t="s">
        <v>94</v>
      </c>
      <c r="E35" s="8"/>
      <c r="F35" s="8"/>
      <c r="G35" s="318"/>
      <c r="H35" s="318"/>
      <c r="I35" s="318"/>
      <c r="J35" s="318"/>
      <c r="K35" s="318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</row>
    <row r="36" ht="15.75" customHeight="1">
      <c r="A36" s="27" t="s">
        <v>655</v>
      </c>
      <c r="B36" s="27" t="s">
        <v>656</v>
      </c>
      <c r="C36" s="320" t="s">
        <v>657</v>
      </c>
      <c r="D36" s="27" t="s">
        <v>94</v>
      </c>
      <c r="E36" s="8"/>
      <c r="F36" s="8"/>
      <c r="G36" s="318"/>
      <c r="H36" s="318"/>
      <c r="I36" s="318"/>
      <c r="J36" s="318"/>
      <c r="K36" s="318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</row>
    <row r="37" ht="15.75" customHeight="1">
      <c r="A37" s="27" t="s">
        <v>658</v>
      </c>
      <c r="B37" s="27" t="s">
        <v>659</v>
      </c>
      <c r="C37" s="320" t="s">
        <v>660</v>
      </c>
      <c r="D37" s="27" t="s">
        <v>94</v>
      </c>
      <c r="E37" s="8"/>
      <c r="F37" s="8"/>
      <c r="G37" s="318"/>
      <c r="H37" s="318"/>
      <c r="I37" s="318"/>
      <c r="J37" s="318"/>
      <c r="K37" s="318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</row>
    <row r="38" ht="15.75" customHeight="1">
      <c r="A38" s="27" t="s">
        <v>661</v>
      </c>
      <c r="B38" s="27" t="s">
        <v>662</v>
      </c>
      <c r="C38" s="320" t="s">
        <v>663</v>
      </c>
      <c r="D38" s="27" t="s">
        <v>94</v>
      </c>
      <c r="E38" s="8"/>
      <c r="F38" s="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</row>
    <row r="39" ht="15.75" customHeight="1">
      <c r="A39" s="27" t="s">
        <v>664</v>
      </c>
      <c r="B39" s="27" t="s">
        <v>665</v>
      </c>
      <c r="C39" s="320" t="s">
        <v>666</v>
      </c>
      <c r="D39" s="27" t="s">
        <v>632</v>
      </c>
      <c r="E39" s="8"/>
      <c r="F39" s="8"/>
      <c r="G39" s="318"/>
      <c r="H39" s="318"/>
      <c r="I39" s="318"/>
      <c r="J39" s="318"/>
      <c r="K39" s="318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</row>
    <row r="40" ht="15.75" customHeight="1">
      <c r="A40" s="27" t="s">
        <v>667</v>
      </c>
      <c r="B40" s="27" t="s">
        <v>668</v>
      </c>
      <c r="C40" s="320" t="s">
        <v>669</v>
      </c>
      <c r="D40" s="27" t="s">
        <v>670</v>
      </c>
      <c r="E40" s="8"/>
      <c r="F40" s="8"/>
      <c r="G40" s="318"/>
      <c r="H40" s="318"/>
      <c r="I40" s="318"/>
      <c r="J40" s="318"/>
      <c r="K40" s="318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</row>
    <row r="41" ht="15.75" customHeight="1">
      <c r="A41" s="27" t="s">
        <v>671</v>
      </c>
      <c r="B41" s="27" t="s">
        <v>672</v>
      </c>
      <c r="C41" s="320" t="s">
        <v>673</v>
      </c>
      <c r="D41" s="27" t="s">
        <v>132</v>
      </c>
      <c r="E41" s="8"/>
      <c r="F41" s="8"/>
      <c r="G41" s="318"/>
      <c r="H41" s="318"/>
      <c r="I41" s="318"/>
      <c r="J41" s="318"/>
      <c r="K41" s="318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</row>
    <row r="42" ht="15.75" customHeight="1">
      <c r="A42" s="27" t="s">
        <v>674</v>
      </c>
      <c r="B42" s="27" t="s">
        <v>675</v>
      </c>
      <c r="C42" s="320" t="s">
        <v>676</v>
      </c>
      <c r="D42" s="27" t="s">
        <v>632</v>
      </c>
      <c r="E42" s="8"/>
      <c r="F42" s="8"/>
      <c r="G42" s="318"/>
      <c r="H42" s="318"/>
      <c r="I42" s="318"/>
      <c r="J42" s="318"/>
      <c r="K42" s="318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</row>
    <row r="43" ht="15.75" customHeight="1">
      <c r="A43" s="27" t="s">
        <v>677</v>
      </c>
      <c r="B43" s="27" t="s">
        <v>678</v>
      </c>
      <c r="C43" s="320" t="s">
        <v>679</v>
      </c>
      <c r="D43" s="27" t="s">
        <v>632</v>
      </c>
      <c r="E43" s="8"/>
      <c r="F43" s="8"/>
      <c r="G43" s="318"/>
      <c r="H43" s="318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</row>
    <row r="44" ht="15.75" customHeight="1">
      <c r="A44" s="27" t="s">
        <v>680</v>
      </c>
      <c r="B44" s="27" t="s">
        <v>681</v>
      </c>
      <c r="C44" s="320" t="s">
        <v>682</v>
      </c>
      <c r="D44" s="27" t="s">
        <v>632</v>
      </c>
      <c r="E44" s="8"/>
      <c r="F44" s="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</row>
    <row r="45" ht="15.75" customHeight="1">
      <c r="A45" s="27" t="s">
        <v>683</v>
      </c>
      <c r="B45" s="27" t="s">
        <v>684</v>
      </c>
      <c r="C45" s="320" t="s">
        <v>685</v>
      </c>
      <c r="D45" s="27" t="s">
        <v>632</v>
      </c>
      <c r="E45" s="8"/>
      <c r="F45" s="8"/>
      <c r="G45" s="318"/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</row>
    <row r="46" ht="15.75" customHeight="1">
      <c r="A46" s="27" t="s">
        <v>686</v>
      </c>
      <c r="B46" s="27" t="s">
        <v>687</v>
      </c>
      <c r="C46" s="320" t="s">
        <v>688</v>
      </c>
      <c r="D46" s="27" t="s">
        <v>632</v>
      </c>
      <c r="E46" s="8"/>
      <c r="F46" s="8"/>
      <c r="G46" s="318"/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</row>
    <row r="47" ht="15.75" customHeight="1">
      <c r="A47" s="27" t="s">
        <v>689</v>
      </c>
      <c r="B47" s="27" t="s">
        <v>690</v>
      </c>
      <c r="C47" s="320" t="s">
        <v>691</v>
      </c>
      <c r="D47" s="27" t="s">
        <v>132</v>
      </c>
      <c r="E47" s="8"/>
      <c r="F47" s="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</row>
    <row r="48" ht="15.75" customHeight="1">
      <c r="A48" s="27" t="s">
        <v>692</v>
      </c>
      <c r="B48" s="27" t="s">
        <v>693</v>
      </c>
      <c r="C48" s="320" t="s">
        <v>694</v>
      </c>
      <c r="D48" s="27" t="s">
        <v>632</v>
      </c>
      <c r="E48" s="8"/>
      <c r="F48" s="8"/>
      <c r="G48" s="318"/>
      <c r="H48" s="318"/>
      <c r="I48" s="318"/>
      <c r="J48" s="318"/>
      <c r="K48" s="318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</row>
    <row r="49" ht="15.75" customHeight="1">
      <c r="A49" s="27" t="s">
        <v>695</v>
      </c>
      <c r="B49" s="27" t="s">
        <v>696</v>
      </c>
      <c r="C49" s="320" t="s">
        <v>697</v>
      </c>
      <c r="D49" s="27" t="s">
        <v>632</v>
      </c>
      <c r="E49" s="8"/>
      <c r="F49" s="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</row>
    <row r="50" ht="15.75" customHeight="1">
      <c r="A50" s="27" t="s">
        <v>698</v>
      </c>
      <c r="B50" s="27" t="s">
        <v>699</v>
      </c>
      <c r="C50" s="320" t="s">
        <v>700</v>
      </c>
      <c r="D50" s="27" t="s">
        <v>632</v>
      </c>
      <c r="E50" s="8"/>
      <c r="F50" s="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</row>
    <row r="51" ht="15.75" customHeight="1">
      <c r="A51" s="27" t="s">
        <v>702</v>
      </c>
      <c r="B51" s="27" t="s">
        <v>703</v>
      </c>
      <c r="C51" s="320" t="s">
        <v>704</v>
      </c>
      <c r="D51" s="27" t="s">
        <v>132</v>
      </c>
      <c r="E51" s="8"/>
      <c r="F51" s="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</row>
    <row r="52" ht="15.75" customHeight="1">
      <c r="A52" s="27" t="s">
        <v>705</v>
      </c>
      <c r="B52" s="27" t="s">
        <v>706</v>
      </c>
      <c r="C52" s="320" t="s">
        <v>707</v>
      </c>
      <c r="D52" s="27" t="s">
        <v>632</v>
      </c>
      <c r="E52" s="8"/>
      <c r="F52" s="8"/>
      <c r="G52" s="318"/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</row>
    <row r="53" ht="15.75" customHeight="1">
      <c r="A53" s="27" t="s">
        <v>708</v>
      </c>
      <c r="B53" s="27" t="s">
        <v>709</v>
      </c>
      <c r="C53" s="320" t="s">
        <v>710</v>
      </c>
      <c r="D53" s="27" t="s">
        <v>632</v>
      </c>
      <c r="E53" s="8"/>
      <c r="F53" s="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</row>
    <row r="54" ht="15.75" customHeight="1">
      <c r="A54" s="27" t="s">
        <v>711</v>
      </c>
      <c r="B54" s="27" t="s">
        <v>712</v>
      </c>
      <c r="C54" s="320" t="s">
        <v>713</v>
      </c>
      <c r="D54" s="27" t="s">
        <v>632</v>
      </c>
      <c r="E54" s="8"/>
      <c r="F54" s="8"/>
      <c r="G54" s="318"/>
      <c r="H54" s="318"/>
      <c r="I54" s="31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</row>
    <row r="55" ht="15.75" customHeight="1">
      <c r="A55" s="27" t="s">
        <v>714</v>
      </c>
      <c r="B55" s="27" t="s">
        <v>715</v>
      </c>
      <c r="C55" s="320" t="s">
        <v>716</v>
      </c>
      <c r="D55" s="27" t="s">
        <v>670</v>
      </c>
      <c r="E55" s="8"/>
      <c r="F55" s="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</row>
    <row r="56" ht="15.75" customHeight="1">
      <c r="A56" s="27" t="s">
        <v>718</v>
      </c>
      <c r="B56" s="27" t="s">
        <v>719</v>
      </c>
      <c r="C56" s="320" t="s">
        <v>720</v>
      </c>
      <c r="D56" s="27" t="s">
        <v>132</v>
      </c>
      <c r="E56" s="8"/>
      <c r="F56" s="8"/>
      <c r="G56" s="318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</row>
    <row r="57" ht="15.75" customHeight="1">
      <c r="A57" s="27" t="s">
        <v>721</v>
      </c>
      <c r="B57" s="27" t="s">
        <v>722</v>
      </c>
      <c r="C57" s="320" t="s">
        <v>723</v>
      </c>
      <c r="D57" s="27" t="s">
        <v>94</v>
      </c>
      <c r="E57" s="8"/>
      <c r="F57" s="8"/>
      <c r="G57" s="318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</row>
    <row r="58" ht="15.75" customHeight="1">
      <c r="A58" s="27" t="s">
        <v>724</v>
      </c>
      <c r="B58" s="27" t="s">
        <v>725</v>
      </c>
      <c r="C58" s="320" t="s">
        <v>726</v>
      </c>
      <c r="D58" s="27" t="s">
        <v>94</v>
      </c>
      <c r="E58" s="8"/>
      <c r="F58" s="8"/>
      <c r="G58" s="318"/>
      <c r="H58" s="318"/>
      <c r="I58" s="318"/>
      <c r="J58" s="318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</row>
    <row r="59" ht="15.75" customHeight="1">
      <c r="A59" s="27" t="s">
        <v>727</v>
      </c>
      <c r="B59" s="27" t="s">
        <v>728</v>
      </c>
      <c r="C59" s="320" t="s">
        <v>729</v>
      </c>
      <c r="D59" s="27" t="s">
        <v>94</v>
      </c>
      <c r="E59" s="8"/>
      <c r="F59" s="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</row>
    <row r="60" ht="15.75" customHeight="1">
      <c r="A60" s="27" t="s">
        <v>730</v>
      </c>
      <c r="B60" s="27" t="s">
        <v>731</v>
      </c>
      <c r="C60" s="320" t="s">
        <v>732</v>
      </c>
      <c r="D60" s="27" t="s">
        <v>94</v>
      </c>
      <c r="E60" s="8"/>
      <c r="F60" s="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</row>
    <row r="61" ht="15.75" customHeight="1">
      <c r="A61" s="27" t="s">
        <v>733</v>
      </c>
      <c r="B61" s="27" t="s">
        <v>734</v>
      </c>
      <c r="C61" s="320" t="s">
        <v>735</v>
      </c>
      <c r="D61" s="27" t="s">
        <v>94</v>
      </c>
      <c r="E61" s="8"/>
      <c r="F61" s="8"/>
      <c r="G61" s="318"/>
      <c r="H61" s="318"/>
      <c r="I61" s="318"/>
      <c r="J61" s="318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</row>
    <row r="62" ht="15.75" customHeight="1">
      <c r="A62" s="27" t="s">
        <v>736</v>
      </c>
      <c r="B62" s="27" t="s">
        <v>737</v>
      </c>
      <c r="C62" s="320" t="s">
        <v>738</v>
      </c>
      <c r="D62" s="27" t="s">
        <v>94</v>
      </c>
      <c r="E62" s="8"/>
      <c r="F62" s="8"/>
      <c r="G62" s="318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</row>
    <row r="63" ht="15.75" customHeight="1">
      <c r="A63" s="27" t="s">
        <v>739</v>
      </c>
      <c r="B63" s="27" t="s">
        <v>740</v>
      </c>
      <c r="C63" s="320" t="s">
        <v>741</v>
      </c>
      <c r="D63" s="27" t="s">
        <v>94</v>
      </c>
      <c r="E63" s="8"/>
      <c r="F63" s="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</row>
    <row r="64" ht="15.75" customHeight="1">
      <c r="A64" s="27" t="s">
        <v>743</v>
      </c>
      <c r="B64" s="27" t="s">
        <v>744</v>
      </c>
      <c r="C64" s="320" t="s">
        <v>745</v>
      </c>
      <c r="D64" s="27" t="s">
        <v>94</v>
      </c>
      <c r="E64" s="8"/>
      <c r="F64" s="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</row>
    <row r="65" ht="15.75" customHeight="1">
      <c r="A65" s="27" t="s">
        <v>746</v>
      </c>
      <c r="B65" s="27" t="s">
        <v>747</v>
      </c>
      <c r="C65" s="320" t="s">
        <v>410</v>
      </c>
      <c r="D65" s="27" t="s">
        <v>94</v>
      </c>
      <c r="E65" s="8"/>
      <c r="F65" s="8"/>
      <c r="G65" s="318"/>
      <c r="H65" s="318"/>
      <c r="I65" s="318"/>
      <c r="J65" s="318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</row>
    <row r="66" ht="15.75" customHeight="1">
      <c r="A66" s="27" t="s">
        <v>748</v>
      </c>
      <c r="B66" s="27" t="s">
        <v>750</v>
      </c>
      <c r="C66" s="320" t="s">
        <v>751</v>
      </c>
      <c r="D66" s="27" t="s">
        <v>522</v>
      </c>
      <c r="E66" s="8"/>
      <c r="F66" s="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</row>
    <row r="67" ht="15.75" customHeight="1">
      <c r="A67" s="27" t="s">
        <v>752</v>
      </c>
      <c r="B67" s="27" t="s">
        <v>753</v>
      </c>
      <c r="C67" s="320" t="s">
        <v>754</v>
      </c>
      <c r="D67" s="27" t="s">
        <v>632</v>
      </c>
      <c r="E67" s="8"/>
      <c r="F67" s="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</row>
    <row r="68" ht="15.75" customHeight="1">
      <c r="A68" s="27" t="s">
        <v>755</v>
      </c>
      <c r="B68" s="27" t="s">
        <v>756</v>
      </c>
      <c r="C68" s="320" t="s">
        <v>757</v>
      </c>
      <c r="D68" s="27" t="s">
        <v>132</v>
      </c>
      <c r="E68" s="8"/>
      <c r="F68" s="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</row>
    <row r="69" ht="15.75" customHeight="1">
      <c r="A69" s="27" t="s">
        <v>758</v>
      </c>
      <c r="B69" s="27" t="s">
        <v>759</v>
      </c>
      <c r="C69" s="320" t="s">
        <v>760</v>
      </c>
      <c r="D69" s="27" t="s">
        <v>94</v>
      </c>
      <c r="E69" s="8"/>
      <c r="F69" s="8"/>
      <c r="G69" s="318"/>
      <c r="H69" s="318"/>
      <c r="I69" s="318"/>
      <c r="J69" s="318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</row>
    <row r="70" ht="15.75" customHeight="1">
      <c r="A70" s="27" t="s">
        <v>761</v>
      </c>
      <c r="B70" s="27" t="s">
        <v>762</v>
      </c>
      <c r="C70" s="320" t="s">
        <v>763</v>
      </c>
      <c r="D70" s="27" t="s">
        <v>94</v>
      </c>
      <c r="E70" s="8"/>
      <c r="F70" s="8"/>
      <c r="G70" s="318"/>
      <c r="H70" s="318"/>
      <c r="I70" s="318"/>
      <c r="J70" s="318"/>
      <c r="K70" s="318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</row>
    <row r="71" ht="15.75" customHeight="1">
      <c r="A71" s="27" t="s">
        <v>764</v>
      </c>
      <c r="B71" s="27" t="s">
        <v>765</v>
      </c>
      <c r="C71" s="320" t="s">
        <v>766</v>
      </c>
      <c r="D71" s="27" t="s">
        <v>632</v>
      </c>
      <c r="E71" s="8"/>
      <c r="F71" s="8"/>
      <c r="G71" s="318"/>
      <c r="H71" s="318"/>
      <c r="I71" s="318"/>
      <c r="J71" s="318"/>
      <c r="K71" s="318"/>
      <c r="L71" s="318"/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</row>
    <row r="72" ht="15.75" customHeight="1">
      <c r="A72" s="27" t="s">
        <v>767</v>
      </c>
      <c r="B72" s="27" t="s">
        <v>768</v>
      </c>
      <c r="C72" s="320" t="s">
        <v>769</v>
      </c>
      <c r="D72" s="27" t="s">
        <v>632</v>
      </c>
      <c r="E72" s="8"/>
      <c r="F72" s="8"/>
      <c r="G72" s="318"/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</row>
    <row r="73" ht="15.75" customHeight="1">
      <c r="A73" s="27" t="s">
        <v>770</v>
      </c>
      <c r="B73" s="27" t="s">
        <v>771</v>
      </c>
      <c r="C73" s="320" t="s">
        <v>772</v>
      </c>
      <c r="D73" s="27" t="s">
        <v>632</v>
      </c>
      <c r="E73" s="8"/>
      <c r="F73" s="8"/>
      <c r="G73" s="318"/>
      <c r="H73" s="318"/>
      <c r="I73" s="318"/>
      <c r="J73" s="318"/>
      <c r="K73" s="318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</row>
    <row r="74" ht="15.75" customHeight="1">
      <c r="A74" s="27" t="s">
        <v>773</v>
      </c>
      <c r="B74" s="27" t="s">
        <v>774</v>
      </c>
      <c r="C74" s="320" t="s">
        <v>775</v>
      </c>
      <c r="D74" s="27" t="s">
        <v>632</v>
      </c>
      <c r="E74" s="8"/>
      <c r="F74" s="8"/>
      <c r="G74" s="318"/>
      <c r="H74" s="318"/>
      <c r="I74" s="318"/>
      <c r="J74" s="318"/>
      <c r="K74" s="318"/>
      <c r="L74" s="318"/>
      <c r="M74" s="318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</row>
    <row r="75" ht="15.75" customHeight="1">
      <c r="A75" s="27" t="s">
        <v>776</v>
      </c>
      <c r="B75" s="27" t="s">
        <v>777</v>
      </c>
      <c r="C75" s="320" t="s">
        <v>778</v>
      </c>
      <c r="D75" s="27" t="s">
        <v>94</v>
      </c>
      <c r="E75" s="8"/>
      <c r="F75" s="8"/>
      <c r="G75" s="318"/>
      <c r="H75" s="318"/>
      <c r="I75" s="318"/>
      <c r="J75" s="318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</row>
    <row r="76" ht="15.75" customHeight="1">
      <c r="A76" s="27" t="s">
        <v>779</v>
      </c>
      <c r="B76" s="27" t="s">
        <v>780</v>
      </c>
      <c r="C76" s="320" t="s">
        <v>781</v>
      </c>
      <c r="D76" s="27" t="s">
        <v>94</v>
      </c>
      <c r="E76" s="8"/>
      <c r="F76" s="8"/>
      <c r="G76" s="318"/>
      <c r="H76" s="318"/>
      <c r="I76" s="318"/>
      <c r="J76" s="318"/>
      <c r="K76" s="318"/>
      <c r="L76" s="318"/>
      <c r="M76" s="318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</row>
    <row r="77" ht="15.75" customHeight="1">
      <c r="A77" s="27" t="s">
        <v>782</v>
      </c>
      <c r="B77" s="27" t="s">
        <v>783</v>
      </c>
      <c r="C77" s="320" t="s">
        <v>784</v>
      </c>
      <c r="D77" s="27" t="s">
        <v>94</v>
      </c>
      <c r="E77" s="8"/>
      <c r="F77" s="8"/>
      <c r="G77" s="318"/>
      <c r="H77" s="318"/>
      <c r="I77" s="318"/>
      <c r="J77" s="318"/>
      <c r="K77" s="318"/>
      <c r="L77" s="318"/>
      <c r="M77" s="318"/>
      <c r="N77" s="318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</row>
    <row r="78" ht="15.75" customHeight="1">
      <c r="A78" s="27" t="s">
        <v>785</v>
      </c>
      <c r="B78" s="27" t="s">
        <v>786</v>
      </c>
      <c r="C78" s="320" t="s">
        <v>787</v>
      </c>
      <c r="D78" s="27" t="s">
        <v>94</v>
      </c>
      <c r="E78" s="8"/>
      <c r="F78" s="8"/>
      <c r="G78" s="318"/>
      <c r="H78" s="318"/>
      <c r="I78" s="318"/>
      <c r="J78" s="318"/>
      <c r="K78" s="318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</row>
    <row r="79" ht="15.75" customHeight="1">
      <c r="A79" s="27" t="s">
        <v>788</v>
      </c>
      <c r="B79" s="27" t="s">
        <v>789</v>
      </c>
      <c r="C79" s="320" t="s">
        <v>790</v>
      </c>
      <c r="D79" s="27" t="s">
        <v>632</v>
      </c>
      <c r="E79" s="8"/>
      <c r="F79" s="8"/>
      <c r="G79" s="318"/>
      <c r="H79" s="318"/>
      <c r="I79" s="318"/>
      <c r="J79" s="318"/>
      <c r="K79" s="318"/>
      <c r="L79" s="318"/>
      <c r="M79" s="318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</row>
    <row r="80" ht="15.75" customHeight="1">
      <c r="A80" s="27" t="s">
        <v>791</v>
      </c>
      <c r="B80" s="27" t="s">
        <v>792</v>
      </c>
      <c r="C80" s="320" t="s">
        <v>793</v>
      </c>
      <c r="D80" s="27" t="s">
        <v>632</v>
      </c>
      <c r="E80" s="8"/>
      <c r="F80" s="8"/>
      <c r="G80" s="318"/>
      <c r="H80" s="318"/>
      <c r="I80" s="318"/>
      <c r="J80" s="318"/>
      <c r="K80" s="318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</row>
    <row r="81" ht="15.75" customHeight="1">
      <c r="A81" s="27" t="s">
        <v>794</v>
      </c>
      <c r="B81" s="27" t="s">
        <v>795</v>
      </c>
      <c r="C81" s="320" t="s">
        <v>796</v>
      </c>
      <c r="D81" s="27" t="s">
        <v>632</v>
      </c>
      <c r="E81" s="8"/>
      <c r="F81" s="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</row>
    <row r="82" ht="15.75" customHeight="1">
      <c r="A82" s="27" t="s">
        <v>797</v>
      </c>
      <c r="B82" s="27" t="s">
        <v>798</v>
      </c>
      <c r="C82" s="320" t="s">
        <v>799</v>
      </c>
      <c r="D82" s="27" t="s">
        <v>94</v>
      </c>
      <c r="E82" s="8"/>
      <c r="F82" s="8"/>
      <c r="G82" s="318"/>
      <c r="H82" s="318"/>
      <c r="I82" s="318"/>
      <c r="J82" s="318"/>
      <c r="K82" s="318"/>
      <c r="L82" s="318"/>
      <c r="M82" s="318"/>
      <c r="N82" s="318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</row>
    <row r="83" ht="15.75" customHeight="1">
      <c r="A83" s="27" t="s">
        <v>800</v>
      </c>
      <c r="B83" s="27" t="s">
        <v>801</v>
      </c>
      <c r="C83" s="320" t="s">
        <v>802</v>
      </c>
      <c r="D83" s="27" t="s">
        <v>132</v>
      </c>
      <c r="E83" s="8"/>
      <c r="F83" s="8"/>
      <c r="G83" s="318"/>
      <c r="H83" s="318"/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</row>
    <row r="84" ht="15.75" customHeight="1">
      <c r="A84" s="27" t="s">
        <v>803</v>
      </c>
      <c r="B84" s="27" t="s">
        <v>804</v>
      </c>
      <c r="C84" s="320" t="s">
        <v>805</v>
      </c>
      <c r="D84" s="27" t="s">
        <v>132</v>
      </c>
      <c r="E84" s="8"/>
      <c r="F84" s="8"/>
      <c r="G84" s="318"/>
      <c r="H84" s="318"/>
      <c r="I84" s="318"/>
      <c r="J84" s="318"/>
      <c r="K84" s="318"/>
      <c r="L84" s="318"/>
      <c r="M84" s="318"/>
      <c r="N84" s="318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</row>
    <row r="85" ht="15.75" customHeight="1">
      <c r="A85" s="27" t="s">
        <v>806</v>
      </c>
      <c r="B85" s="27" t="s">
        <v>807</v>
      </c>
      <c r="C85" s="320" t="s">
        <v>808</v>
      </c>
      <c r="D85" s="27" t="s">
        <v>632</v>
      </c>
      <c r="E85" s="8"/>
      <c r="F85" s="8"/>
      <c r="G85" s="318"/>
      <c r="H85" s="318"/>
      <c r="I85" s="318"/>
      <c r="J85" s="318"/>
      <c r="K85" s="318"/>
      <c r="L85" s="318"/>
      <c r="M85" s="318"/>
      <c r="N85" s="318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</row>
    <row r="86" ht="15.75" customHeight="1">
      <c r="A86" s="27" t="s">
        <v>809</v>
      </c>
      <c r="B86" s="27" t="s">
        <v>810</v>
      </c>
      <c r="C86" s="320" t="s">
        <v>811</v>
      </c>
      <c r="D86" s="27" t="s">
        <v>94</v>
      </c>
      <c r="E86" s="8"/>
      <c r="F86" s="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</row>
    <row r="87" ht="15.75" customHeight="1">
      <c r="A87" s="27" t="s">
        <v>812</v>
      </c>
      <c r="B87" s="27" t="s">
        <v>813</v>
      </c>
      <c r="C87" s="320" t="s">
        <v>814</v>
      </c>
      <c r="D87" s="27" t="s">
        <v>94</v>
      </c>
      <c r="E87" s="8"/>
      <c r="F87" s="8"/>
      <c r="G87" s="318"/>
      <c r="H87" s="318"/>
      <c r="I87" s="318"/>
      <c r="J87" s="318"/>
      <c r="K87" s="318"/>
      <c r="L87" s="318"/>
      <c r="M87" s="318"/>
      <c r="N87" s="318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</row>
    <row r="88" ht="15.75" customHeight="1">
      <c r="A88" s="27" t="s">
        <v>815</v>
      </c>
      <c r="B88" s="27" t="s">
        <v>816</v>
      </c>
      <c r="C88" s="320" t="s">
        <v>817</v>
      </c>
      <c r="D88" s="27" t="s">
        <v>132</v>
      </c>
      <c r="E88" s="8"/>
      <c r="F88" s="8"/>
      <c r="G88" s="318"/>
      <c r="H88" s="318"/>
      <c r="I88" s="318"/>
      <c r="J88" s="318"/>
      <c r="K88" s="318"/>
      <c r="L88" s="318"/>
      <c r="M88" s="318"/>
      <c r="N88" s="318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</row>
    <row r="89" ht="15.75" customHeight="1">
      <c r="A89" s="27" t="s">
        <v>818</v>
      </c>
      <c r="B89" s="27" t="s">
        <v>819</v>
      </c>
      <c r="C89" s="320" t="s">
        <v>820</v>
      </c>
      <c r="D89" s="27" t="s">
        <v>132</v>
      </c>
      <c r="E89" s="8"/>
      <c r="F89" s="8"/>
      <c r="G89" s="318"/>
      <c r="H89" s="318"/>
      <c r="I89" s="318"/>
      <c r="J89" s="318"/>
      <c r="K89" s="318"/>
      <c r="L89" s="318"/>
      <c r="M89" s="318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</row>
    <row r="90" ht="15.75" customHeight="1">
      <c r="A90" s="27" t="s">
        <v>822</v>
      </c>
      <c r="B90" s="27" t="s">
        <v>823</v>
      </c>
      <c r="C90" s="320" t="s">
        <v>372</v>
      </c>
      <c r="D90" s="27" t="s">
        <v>94</v>
      </c>
      <c r="E90" s="8"/>
      <c r="F90" s="8"/>
      <c r="G90" s="318"/>
      <c r="H90" s="318"/>
      <c r="I90" s="318"/>
      <c r="J90" s="318"/>
      <c r="K90" s="318"/>
      <c r="L90" s="318"/>
      <c r="M90" s="318"/>
      <c r="N90" s="318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</row>
    <row r="91" ht="15.75" customHeight="1">
      <c r="A91" s="27" t="s">
        <v>824</v>
      </c>
      <c r="B91" s="27" t="s">
        <v>825</v>
      </c>
      <c r="C91" s="320" t="s">
        <v>826</v>
      </c>
      <c r="D91" s="27" t="s">
        <v>827</v>
      </c>
      <c r="E91" s="8"/>
      <c r="F91" s="8"/>
      <c r="G91" s="318"/>
      <c r="H91" s="318"/>
      <c r="I91" s="318"/>
      <c r="J91" s="318"/>
      <c r="K91" s="318"/>
      <c r="L91" s="318"/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</row>
    <row r="92" ht="15.75" customHeight="1">
      <c r="A92" s="27" t="s">
        <v>828</v>
      </c>
      <c r="B92" s="27" t="s">
        <v>829</v>
      </c>
      <c r="C92" s="320" t="s">
        <v>831</v>
      </c>
      <c r="D92" s="27" t="s">
        <v>94</v>
      </c>
      <c r="E92" s="8"/>
      <c r="F92" s="8"/>
      <c r="G92" s="318"/>
      <c r="H92" s="318"/>
      <c r="I92" s="318"/>
      <c r="J92" s="318"/>
      <c r="K92" s="318"/>
      <c r="L92" s="318"/>
      <c r="M92" s="318"/>
      <c r="N92" s="318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</row>
    <row r="93" ht="15.75" customHeight="1">
      <c r="A93" s="27" t="s">
        <v>832</v>
      </c>
      <c r="B93" s="27" t="s">
        <v>833</v>
      </c>
      <c r="C93" s="320" t="s">
        <v>834</v>
      </c>
      <c r="D93" s="27" t="s">
        <v>94</v>
      </c>
      <c r="E93" s="8"/>
      <c r="F93" s="8"/>
      <c r="G93" s="318"/>
      <c r="H93" s="318"/>
      <c r="I93" s="318"/>
      <c r="J93" s="318"/>
      <c r="K93" s="318"/>
      <c r="L93" s="318"/>
      <c r="M93" s="318"/>
      <c r="N93" s="318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</row>
    <row r="94" ht="15.75" customHeight="1">
      <c r="A94" s="27" t="s">
        <v>836</v>
      </c>
      <c r="B94" s="27" t="s">
        <v>837</v>
      </c>
      <c r="C94" s="320" t="s">
        <v>838</v>
      </c>
      <c r="D94" s="27" t="s">
        <v>632</v>
      </c>
      <c r="E94" s="8"/>
      <c r="F94" s="8"/>
      <c r="G94" s="318"/>
      <c r="H94" s="318"/>
      <c r="I94" s="318"/>
      <c r="J94" s="318"/>
      <c r="K94" s="318"/>
      <c r="L94" s="318"/>
      <c r="M94" s="318"/>
      <c r="N94" s="318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  <c r="Z94" s="318"/>
    </row>
    <row r="95" ht="15.75" customHeight="1">
      <c r="A95" s="27" t="s">
        <v>839</v>
      </c>
      <c r="B95" s="27" t="s">
        <v>840</v>
      </c>
      <c r="C95" s="320" t="s">
        <v>841</v>
      </c>
      <c r="D95" s="27" t="s">
        <v>94</v>
      </c>
      <c r="E95" s="8"/>
      <c r="F95" s="8"/>
      <c r="G95" s="318"/>
      <c r="H95" s="318"/>
      <c r="I95" s="318"/>
      <c r="J95" s="318"/>
      <c r="K95" s="318"/>
      <c r="L95" s="318"/>
      <c r="M95" s="318"/>
      <c r="N95" s="318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</row>
    <row r="96" ht="15.75" customHeight="1">
      <c r="A96" s="27" t="s">
        <v>842</v>
      </c>
      <c r="B96" s="27" t="s">
        <v>843</v>
      </c>
      <c r="C96" s="320" t="s">
        <v>844</v>
      </c>
      <c r="D96" s="27" t="s">
        <v>94</v>
      </c>
      <c r="E96" s="8"/>
      <c r="F96" s="8"/>
      <c r="G96" s="318"/>
      <c r="H96" s="318"/>
      <c r="I96" s="318"/>
      <c r="J96" s="318"/>
      <c r="K96" s="318"/>
      <c r="L96" s="318"/>
      <c r="M96" s="318"/>
      <c r="N96" s="318"/>
      <c r="O96" s="318"/>
      <c r="P96" s="318"/>
      <c r="Q96" s="318"/>
      <c r="R96" s="318"/>
      <c r="S96" s="318"/>
      <c r="T96" s="318"/>
      <c r="U96" s="318"/>
      <c r="V96" s="318"/>
      <c r="W96" s="318"/>
      <c r="X96" s="318"/>
      <c r="Y96" s="318"/>
      <c r="Z96" s="318"/>
    </row>
    <row r="97" ht="15.75" customHeight="1">
      <c r="A97" s="27" t="s">
        <v>845</v>
      </c>
      <c r="B97" s="27" t="s">
        <v>846</v>
      </c>
      <c r="C97" s="320" t="s">
        <v>847</v>
      </c>
      <c r="D97" s="27" t="s">
        <v>105</v>
      </c>
      <c r="E97" s="8"/>
      <c r="F97" s="8"/>
      <c r="G97" s="318"/>
      <c r="H97" s="318"/>
      <c r="I97" s="318"/>
      <c r="J97" s="318"/>
      <c r="K97" s="318"/>
      <c r="L97" s="318"/>
      <c r="M97" s="318"/>
      <c r="N97" s="318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</row>
    <row r="98" ht="15.75" customHeight="1">
      <c r="A98" s="27" t="s">
        <v>848</v>
      </c>
      <c r="B98" s="27" t="s">
        <v>849</v>
      </c>
      <c r="C98" s="320" t="s">
        <v>850</v>
      </c>
      <c r="D98" s="27" t="s">
        <v>94</v>
      </c>
      <c r="E98" s="8"/>
      <c r="F98" s="8"/>
      <c r="G98" s="318"/>
      <c r="H98" s="318"/>
      <c r="I98" s="318"/>
      <c r="J98" s="318"/>
      <c r="K98" s="318"/>
      <c r="L98" s="318"/>
      <c r="M98" s="318"/>
      <c r="N98" s="318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</row>
    <row r="99" ht="15.75" customHeight="1">
      <c r="A99" s="27" t="s">
        <v>851</v>
      </c>
      <c r="B99" s="27" t="s">
        <v>852</v>
      </c>
      <c r="C99" s="320" t="s">
        <v>853</v>
      </c>
      <c r="D99" s="27" t="s">
        <v>105</v>
      </c>
      <c r="E99" s="8"/>
      <c r="F99" s="8"/>
      <c r="G99" s="318"/>
      <c r="H99" s="318"/>
      <c r="I99" s="318"/>
      <c r="J99" s="318"/>
      <c r="K99" s="318"/>
      <c r="L99" s="318"/>
      <c r="M99" s="318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</row>
    <row r="100" ht="15.75" customHeight="1">
      <c r="A100" s="27" t="s">
        <v>854</v>
      </c>
      <c r="B100" s="27" t="s">
        <v>852</v>
      </c>
      <c r="C100" s="320" t="s">
        <v>855</v>
      </c>
      <c r="D100" s="27" t="s">
        <v>856</v>
      </c>
      <c r="E100" s="8"/>
      <c r="F100" s="8"/>
      <c r="G100" s="318"/>
      <c r="H100" s="318"/>
      <c r="I100" s="318"/>
      <c r="J100" s="318"/>
      <c r="K100" s="318"/>
      <c r="L100" s="318"/>
      <c r="M100" s="318"/>
      <c r="N100" s="318"/>
      <c r="O100" s="318"/>
      <c r="P100" s="318"/>
      <c r="Q100" s="318"/>
      <c r="R100" s="318"/>
      <c r="S100" s="318"/>
      <c r="T100" s="318"/>
      <c r="U100" s="318"/>
      <c r="V100" s="318"/>
      <c r="W100" s="318"/>
      <c r="X100" s="318"/>
      <c r="Y100" s="318"/>
      <c r="Z100" s="318"/>
    </row>
    <row r="101" ht="15.75" customHeight="1">
      <c r="A101" s="27" t="s">
        <v>857</v>
      </c>
      <c r="B101" s="27" t="s">
        <v>858</v>
      </c>
      <c r="C101" s="320" t="s">
        <v>859</v>
      </c>
      <c r="D101" s="27" t="s">
        <v>105</v>
      </c>
      <c r="E101" s="8"/>
      <c r="F101" s="8"/>
      <c r="G101" s="318"/>
      <c r="H101" s="318"/>
      <c r="I101" s="318"/>
      <c r="J101" s="318"/>
      <c r="K101" s="318"/>
      <c r="L101" s="318"/>
      <c r="M101" s="318"/>
      <c r="N101" s="318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</row>
    <row r="102" ht="15.75" customHeight="1">
      <c r="A102" s="27" t="s">
        <v>860</v>
      </c>
      <c r="B102" s="27" t="s">
        <v>858</v>
      </c>
      <c r="C102" s="320" t="s">
        <v>861</v>
      </c>
      <c r="D102" s="27" t="s">
        <v>856</v>
      </c>
      <c r="E102" s="8"/>
      <c r="F102" s="8"/>
      <c r="G102" s="318"/>
      <c r="H102" s="318"/>
      <c r="I102" s="318"/>
      <c r="J102" s="318"/>
      <c r="K102" s="318"/>
      <c r="L102" s="318"/>
      <c r="M102" s="318"/>
      <c r="N102" s="318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</row>
    <row r="103" ht="15.75" customHeight="1">
      <c r="A103" s="27" t="s">
        <v>863</v>
      </c>
      <c r="B103" s="27" t="s">
        <v>864</v>
      </c>
      <c r="C103" s="320" t="s">
        <v>865</v>
      </c>
      <c r="D103" s="27" t="s">
        <v>866</v>
      </c>
      <c r="E103" s="8"/>
      <c r="F103" s="8"/>
      <c r="G103" s="318"/>
      <c r="H103" s="318"/>
      <c r="I103" s="318"/>
      <c r="J103" s="318"/>
      <c r="K103" s="318"/>
      <c r="L103" s="318"/>
      <c r="M103" s="318"/>
      <c r="N103" s="318"/>
      <c r="O103" s="318"/>
      <c r="P103" s="318"/>
      <c r="Q103" s="318"/>
      <c r="R103" s="318"/>
      <c r="S103" s="318"/>
      <c r="T103" s="318"/>
      <c r="U103" s="318"/>
      <c r="V103" s="318"/>
      <c r="W103" s="318"/>
      <c r="X103" s="318"/>
      <c r="Y103" s="318"/>
      <c r="Z103" s="318"/>
    </row>
    <row r="104" ht="15.75" customHeight="1">
      <c r="A104" s="27" t="s">
        <v>867</v>
      </c>
      <c r="B104" s="27" t="s">
        <v>869</v>
      </c>
      <c r="C104" s="320" t="s">
        <v>870</v>
      </c>
      <c r="D104" s="27" t="s">
        <v>132</v>
      </c>
      <c r="E104" s="8"/>
      <c r="F104" s="8"/>
      <c r="G104" s="318"/>
      <c r="H104" s="318"/>
      <c r="I104" s="318"/>
      <c r="J104" s="318"/>
      <c r="K104" s="318"/>
      <c r="L104" s="318"/>
      <c r="M104" s="318"/>
      <c r="N104" s="318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  <c r="Y104" s="318"/>
      <c r="Z104" s="318"/>
    </row>
    <row r="105" ht="15.75" customHeight="1">
      <c r="A105" s="27" t="s">
        <v>871</v>
      </c>
      <c r="B105" s="27" t="s">
        <v>872</v>
      </c>
      <c r="C105" s="320" t="s">
        <v>874</v>
      </c>
      <c r="D105" s="27" t="s">
        <v>132</v>
      </c>
      <c r="E105" s="8"/>
      <c r="F105" s="8"/>
      <c r="G105" s="318"/>
      <c r="H105" s="318"/>
      <c r="I105" s="318"/>
      <c r="J105" s="318"/>
      <c r="K105" s="318"/>
      <c r="L105" s="318"/>
      <c r="M105" s="318"/>
      <c r="N105" s="318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</row>
    <row r="106" ht="15.75" customHeight="1">
      <c r="A106" s="27" t="s">
        <v>875</v>
      </c>
      <c r="B106" s="27" t="s">
        <v>876</v>
      </c>
      <c r="C106" s="320" t="s">
        <v>877</v>
      </c>
      <c r="D106" s="27" t="s">
        <v>94</v>
      </c>
      <c r="E106" s="8"/>
      <c r="F106" s="8"/>
      <c r="G106" s="318"/>
      <c r="H106" s="318"/>
      <c r="I106" s="318"/>
      <c r="J106" s="318"/>
      <c r="K106" s="318"/>
      <c r="L106" s="318"/>
      <c r="M106" s="318"/>
      <c r="N106" s="318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8"/>
    </row>
    <row r="107" ht="15.75" customHeight="1">
      <c r="A107" s="27" t="s">
        <v>878</v>
      </c>
      <c r="B107" s="27" t="s">
        <v>879</v>
      </c>
      <c r="C107" s="320" t="s">
        <v>880</v>
      </c>
      <c r="D107" s="27" t="s">
        <v>132</v>
      </c>
      <c r="E107" s="8"/>
      <c r="F107" s="8"/>
      <c r="G107" s="318"/>
      <c r="H107" s="318"/>
      <c r="I107" s="318"/>
      <c r="J107" s="318"/>
      <c r="K107" s="318"/>
      <c r="L107" s="318"/>
      <c r="M107" s="318"/>
      <c r="N107" s="318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</row>
    <row r="108" ht="15.75" customHeight="1">
      <c r="A108" s="27" t="s">
        <v>881</v>
      </c>
      <c r="B108" s="27" t="s">
        <v>882</v>
      </c>
      <c r="C108" s="320" t="s">
        <v>883</v>
      </c>
      <c r="D108" s="27" t="s">
        <v>132</v>
      </c>
      <c r="E108" s="8"/>
      <c r="F108" s="8"/>
      <c r="G108" s="318"/>
      <c r="H108" s="318"/>
      <c r="I108" s="318"/>
      <c r="J108" s="318"/>
      <c r="K108" s="318"/>
      <c r="L108" s="318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</row>
    <row r="109" ht="15.75" customHeight="1">
      <c r="A109" s="27" t="s">
        <v>884</v>
      </c>
      <c r="B109" s="27" t="s">
        <v>885</v>
      </c>
      <c r="C109" s="320" t="s">
        <v>886</v>
      </c>
      <c r="D109" s="27" t="s">
        <v>132</v>
      </c>
      <c r="E109" s="8"/>
      <c r="F109" s="8"/>
      <c r="G109" s="318"/>
      <c r="H109" s="318"/>
      <c r="I109" s="318"/>
      <c r="J109" s="318"/>
      <c r="K109" s="318"/>
      <c r="L109" s="318"/>
      <c r="M109" s="318"/>
      <c r="N109" s="318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</row>
    <row r="110" ht="15.75" customHeight="1">
      <c r="A110" s="27" t="s">
        <v>887</v>
      </c>
      <c r="B110" s="27" t="s">
        <v>888</v>
      </c>
      <c r="C110" s="320" t="s">
        <v>889</v>
      </c>
      <c r="D110" s="27" t="s">
        <v>632</v>
      </c>
      <c r="E110" s="8"/>
      <c r="F110" s="8"/>
      <c r="G110" s="318"/>
      <c r="H110" s="318"/>
      <c r="I110" s="318"/>
      <c r="J110" s="318"/>
      <c r="K110" s="318"/>
      <c r="L110" s="318"/>
      <c r="M110" s="318"/>
      <c r="N110" s="318"/>
      <c r="O110" s="318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  <c r="Z110" s="318"/>
    </row>
    <row r="111" ht="15.75" customHeight="1">
      <c r="A111" s="27" t="s">
        <v>890</v>
      </c>
      <c r="B111" s="27" t="s">
        <v>891</v>
      </c>
      <c r="C111" s="320" t="s">
        <v>892</v>
      </c>
      <c r="D111" s="27" t="s">
        <v>632</v>
      </c>
      <c r="E111" s="8"/>
      <c r="F111" s="8"/>
      <c r="G111" s="318"/>
      <c r="H111" s="318"/>
      <c r="I111" s="318"/>
      <c r="J111" s="318"/>
      <c r="K111" s="318"/>
      <c r="L111" s="318"/>
      <c r="M111" s="318"/>
      <c r="N111" s="318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</row>
    <row r="112" ht="15.75" customHeight="1">
      <c r="A112" s="27" t="s">
        <v>893</v>
      </c>
      <c r="B112" s="27" t="s">
        <v>894</v>
      </c>
      <c r="C112" s="320" t="s">
        <v>895</v>
      </c>
      <c r="D112" s="27" t="s">
        <v>632</v>
      </c>
      <c r="E112" s="8"/>
      <c r="F112" s="8"/>
      <c r="G112" s="318"/>
      <c r="H112" s="318"/>
      <c r="I112" s="318"/>
      <c r="J112" s="318"/>
      <c r="K112" s="318"/>
      <c r="L112" s="318"/>
      <c r="M112" s="318"/>
      <c r="N112" s="318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</row>
    <row r="113" ht="15.75" customHeight="1">
      <c r="A113" s="27" t="s">
        <v>896</v>
      </c>
      <c r="B113" s="27" t="s">
        <v>897</v>
      </c>
      <c r="C113" s="320" t="s">
        <v>898</v>
      </c>
      <c r="D113" s="27" t="s">
        <v>632</v>
      </c>
      <c r="E113" s="8"/>
      <c r="F113" s="8"/>
      <c r="G113" s="318"/>
      <c r="H113" s="318"/>
      <c r="I113" s="318"/>
      <c r="J113" s="318"/>
      <c r="K113" s="318"/>
      <c r="L113" s="318"/>
      <c r="M113" s="318"/>
      <c r="N113" s="318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</row>
    <row r="114" ht="15.75" customHeight="1">
      <c r="A114" s="27" t="s">
        <v>900</v>
      </c>
      <c r="B114" s="27" t="s">
        <v>901</v>
      </c>
      <c r="C114" s="320" t="s">
        <v>902</v>
      </c>
      <c r="D114" s="27" t="s">
        <v>670</v>
      </c>
      <c r="E114" s="8"/>
      <c r="F114" s="8"/>
      <c r="G114" s="318"/>
      <c r="H114" s="318"/>
      <c r="I114" s="318"/>
      <c r="J114" s="318"/>
      <c r="K114" s="318"/>
      <c r="L114" s="318"/>
      <c r="M114" s="318"/>
      <c r="N114" s="318"/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  <c r="Y114" s="318"/>
      <c r="Z114" s="318"/>
    </row>
    <row r="115" ht="15.75" customHeight="1">
      <c r="A115" s="27" t="s">
        <v>903</v>
      </c>
      <c r="B115" s="27" t="s">
        <v>904</v>
      </c>
      <c r="C115" s="320" t="s">
        <v>905</v>
      </c>
      <c r="D115" s="27" t="s">
        <v>94</v>
      </c>
      <c r="E115" s="8"/>
      <c r="F115" s="8"/>
      <c r="G115" s="318"/>
      <c r="H115" s="318"/>
      <c r="I115" s="318"/>
      <c r="J115" s="318"/>
      <c r="K115" s="318"/>
      <c r="L115" s="318"/>
      <c r="M115" s="318"/>
      <c r="N115" s="318"/>
      <c r="O115" s="318"/>
      <c r="P115" s="318"/>
      <c r="Q115" s="318"/>
      <c r="R115" s="318"/>
      <c r="S115" s="318"/>
      <c r="T115" s="318"/>
      <c r="U115" s="318"/>
      <c r="V115" s="318"/>
      <c r="W115" s="318"/>
      <c r="X115" s="318"/>
      <c r="Y115" s="318"/>
      <c r="Z115" s="318"/>
    </row>
    <row r="116" ht="15.75" customHeight="1">
      <c r="A116" s="27" t="s">
        <v>906</v>
      </c>
      <c r="B116" s="27" t="s">
        <v>907</v>
      </c>
      <c r="C116" s="320" t="s">
        <v>908</v>
      </c>
      <c r="D116" s="27" t="s">
        <v>94</v>
      </c>
      <c r="E116" s="8"/>
      <c r="F116" s="8"/>
      <c r="G116" s="318"/>
      <c r="H116" s="318"/>
      <c r="I116" s="318"/>
      <c r="J116" s="318"/>
      <c r="K116" s="318"/>
      <c r="L116" s="318"/>
      <c r="M116" s="318"/>
      <c r="N116" s="318"/>
      <c r="O116" s="318"/>
      <c r="P116" s="318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</row>
    <row r="117" ht="15.75" customHeight="1">
      <c r="A117" s="27" t="s">
        <v>909</v>
      </c>
      <c r="B117" s="27" t="s">
        <v>910</v>
      </c>
      <c r="C117" s="320" t="s">
        <v>34</v>
      </c>
      <c r="D117" s="27" t="s">
        <v>94</v>
      </c>
      <c r="E117" s="8"/>
      <c r="F117" s="8"/>
      <c r="G117" s="318"/>
      <c r="H117" s="318"/>
      <c r="I117" s="318"/>
      <c r="J117" s="318"/>
      <c r="K117" s="318"/>
      <c r="L117" s="318"/>
      <c r="M117" s="318"/>
      <c r="N117" s="318"/>
      <c r="O117" s="318"/>
      <c r="P117" s="318"/>
      <c r="Q117" s="318"/>
      <c r="R117" s="318"/>
      <c r="S117" s="318"/>
      <c r="T117" s="318"/>
      <c r="U117" s="318"/>
      <c r="V117" s="318"/>
      <c r="W117" s="318"/>
      <c r="X117" s="318"/>
      <c r="Y117" s="318"/>
      <c r="Z117" s="318"/>
    </row>
    <row r="118" ht="15.75" customHeight="1">
      <c r="A118" s="27" t="s">
        <v>911</v>
      </c>
      <c r="B118" s="27" t="s">
        <v>912</v>
      </c>
      <c r="C118" s="320" t="s">
        <v>913</v>
      </c>
      <c r="D118" s="27" t="s">
        <v>94</v>
      </c>
      <c r="E118" s="8"/>
      <c r="F118" s="8"/>
      <c r="G118" s="318"/>
      <c r="H118" s="318"/>
      <c r="I118" s="318"/>
      <c r="J118" s="318"/>
      <c r="K118" s="318"/>
      <c r="L118" s="318"/>
      <c r="M118" s="318"/>
      <c r="N118" s="318"/>
      <c r="O118" s="318"/>
      <c r="P118" s="318"/>
      <c r="Q118" s="318"/>
      <c r="R118" s="318"/>
      <c r="S118" s="318"/>
      <c r="T118" s="318"/>
      <c r="U118" s="318"/>
      <c r="V118" s="318"/>
      <c r="W118" s="318"/>
      <c r="X118" s="318"/>
      <c r="Y118" s="318"/>
      <c r="Z118" s="318"/>
    </row>
    <row r="119" ht="15.75" customHeight="1">
      <c r="A119" s="27" t="s">
        <v>914</v>
      </c>
      <c r="B119" s="27" t="s">
        <v>915</v>
      </c>
      <c r="C119" s="320" t="s">
        <v>916</v>
      </c>
      <c r="D119" s="27" t="s">
        <v>632</v>
      </c>
      <c r="E119" s="8"/>
      <c r="F119" s="8"/>
      <c r="G119" s="318"/>
      <c r="H119" s="318"/>
      <c r="I119" s="318"/>
      <c r="J119" s="318"/>
      <c r="K119" s="318"/>
      <c r="L119" s="318"/>
      <c r="M119" s="318"/>
      <c r="N119" s="318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</row>
    <row r="120" ht="15.75" customHeight="1">
      <c r="A120" s="27" t="s">
        <v>917</v>
      </c>
      <c r="B120" s="27" t="s">
        <v>918</v>
      </c>
      <c r="C120" s="320" t="s">
        <v>919</v>
      </c>
      <c r="D120" s="27" t="s">
        <v>632</v>
      </c>
      <c r="E120" s="8"/>
      <c r="F120" s="8"/>
      <c r="G120" s="318"/>
      <c r="H120" s="318"/>
      <c r="I120" s="318"/>
      <c r="J120" s="318"/>
      <c r="K120" s="318"/>
      <c r="L120" s="318"/>
      <c r="M120" s="318"/>
      <c r="N120" s="318"/>
      <c r="O120" s="318"/>
      <c r="P120" s="318"/>
      <c r="Q120" s="318"/>
      <c r="R120" s="318"/>
      <c r="S120" s="318"/>
      <c r="T120" s="318"/>
      <c r="U120" s="318"/>
      <c r="V120" s="318"/>
      <c r="W120" s="318"/>
      <c r="X120" s="318"/>
      <c r="Y120" s="318"/>
      <c r="Z120" s="318"/>
    </row>
    <row r="121" ht="15.75" customHeight="1">
      <c r="A121" s="27" t="s">
        <v>921</v>
      </c>
      <c r="B121" s="27" t="s">
        <v>922</v>
      </c>
      <c r="C121" s="320" t="s">
        <v>923</v>
      </c>
      <c r="D121" s="27" t="s">
        <v>632</v>
      </c>
      <c r="E121" s="8"/>
      <c r="F121" s="8"/>
      <c r="G121" s="318"/>
      <c r="H121" s="318"/>
      <c r="I121" s="318"/>
      <c r="J121" s="318"/>
      <c r="K121" s="318"/>
      <c r="L121" s="318"/>
      <c r="M121" s="318"/>
      <c r="N121" s="318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</row>
    <row r="122" ht="15.75" customHeight="1">
      <c r="A122" s="27" t="s">
        <v>924</v>
      </c>
      <c r="B122" s="27" t="s">
        <v>925</v>
      </c>
      <c r="C122" s="320" t="s">
        <v>926</v>
      </c>
      <c r="D122" s="27" t="s">
        <v>132</v>
      </c>
      <c r="E122" s="8"/>
      <c r="F122" s="8"/>
      <c r="G122" s="318"/>
      <c r="H122" s="318"/>
      <c r="I122" s="318"/>
      <c r="J122" s="318"/>
      <c r="K122" s="318"/>
      <c r="L122" s="318"/>
      <c r="M122" s="318"/>
      <c r="N122" s="318"/>
      <c r="O122" s="318"/>
      <c r="P122" s="318"/>
      <c r="Q122" s="318"/>
      <c r="R122" s="318"/>
      <c r="S122" s="318"/>
      <c r="T122" s="318"/>
      <c r="U122" s="318"/>
      <c r="V122" s="318"/>
      <c r="W122" s="318"/>
      <c r="X122" s="318"/>
      <c r="Y122" s="318"/>
      <c r="Z122" s="318"/>
    </row>
    <row r="123" ht="15.75" customHeight="1">
      <c r="A123" s="27" t="s">
        <v>927</v>
      </c>
      <c r="B123" s="27" t="s">
        <v>928</v>
      </c>
      <c r="C123" s="320" t="s">
        <v>929</v>
      </c>
      <c r="D123" s="27" t="s">
        <v>132</v>
      </c>
      <c r="E123" s="8"/>
      <c r="F123" s="8"/>
      <c r="G123" s="318"/>
      <c r="H123" s="318"/>
      <c r="I123" s="318"/>
      <c r="J123" s="318"/>
      <c r="K123" s="318"/>
      <c r="L123" s="318"/>
      <c r="M123" s="318"/>
      <c r="N123" s="318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</row>
    <row r="124" ht="15.75" customHeight="1">
      <c r="A124" s="27" t="s">
        <v>930</v>
      </c>
      <c r="B124" s="27" t="s">
        <v>931</v>
      </c>
      <c r="C124" s="320" t="s">
        <v>932</v>
      </c>
      <c r="D124" s="27" t="s">
        <v>132</v>
      </c>
      <c r="E124" s="8"/>
      <c r="F124" s="8"/>
      <c r="G124" s="318"/>
      <c r="H124" s="318"/>
      <c r="I124" s="318"/>
      <c r="J124" s="318"/>
      <c r="K124" s="318"/>
      <c r="L124" s="318"/>
      <c r="M124" s="318"/>
      <c r="N124" s="318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</row>
    <row r="125" ht="15.75" customHeight="1">
      <c r="A125" s="27" t="s">
        <v>933</v>
      </c>
      <c r="B125" s="27" t="s">
        <v>934</v>
      </c>
      <c r="C125" s="320" t="s">
        <v>935</v>
      </c>
      <c r="D125" s="27" t="s">
        <v>132</v>
      </c>
      <c r="E125" s="8"/>
      <c r="F125" s="8"/>
      <c r="G125" s="318"/>
      <c r="H125" s="318"/>
      <c r="I125" s="318"/>
      <c r="J125" s="318"/>
      <c r="K125" s="318"/>
      <c r="L125" s="318"/>
      <c r="M125" s="318"/>
      <c r="N125" s="318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  <c r="Z125" s="318"/>
    </row>
    <row r="126" ht="15.75" customHeight="1">
      <c r="A126" s="27" t="s">
        <v>936</v>
      </c>
      <c r="B126" s="27" t="s">
        <v>937</v>
      </c>
      <c r="C126" s="320" t="s">
        <v>938</v>
      </c>
      <c r="D126" s="27" t="s">
        <v>94</v>
      </c>
      <c r="E126" s="8"/>
      <c r="F126" s="8"/>
      <c r="G126" s="318"/>
      <c r="H126" s="318"/>
      <c r="I126" s="318"/>
      <c r="J126" s="318"/>
      <c r="K126" s="318"/>
      <c r="L126" s="318"/>
      <c r="M126" s="318"/>
      <c r="N126" s="318"/>
      <c r="O126" s="318"/>
      <c r="P126" s="318"/>
      <c r="Q126" s="318"/>
      <c r="R126" s="318"/>
      <c r="S126" s="318"/>
      <c r="T126" s="318"/>
      <c r="U126" s="318"/>
      <c r="V126" s="318"/>
      <c r="W126" s="318"/>
      <c r="X126" s="318"/>
      <c r="Y126" s="318"/>
      <c r="Z126" s="318"/>
    </row>
    <row r="127" ht="15.75" customHeight="1">
      <c r="A127" s="27" t="s">
        <v>939</v>
      </c>
      <c r="B127" s="27" t="s">
        <v>940</v>
      </c>
      <c r="C127" s="320" t="s">
        <v>941</v>
      </c>
      <c r="D127" s="27" t="s">
        <v>942</v>
      </c>
      <c r="E127" s="8"/>
      <c r="F127" s="8"/>
      <c r="G127" s="318"/>
      <c r="H127" s="318"/>
      <c r="I127" s="318"/>
      <c r="J127" s="318"/>
      <c r="K127" s="318"/>
      <c r="L127" s="318"/>
      <c r="M127" s="318"/>
      <c r="N127" s="318"/>
      <c r="O127" s="318"/>
      <c r="P127" s="318"/>
      <c r="Q127" s="318"/>
      <c r="R127" s="318"/>
      <c r="S127" s="318"/>
      <c r="T127" s="318"/>
      <c r="U127" s="318"/>
      <c r="V127" s="318"/>
      <c r="W127" s="318"/>
      <c r="X127" s="318"/>
      <c r="Y127" s="318"/>
      <c r="Z127" s="318"/>
    </row>
    <row r="128" ht="15.75" customHeight="1">
      <c r="A128" s="27" t="s">
        <v>943</v>
      </c>
      <c r="B128" s="27" t="s">
        <v>944</v>
      </c>
      <c r="C128" s="320" t="s">
        <v>945</v>
      </c>
      <c r="D128" s="27" t="s">
        <v>94</v>
      </c>
      <c r="E128" s="8"/>
      <c r="F128" s="8"/>
      <c r="G128" s="318"/>
      <c r="H128" s="318"/>
      <c r="I128" s="318"/>
      <c r="J128" s="318"/>
      <c r="K128" s="318"/>
      <c r="L128" s="318"/>
      <c r="M128" s="318"/>
      <c r="N128" s="318"/>
      <c r="O128" s="318"/>
      <c r="P128" s="318"/>
      <c r="Q128" s="318"/>
      <c r="R128" s="318"/>
      <c r="S128" s="318"/>
      <c r="T128" s="318"/>
      <c r="U128" s="318"/>
      <c r="V128" s="318"/>
      <c r="W128" s="318"/>
      <c r="X128" s="318"/>
      <c r="Y128" s="318"/>
      <c r="Z128" s="318"/>
    </row>
    <row r="129" ht="15.75" customHeight="1">
      <c r="A129" s="27" t="s">
        <v>946</v>
      </c>
      <c r="B129" s="27" t="s">
        <v>948</v>
      </c>
      <c r="C129" s="320" t="s">
        <v>949</v>
      </c>
      <c r="D129" s="27" t="s">
        <v>132</v>
      </c>
      <c r="E129" s="8"/>
      <c r="F129" s="8"/>
      <c r="G129" s="318"/>
      <c r="H129" s="318"/>
      <c r="I129" s="318"/>
      <c r="J129" s="318"/>
      <c r="K129" s="318"/>
      <c r="L129" s="318"/>
      <c r="M129" s="318"/>
      <c r="N129" s="318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</row>
    <row r="130" ht="15.75" customHeight="1">
      <c r="A130" s="27" t="s">
        <v>950</v>
      </c>
      <c r="B130" s="27" t="s">
        <v>951</v>
      </c>
      <c r="C130" s="320" t="s">
        <v>952</v>
      </c>
      <c r="D130" s="27" t="s">
        <v>132</v>
      </c>
      <c r="E130" s="8"/>
      <c r="F130" s="8"/>
      <c r="G130" s="318"/>
      <c r="H130" s="318"/>
      <c r="I130" s="318"/>
      <c r="J130" s="318"/>
      <c r="K130" s="318"/>
      <c r="L130" s="318"/>
      <c r="M130" s="318"/>
      <c r="N130" s="318"/>
      <c r="O130" s="318"/>
      <c r="P130" s="318"/>
      <c r="Q130" s="318"/>
      <c r="R130" s="318"/>
      <c r="S130" s="318"/>
      <c r="T130" s="318"/>
      <c r="U130" s="318"/>
      <c r="V130" s="318"/>
      <c r="W130" s="318"/>
      <c r="X130" s="318"/>
      <c r="Y130" s="318"/>
      <c r="Z130" s="318"/>
    </row>
    <row r="131" ht="15.75" customHeight="1">
      <c r="A131" s="27" t="s">
        <v>954</v>
      </c>
      <c r="B131" s="27" t="s">
        <v>955</v>
      </c>
      <c r="C131" s="320" t="s">
        <v>956</v>
      </c>
      <c r="D131" s="27" t="s">
        <v>132</v>
      </c>
      <c r="E131" s="8"/>
      <c r="F131" s="8"/>
      <c r="G131" s="318"/>
      <c r="H131" s="318"/>
      <c r="I131" s="318"/>
      <c r="J131" s="318"/>
      <c r="K131" s="318"/>
      <c r="L131" s="318"/>
      <c r="M131" s="318"/>
      <c r="N131" s="318"/>
      <c r="O131" s="318"/>
      <c r="P131" s="318"/>
      <c r="Q131" s="318"/>
      <c r="R131" s="318"/>
      <c r="S131" s="318"/>
      <c r="T131" s="318"/>
      <c r="U131" s="318"/>
      <c r="V131" s="318"/>
      <c r="W131" s="318"/>
      <c r="X131" s="318"/>
      <c r="Y131" s="318"/>
      <c r="Z131" s="318"/>
    </row>
    <row r="132" ht="15.75" customHeight="1">
      <c r="A132" s="27" t="s">
        <v>958</v>
      </c>
      <c r="B132" s="27" t="s">
        <v>959</v>
      </c>
      <c r="C132" s="320" t="s">
        <v>960</v>
      </c>
      <c r="D132" s="27" t="s">
        <v>132</v>
      </c>
      <c r="E132" s="8"/>
      <c r="F132" s="8"/>
      <c r="G132" s="318"/>
      <c r="H132" s="318"/>
      <c r="I132" s="318"/>
      <c r="J132" s="318"/>
      <c r="K132" s="318"/>
      <c r="L132" s="318"/>
      <c r="M132" s="318"/>
      <c r="N132" s="318"/>
      <c r="O132" s="318"/>
      <c r="P132" s="318"/>
      <c r="Q132" s="318"/>
      <c r="R132" s="318"/>
      <c r="S132" s="318"/>
      <c r="T132" s="318"/>
      <c r="U132" s="318"/>
      <c r="V132" s="318"/>
      <c r="W132" s="318"/>
      <c r="X132" s="318"/>
      <c r="Y132" s="318"/>
      <c r="Z132" s="318"/>
    </row>
    <row r="133" ht="15.75" customHeight="1">
      <c r="A133" s="27" t="s">
        <v>961</v>
      </c>
      <c r="B133" s="27" t="s">
        <v>962</v>
      </c>
      <c r="C133" s="320" t="s">
        <v>963</v>
      </c>
      <c r="D133" s="27" t="s">
        <v>105</v>
      </c>
      <c r="E133" s="8"/>
      <c r="F133" s="8"/>
      <c r="G133" s="318"/>
      <c r="H133" s="318"/>
      <c r="I133" s="318"/>
      <c r="J133" s="318"/>
      <c r="K133" s="318"/>
      <c r="L133" s="318"/>
      <c r="M133" s="318"/>
      <c r="N133" s="318"/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</row>
    <row r="134" ht="15.75" customHeight="1">
      <c r="A134" s="27" t="s">
        <v>964</v>
      </c>
      <c r="B134" s="27" t="s">
        <v>965</v>
      </c>
      <c r="C134" s="320" t="s">
        <v>966</v>
      </c>
      <c r="D134" s="27" t="s">
        <v>632</v>
      </c>
      <c r="E134" s="8"/>
      <c r="F134" s="8"/>
      <c r="G134" s="318"/>
      <c r="H134" s="318"/>
      <c r="I134" s="318"/>
      <c r="J134" s="318"/>
      <c r="K134" s="318"/>
      <c r="L134" s="318"/>
      <c r="M134" s="318"/>
      <c r="N134" s="318"/>
      <c r="O134" s="318"/>
      <c r="P134" s="318"/>
      <c r="Q134" s="318"/>
      <c r="R134" s="318"/>
      <c r="S134" s="318"/>
      <c r="T134" s="318"/>
      <c r="U134" s="318"/>
      <c r="V134" s="318"/>
      <c r="W134" s="318"/>
      <c r="X134" s="318"/>
      <c r="Y134" s="318"/>
      <c r="Z134" s="318"/>
    </row>
    <row r="135" ht="15.75" customHeight="1">
      <c r="A135" s="27" t="s">
        <v>967</v>
      </c>
      <c r="B135" s="27" t="s">
        <v>968</v>
      </c>
      <c r="C135" s="320" t="s">
        <v>969</v>
      </c>
      <c r="D135" s="27" t="s">
        <v>94</v>
      </c>
      <c r="E135" s="8"/>
      <c r="F135" s="8"/>
      <c r="G135" s="318"/>
      <c r="H135" s="318"/>
      <c r="I135" s="318"/>
      <c r="J135" s="318"/>
      <c r="K135" s="318"/>
      <c r="L135" s="318"/>
      <c r="M135" s="318"/>
      <c r="N135" s="318"/>
      <c r="O135" s="318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</row>
    <row r="136" ht="15.75" customHeight="1">
      <c r="A136" s="27" t="s">
        <v>970</v>
      </c>
      <c r="B136" s="27" t="s">
        <v>971</v>
      </c>
      <c r="C136" s="320" t="s">
        <v>222</v>
      </c>
      <c r="D136" s="27" t="s">
        <v>94</v>
      </c>
      <c r="E136" s="8"/>
      <c r="F136" s="8"/>
      <c r="G136" s="318"/>
      <c r="H136" s="318"/>
      <c r="I136" s="318"/>
      <c r="J136" s="318"/>
      <c r="K136" s="318"/>
      <c r="L136" s="318"/>
      <c r="M136" s="318"/>
      <c r="N136" s="318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18"/>
      <c r="Z136" s="318"/>
    </row>
    <row r="137" ht="15.75" customHeight="1">
      <c r="A137" s="27" t="s">
        <v>972</v>
      </c>
      <c r="B137" s="27" t="s">
        <v>973</v>
      </c>
      <c r="C137" s="320" t="s">
        <v>974</v>
      </c>
      <c r="D137" s="27" t="s">
        <v>94</v>
      </c>
      <c r="E137" s="8"/>
      <c r="F137" s="8"/>
      <c r="G137" s="318"/>
      <c r="H137" s="318"/>
      <c r="I137" s="318"/>
      <c r="J137" s="318"/>
      <c r="K137" s="318"/>
      <c r="L137" s="318"/>
      <c r="M137" s="318"/>
      <c r="N137" s="318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18"/>
      <c r="Z137" s="318"/>
    </row>
    <row r="138" ht="15.75" customHeight="1">
      <c r="A138" s="27" t="s">
        <v>975</v>
      </c>
      <c r="B138" s="27" t="s">
        <v>976</v>
      </c>
      <c r="C138" s="320" t="s">
        <v>977</v>
      </c>
      <c r="D138" s="27" t="s">
        <v>94</v>
      </c>
      <c r="E138" s="8"/>
      <c r="F138" s="8"/>
      <c r="G138" s="318"/>
      <c r="H138" s="318"/>
      <c r="I138" s="318"/>
      <c r="J138" s="318"/>
      <c r="K138" s="318"/>
      <c r="L138" s="318"/>
      <c r="M138" s="318"/>
      <c r="N138" s="318"/>
      <c r="O138" s="318"/>
      <c r="P138" s="318"/>
      <c r="Q138" s="318"/>
      <c r="R138" s="318"/>
      <c r="S138" s="318"/>
      <c r="T138" s="318"/>
      <c r="U138" s="318"/>
      <c r="V138" s="318"/>
      <c r="W138" s="318"/>
      <c r="X138" s="318"/>
      <c r="Y138" s="318"/>
      <c r="Z138" s="318"/>
    </row>
    <row r="139" ht="15.75" customHeight="1">
      <c r="A139" s="27" t="s">
        <v>978</v>
      </c>
      <c r="B139" s="27" t="s">
        <v>976</v>
      </c>
      <c r="C139" s="320" t="s">
        <v>979</v>
      </c>
      <c r="D139" s="27" t="s">
        <v>105</v>
      </c>
      <c r="E139" s="8"/>
      <c r="F139" s="8"/>
      <c r="G139" s="318"/>
      <c r="H139" s="318"/>
      <c r="I139" s="318"/>
      <c r="J139" s="318"/>
      <c r="K139" s="318"/>
      <c r="L139" s="318"/>
      <c r="M139" s="318"/>
      <c r="N139" s="318"/>
      <c r="O139" s="318"/>
      <c r="P139" s="318"/>
      <c r="Q139" s="318"/>
      <c r="R139" s="318"/>
      <c r="S139" s="318"/>
      <c r="T139" s="318"/>
      <c r="U139" s="318"/>
      <c r="V139" s="318"/>
      <c r="W139" s="318"/>
      <c r="X139" s="318"/>
      <c r="Y139" s="318"/>
      <c r="Z139" s="318"/>
    </row>
    <row r="140" ht="15.75" customHeight="1">
      <c r="A140" s="27" t="s">
        <v>981</v>
      </c>
      <c r="B140" s="27" t="s">
        <v>982</v>
      </c>
      <c r="C140" s="320" t="s">
        <v>264</v>
      </c>
      <c r="D140" s="27" t="s">
        <v>94</v>
      </c>
      <c r="E140" s="8"/>
      <c r="F140" s="8"/>
      <c r="G140" s="318"/>
      <c r="H140" s="318"/>
      <c r="I140" s="318"/>
      <c r="J140" s="318"/>
      <c r="K140" s="318"/>
      <c r="L140" s="318"/>
      <c r="M140" s="318"/>
      <c r="N140" s="318"/>
      <c r="O140" s="318"/>
      <c r="P140" s="318"/>
      <c r="Q140" s="318"/>
      <c r="R140" s="318"/>
      <c r="S140" s="318"/>
      <c r="T140" s="318"/>
      <c r="U140" s="318"/>
      <c r="V140" s="318"/>
      <c r="W140" s="318"/>
      <c r="X140" s="318"/>
      <c r="Y140" s="318"/>
      <c r="Z140" s="318"/>
    </row>
    <row r="141" ht="15.75" customHeight="1">
      <c r="A141" s="27" t="s">
        <v>983</v>
      </c>
      <c r="B141" s="27" t="s">
        <v>984</v>
      </c>
      <c r="C141" s="320" t="s">
        <v>265</v>
      </c>
      <c r="D141" s="27" t="s">
        <v>94</v>
      </c>
      <c r="E141" s="8"/>
      <c r="F141" s="8"/>
      <c r="G141" s="318"/>
      <c r="H141" s="318"/>
      <c r="I141" s="318"/>
      <c r="J141" s="318"/>
      <c r="K141" s="318"/>
      <c r="L141" s="318"/>
      <c r="M141" s="318"/>
      <c r="N141" s="318"/>
      <c r="O141" s="318"/>
      <c r="P141" s="318"/>
      <c r="Q141" s="318"/>
      <c r="R141" s="318"/>
      <c r="S141" s="318"/>
      <c r="T141" s="318"/>
      <c r="U141" s="318"/>
      <c r="V141" s="318"/>
      <c r="W141" s="318"/>
      <c r="X141" s="318"/>
      <c r="Y141" s="318"/>
      <c r="Z141" s="318"/>
    </row>
    <row r="142" ht="15.75" customHeight="1">
      <c r="A142" s="27" t="s">
        <v>985</v>
      </c>
      <c r="B142" s="27" t="s">
        <v>986</v>
      </c>
      <c r="C142" s="320" t="s">
        <v>987</v>
      </c>
      <c r="D142" s="27" t="s">
        <v>94</v>
      </c>
      <c r="E142" s="8"/>
      <c r="F142" s="8"/>
      <c r="G142" s="318"/>
      <c r="H142" s="318"/>
      <c r="I142" s="318"/>
      <c r="J142" s="318"/>
      <c r="K142" s="318"/>
      <c r="L142" s="318"/>
      <c r="M142" s="318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</row>
    <row r="143" ht="15.75" customHeight="1">
      <c r="A143" s="27" t="s">
        <v>988</v>
      </c>
      <c r="B143" s="27" t="s">
        <v>989</v>
      </c>
      <c r="C143" s="320" t="s">
        <v>314</v>
      </c>
      <c r="D143" s="27" t="s">
        <v>94</v>
      </c>
      <c r="E143" s="8"/>
      <c r="F143" s="8"/>
      <c r="G143" s="318"/>
      <c r="H143" s="318"/>
      <c r="I143" s="318"/>
      <c r="J143" s="318"/>
      <c r="K143" s="318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</row>
    <row r="144" ht="15.75" customHeight="1">
      <c r="A144" s="27" t="s">
        <v>990</v>
      </c>
      <c r="B144" s="27" t="s">
        <v>991</v>
      </c>
      <c r="C144" s="320" t="s">
        <v>992</v>
      </c>
      <c r="D144" s="27" t="s">
        <v>632</v>
      </c>
      <c r="E144" s="8"/>
      <c r="F144" s="8"/>
      <c r="G144" s="318"/>
      <c r="H144" s="318"/>
      <c r="I144" s="318"/>
      <c r="J144" s="318"/>
      <c r="K144" s="318"/>
      <c r="L144" s="318"/>
      <c r="M144" s="318"/>
      <c r="N144" s="318"/>
      <c r="O144" s="318"/>
      <c r="P144" s="318"/>
      <c r="Q144" s="318"/>
      <c r="R144" s="318"/>
      <c r="S144" s="318"/>
      <c r="T144" s="318"/>
      <c r="U144" s="318"/>
      <c r="V144" s="318"/>
      <c r="W144" s="318"/>
      <c r="X144" s="318"/>
      <c r="Y144" s="318"/>
      <c r="Z144" s="318"/>
    </row>
    <row r="145" ht="15.75" customHeight="1">
      <c r="A145" s="27" t="s">
        <v>993</v>
      </c>
      <c r="B145" s="27" t="s">
        <v>994</v>
      </c>
      <c r="C145" s="320" t="s">
        <v>266</v>
      </c>
      <c r="D145" s="27" t="s">
        <v>632</v>
      </c>
      <c r="E145" s="8"/>
      <c r="F145" s="8"/>
      <c r="G145" s="318"/>
      <c r="H145" s="318"/>
      <c r="I145" s="318"/>
      <c r="J145" s="318"/>
      <c r="K145" s="318"/>
      <c r="L145" s="318"/>
      <c r="M145" s="318"/>
      <c r="N145" s="318"/>
      <c r="O145" s="318"/>
      <c r="P145" s="318"/>
      <c r="Q145" s="318"/>
      <c r="R145" s="318"/>
      <c r="S145" s="318"/>
      <c r="T145" s="318"/>
      <c r="U145" s="318"/>
      <c r="V145" s="318"/>
      <c r="W145" s="318"/>
      <c r="X145" s="318"/>
      <c r="Y145" s="318"/>
      <c r="Z145" s="318"/>
    </row>
    <row r="146" ht="15.75" customHeight="1">
      <c r="A146" s="27" t="s">
        <v>995</v>
      </c>
      <c r="B146" s="27" t="s">
        <v>996</v>
      </c>
      <c r="C146" s="320" t="s">
        <v>997</v>
      </c>
      <c r="D146" s="27" t="s">
        <v>94</v>
      </c>
      <c r="E146" s="8"/>
      <c r="F146" s="8"/>
      <c r="G146" s="318"/>
      <c r="H146" s="318"/>
      <c r="I146" s="318"/>
      <c r="J146" s="318"/>
      <c r="K146" s="318"/>
      <c r="L146" s="318"/>
      <c r="M146" s="318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</row>
    <row r="147" ht="15.75" customHeight="1">
      <c r="A147" s="27" t="s">
        <v>999</v>
      </c>
      <c r="B147" s="27" t="s">
        <v>1000</v>
      </c>
      <c r="C147" s="320" t="s">
        <v>1001</v>
      </c>
      <c r="D147" s="27" t="s">
        <v>1002</v>
      </c>
      <c r="E147" s="8"/>
      <c r="F147" s="8"/>
      <c r="G147" s="318"/>
      <c r="H147" s="318"/>
      <c r="I147" s="318"/>
      <c r="J147" s="318"/>
      <c r="K147" s="318"/>
      <c r="L147" s="318"/>
      <c r="M147" s="318"/>
      <c r="N147" s="318"/>
      <c r="O147" s="318"/>
      <c r="P147" s="318"/>
      <c r="Q147" s="318"/>
      <c r="R147" s="318"/>
      <c r="S147" s="318"/>
      <c r="T147" s="318"/>
      <c r="U147" s="318"/>
      <c r="V147" s="318"/>
      <c r="W147" s="318"/>
      <c r="X147" s="318"/>
      <c r="Y147" s="318"/>
      <c r="Z147" s="318"/>
    </row>
    <row r="148" ht="15.75" customHeight="1">
      <c r="A148" s="27" t="s">
        <v>1003</v>
      </c>
      <c r="B148" s="27" t="s">
        <v>1004</v>
      </c>
      <c r="C148" s="320" t="s">
        <v>1005</v>
      </c>
      <c r="D148" s="27" t="s">
        <v>1006</v>
      </c>
      <c r="E148" s="8"/>
      <c r="F148" s="8"/>
      <c r="G148" s="318"/>
      <c r="H148" s="318"/>
      <c r="I148" s="318"/>
      <c r="J148" s="318"/>
      <c r="K148" s="318"/>
      <c r="L148" s="318"/>
      <c r="M148" s="318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</row>
    <row r="149" ht="15.75" customHeight="1">
      <c r="A149" s="27" t="s">
        <v>1007</v>
      </c>
      <c r="B149" s="27" t="s">
        <v>1004</v>
      </c>
      <c r="C149" s="320" t="s">
        <v>1008</v>
      </c>
      <c r="D149" s="27" t="s">
        <v>1009</v>
      </c>
      <c r="E149" s="8"/>
      <c r="F149" s="8"/>
      <c r="G149" s="318"/>
      <c r="H149" s="318"/>
      <c r="I149" s="318"/>
      <c r="J149" s="318"/>
      <c r="K149" s="318"/>
      <c r="L149" s="318"/>
      <c r="M149" s="318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18"/>
      <c r="Z149" s="318"/>
    </row>
    <row r="150" ht="15.75" customHeight="1">
      <c r="A150" s="27" t="s">
        <v>1010</v>
      </c>
      <c r="B150" s="27" t="s">
        <v>1004</v>
      </c>
      <c r="C150" s="320" t="s">
        <v>1011</v>
      </c>
      <c r="D150" s="27" t="s">
        <v>1012</v>
      </c>
      <c r="E150" s="8"/>
      <c r="F150" s="8"/>
      <c r="G150" s="318"/>
      <c r="H150" s="318"/>
      <c r="I150" s="318"/>
      <c r="J150" s="318"/>
      <c r="K150" s="318"/>
      <c r="L150" s="318"/>
      <c r="M150" s="318"/>
      <c r="N150" s="318"/>
      <c r="O150" s="318"/>
      <c r="P150" s="318"/>
      <c r="Q150" s="318"/>
      <c r="R150" s="318"/>
      <c r="S150" s="318"/>
      <c r="T150" s="318"/>
      <c r="U150" s="318"/>
      <c r="V150" s="318"/>
      <c r="W150" s="318"/>
      <c r="X150" s="318"/>
      <c r="Y150" s="318"/>
      <c r="Z150" s="318"/>
    </row>
    <row r="151" ht="15.75" customHeight="1">
      <c r="A151" s="27" t="s">
        <v>1013</v>
      </c>
      <c r="B151" s="27" t="s">
        <v>1004</v>
      </c>
      <c r="C151" s="320" t="s">
        <v>1014</v>
      </c>
      <c r="D151" s="27" t="s">
        <v>632</v>
      </c>
      <c r="E151" s="8"/>
      <c r="F151" s="8"/>
      <c r="G151" s="318"/>
      <c r="H151" s="318"/>
      <c r="I151" s="318"/>
      <c r="J151" s="318"/>
      <c r="K151" s="318"/>
      <c r="L151" s="318"/>
      <c r="M151" s="318"/>
      <c r="N151" s="318"/>
      <c r="O151" s="318"/>
      <c r="P151" s="318"/>
      <c r="Q151" s="318"/>
      <c r="R151" s="318"/>
      <c r="S151" s="318"/>
      <c r="T151" s="318"/>
      <c r="U151" s="318"/>
      <c r="V151" s="318"/>
      <c r="W151" s="318"/>
      <c r="X151" s="318"/>
      <c r="Y151" s="318"/>
      <c r="Z151" s="318"/>
    </row>
    <row r="152" ht="15.75" customHeight="1">
      <c r="A152" s="27" t="s">
        <v>1015</v>
      </c>
      <c r="B152" s="27" t="s">
        <v>1016</v>
      </c>
      <c r="C152" s="320" t="s">
        <v>1017</v>
      </c>
      <c r="D152" s="27" t="s">
        <v>1012</v>
      </c>
      <c r="E152" s="8"/>
      <c r="F152" s="8"/>
      <c r="G152" s="318"/>
      <c r="H152" s="318"/>
      <c r="I152" s="318"/>
      <c r="J152" s="318"/>
      <c r="K152" s="318"/>
      <c r="L152" s="318"/>
      <c r="M152" s="318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</row>
    <row r="153" ht="15.75" customHeight="1">
      <c r="A153" s="27" t="s">
        <v>1018</v>
      </c>
      <c r="B153" s="27" t="s">
        <v>1019</v>
      </c>
      <c r="C153" s="320" t="s">
        <v>1020</v>
      </c>
      <c r="D153" s="27" t="s">
        <v>132</v>
      </c>
      <c r="E153" s="8"/>
      <c r="F153" s="8"/>
      <c r="G153" s="318"/>
      <c r="H153" s="318"/>
      <c r="I153" s="318"/>
      <c r="J153" s="318"/>
      <c r="K153" s="318"/>
      <c r="L153" s="318"/>
      <c r="M153" s="318"/>
      <c r="N153" s="318"/>
      <c r="O153" s="318"/>
      <c r="P153" s="318"/>
      <c r="Q153" s="318"/>
      <c r="R153" s="318"/>
      <c r="S153" s="318"/>
      <c r="T153" s="318"/>
      <c r="U153" s="318"/>
      <c r="V153" s="318"/>
      <c r="W153" s="318"/>
      <c r="X153" s="318"/>
      <c r="Y153" s="318"/>
      <c r="Z153" s="318"/>
    </row>
    <row r="154" ht="15.75" customHeight="1">
      <c r="A154" s="27" t="s">
        <v>1021</v>
      </c>
      <c r="B154" s="27" t="s">
        <v>1022</v>
      </c>
      <c r="C154" s="320" t="s">
        <v>1023</v>
      </c>
      <c r="D154" s="27" t="s">
        <v>942</v>
      </c>
      <c r="E154" s="8"/>
      <c r="F154" s="8"/>
      <c r="G154" s="318"/>
      <c r="H154" s="318"/>
      <c r="I154" s="318"/>
      <c r="J154" s="318"/>
      <c r="K154" s="318"/>
      <c r="L154" s="318"/>
      <c r="M154" s="318"/>
      <c r="N154" s="318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</row>
    <row r="155" ht="15.75" customHeight="1">
      <c r="A155" s="27" t="s">
        <v>1024</v>
      </c>
      <c r="B155" s="27" t="s">
        <v>1025</v>
      </c>
      <c r="C155" s="320" t="s">
        <v>1026</v>
      </c>
      <c r="D155" s="27" t="s">
        <v>1027</v>
      </c>
      <c r="E155" s="8"/>
      <c r="F155" s="8"/>
      <c r="G155" s="318"/>
      <c r="H155" s="318"/>
      <c r="I155" s="318"/>
      <c r="J155" s="318"/>
      <c r="K155" s="318"/>
      <c r="L155" s="318"/>
      <c r="M155" s="318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</row>
    <row r="156" ht="15.75" customHeight="1">
      <c r="A156" s="27" t="s">
        <v>1028</v>
      </c>
      <c r="B156" s="27" t="s">
        <v>1029</v>
      </c>
      <c r="C156" s="320" t="s">
        <v>1031</v>
      </c>
      <c r="D156" s="27" t="s">
        <v>1027</v>
      </c>
      <c r="E156" s="8"/>
      <c r="F156" s="8"/>
      <c r="G156" s="318"/>
      <c r="H156" s="318"/>
      <c r="I156" s="318"/>
      <c r="J156" s="318"/>
      <c r="K156" s="318"/>
      <c r="L156" s="318"/>
      <c r="M156" s="318"/>
      <c r="N156" s="318"/>
      <c r="O156" s="318"/>
      <c r="P156" s="318"/>
      <c r="Q156" s="318"/>
      <c r="R156" s="318"/>
      <c r="S156" s="318"/>
      <c r="T156" s="318"/>
      <c r="U156" s="318"/>
      <c r="V156" s="318"/>
      <c r="W156" s="318"/>
      <c r="X156" s="318"/>
      <c r="Y156" s="318"/>
      <c r="Z156" s="318"/>
    </row>
    <row r="157" ht="15.75" customHeight="1">
      <c r="A157" s="27" t="s">
        <v>1032</v>
      </c>
      <c r="B157" s="27" t="s">
        <v>1033</v>
      </c>
      <c r="C157" s="320" t="s">
        <v>1034</v>
      </c>
      <c r="D157" s="27" t="s">
        <v>632</v>
      </c>
      <c r="E157" s="8"/>
      <c r="F157" s="8"/>
      <c r="G157" s="318"/>
      <c r="H157" s="318"/>
      <c r="I157" s="318"/>
      <c r="J157" s="318"/>
      <c r="K157" s="318"/>
      <c r="L157" s="318"/>
      <c r="M157" s="318"/>
      <c r="N157" s="318"/>
      <c r="O157" s="318"/>
      <c r="P157" s="318"/>
      <c r="Q157" s="318"/>
      <c r="R157" s="318"/>
      <c r="S157" s="318"/>
      <c r="T157" s="318"/>
      <c r="U157" s="318"/>
      <c r="V157" s="318"/>
      <c r="W157" s="318"/>
      <c r="X157" s="318"/>
      <c r="Y157" s="318"/>
      <c r="Z157" s="318"/>
    </row>
    <row r="158" ht="15.75" customHeight="1">
      <c r="A158" s="27" t="s">
        <v>1035</v>
      </c>
      <c r="B158" s="27" t="s">
        <v>1036</v>
      </c>
      <c r="C158" s="320" t="s">
        <v>1037</v>
      </c>
      <c r="D158" s="27" t="s">
        <v>632</v>
      </c>
      <c r="E158" s="8"/>
      <c r="F158" s="8"/>
      <c r="G158" s="318"/>
      <c r="H158" s="318"/>
      <c r="I158" s="318"/>
      <c r="J158" s="318"/>
      <c r="K158" s="318"/>
      <c r="L158" s="318"/>
      <c r="M158" s="318"/>
      <c r="N158" s="318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  <c r="Z158" s="318"/>
    </row>
    <row r="159" ht="15.75" customHeight="1">
      <c r="A159" s="27" t="s">
        <v>1038</v>
      </c>
      <c r="B159" s="27" t="s">
        <v>1039</v>
      </c>
      <c r="C159" s="320" t="s">
        <v>1040</v>
      </c>
      <c r="D159" s="27" t="s">
        <v>1041</v>
      </c>
      <c r="E159" s="8"/>
      <c r="F159" s="8"/>
      <c r="G159" s="318"/>
      <c r="H159" s="318"/>
      <c r="I159" s="318"/>
      <c r="J159" s="318"/>
      <c r="K159" s="318"/>
      <c r="L159" s="318"/>
      <c r="M159" s="318"/>
      <c r="N159" s="318"/>
      <c r="O159" s="318"/>
      <c r="P159" s="318"/>
      <c r="Q159" s="318"/>
      <c r="R159" s="318"/>
      <c r="S159" s="318"/>
      <c r="T159" s="318"/>
      <c r="U159" s="318"/>
      <c r="V159" s="318"/>
      <c r="W159" s="318"/>
      <c r="X159" s="318"/>
      <c r="Y159" s="318"/>
      <c r="Z159" s="318"/>
    </row>
    <row r="160" ht="15.75" customHeight="1">
      <c r="A160" s="27" t="s">
        <v>1042</v>
      </c>
      <c r="B160" s="27" t="s">
        <v>1039</v>
      </c>
      <c r="C160" s="320" t="s">
        <v>1043</v>
      </c>
      <c r="D160" s="27" t="s">
        <v>94</v>
      </c>
      <c r="E160" s="8"/>
      <c r="F160" s="8"/>
      <c r="G160" s="318"/>
      <c r="H160" s="318"/>
      <c r="I160" s="318"/>
      <c r="J160" s="318"/>
      <c r="K160" s="318"/>
      <c r="L160" s="318"/>
      <c r="M160" s="318"/>
      <c r="N160" s="318"/>
      <c r="O160" s="318"/>
      <c r="P160" s="318"/>
      <c r="Q160" s="318"/>
      <c r="R160" s="318"/>
      <c r="S160" s="318"/>
      <c r="T160" s="318"/>
      <c r="U160" s="318"/>
      <c r="V160" s="318"/>
      <c r="W160" s="318"/>
      <c r="X160" s="318"/>
      <c r="Y160" s="318"/>
      <c r="Z160" s="318"/>
    </row>
    <row r="161" ht="15.75" customHeight="1">
      <c r="A161" s="27" t="s">
        <v>1044</v>
      </c>
      <c r="B161" s="27" t="s">
        <v>1039</v>
      </c>
      <c r="C161" s="320" t="s">
        <v>1045</v>
      </c>
      <c r="D161" s="27" t="s">
        <v>866</v>
      </c>
      <c r="E161" s="8"/>
      <c r="F161" s="8"/>
      <c r="G161" s="318"/>
      <c r="H161" s="318"/>
      <c r="I161" s="318"/>
      <c r="J161" s="318"/>
      <c r="K161" s="318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</row>
    <row r="162" ht="15.75" customHeight="1">
      <c r="A162" s="27" t="s">
        <v>1046</v>
      </c>
      <c r="B162" s="27" t="s">
        <v>1047</v>
      </c>
      <c r="C162" s="320" t="s">
        <v>1048</v>
      </c>
      <c r="D162" s="27" t="s">
        <v>632</v>
      </c>
      <c r="E162" s="8"/>
      <c r="F162" s="8"/>
      <c r="G162" s="318"/>
      <c r="H162" s="318"/>
      <c r="I162" s="318"/>
      <c r="J162" s="318"/>
      <c r="K162" s="318"/>
      <c r="L162" s="318"/>
      <c r="M162" s="318"/>
      <c r="N162" s="318"/>
      <c r="O162" s="318"/>
      <c r="P162" s="318"/>
      <c r="Q162" s="318"/>
      <c r="R162" s="318"/>
      <c r="S162" s="318"/>
      <c r="T162" s="318"/>
      <c r="U162" s="318"/>
      <c r="V162" s="318"/>
      <c r="W162" s="318"/>
      <c r="X162" s="318"/>
      <c r="Y162" s="318"/>
      <c r="Z162" s="318"/>
    </row>
    <row r="163" ht="15.75" customHeight="1">
      <c r="A163" s="27" t="s">
        <v>1049</v>
      </c>
      <c r="B163" s="27" t="s">
        <v>1050</v>
      </c>
      <c r="C163" s="320" t="s">
        <v>1051</v>
      </c>
      <c r="D163" s="27" t="s">
        <v>132</v>
      </c>
      <c r="E163" s="8"/>
      <c r="F163" s="8"/>
      <c r="G163" s="318"/>
      <c r="H163" s="318"/>
      <c r="I163" s="318"/>
      <c r="J163" s="318"/>
      <c r="K163" s="318"/>
      <c r="L163" s="318"/>
      <c r="M163" s="318"/>
      <c r="N163" s="318"/>
      <c r="O163" s="318"/>
      <c r="P163" s="318"/>
      <c r="Q163" s="318"/>
      <c r="R163" s="318"/>
      <c r="S163" s="318"/>
      <c r="T163" s="318"/>
      <c r="U163" s="318"/>
      <c r="V163" s="318"/>
      <c r="W163" s="318"/>
      <c r="X163" s="318"/>
      <c r="Y163" s="318"/>
      <c r="Z163" s="318"/>
    </row>
    <row r="164" ht="15.75" customHeight="1">
      <c r="A164" s="27" t="s">
        <v>1052</v>
      </c>
      <c r="B164" s="27" t="s">
        <v>1053</v>
      </c>
      <c r="C164" s="320" t="s">
        <v>1054</v>
      </c>
      <c r="D164" s="27" t="s">
        <v>132</v>
      </c>
      <c r="E164" s="8"/>
      <c r="F164" s="8"/>
      <c r="G164" s="318"/>
      <c r="H164" s="318"/>
      <c r="I164" s="318"/>
      <c r="J164" s="318"/>
      <c r="K164" s="318"/>
      <c r="L164" s="318"/>
      <c r="M164" s="318"/>
      <c r="N164" s="318"/>
      <c r="O164" s="318"/>
      <c r="P164" s="318"/>
      <c r="Q164" s="318"/>
      <c r="R164" s="318"/>
      <c r="S164" s="318"/>
      <c r="T164" s="318"/>
      <c r="U164" s="318"/>
      <c r="V164" s="318"/>
      <c r="W164" s="318"/>
      <c r="X164" s="318"/>
      <c r="Y164" s="318"/>
      <c r="Z164" s="318"/>
    </row>
    <row r="165" ht="15.75" customHeight="1">
      <c r="A165" s="27" t="s">
        <v>1056</v>
      </c>
      <c r="B165" s="27" t="s">
        <v>1057</v>
      </c>
      <c r="C165" s="320" t="s">
        <v>1058</v>
      </c>
      <c r="D165" s="27" t="s">
        <v>132</v>
      </c>
      <c r="E165" s="8"/>
      <c r="F165" s="8"/>
      <c r="G165" s="318"/>
      <c r="H165" s="318"/>
      <c r="I165" s="318"/>
      <c r="J165" s="318"/>
      <c r="K165" s="318"/>
      <c r="L165" s="318"/>
      <c r="M165" s="318"/>
      <c r="N165" s="318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</row>
    <row r="166" ht="15.75" customHeight="1">
      <c r="A166" s="27" t="s">
        <v>1059</v>
      </c>
      <c r="B166" s="27" t="s">
        <v>1060</v>
      </c>
      <c r="C166" s="320" t="s">
        <v>1061</v>
      </c>
      <c r="D166" s="27" t="s">
        <v>94</v>
      </c>
      <c r="E166" s="8"/>
      <c r="F166" s="8"/>
      <c r="G166" s="318"/>
      <c r="H166" s="318"/>
      <c r="I166" s="318"/>
      <c r="J166" s="318"/>
      <c r="K166" s="318"/>
      <c r="L166" s="318"/>
      <c r="M166" s="318"/>
      <c r="N166" s="318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</row>
    <row r="167" ht="15.75" customHeight="1">
      <c r="A167" s="27" t="s">
        <v>1062</v>
      </c>
      <c r="B167" s="27" t="s">
        <v>1063</v>
      </c>
      <c r="C167" s="320" t="s">
        <v>1064</v>
      </c>
      <c r="D167" s="27" t="s">
        <v>105</v>
      </c>
      <c r="E167" s="8"/>
      <c r="F167" s="8"/>
      <c r="G167" s="318"/>
      <c r="H167" s="318"/>
      <c r="I167" s="318"/>
      <c r="J167" s="318"/>
      <c r="K167" s="318"/>
      <c r="L167" s="318"/>
      <c r="M167" s="318"/>
      <c r="N167" s="318"/>
      <c r="O167" s="318"/>
      <c r="P167" s="318"/>
      <c r="Q167" s="318"/>
      <c r="R167" s="318"/>
      <c r="S167" s="318"/>
      <c r="T167" s="318"/>
      <c r="U167" s="318"/>
      <c r="V167" s="318"/>
      <c r="W167" s="318"/>
      <c r="X167" s="318"/>
      <c r="Y167" s="318"/>
      <c r="Z167" s="318"/>
    </row>
    <row r="168" ht="15.75" customHeight="1">
      <c r="A168" s="27" t="s">
        <v>1065</v>
      </c>
      <c r="B168" s="27" t="s">
        <v>1066</v>
      </c>
      <c r="C168" s="320" t="s">
        <v>1067</v>
      </c>
      <c r="D168" s="27" t="s">
        <v>105</v>
      </c>
      <c r="E168" s="8"/>
      <c r="F168" s="8"/>
      <c r="G168" s="318"/>
      <c r="H168" s="318"/>
      <c r="I168" s="318"/>
      <c r="J168" s="318"/>
      <c r="K168" s="318"/>
      <c r="L168" s="318"/>
      <c r="M168" s="318"/>
      <c r="N168" s="318"/>
      <c r="O168" s="318"/>
      <c r="P168" s="318"/>
      <c r="Q168" s="318"/>
      <c r="R168" s="318"/>
      <c r="S168" s="318"/>
      <c r="T168" s="318"/>
      <c r="U168" s="318"/>
      <c r="V168" s="318"/>
      <c r="W168" s="318"/>
      <c r="X168" s="318"/>
      <c r="Y168" s="318"/>
      <c r="Z168" s="318"/>
    </row>
    <row r="169" ht="15.75" customHeight="1">
      <c r="A169" s="27" t="s">
        <v>1068</v>
      </c>
      <c r="B169" s="27" t="s">
        <v>1069</v>
      </c>
      <c r="C169" s="320" t="s">
        <v>1070</v>
      </c>
      <c r="D169" s="27" t="s">
        <v>105</v>
      </c>
      <c r="E169" s="8"/>
      <c r="F169" s="8"/>
      <c r="G169" s="318"/>
      <c r="H169" s="318"/>
      <c r="I169" s="318"/>
      <c r="J169" s="318"/>
      <c r="K169" s="318"/>
      <c r="L169" s="318"/>
      <c r="M169" s="318"/>
      <c r="N169" s="318"/>
      <c r="O169" s="318"/>
      <c r="P169" s="318"/>
      <c r="Q169" s="318"/>
      <c r="R169" s="318"/>
      <c r="S169" s="318"/>
      <c r="T169" s="318"/>
      <c r="U169" s="318"/>
      <c r="V169" s="318"/>
      <c r="W169" s="318"/>
      <c r="X169" s="318"/>
      <c r="Y169" s="318"/>
      <c r="Z169" s="318"/>
    </row>
    <row r="170" ht="15.75" customHeight="1">
      <c r="A170" s="27" t="s">
        <v>1071</v>
      </c>
      <c r="B170" s="27" t="s">
        <v>1072</v>
      </c>
      <c r="C170" s="320" t="s">
        <v>1073</v>
      </c>
      <c r="D170" s="27" t="s">
        <v>632</v>
      </c>
      <c r="E170" s="8"/>
      <c r="F170" s="8"/>
      <c r="G170" s="318"/>
      <c r="H170" s="318"/>
      <c r="I170" s="318"/>
      <c r="J170" s="318"/>
      <c r="K170" s="318"/>
      <c r="L170" s="318"/>
      <c r="M170" s="318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</row>
    <row r="171" ht="15.75" customHeight="1">
      <c r="A171" s="27" t="s">
        <v>1074</v>
      </c>
      <c r="B171" s="27" t="s">
        <v>1075</v>
      </c>
      <c r="C171" s="320" t="s">
        <v>1076</v>
      </c>
      <c r="D171" s="27" t="s">
        <v>1012</v>
      </c>
      <c r="E171" s="8"/>
      <c r="F171" s="8"/>
      <c r="G171" s="318"/>
      <c r="H171" s="318"/>
      <c r="I171" s="318"/>
      <c r="J171" s="318"/>
      <c r="K171" s="318"/>
      <c r="L171" s="318"/>
      <c r="M171" s="318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</row>
    <row r="172" ht="15.75" customHeight="1">
      <c r="A172" s="27" t="s">
        <v>1077</v>
      </c>
      <c r="B172" s="27" t="s">
        <v>1078</v>
      </c>
      <c r="C172" s="320" t="s">
        <v>1079</v>
      </c>
      <c r="D172" s="27" t="s">
        <v>942</v>
      </c>
      <c r="E172" s="8"/>
      <c r="F172" s="8"/>
      <c r="G172" s="318"/>
      <c r="H172" s="318"/>
      <c r="I172" s="318"/>
      <c r="J172" s="318"/>
      <c r="K172" s="318"/>
      <c r="L172" s="318"/>
      <c r="M172" s="318"/>
      <c r="N172" s="318"/>
      <c r="O172" s="318"/>
      <c r="P172" s="318"/>
      <c r="Q172" s="318"/>
      <c r="R172" s="318"/>
      <c r="S172" s="318"/>
      <c r="T172" s="318"/>
      <c r="U172" s="318"/>
      <c r="V172" s="318"/>
      <c r="W172" s="318"/>
      <c r="X172" s="318"/>
      <c r="Y172" s="318"/>
      <c r="Z172" s="318"/>
    </row>
    <row r="173" ht="15.75" customHeight="1">
      <c r="A173" s="27" t="s">
        <v>1080</v>
      </c>
      <c r="B173" s="27" t="s">
        <v>1081</v>
      </c>
      <c r="C173" s="320" t="s">
        <v>1082</v>
      </c>
      <c r="D173" s="27" t="s">
        <v>94</v>
      </c>
      <c r="E173" s="8"/>
      <c r="F173" s="8"/>
      <c r="G173" s="318"/>
      <c r="H173" s="318"/>
      <c r="I173" s="318"/>
      <c r="J173" s="318"/>
      <c r="K173" s="318"/>
      <c r="L173" s="318"/>
      <c r="M173" s="318"/>
      <c r="N173" s="318"/>
      <c r="O173" s="318"/>
      <c r="P173" s="318"/>
      <c r="Q173" s="318"/>
      <c r="R173" s="318"/>
      <c r="S173" s="318"/>
      <c r="T173" s="318"/>
      <c r="U173" s="318"/>
      <c r="V173" s="318"/>
      <c r="W173" s="318"/>
      <c r="X173" s="318"/>
      <c r="Y173" s="318"/>
      <c r="Z173" s="318"/>
    </row>
    <row r="174" ht="15.75" customHeight="1">
      <c r="A174" s="27" t="s">
        <v>1084</v>
      </c>
      <c r="B174" s="27" t="s">
        <v>1085</v>
      </c>
      <c r="C174" s="320" t="s">
        <v>1086</v>
      </c>
      <c r="D174" s="27" t="s">
        <v>94</v>
      </c>
      <c r="E174" s="8"/>
      <c r="F174" s="8"/>
      <c r="G174" s="318"/>
      <c r="H174" s="318"/>
      <c r="I174" s="318"/>
      <c r="J174" s="318"/>
      <c r="K174" s="318"/>
      <c r="L174" s="318"/>
      <c r="M174" s="318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</row>
    <row r="175" ht="15.75" customHeight="1">
      <c r="A175" s="27" t="s">
        <v>1087</v>
      </c>
      <c r="B175" s="27" t="s">
        <v>1088</v>
      </c>
      <c r="C175" s="320" t="s">
        <v>1089</v>
      </c>
      <c r="D175" s="27" t="s">
        <v>132</v>
      </c>
      <c r="E175" s="8"/>
      <c r="F175" s="8"/>
      <c r="G175" s="318"/>
      <c r="H175" s="318"/>
      <c r="I175" s="318"/>
      <c r="J175" s="318"/>
      <c r="K175" s="318"/>
      <c r="L175" s="318"/>
      <c r="M175" s="318"/>
      <c r="N175" s="318"/>
      <c r="O175" s="318"/>
      <c r="P175" s="318"/>
      <c r="Q175" s="318"/>
      <c r="R175" s="318"/>
      <c r="S175" s="318"/>
      <c r="T175" s="318"/>
      <c r="U175" s="318"/>
      <c r="V175" s="318"/>
      <c r="W175" s="318"/>
      <c r="X175" s="318"/>
      <c r="Y175" s="318"/>
      <c r="Z175" s="318"/>
    </row>
    <row r="176" ht="15.75" customHeight="1">
      <c r="A176" s="27" t="s">
        <v>1090</v>
      </c>
      <c r="B176" s="27" t="s">
        <v>1091</v>
      </c>
      <c r="C176" s="320" t="s">
        <v>1092</v>
      </c>
      <c r="D176" s="27" t="s">
        <v>632</v>
      </c>
      <c r="E176" s="8"/>
      <c r="F176" s="8"/>
      <c r="G176" s="318"/>
      <c r="H176" s="318"/>
      <c r="I176" s="318"/>
      <c r="J176" s="318"/>
      <c r="K176" s="318"/>
      <c r="L176" s="318"/>
      <c r="M176" s="318"/>
      <c r="N176" s="318"/>
      <c r="O176" s="318"/>
      <c r="P176" s="318"/>
      <c r="Q176" s="318"/>
      <c r="R176" s="318"/>
      <c r="S176" s="318"/>
      <c r="T176" s="318"/>
      <c r="U176" s="318"/>
      <c r="V176" s="318"/>
      <c r="W176" s="318"/>
      <c r="X176" s="318"/>
      <c r="Y176" s="318"/>
      <c r="Z176" s="318"/>
    </row>
    <row r="177" ht="15.75" customHeight="1">
      <c r="A177" s="27" t="s">
        <v>1093</v>
      </c>
      <c r="B177" s="27" t="s">
        <v>1094</v>
      </c>
      <c r="C177" s="320" t="s">
        <v>1095</v>
      </c>
      <c r="D177" s="27" t="s">
        <v>1096</v>
      </c>
      <c r="E177" s="8"/>
      <c r="F177" s="8"/>
      <c r="G177" s="318"/>
      <c r="H177" s="318"/>
      <c r="I177" s="318"/>
      <c r="J177" s="318"/>
      <c r="K177" s="318"/>
      <c r="L177" s="318"/>
      <c r="M177" s="318"/>
      <c r="N177" s="318"/>
      <c r="O177" s="318"/>
      <c r="P177" s="318"/>
      <c r="Q177" s="318"/>
      <c r="R177" s="318"/>
      <c r="S177" s="318"/>
      <c r="T177" s="318"/>
      <c r="U177" s="318"/>
      <c r="V177" s="318"/>
      <c r="W177" s="318"/>
      <c r="X177" s="318"/>
      <c r="Y177" s="318"/>
      <c r="Z177" s="318"/>
    </row>
    <row r="178" ht="15.75" customHeight="1">
      <c r="A178" s="27" t="s">
        <v>1097</v>
      </c>
      <c r="B178" s="27" t="s">
        <v>1098</v>
      </c>
      <c r="C178" s="320" t="s">
        <v>1099</v>
      </c>
      <c r="D178" s="27" t="s">
        <v>1096</v>
      </c>
      <c r="E178" s="8"/>
      <c r="F178" s="8"/>
      <c r="G178" s="318"/>
      <c r="H178" s="318"/>
      <c r="I178" s="318"/>
      <c r="J178" s="318"/>
      <c r="K178" s="318"/>
      <c r="L178" s="318"/>
      <c r="M178" s="318"/>
      <c r="N178" s="318"/>
      <c r="O178" s="318"/>
      <c r="P178" s="318"/>
      <c r="Q178" s="318"/>
      <c r="R178" s="318"/>
      <c r="S178" s="318"/>
      <c r="T178" s="318"/>
      <c r="U178" s="318"/>
      <c r="V178" s="318"/>
      <c r="W178" s="318"/>
      <c r="X178" s="318"/>
      <c r="Y178" s="318"/>
      <c r="Z178" s="318"/>
    </row>
    <row r="179" ht="15.75" customHeight="1">
      <c r="A179" s="27" t="s">
        <v>1100</v>
      </c>
      <c r="B179" s="27" t="s">
        <v>1101</v>
      </c>
      <c r="C179" s="320" t="s">
        <v>1102</v>
      </c>
      <c r="D179" s="27" t="s">
        <v>632</v>
      </c>
      <c r="E179" s="8"/>
      <c r="F179" s="8"/>
      <c r="G179" s="318"/>
      <c r="H179" s="318"/>
      <c r="I179" s="318"/>
      <c r="J179" s="318"/>
      <c r="K179" s="318"/>
      <c r="L179" s="318"/>
      <c r="M179" s="318"/>
      <c r="N179" s="318"/>
      <c r="O179" s="318"/>
      <c r="P179" s="318"/>
      <c r="Q179" s="318"/>
      <c r="R179" s="318"/>
      <c r="S179" s="318"/>
      <c r="T179" s="318"/>
      <c r="U179" s="318"/>
      <c r="V179" s="318"/>
      <c r="W179" s="318"/>
      <c r="X179" s="318"/>
      <c r="Y179" s="318"/>
      <c r="Z179" s="318"/>
    </row>
    <row r="180" ht="15.75" customHeight="1">
      <c r="A180" s="27" t="s">
        <v>1103</v>
      </c>
      <c r="B180" s="27" t="s">
        <v>1104</v>
      </c>
      <c r="C180" s="320" t="s">
        <v>1105</v>
      </c>
      <c r="D180" s="27" t="s">
        <v>632</v>
      </c>
      <c r="E180" s="8"/>
      <c r="F180" s="8"/>
      <c r="G180" s="318"/>
      <c r="H180" s="318"/>
      <c r="I180" s="318"/>
      <c r="J180" s="318"/>
      <c r="K180" s="318"/>
      <c r="L180" s="318"/>
      <c r="M180" s="318"/>
      <c r="N180" s="318"/>
      <c r="O180" s="318"/>
      <c r="P180" s="318"/>
      <c r="Q180" s="318"/>
      <c r="R180" s="318"/>
      <c r="S180" s="318"/>
      <c r="T180" s="318"/>
      <c r="U180" s="318"/>
      <c r="V180" s="318"/>
      <c r="W180" s="318"/>
      <c r="X180" s="318"/>
      <c r="Y180" s="318"/>
      <c r="Z180" s="318"/>
    </row>
    <row r="181" ht="15.75" customHeight="1">
      <c r="A181" s="27" t="s">
        <v>1107</v>
      </c>
      <c r="B181" s="27" t="s">
        <v>1108</v>
      </c>
      <c r="C181" s="320" t="s">
        <v>1109</v>
      </c>
      <c r="D181" s="27" t="s">
        <v>132</v>
      </c>
      <c r="E181" s="8"/>
      <c r="F181" s="8"/>
      <c r="G181" s="318"/>
      <c r="H181" s="318"/>
      <c r="I181" s="318"/>
      <c r="J181" s="318"/>
      <c r="K181" s="318"/>
      <c r="L181" s="318"/>
      <c r="M181" s="318"/>
      <c r="N181" s="318"/>
      <c r="O181" s="318"/>
      <c r="P181" s="318"/>
      <c r="Q181" s="318"/>
      <c r="R181" s="318"/>
      <c r="S181" s="318"/>
      <c r="T181" s="318"/>
      <c r="U181" s="318"/>
      <c r="V181" s="318"/>
      <c r="W181" s="318"/>
      <c r="X181" s="318"/>
      <c r="Y181" s="318"/>
      <c r="Z181" s="318"/>
    </row>
    <row r="182" ht="15.75" customHeight="1">
      <c r="A182" s="27" t="s">
        <v>1110</v>
      </c>
      <c r="B182" s="27" t="s">
        <v>1111</v>
      </c>
      <c r="C182" s="320" t="s">
        <v>1112</v>
      </c>
      <c r="D182" s="27" t="s">
        <v>132</v>
      </c>
      <c r="E182" s="8"/>
      <c r="F182" s="8"/>
      <c r="G182" s="318"/>
      <c r="H182" s="318"/>
      <c r="I182" s="318"/>
      <c r="J182" s="318"/>
      <c r="K182" s="318"/>
      <c r="L182" s="318"/>
      <c r="M182" s="318"/>
      <c r="N182" s="318"/>
      <c r="O182" s="318"/>
      <c r="P182" s="318"/>
      <c r="Q182" s="318"/>
      <c r="R182" s="318"/>
      <c r="S182" s="318"/>
      <c r="T182" s="318"/>
      <c r="U182" s="318"/>
      <c r="V182" s="318"/>
      <c r="W182" s="318"/>
      <c r="X182" s="318"/>
      <c r="Y182" s="318"/>
      <c r="Z182" s="318"/>
    </row>
    <row r="183" ht="15.75" customHeight="1">
      <c r="A183" s="27" t="s">
        <v>1113</v>
      </c>
      <c r="B183" s="27" t="s">
        <v>1114</v>
      </c>
      <c r="C183" s="320" t="s">
        <v>1115</v>
      </c>
      <c r="D183" s="27" t="s">
        <v>132</v>
      </c>
      <c r="E183" s="8"/>
      <c r="F183" s="8"/>
      <c r="G183" s="318"/>
      <c r="H183" s="318"/>
      <c r="I183" s="318"/>
      <c r="J183" s="318"/>
      <c r="K183" s="318"/>
      <c r="L183" s="318"/>
      <c r="M183" s="318"/>
      <c r="N183" s="318"/>
      <c r="O183" s="318"/>
      <c r="P183" s="318"/>
      <c r="Q183" s="318"/>
      <c r="R183" s="318"/>
      <c r="S183" s="318"/>
      <c r="T183" s="318"/>
      <c r="U183" s="318"/>
      <c r="V183" s="318"/>
      <c r="W183" s="318"/>
      <c r="X183" s="318"/>
      <c r="Y183" s="318"/>
      <c r="Z183" s="318"/>
    </row>
    <row r="184" ht="15.75" customHeight="1">
      <c r="A184" s="27" t="s">
        <v>1116</v>
      </c>
      <c r="B184" s="27" t="s">
        <v>1117</v>
      </c>
      <c r="C184" s="320" t="s">
        <v>1118</v>
      </c>
      <c r="D184" s="27" t="s">
        <v>94</v>
      </c>
      <c r="E184" s="8"/>
      <c r="F184" s="8"/>
      <c r="G184" s="318"/>
      <c r="H184" s="318"/>
      <c r="I184" s="318"/>
      <c r="J184" s="318"/>
      <c r="K184" s="318"/>
      <c r="L184" s="318"/>
      <c r="M184" s="318"/>
      <c r="N184" s="318"/>
      <c r="O184" s="318"/>
      <c r="P184" s="318"/>
      <c r="Q184" s="318"/>
      <c r="R184" s="318"/>
      <c r="S184" s="318"/>
      <c r="T184" s="318"/>
      <c r="U184" s="318"/>
      <c r="V184" s="318"/>
      <c r="W184" s="318"/>
      <c r="X184" s="318"/>
      <c r="Y184" s="318"/>
      <c r="Z184" s="318"/>
    </row>
    <row r="185" ht="15.75" customHeight="1">
      <c r="A185" s="27" t="s">
        <v>1119</v>
      </c>
      <c r="B185" s="27" t="s">
        <v>1117</v>
      </c>
      <c r="C185" s="320" t="s">
        <v>1120</v>
      </c>
      <c r="D185" s="27" t="s">
        <v>105</v>
      </c>
      <c r="E185" s="8"/>
      <c r="F185" s="8"/>
      <c r="G185" s="318"/>
      <c r="H185" s="318"/>
      <c r="I185" s="318"/>
      <c r="J185" s="318"/>
      <c r="K185" s="318"/>
      <c r="L185" s="318"/>
      <c r="M185" s="318"/>
      <c r="N185" s="318"/>
      <c r="O185" s="318"/>
      <c r="P185" s="318"/>
      <c r="Q185" s="318"/>
      <c r="R185" s="318"/>
      <c r="S185" s="318"/>
      <c r="T185" s="318"/>
      <c r="U185" s="318"/>
      <c r="V185" s="318"/>
      <c r="W185" s="318"/>
      <c r="X185" s="318"/>
      <c r="Y185" s="318"/>
      <c r="Z185" s="318"/>
    </row>
    <row r="186" ht="15.75" customHeight="1">
      <c r="A186" s="27" t="s">
        <v>1121</v>
      </c>
      <c r="B186" s="27" t="s">
        <v>1122</v>
      </c>
      <c r="C186" s="320" t="s">
        <v>1123</v>
      </c>
      <c r="D186" s="27" t="s">
        <v>94</v>
      </c>
      <c r="E186" s="8"/>
      <c r="F186" s="8"/>
      <c r="G186" s="318"/>
      <c r="H186" s="318"/>
      <c r="I186" s="318"/>
      <c r="J186" s="318"/>
      <c r="K186" s="318"/>
      <c r="L186" s="318"/>
      <c r="M186" s="318"/>
      <c r="N186" s="318"/>
      <c r="O186" s="318"/>
      <c r="P186" s="318"/>
      <c r="Q186" s="318"/>
      <c r="R186" s="318"/>
      <c r="S186" s="318"/>
      <c r="T186" s="318"/>
      <c r="U186" s="318"/>
      <c r="V186" s="318"/>
      <c r="W186" s="318"/>
      <c r="X186" s="318"/>
      <c r="Y186" s="318"/>
      <c r="Z186" s="318"/>
    </row>
    <row r="187" ht="15.75" customHeight="1">
      <c r="A187" s="27" t="s">
        <v>1124</v>
      </c>
      <c r="B187" s="27" t="s">
        <v>1122</v>
      </c>
      <c r="C187" s="320" t="s">
        <v>1125</v>
      </c>
      <c r="D187" s="27" t="s">
        <v>105</v>
      </c>
      <c r="E187" s="8"/>
      <c r="F187" s="8"/>
      <c r="G187" s="318"/>
      <c r="H187" s="318"/>
      <c r="I187" s="318"/>
      <c r="J187" s="318"/>
      <c r="K187" s="318"/>
      <c r="L187" s="318"/>
      <c r="M187" s="318"/>
      <c r="N187" s="318"/>
      <c r="O187" s="318"/>
      <c r="P187" s="318"/>
      <c r="Q187" s="318"/>
      <c r="R187" s="318"/>
      <c r="S187" s="318"/>
      <c r="T187" s="318"/>
      <c r="U187" s="318"/>
      <c r="V187" s="318"/>
      <c r="W187" s="318"/>
      <c r="X187" s="318"/>
      <c r="Y187" s="318"/>
      <c r="Z187" s="318"/>
    </row>
    <row r="188" ht="15.75" customHeight="1">
      <c r="A188" s="27" t="s">
        <v>1126</v>
      </c>
      <c r="B188" s="27" t="s">
        <v>1127</v>
      </c>
      <c r="C188" s="320" t="s">
        <v>1128</v>
      </c>
      <c r="D188" s="27" t="s">
        <v>94</v>
      </c>
      <c r="E188" s="8"/>
      <c r="F188" s="8"/>
      <c r="G188" s="318"/>
      <c r="H188" s="318"/>
      <c r="I188" s="318"/>
      <c r="J188" s="318"/>
      <c r="K188" s="318"/>
      <c r="L188" s="318"/>
      <c r="M188" s="318"/>
      <c r="N188" s="318"/>
      <c r="O188" s="318"/>
      <c r="P188" s="318"/>
      <c r="Q188" s="318"/>
      <c r="R188" s="318"/>
      <c r="S188" s="318"/>
      <c r="T188" s="318"/>
      <c r="U188" s="318"/>
      <c r="V188" s="318"/>
      <c r="W188" s="318"/>
      <c r="X188" s="318"/>
      <c r="Y188" s="318"/>
      <c r="Z188" s="318"/>
    </row>
    <row r="189" ht="15.75" customHeight="1">
      <c r="A189" s="27" t="s">
        <v>1130</v>
      </c>
      <c r="B189" s="27" t="s">
        <v>1127</v>
      </c>
      <c r="C189" s="320" t="s">
        <v>1131</v>
      </c>
      <c r="D189" s="27" t="s">
        <v>105</v>
      </c>
      <c r="E189" s="8"/>
      <c r="F189" s="8"/>
      <c r="G189" s="318"/>
      <c r="H189" s="318"/>
      <c r="I189" s="318"/>
      <c r="J189" s="318"/>
      <c r="K189" s="318"/>
      <c r="L189" s="318"/>
      <c r="M189" s="318"/>
      <c r="N189" s="318"/>
      <c r="O189" s="318"/>
      <c r="P189" s="318"/>
      <c r="Q189" s="318"/>
      <c r="R189" s="318"/>
      <c r="S189" s="318"/>
      <c r="T189" s="318"/>
      <c r="U189" s="318"/>
      <c r="V189" s="318"/>
      <c r="W189" s="318"/>
      <c r="X189" s="318"/>
      <c r="Y189" s="318"/>
      <c r="Z189" s="318"/>
    </row>
    <row r="190" ht="15.75" customHeight="1">
      <c r="A190" s="27" t="s">
        <v>1132</v>
      </c>
      <c r="B190" s="27" t="s">
        <v>1133</v>
      </c>
      <c r="C190" s="320" t="s">
        <v>1134</v>
      </c>
      <c r="D190" s="27" t="s">
        <v>94</v>
      </c>
      <c r="E190" s="8"/>
      <c r="F190" s="8"/>
      <c r="G190" s="318"/>
      <c r="H190" s="318"/>
      <c r="I190" s="318"/>
      <c r="J190" s="318"/>
      <c r="K190" s="318"/>
      <c r="L190" s="318"/>
      <c r="M190" s="318"/>
      <c r="N190" s="318"/>
      <c r="O190" s="318"/>
      <c r="P190" s="318"/>
      <c r="Q190" s="318"/>
      <c r="R190" s="318"/>
      <c r="S190" s="318"/>
      <c r="T190" s="318"/>
      <c r="U190" s="318"/>
      <c r="V190" s="318"/>
      <c r="W190" s="318"/>
      <c r="X190" s="318"/>
      <c r="Y190" s="318"/>
      <c r="Z190" s="318"/>
    </row>
    <row r="191" ht="15.75" customHeight="1">
      <c r="A191" s="27" t="s">
        <v>1135</v>
      </c>
      <c r="B191" s="27" t="s">
        <v>1133</v>
      </c>
      <c r="C191" s="320" t="s">
        <v>1136</v>
      </c>
      <c r="D191" s="27" t="s">
        <v>105</v>
      </c>
      <c r="E191" s="8"/>
      <c r="F191" s="8"/>
      <c r="G191" s="318"/>
      <c r="H191" s="318"/>
      <c r="I191" s="318"/>
      <c r="J191" s="318"/>
      <c r="K191" s="318"/>
      <c r="L191" s="318"/>
      <c r="M191" s="318"/>
      <c r="N191" s="318"/>
      <c r="O191" s="318"/>
      <c r="P191" s="318"/>
      <c r="Q191" s="318"/>
      <c r="R191" s="318"/>
      <c r="S191" s="318"/>
      <c r="T191" s="318"/>
      <c r="U191" s="318"/>
      <c r="V191" s="318"/>
      <c r="W191" s="318"/>
      <c r="X191" s="318"/>
      <c r="Y191" s="318"/>
      <c r="Z191" s="318"/>
    </row>
    <row r="192" ht="15.75" customHeight="1">
      <c r="A192" s="27" t="s">
        <v>1137</v>
      </c>
      <c r="B192" s="27" t="s">
        <v>1138</v>
      </c>
      <c r="C192" s="320" t="s">
        <v>1139</v>
      </c>
      <c r="D192" s="27" t="s">
        <v>94</v>
      </c>
      <c r="E192" s="8"/>
      <c r="F192" s="8"/>
      <c r="G192" s="318"/>
      <c r="H192" s="318"/>
      <c r="I192" s="318"/>
      <c r="J192" s="318"/>
      <c r="K192" s="318"/>
      <c r="L192" s="318"/>
      <c r="M192" s="318"/>
      <c r="N192" s="318"/>
      <c r="O192" s="318"/>
      <c r="P192" s="318"/>
      <c r="Q192" s="318"/>
      <c r="R192" s="318"/>
      <c r="S192" s="318"/>
      <c r="T192" s="318"/>
      <c r="U192" s="318"/>
      <c r="V192" s="318"/>
      <c r="W192" s="318"/>
      <c r="X192" s="318"/>
      <c r="Y192" s="318"/>
      <c r="Z192" s="318"/>
    </row>
    <row r="193" ht="15.75" customHeight="1">
      <c r="A193" s="27" t="s">
        <v>1140</v>
      </c>
      <c r="B193" s="27" t="s">
        <v>1138</v>
      </c>
      <c r="C193" s="320" t="s">
        <v>1141</v>
      </c>
      <c r="D193" s="27" t="s">
        <v>105</v>
      </c>
      <c r="E193" s="8"/>
      <c r="F193" s="8"/>
      <c r="G193" s="318"/>
      <c r="H193" s="318"/>
      <c r="I193" s="318"/>
      <c r="J193" s="318"/>
      <c r="K193" s="318"/>
      <c r="L193" s="318"/>
      <c r="M193" s="318"/>
      <c r="N193" s="318"/>
      <c r="O193" s="318"/>
      <c r="P193" s="318"/>
      <c r="Q193" s="318"/>
      <c r="R193" s="318"/>
      <c r="S193" s="318"/>
      <c r="T193" s="318"/>
      <c r="U193" s="318"/>
      <c r="V193" s="318"/>
      <c r="W193" s="318"/>
      <c r="X193" s="318"/>
      <c r="Y193" s="318"/>
      <c r="Z193" s="318"/>
    </row>
    <row r="194" ht="15.75" customHeight="1">
      <c r="A194" s="27" t="s">
        <v>1142</v>
      </c>
      <c r="B194" s="27" t="s">
        <v>1143</v>
      </c>
      <c r="C194" s="320" t="s">
        <v>1144</v>
      </c>
      <c r="D194" s="27" t="s">
        <v>94</v>
      </c>
      <c r="E194" s="8"/>
      <c r="F194" s="8"/>
      <c r="G194" s="318"/>
      <c r="H194" s="318"/>
      <c r="I194" s="318"/>
      <c r="J194" s="318"/>
      <c r="K194" s="318"/>
      <c r="L194" s="318"/>
      <c r="M194" s="318"/>
      <c r="N194" s="318"/>
      <c r="O194" s="318"/>
      <c r="P194" s="318"/>
      <c r="Q194" s="318"/>
      <c r="R194" s="318"/>
      <c r="S194" s="318"/>
      <c r="T194" s="318"/>
      <c r="U194" s="318"/>
      <c r="V194" s="318"/>
      <c r="W194" s="318"/>
      <c r="X194" s="318"/>
      <c r="Y194" s="318"/>
      <c r="Z194" s="318"/>
    </row>
    <row r="195" ht="15.75" customHeight="1">
      <c r="A195" s="27" t="s">
        <v>1145</v>
      </c>
      <c r="B195" s="27" t="s">
        <v>1146</v>
      </c>
      <c r="C195" s="320" t="s">
        <v>1147</v>
      </c>
      <c r="D195" s="27" t="s">
        <v>94</v>
      </c>
      <c r="E195" s="8"/>
      <c r="F195" s="8"/>
      <c r="G195" s="318"/>
      <c r="H195" s="318"/>
      <c r="I195" s="318"/>
      <c r="J195" s="318"/>
      <c r="K195" s="318"/>
      <c r="L195" s="318"/>
      <c r="M195" s="318"/>
      <c r="N195" s="318"/>
      <c r="O195" s="318"/>
      <c r="P195" s="318"/>
      <c r="Q195" s="318"/>
      <c r="R195" s="318"/>
      <c r="S195" s="318"/>
      <c r="T195" s="318"/>
      <c r="U195" s="318"/>
      <c r="V195" s="318"/>
      <c r="W195" s="318"/>
      <c r="X195" s="318"/>
      <c r="Y195" s="318"/>
      <c r="Z195" s="318"/>
    </row>
    <row r="196" ht="15.75" customHeight="1">
      <c r="A196" s="27" t="s">
        <v>1148</v>
      </c>
      <c r="B196" s="27" t="s">
        <v>1149</v>
      </c>
      <c r="C196" s="320" t="s">
        <v>1150</v>
      </c>
      <c r="D196" s="27" t="s">
        <v>105</v>
      </c>
      <c r="E196" s="8"/>
      <c r="F196" s="8"/>
      <c r="G196" s="318"/>
      <c r="H196" s="318"/>
      <c r="I196" s="318"/>
      <c r="J196" s="318"/>
      <c r="K196" s="318"/>
      <c r="L196" s="318"/>
      <c r="M196" s="318"/>
      <c r="N196" s="318"/>
      <c r="O196" s="318"/>
      <c r="P196" s="318"/>
      <c r="Q196" s="318"/>
      <c r="R196" s="318"/>
      <c r="S196" s="318"/>
      <c r="T196" s="318"/>
      <c r="U196" s="318"/>
      <c r="V196" s="318"/>
      <c r="W196" s="318"/>
      <c r="X196" s="318"/>
      <c r="Y196" s="318"/>
      <c r="Z196" s="318"/>
    </row>
    <row r="197" ht="15.75" customHeight="1">
      <c r="A197" s="27" t="s">
        <v>1152</v>
      </c>
      <c r="B197" s="27" t="s">
        <v>1153</v>
      </c>
      <c r="C197" s="320" t="s">
        <v>1154</v>
      </c>
      <c r="D197" s="27" t="s">
        <v>105</v>
      </c>
      <c r="E197" s="8"/>
      <c r="F197" s="8"/>
      <c r="G197" s="318"/>
      <c r="H197" s="318"/>
      <c r="I197" s="318"/>
      <c r="J197" s="318"/>
      <c r="K197" s="318"/>
      <c r="L197" s="318"/>
      <c r="M197" s="318"/>
      <c r="N197" s="318"/>
      <c r="O197" s="318"/>
      <c r="P197" s="318"/>
      <c r="Q197" s="318"/>
      <c r="R197" s="318"/>
      <c r="S197" s="318"/>
      <c r="T197" s="318"/>
      <c r="U197" s="318"/>
      <c r="V197" s="318"/>
      <c r="W197" s="318"/>
      <c r="X197" s="318"/>
      <c r="Y197" s="318"/>
      <c r="Z197" s="318"/>
    </row>
    <row r="198" ht="15.75" customHeight="1">
      <c r="A198" s="27" t="s">
        <v>1155</v>
      </c>
      <c r="B198" s="27" t="s">
        <v>1156</v>
      </c>
      <c r="C198" s="320" t="s">
        <v>1157</v>
      </c>
      <c r="D198" s="27" t="s">
        <v>94</v>
      </c>
      <c r="E198" s="8"/>
      <c r="F198" s="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  <c r="U198" s="318"/>
      <c r="V198" s="318"/>
      <c r="W198" s="318"/>
      <c r="X198" s="318"/>
      <c r="Y198" s="318"/>
      <c r="Z198" s="318"/>
    </row>
    <row r="199" ht="15.75" customHeight="1">
      <c r="A199" s="27" t="s">
        <v>1158</v>
      </c>
      <c r="B199" s="27" t="s">
        <v>1159</v>
      </c>
      <c r="C199" s="320" t="s">
        <v>29</v>
      </c>
      <c r="D199" s="27" t="s">
        <v>94</v>
      </c>
      <c r="E199" s="8"/>
      <c r="F199" s="8"/>
      <c r="G199" s="318"/>
      <c r="H199" s="318"/>
      <c r="I199" s="318"/>
      <c r="J199" s="318"/>
      <c r="K199" s="318"/>
      <c r="L199" s="318"/>
      <c r="M199" s="318"/>
      <c r="N199" s="318"/>
      <c r="O199" s="318"/>
      <c r="P199" s="318"/>
      <c r="Q199" s="318"/>
      <c r="R199" s="318"/>
      <c r="S199" s="318"/>
      <c r="T199" s="318"/>
      <c r="U199" s="318"/>
      <c r="V199" s="318"/>
      <c r="W199" s="318"/>
      <c r="X199" s="318"/>
      <c r="Y199" s="318"/>
      <c r="Z199" s="318"/>
    </row>
    <row r="200" ht="15.75" customHeight="1">
      <c r="A200" s="27" t="s">
        <v>1160</v>
      </c>
      <c r="B200" s="27" t="s">
        <v>1161</v>
      </c>
      <c r="C200" s="320" t="s">
        <v>1162</v>
      </c>
      <c r="D200" s="27" t="s">
        <v>94</v>
      </c>
      <c r="E200" s="8"/>
      <c r="F200" s="8"/>
      <c r="G200" s="318"/>
      <c r="H200" s="318"/>
      <c r="I200" s="318"/>
      <c r="J200" s="318"/>
      <c r="K200" s="318"/>
      <c r="L200" s="318"/>
      <c r="M200" s="318"/>
      <c r="N200" s="318"/>
      <c r="O200" s="318"/>
      <c r="P200" s="318"/>
      <c r="Q200" s="318"/>
      <c r="R200" s="318"/>
      <c r="S200" s="318"/>
      <c r="T200" s="318"/>
      <c r="U200" s="318"/>
      <c r="V200" s="318"/>
      <c r="W200" s="318"/>
      <c r="X200" s="318"/>
      <c r="Y200" s="318"/>
      <c r="Z200" s="318"/>
    </row>
    <row r="201" ht="15.75" customHeight="1">
      <c r="A201" s="27" t="s">
        <v>1163</v>
      </c>
      <c r="B201" s="27" t="s">
        <v>1164</v>
      </c>
      <c r="C201" s="320" t="s">
        <v>180</v>
      </c>
      <c r="D201" s="27" t="s">
        <v>94</v>
      </c>
      <c r="E201" s="8"/>
      <c r="F201" s="8"/>
      <c r="G201" s="318"/>
      <c r="H201" s="318"/>
      <c r="I201" s="318"/>
      <c r="J201" s="318"/>
      <c r="K201" s="318"/>
      <c r="L201" s="318"/>
      <c r="M201" s="318"/>
      <c r="N201" s="318"/>
      <c r="O201" s="318"/>
      <c r="P201" s="318"/>
      <c r="Q201" s="318"/>
      <c r="R201" s="318"/>
      <c r="S201" s="318"/>
      <c r="T201" s="318"/>
      <c r="U201" s="318"/>
      <c r="V201" s="318"/>
      <c r="W201" s="318"/>
      <c r="X201" s="318"/>
      <c r="Y201" s="318"/>
      <c r="Z201" s="318"/>
    </row>
    <row r="202" ht="15.75" customHeight="1">
      <c r="A202" s="27" t="s">
        <v>1165</v>
      </c>
      <c r="B202" s="27" t="s">
        <v>1166</v>
      </c>
      <c r="C202" s="320" t="s">
        <v>1167</v>
      </c>
      <c r="D202" s="27" t="s">
        <v>94</v>
      </c>
      <c r="E202" s="8"/>
      <c r="F202" s="8"/>
      <c r="G202" s="318"/>
      <c r="H202" s="318"/>
      <c r="I202" s="318"/>
      <c r="J202" s="318"/>
      <c r="K202" s="318"/>
      <c r="L202" s="318"/>
      <c r="M202" s="318"/>
      <c r="N202" s="318"/>
      <c r="O202" s="318"/>
      <c r="P202" s="318"/>
      <c r="Q202" s="318"/>
      <c r="R202" s="318"/>
      <c r="S202" s="318"/>
      <c r="T202" s="318"/>
      <c r="U202" s="318"/>
      <c r="V202" s="318"/>
      <c r="W202" s="318"/>
      <c r="X202" s="318"/>
      <c r="Y202" s="318"/>
      <c r="Z202" s="318"/>
    </row>
    <row r="203" ht="15.75" customHeight="1">
      <c r="A203" s="27" t="s">
        <v>1168</v>
      </c>
      <c r="B203" s="27" t="s">
        <v>1169</v>
      </c>
      <c r="C203" s="320" t="s">
        <v>1170</v>
      </c>
      <c r="D203" s="27" t="s">
        <v>632</v>
      </c>
      <c r="E203" s="8"/>
      <c r="F203" s="8"/>
      <c r="G203" s="318"/>
      <c r="H203" s="318"/>
      <c r="I203" s="318"/>
      <c r="J203" s="318"/>
      <c r="K203" s="318"/>
      <c r="L203" s="318"/>
      <c r="M203" s="318"/>
      <c r="N203" s="318"/>
      <c r="O203" s="318"/>
      <c r="P203" s="318"/>
      <c r="Q203" s="318"/>
      <c r="R203" s="318"/>
      <c r="S203" s="318"/>
      <c r="T203" s="318"/>
      <c r="U203" s="318"/>
      <c r="V203" s="318"/>
      <c r="W203" s="318"/>
      <c r="X203" s="318"/>
      <c r="Y203" s="318"/>
      <c r="Z203" s="318"/>
    </row>
    <row r="204" ht="15.75" customHeight="1">
      <c r="A204" s="27" t="s">
        <v>1171</v>
      </c>
      <c r="B204" s="27" t="s">
        <v>1172</v>
      </c>
      <c r="C204" s="320" t="s">
        <v>1173</v>
      </c>
      <c r="D204" s="27" t="s">
        <v>632</v>
      </c>
      <c r="E204" s="8"/>
      <c r="F204" s="8"/>
      <c r="G204" s="318"/>
      <c r="H204" s="318"/>
      <c r="I204" s="318"/>
      <c r="J204" s="318"/>
      <c r="K204" s="318"/>
      <c r="L204" s="318"/>
      <c r="M204" s="318"/>
      <c r="N204" s="318"/>
      <c r="O204" s="318"/>
      <c r="P204" s="318"/>
      <c r="Q204" s="318"/>
      <c r="R204" s="318"/>
      <c r="S204" s="318"/>
      <c r="T204" s="318"/>
      <c r="U204" s="318"/>
      <c r="V204" s="318"/>
      <c r="W204" s="318"/>
      <c r="X204" s="318"/>
      <c r="Y204" s="318"/>
      <c r="Z204" s="318"/>
    </row>
    <row r="205" ht="15.75" customHeight="1">
      <c r="A205" s="27" t="s">
        <v>1175</v>
      </c>
      <c r="B205" s="27" t="s">
        <v>1176</v>
      </c>
      <c r="C205" s="320" t="s">
        <v>1177</v>
      </c>
      <c r="D205" s="27" t="s">
        <v>132</v>
      </c>
      <c r="E205" s="8"/>
      <c r="F205" s="8"/>
      <c r="G205" s="318"/>
      <c r="H205" s="318"/>
      <c r="I205" s="318"/>
      <c r="J205" s="318"/>
      <c r="K205" s="318"/>
      <c r="L205" s="318"/>
      <c r="M205" s="318"/>
      <c r="N205" s="318"/>
      <c r="O205" s="318"/>
      <c r="P205" s="318"/>
      <c r="Q205" s="318"/>
      <c r="R205" s="318"/>
      <c r="S205" s="318"/>
      <c r="T205" s="318"/>
      <c r="U205" s="318"/>
      <c r="V205" s="318"/>
      <c r="W205" s="318"/>
      <c r="X205" s="318"/>
      <c r="Y205" s="318"/>
      <c r="Z205" s="318"/>
    </row>
    <row r="206" ht="15.75" customHeight="1">
      <c r="A206" s="27" t="s">
        <v>1178</v>
      </c>
      <c r="B206" s="27" t="s">
        <v>1179</v>
      </c>
      <c r="C206" s="320" t="s">
        <v>1180</v>
      </c>
      <c r="D206" s="27" t="s">
        <v>132</v>
      </c>
      <c r="E206" s="8"/>
      <c r="F206" s="8"/>
      <c r="G206" s="318"/>
      <c r="H206" s="318"/>
      <c r="I206" s="318"/>
      <c r="J206" s="318"/>
      <c r="K206" s="318"/>
      <c r="L206" s="318"/>
      <c r="M206" s="318"/>
      <c r="N206" s="318"/>
      <c r="O206" s="318"/>
      <c r="P206" s="318"/>
      <c r="Q206" s="318"/>
      <c r="R206" s="318"/>
      <c r="S206" s="318"/>
      <c r="T206" s="318"/>
      <c r="U206" s="318"/>
      <c r="V206" s="318"/>
      <c r="W206" s="318"/>
      <c r="X206" s="318"/>
      <c r="Y206" s="318"/>
      <c r="Z206" s="318"/>
    </row>
    <row r="207" ht="15.75" customHeight="1">
      <c r="A207" s="27" t="s">
        <v>1181</v>
      </c>
      <c r="B207" s="27" t="s">
        <v>1182</v>
      </c>
      <c r="C207" s="320" t="s">
        <v>1183</v>
      </c>
      <c r="D207" s="27" t="s">
        <v>1006</v>
      </c>
      <c r="E207" s="8"/>
      <c r="F207" s="8"/>
      <c r="G207" s="318"/>
      <c r="H207" s="318"/>
      <c r="I207" s="318"/>
      <c r="J207" s="318"/>
      <c r="K207" s="318"/>
      <c r="L207" s="318"/>
      <c r="M207" s="318"/>
      <c r="N207" s="318"/>
      <c r="O207" s="318"/>
      <c r="P207" s="318"/>
      <c r="Q207" s="318"/>
      <c r="R207" s="318"/>
      <c r="S207" s="318"/>
      <c r="T207" s="318"/>
      <c r="U207" s="318"/>
      <c r="V207" s="318"/>
      <c r="W207" s="318"/>
      <c r="X207" s="318"/>
      <c r="Y207" s="318"/>
      <c r="Z207" s="318"/>
    </row>
    <row r="208" ht="15.75" customHeight="1">
      <c r="A208" s="27" t="s">
        <v>1184</v>
      </c>
      <c r="B208" s="27" t="s">
        <v>1182</v>
      </c>
      <c r="C208" s="320" t="s">
        <v>1185</v>
      </c>
      <c r="D208" s="27" t="s">
        <v>1009</v>
      </c>
      <c r="E208" s="8"/>
      <c r="F208" s="8"/>
      <c r="G208" s="318"/>
      <c r="H208" s="318"/>
      <c r="I208" s="318"/>
      <c r="J208" s="318"/>
      <c r="K208" s="318"/>
      <c r="L208" s="318"/>
      <c r="M208" s="318"/>
      <c r="N208" s="318"/>
      <c r="O208" s="318"/>
      <c r="P208" s="318"/>
      <c r="Q208" s="318"/>
      <c r="R208" s="318"/>
      <c r="S208" s="318"/>
      <c r="T208" s="318"/>
      <c r="U208" s="318"/>
      <c r="V208" s="318"/>
      <c r="W208" s="318"/>
      <c r="X208" s="318"/>
      <c r="Y208" s="318"/>
      <c r="Z208" s="318"/>
    </row>
    <row r="209" ht="15.75" customHeight="1">
      <c r="A209" s="27" t="s">
        <v>1186</v>
      </c>
      <c r="B209" s="27" t="s">
        <v>1182</v>
      </c>
      <c r="C209" s="320" t="s">
        <v>1187</v>
      </c>
      <c r="D209" s="27" t="s">
        <v>1012</v>
      </c>
      <c r="E209" s="8"/>
      <c r="F209" s="8"/>
      <c r="G209" s="318"/>
      <c r="H209" s="318"/>
      <c r="I209" s="318"/>
      <c r="J209" s="318"/>
      <c r="K209" s="318"/>
      <c r="L209" s="318"/>
      <c r="M209" s="318"/>
      <c r="N209" s="318"/>
      <c r="O209" s="318"/>
      <c r="P209" s="318"/>
      <c r="Q209" s="318"/>
      <c r="R209" s="318"/>
      <c r="S209" s="318"/>
      <c r="T209" s="318"/>
      <c r="U209" s="318"/>
      <c r="V209" s="318"/>
      <c r="W209" s="318"/>
      <c r="X209" s="318"/>
      <c r="Y209" s="318"/>
      <c r="Z209" s="318"/>
    </row>
    <row r="210" ht="15.75" customHeight="1">
      <c r="A210" s="27" t="s">
        <v>1188</v>
      </c>
      <c r="B210" s="27" t="s">
        <v>1182</v>
      </c>
      <c r="C210" s="320" t="s">
        <v>1189</v>
      </c>
      <c r="D210" s="27" t="s">
        <v>632</v>
      </c>
      <c r="E210" s="8"/>
      <c r="F210" s="8"/>
      <c r="G210" s="318"/>
      <c r="H210" s="318"/>
      <c r="I210" s="318"/>
      <c r="J210" s="318"/>
      <c r="K210" s="318"/>
      <c r="L210" s="318"/>
      <c r="M210" s="318"/>
      <c r="N210" s="318"/>
      <c r="O210" s="318"/>
      <c r="P210" s="318"/>
      <c r="Q210" s="318"/>
      <c r="R210" s="318"/>
      <c r="S210" s="318"/>
      <c r="T210" s="318"/>
      <c r="U210" s="318"/>
      <c r="V210" s="318"/>
      <c r="W210" s="318"/>
      <c r="X210" s="318"/>
      <c r="Y210" s="318"/>
      <c r="Z210" s="318"/>
    </row>
    <row r="211" ht="15.75" customHeight="1">
      <c r="A211" s="27" t="s">
        <v>1190</v>
      </c>
      <c r="B211" s="27" t="s">
        <v>1191</v>
      </c>
      <c r="C211" s="320" t="s">
        <v>1192</v>
      </c>
      <c r="D211" s="27" t="s">
        <v>942</v>
      </c>
      <c r="E211" s="8"/>
      <c r="F211" s="8"/>
      <c r="G211" s="318"/>
      <c r="H211" s="318"/>
      <c r="I211" s="318"/>
      <c r="J211" s="318"/>
      <c r="K211" s="318"/>
      <c r="L211" s="318"/>
      <c r="M211" s="318"/>
      <c r="N211" s="318"/>
      <c r="O211" s="318"/>
      <c r="P211" s="318"/>
      <c r="Q211" s="318"/>
      <c r="R211" s="318"/>
      <c r="S211" s="318"/>
      <c r="T211" s="318"/>
      <c r="U211" s="318"/>
      <c r="V211" s="318"/>
      <c r="W211" s="318"/>
      <c r="X211" s="318"/>
      <c r="Y211" s="318"/>
      <c r="Z211" s="318"/>
    </row>
    <row r="212" ht="15.75" customHeight="1">
      <c r="A212" s="27" t="s">
        <v>1194</v>
      </c>
      <c r="B212" s="27" t="s">
        <v>1195</v>
      </c>
      <c r="C212" s="320" t="s">
        <v>1196</v>
      </c>
      <c r="D212" s="27" t="s">
        <v>1197</v>
      </c>
      <c r="E212" s="8"/>
      <c r="F212" s="8"/>
      <c r="G212" s="318"/>
      <c r="H212" s="318"/>
      <c r="I212" s="318"/>
      <c r="J212" s="318"/>
      <c r="K212" s="318"/>
      <c r="L212" s="318"/>
      <c r="M212" s="318"/>
      <c r="N212" s="318"/>
      <c r="O212" s="318"/>
      <c r="P212" s="318"/>
      <c r="Q212" s="318"/>
      <c r="R212" s="318"/>
      <c r="S212" s="318"/>
      <c r="T212" s="318"/>
      <c r="U212" s="318"/>
      <c r="V212" s="318"/>
      <c r="W212" s="318"/>
      <c r="X212" s="318"/>
      <c r="Y212" s="318"/>
      <c r="Z212" s="318"/>
    </row>
    <row r="213" ht="15.75" customHeight="1">
      <c r="A213" s="27" t="s">
        <v>1198</v>
      </c>
      <c r="B213" s="27" t="s">
        <v>1199</v>
      </c>
      <c r="C213" s="320" t="s">
        <v>1200</v>
      </c>
      <c r="D213" s="27" t="s">
        <v>632</v>
      </c>
      <c r="E213" s="8"/>
      <c r="F213" s="8"/>
      <c r="G213" s="318"/>
      <c r="H213" s="318"/>
      <c r="I213" s="318"/>
      <c r="J213" s="318"/>
      <c r="K213" s="318"/>
      <c r="L213" s="318"/>
      <c r="M213" s="318"/>
      <c r="N213" s="318"/>
      <c r="O213" s="318"/>
      <c r="P213" s="318"/>
      <c r="Q213" s="318"/>
      <c r="R213" s="318"/>
      <c r="S213" s="318"/>
      <c r="T213" s="318"/>
      <c r="U213" s="318"/>
      <c r="V213" s="318"/>
      <c r="W213" s="318"/>
      <c r="X213" s="318"/>
      <c r="Y213" s="318"/>
      <c r="Z213" s="318"/>
    </row>
    <row r="214" ht="15.75" customHeight="1">
      <c r="A214" s="27" t="s">
        <v>1201</v>
      </c>
      <c r="B214" s="27" t="s">
        <v>1202</v>
      </c>
      <c r="C214" s="320" t="s">
        <v>1203</v>
      </c>
      <c r="D214" s="319"/>
      <c r="E214" s="8"/>
      <c r="F214" s="8"/>
      <c r="G214" s="318"/>
      <c r="H214" s="318"/>
      <c r="I214" s="318"/>
      <c r="J214" s="318"/>
      <c r="K214" s="318"/>
      <c r="L214" s="318"/>
      <c r="M214" s="318"/>
      <c r="N214" s="318"/>
      <c r="O214" s="318"/>
      <c r="P214" s="318"/>
      <c r="Q214" s="318"/>
      <c r="R214" s="318"/>
      <c r="S214" s="318"/>
      <c r="T214" s="318"/>
      <c r="U214" s="318"/>
      <c r="V214" s="318"/>
      <c r="W214" s="318"/>
      <c r="X214" s="318"/>
      <c r="Y214" s="318"/>
      <c r="Z214" s="318"/>
    </row>
    <row r="215" ht="15.75" customHeight="1">
      <c r="A215" s="27" t="s">
        <v>1204</v>
      </c>
      <c r="B215" s="27" t="s">
        <v>1205</v>
      </c>
      <c r="C215" s="320" t="s">
        <v>1206</v>
      </c>
      <c r="D215" s="27" t="s">
        <v>132</v>
      </c>
      <c r="E215" s="8"/>
      <c r="F215" s="8"/>
      <c r="G215" s="318"/>
      <c r="H215" s="318"/>
      <c r="I215" s="318"/>
      <c r="J215" s="318"/>
      <c r="K215" s="318"/>
      <c r="L215" s="318"/>
      <c r="M215" s="318"/>
      <c r="N215" s="318"/>
      <c r="O215" s="318"/>
      <c r="P215" s="318"/>
      <c r="Q215" s="318"/>
      <c r="R215" s="318"/>
      <c r="S215" s="318"/>
      <c r="T215" s="318"/>
      <c r="U215" s="318"/>
      <c r="V215" s="318"/>
      <c r="W215" s="318"/>
      <c r="X215" s="318"/>
      <c r="Y215" s="318"/>
      <c r="Z215" s="318"/>
    </row>
    <row r="216" ht="15.75" customHeight="1">
      <c r="A216" s="27" t="s">
        <v>1207</v>
      </c>
      <c r="B216" s="27" t="s">
        <v>1208</v>
      </c>
      <c r="C216" s="320" t="s">
        <v>1209</v>
      </c>
      <c r="D216" s="27" t="s">
        <v>632</v>
      </c>
      <c r="E216" s="8"/>
      <c r="F216" s="8"/>
      <c r="G216" s="318"/>
      <c r="H216" s="318"/>
      <c r="I216" s="318"/>
      <c r="J216" s="318"/>
      <c r="K216" s="318"/>
      <c r="L216" s="318"/>
      <c r="M216" s="318"/>
      <c r="N216" s="318"/>
      <c r="O216" s="318"/>
      <c r="P216" s="318"/>
      <c r="Q216" s="318"/>
      <c r="R216" s="318"/>
      <c r="S216" s="318"/>
      <c r="T216" s="318"/>
      <c r="U216" s="318"/>
      <c r="V216" s="318"/>
      <c r="W216" s="318"/>
      <c r="X216" s="318"/>
      <c r="Y216" s="318"/>
      <c r="Z216" s="318"/>
    </row>
    <row r="217" ht="15.75" customHeight="1">
      <c r="A217" s="27" t="s">
        <v>1210</v>
      </c>
      <c r="B217" s="27" t="s">
        <v>1211</v>
      </c>
      <c r="C217" s="320" t="s">
        <v>1212</v>
      </c>
      <c r="D217" s="27" t="s">
        <v>632</v>
      </c>
      <c r="E217" s="8"/>
      <c r="F217" s="8"/>
      <c r="G217" s="318"/>
      <c r="H217" s="318"/>
      <c r="I217" s="318"/>
      <c r="J217" s="318"/>
      <c r="K217" s="318"/>
      <c r="L217" s="318"/>
      <c r="M217" s="318"/>
      <c r="N217" s="318"/>
      <c r="O217" s="318"/>
      <c r="P217" s="318"/>
      <c r="Q217" s="318"/>
      <c r="R217" s="318"/>
      <c r="S217" s="318"/>
      <c r="T217" s="318"/>
      <c r="U217" s="318"/>
      <c r="V217" s="318"/>
      <c r="W217" s="318"/>
      <c r="X217" s="318"/>
      <c r="Y217" s="318"/>
      <c r="Z217" s="318"/>
    </row>
    <row r="218" ht="15.75" customHeight="1">
      <c r="A218" s="27" t="s">
        <v>1213</v>
      </c>
      <c r="B218" s="27" t="s">
        <v>1214</v>
      </c>
      <c r="C218" s="320" t="s">
        <v>1215</v>
      </c>
      <c r="D218" s="27" t="s">
        <v>632</v>
      </c>
      <c r="E218" s="8"/>
      <c r="F218" s="8"/>
      <c r="G218" s="318"/>
      <c r="H218" s="318"/>
      <c r="I218" s="318"/>
      <c r="J218" s="318"/>
      <c r="K218" s="318"/>
      <c r="L218" s="318"/>
      <c r="M218" s="318"/>
      <c r="N218" s="318"/>
      <c r="O218" s="318"/>
      <c r="P218" s="318"/>
      <c r="Q218" s="318"/>
      <c r="R218" s="318"/>
      <c r="S218" s="318"/>
      <c r="T218" s="318"/>
      <c r="U218" s="318"/>
      <c r="V218" s="318"/>
      <c r="W218" s="318"/>
      <c r="X218" s="318"/>
      <c r="Y218" s="318"/>
      <c r="Z218" s="318"/>
    </row>
    <row r="219" ht="15.75" customHeight="1">
      <c r="A219" s="27" t="s">
        <v>1216</v>
      </c>
      <c r="B219" s="27" t="s">
        <v>1217</v>
      </c>
      <c r="C219" s="320" t="s">
        <v>1218</v>
      </c>
      <c r="D219" s="27" t="s">
        <v>632</v>
      </c>
      <c r="E219" s="8"/>
      <c r="F219" s="8"/>
      <c r="G219" s="318"/>
      <c r="H219" s="318"/>
      <c r="I219" s="318"/>
      <c r="J219" s="318"/>
      <c r="K219" s="318"/>
      <c r="L219" s="318"/>
      <c r="M219" s="318"/>
      <c r="N219" s="318"/>
      <c r="O219" s="318"/>
      <c r="P219" s="318"/>
      <c r="Q219" s="318"/>
      <c r="R219" s="318"/>
      <c r="S219" s="318"/>
      <c r="T219" s="318"/>
      <c r="U219" s="318"/>
      <c r="V219" s="318"/>
      <c r="W219" s="318"/>
      <c r="X219" s="318"/>
      <c r="Y219" s="318"/>
      <c r="Z219" s="318"/>
    </row>
    <row r="220" ht="15.75" customHeight="1">
      <c r="A220" s="27" t="s">
        <v>1220</v>
      </c>
      <c r="B220" s="27" t="s">
        <v>1221</v>
      </c>
      <c r="C220" s="320" t="s">
        <v>1222</v>
      </c>
      <c r="D220" s="27" t="s">
        <v>942</v>
      </c>
      <c r="E220" s="8"/>
      <c r="F220" s="8"/>
      <c r="G220" s="318"/>
      <c r="H220" s="318"/>
      <c r="I220" s="318"/>
      <c r="J220" s="318"/>
      <c r="K220" s="318"/>
      <c r="L220" s="318"/>
      <c r="M220" s="318"/>
      <c r="N220" s="318"/>
      <c r="O220" s="318"/>
      <c r="P220" s="318"/>
      <c r="Q220" s="318"/>
      <c r="R220" s="318"/>
      <c r="S220" s="318"/>
      <c r="T220" s="318"/>
      <c r="U220" s="318"/>
      <c r="V220" s="318"/>
      <c r="W220" s="318"/>
      <c r="X220" s="318"/>
      <c r="Y220" s="318"/>
      <c r="Z220" s="318"/>
    </row>
    <row r="221" ht="15.75" customHeight="1">
      <c r="A221" s="27" t="s">
        <v>1223</v>
      </c>
      <c r="B221" s="27" t="s">
        <v>1224</v>
      </c>
      <c r="C221" s="320" t="s">
        <v>1225</v>
      </c>
      <c r="D221" s="27" t="s">
        <v>94</v>
      </c>
      <c r="E221" s="8"/>
      <c r="F221" s="8"/>
      <c r="G221" s="318"/>
      <c r="H221" s="318"/>
      <c r="I221" s="318"/>
      <c r="J221" s="318"/>
      <c r="K221" s="318"/>
      <c r="L221" s="318"/>
      <c r="M221" s="318"/>
      <c r="N221" s="318"/>
      <c r="O221" s="318"/>
      <c r="P221" s="318"/>
      <c r="Q221" s="318"/>
      <c r="R221" s="318"/>
      <c r="S221" s="318"/>
      <c r="T221" s="318"/>
      <c r="U221" s="318"/>
      <c r="V221" s="318"/>
      <c r="W221" s="318"/>
      <c r="X221" s="318"/>
      <c r="Y221" s="318"/>
      <c r="Z221" s="318"/>
    </row>
    <row r="222" ht="15.75" customHeight="1">
      <c r="A222" s="27" t="s">
        <v>1226</v>
      </c>
      <c r="B222" s="27" t="s">
        <v>1227</v>
      </c>
      <c r="C222" s="320" t="s">
        <v>1228</v>
      </c>
      <c r="D222" s="27" t="s">
        <v>866</v>
      </c>
      <c r="E222" s="8"/>
      <c r="F222" s="8"/>
      <c r="G222" s="318"/>
      <c r="H222" s="318"/>
      <c r="I222" s="318"/>
      <c r="J222" s="318"/>
      <c r="K222" s="318"/>
      <c r="L222" s="318"/>
      <c r="M222" s="318"/>
      <c r="N222" s="318"/>
      <c r="O222" s="318"/>
      <c r="P222" s="318"/>
      <c r="Q222" s="318"/>
      <c r="R222" s="318"/>
      <c r="S222" s="318"/>
      <c r="T222" s="318"/>
      <c r="U222" s="318"/>
      <c r="V222" s="318"/>
      <c r="W222" s="318"/>
      <c r="X222" s="318"/>
      <c r="Y222" s="318"/>
      <c r="Z222" s="318"/>
    </row>
    <row r="223" ht="15.75" customHeight="1">
      <c r="A223" s="27" t="s">
        <v>1229</v>
      </c>
      <c r="B223" s="27" t="s">
        <v>1230</v>
      </c>
      <c r="C223" s="320" t="s">
        <v>1231</v>
      </c>
      <c r="D223" s="27" t="s">
        <v>132</v>
      </c>
      <c r="E223" s="8"/>
      <c r="F223" s="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  <c r="W223" s="318"/>
      <c r="X223" s="318"/>
      <c r="Y223" s="318"/>
      <c r="Z223" s="318"/>
    </row>
    <row r="224" ht="15.75" customHeight="1">
      <c r="A224" s="27" t="s">
        <v>1232</v>
      </c>
      <c r="B224" s="27" t="s">
        <v>1233</v>
      </c>
      <c r="C224" s="320" t="s">
        <v>1234</v>
      </c>
      <c r="D224" s="27" t="s">
        <v>132</v>
      </c>
      <c r="E224" s="8"/>
      <c r="F224" s="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</row>
    <row r="225" ht="15.75" customHeight="1">
      <c r="A225" s="27" t="s">
        <v>1235</v>
      </c>
      <c r="B225" s="27" t="s">
        <v>1236</v>
      </c>
      <c r="C225" s="320" t="s">
        <v>1237</v>
      </c>
      <c r="D225" s="27" t="s">
        <v>632</v>
      </c>
      <c r="E225" s="8"/>
      <c r="F225" s="8"/>
      <c r="G225" s="318"/>
      <c r="H225" s="318"/>
      <c r="I225" s="318"/>
      <c r="J225" s="318"/>
      <c r="K225" s="318"/>
      <c r="L225" s="318"/>
      <c r="M225" s="318"/>
      <c r="N225" s="318"/>
      <c r="O225" s="318"/>
      <c r="P225" s="318"/>
      <c r="Q225" s="318"/>
      <c r="R225" s="318"/>
      <c r="S225" s="318"/>
      <c r="T225" s="318"/>
      <c r="U225" s="318"/>
      <c r="V225" s="318"/>
      <c r="W225" s="318"/>
      <c r="X225" s="318"/>
      <c r="Y225" s="318"/>
      <c r="Z225" s="318"/>
    </row>
    <row r="226" ht="15.75" customHeight="1">
      <c r="A226" s="27" t="s">
        <v>1238</v>
      </c>
      <c r="B226" s="27" t="s">
        <v>1239</v>
      </c>
      <c r="C226" s="320" t="s">
        <v>1240</v>
      </c>
      <c r="D226" s="27" t="s">
        <v>670</v>
      </c>
      <c r="E226" s="8"/>
      <c r="F226" s="8"/>
      <c r="G226" s="318"/>
      <c r="H226" s="318"/>
      <c r="I226" s="318"/>
      <c r="J226" s="318"/>
      <c r="K226" s="318"/>
      <c r="L226" s="318"/>
      <c r="M226" s="318"/>
      <c r="N226" s="318"/>
      <c r="O226" s="318"/>
      <c r="P226" s="318"/>
      <c r="Q226" s="318"/>
      <c r="R226" s="318"/>
      <c r="S226" s="318"/>
      <c r="T226" s="318"/>
      <c r="U226" s="318"/>
      <c r="V226" s="318"/>
      <c r="W226" s="318"/>
      <c r="X226" s="318"/>
      <c r="Y226" s="318"/>
      <c r="Z226" s="318"/>
    </row>
    <row r="227" ht="15.75" customHeight="1">
      <c r="A227" s="27" t="s">
        <v>1242</v>
      </c>
      <c r="B227" s="27" t="s">
        <v>1239</v>
      </c>
      <c r="C227" s="320" t="s">
        <v>1243</v>
      </c>
      <c r="D227" s="27" t="s">
        <v>581</v>
      </c>
      <c r="E227" s="8"/>
      <c r="F227" s="8"/>
      <c r="G227" s="318"/>
      <c r="H227" s="318"/>
      <c r="I227" s="318"/>
      <c r="J227" s="318"/>
      <c r="K227" s="318"/>
      <c r="L227" s="318"/>
      <c r="M227" s="318"/>
      <c r="N227" s="318"/>
      <c r="O227" s="318"/>
      <c r="P227" s="318"/>
      <c r="Q227" s="318"/>
      <c r="R227" s="318"/>
      <c r="S227" s="318"/>
      <c r="T227" s="318"/>
      <c r="U227" s="318"/>
      <c r="V227" s="318"/>
      <c r="W227" s="318"/>
      <c r="X227" s="318"/>
      <c r="Y227" s="318"/>
      <c r="Z227" s="318"/>
    </row>
    <row r="228" ht="15.75" customHeight="1">
      <c r="A228" s="27" t="s">
        <v>1244</v>
      </c>
      <c r="B228" s="27" t="s">
        <v>1245</v>
      </c>
      <c r="C228" s="320" t="s">
        <v>1246</v>
      </c>
      <c r="D228" s="27" t="s">
        <v>632</v>
      </c>
      <c r="E228" s="8"/>
      <c r="F228" s="8"/>
      <c r="G228" s="318"/>
      <c r="H228" s="318"/>
      <c r="I228" s="318"/>
      <c r="J228" s="318"/>
      <c r="K228" s="318"/>
      <c r="L228" s="318"/>
      <c r="M228" s="318"/>
      <c r="N228" s="318"/>
      <c r="O228" s="318"/>
      <c r="P228" s="318"/>
      <c r="Q228" s="318"/>
      <c r="R228" s="318"/>
      <c r="S228" s="318"/>
      <c r="T228" s="318"/>
      <c r="U228" s="318"/>
      <c r="V228" s="318"/>
      <c r="W228" s="318"/>
      <c r="X228" s="318"/>
      <c r="Y228" s="318"/>
      <c r="Z228" s="318"/>
    </row>
    <row r="229" ht="15.75" customHeight="1">
      <c r="A229" s="27" t="s">
        <v>1247</v>
      </c>
      <c r="B229" s="27" t="s">
        <v>1248</v>
      </c>
      <c r="C229" s="320" t="s">
        <v>1249</v>
      </c>
      <c r="D229" s="27" t="s">
        <v>94</v>
      </c>
      <c r="E229" s="8"/>
      <c r="F229" s="8"/>
      <c r="G229" s="318"/>
      <c r="H229" s="318"/>
      <c r="I229" s="318"/>
      <c r="J229" s="318"/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  <c r="U229" s="318"/>
      <c r="V229" s="318"/>
      <c r="W229" s="318"/>
      <c r="X229" s="318"/>
      <c r="Y229" s="318"/>
      <c r="Z229" s="318"/>
    </row>
    <row r="230" ht="15.75" customHeight="1">
      <c r="A230" s="27" t="s">
        <v>1250</v>
      </c>
      <c r="B230" s="27" t="s">
        <v>1251</v>
      </c>
      <c r="C230" s="320" t="s">
        <v>1252</v>
      </c>
      <c r="D230" s="27" t="s">
        <v>132</v>
      </c>
      <c r="E230" s="8"/>
      <c r="F230" s="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</row>
    <row r="231" ht="15.75" customHeight="1">
      <c r="A231" s="27" t="s">
        <v>1253</v>
      </c>
      <c r="B231" s="27" t="s">
        <v>1254</v>
      </c>
      <c r="C231" s="320" t="s">
        <v>1255</v>
      </c>
      <c r="D231" s="27" t="s">
        <v>1009</v>
      </c>
      <c r="E231" s="8"/>
      <c r="F231" s="8"/>
      <c r="G231" s="318"/>
      <c r="H231" s="318"/>
      <c r="I231" s="318"/>
      <c r="J231" s="318"/>
      <c r="K231" s="318"/>
      <c r="L231" s="318"/>
      <c r="M231" s="318"/>
      <c r="N231" s="318"/>
      <c r="O231" s="318"/>
      <c r="P231" s="318"/>
      <c r="Q231" s="318"/>
      <c r="R231" s="318"/>
      <c r="S231" s="318"/>
      <c r="T231" s="318"/>
      <c r="U231" s="318"/>
      <c r="V231" s="318"/>
      <c r="W231" s="318"/>
      <c r="X231" s="318"/>
      <c r="Y231" s="318"/>
      <c r="Z231" s="318"/>
    </row>
    <row r="232" ht="15.75" customHeight="1">
      <c r="A232" s="27" t="s">
        <v>1256</v>
      </c>
      <c r="B232" s="27" t="s">
        <v>1257</v>
      </c>
      <c r="C232" s="320" t="s">
        <v>1258</v>
      </c>
      <c r="D232" s="27" t="s">
        <v>94</v>
      </c>
      <c r="E232" s="8"/>
      <c r="F232" s="8"/>
      <c r="G232" s="318"/>
      <c r="H232" s="318"/>
      <c r="I232" s="318"/>
      <c r="J232" s="318"/>
      <c r="K232" s="318"/>
      <c r="L232" s="318"/>
      <c r="M232" s="318"/>
      <c r="N232" s="318"/>
      <c r="O232" s="318"/>
      <c r="P232" s="318"/>
      <c r="Q232" s="318"/>
      <c r="R232" s="318"/>
      <c r="S232" s="318"/>
      <c r="T232" s="318"/>
      <c r="U232" s="318"/>
      <c r="V232" s="318"/>
      <c r="W232" s="318"/>
      <c r="X232" s="318"/>
      <c r="Y232" s="318"/>
      <c r="Z232" s="318"/>
    </row>
    <row r="233" ht="15.75" customHeight="1">
      <c r="A233" s="27" t="s">
        <v>1259</v>
      </c>
      <c r="B233" s="27" t="s">
        <v>1260</v>
      </c>
      <c r="C233" s="320" t="s">
        <v>1261</v>
      </c>
      <c r="D233" s="27" t="s">
        <v>1262</v>
      </c>
      <c r="E233" s="8"/>
      <c r="F233" s="8"/>
      <c r="G233" s="318"/>
      <c r="H233" s="318"/>
      <c r="I233" s="318"/>
      <c r="J233" s="318"/>
      <c r="K233" s="318"/>
      <c r="L233" s="318"/>
      <c r="M233" s="318"/>
      <c r="N233" s="318"/>
      <c r="O233" s="318"/>
      <c r="P233" s="318"/>
      <c r="Q233" s="318"/>
      <c r="R233" s="318"/>
      <c r="S233" s="318"/>
      <c r="T233" s="318"/>
      <c r="U233" s="318"/>
      <c r="V233" s="318"/>
      <c r="W233" s="318"/>
      <c r="X233" s="318"/>
      <c r="Y233" s="318"/>
      <c r="Z233" s="318"/>
    </row>
    <row r="234" ht="15.75" customHeight="1">
      <c r="A234" s="27" t="s">
        <v>1263</v>
      </c>
      <c r="B234" s="27" t="s">
        <v>1264</v>
      </c>
      <c r="C234" s="320" t="s">
        <v>1265</v>
      </c>
      <c r="D234" s="27" t="s">
        <v>1266</v>
      </c>
      <c r="E234" s="8"/>
      <c r="F234" s="8"/>
      <c r="G234" s="318"/>
      <c r="H234" s="318"/>
      <c r="I234" s="318"/>
      <c r="J234" s="318"/>
      <c r="K234" s="318"/>
      <c r="L234" s="318"/>
      <c r="M234" s="318"/>
      <c r="N234" s="318"/>
      <c r="O234" s="318"/>
      <c r="P234" s="318"/>
      <c r="Q234" s="318"/>
      <c r="R234" s="318"/>
      <c r="S234" s="318"/>
      <c r="T234" s="318"/>
      <c r="U234" s="318"/>
      <c r="V234" s="318"/>
      <c r="W234" s="318"/>
      <c r="X234" s="318"/>
      <c r="Y234" s="318"/>
      <c r="Z234" s="318"/>
    </row>
    <row r="235" ht="15.75" customHeight="1">
      <c r="A235" s="27" t="s">
        <v>1267</v>
      </c>
      <c r="B235" s="27" t="s">
        <v>1268</v>
      </c>
      <c r="C235" s="320" t="s">
        <v>1269</v>
      </c>
      <c r="D235" s="27" t="s">
        <v>632</v>
      </c>
      <c r="E235" s="8"/>
      <c r="F235" s="8"/>
      <c r="G235" s="318"/>
      <c r="H235" s="318"/>
      <c r="I235" s="318"/>
      <c r="J235" s="318"/>
      <c r="K235" s="318"/>
      <c r="L235" s="318"/>
      <c r="M235" s="318"/>
      <c r="N235" s="318"/>
      <c r="O235" s="318"/>
      <c r="P235" s="318"/>
      <c r="Q235" s="318"/>
      <c r="R235" s="318"/>
      <c r="S235" s="318"/>
      <c r="T235" s="318"/>
      <c r="U235" s="318"/>
      <c r="V235" s="318"/>
      <c r="W235" s="318"/>
      <c r="X235" s="318"/>
      <c r="Y235" s="318"/>
      <c r="Z235" s="318"/>
    </row>
    <row r="236" ht="15.75" customHeight="1">
      <c r="A236" s="27" t="s">
        <v>1270</v>
      </c>
      <c r="B236" s="27" t="s">
        <v>1271</v>
      </c>
      <c r="C236" s="320" t="s">
        <v>1272</v>
      </c>
      <c r="D236" s="27" t="s">
        <v>1273</v>
      </c>
      <c r="E236" s="8"/>
      <c r="F236" s="8"/>
      <c r="G236" s="318"/>
      <c r="H236" s="318"/>
      <c r="I236" s="318"/>
      <c r="J236" s="318"/>
      <c r="K236" s="318"/>
      <c r="L236" s="318"/>
      <c r="M236" s="318"/>
      <c r="N236" s="318"/>
      <c r="O236" s="318"/>
      <c r="P236" s="318"/>
      <c r="Q236" s="318"/>
      <c r="R236" s="318"/>
      <c r="S236" s="318"/>
      <c r="T236" s="318"/>
      <c r="U236" s="318"/>
      <c r="V236" s="318"/>
      <c r="W236" s="318"/>
      <c r="X236" s="318"/>
      <c r="Y236" s="318"/>
      <c r="Z236" s="318"/>
    </row>
    <row r="237" ht="15.75" customHeight="1">
      <c r="A237" s="27" t="s">
        <v>1274</v>
      </c>
      <c r="B237" s="27" t="s">
        <v>1275</v>
      </c>
      <c r="C237" s="320" t="s">
        <v>1276</v>
      </c>
      <c r="D237" s="27" t="s">
        <v>567</v>
      </c>
      <c r="E237" s="8"/>
      <c r="F237" s="8"/>
      <c r="G237" s="318"/>
      <c r="H237" s="318"/>
      <c r="I237" s="318"/>
      <c r="J237" s="318"/>
      <c r="K237" s="318"/>
      <c r="L237" s="318"/>
      <c r="M237" s="318"/>
      <c r="N237" s="318"/>
      <c r="O237" s="318"/>
      <c r="P237" s="318"/>
      <c r="Q237" s="318"/>
      <c r="R237" s="318"/>
      <c r="S237" s="318"/>
      <c r="T237" s="318"/>
      <c r="U237" s="318"/>
      <c r="V237" s="318"/>
      <c r="W237" s="318"/>
      <c r="X237" s="318"/>
      <c r="Y237" s="318"/>
      <c r="Z237" s="318"/>
    </row>
    <row r="238" ht="15.75" customHeight="1">
      <c r="A238" s="27" t="s">
        <v>1277</v>
      </c>
      <c r="B238" s="27" t="s">
        <v>1275</v>
      </c>
      <c r="C238" s="320" t="s">
        <v>1278</v>
      </c>
      <c r="D238" s="27" t="s">
        <v>632</v>
      </c>
      <c r="E238" s="8"/>
      <c r="F238" s="8"/>
      <c r="G238" s="318"/>
      <c r="H238" s="318"/>
      <c r="I238" s="318"/>
      <c r="J238" s="318"/>
      <c r="K238" s="318"/>
      <c r="L238" s="318"/>
      <c r="M238" s="318"/>
      <c r="N238" s="318"/>
      <c r="O238" s="318"/>
      <c r="P238" s="318"/>
      <c r="Q238" s="318"/>
      <c r="R238" s="318"/>
      <c r="S238" s="318"/>
      <c r="T238" s="318"/>
      <c r="U238" s="318"/>
      <c r="V238" s="318"/>
      <c r="W238" s="318"/>
      <c r="X238" s="318"/>
      <c r="Y238" s="318"/>
      <c r="Z238" s="318"/>
    </row>
    <row r="239" ht="15.75" customHeight="1">
      <c r="A239" s="27" t="s">
        <v>1279</v>
      </c>
      <c r="B239" s="27" t="s">
        <v>1280</v>
      </c>
      <c r="C239" s="320" t="s">
        <v>1281</v>
      </c>
      <c r="D239" s="27" t="s">
        <v>632</v>
      </c>
      <c r="E239" s="8"/>
      <c r="F239" s="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8"/>
      <c r="S239" s="318"/>
      <c r="T239" s="318"/>
      <c r="U239" s="318"/>
      <c r="V239" s="318"/>
      <c r="W239" s="318"/>
      <c r="X239" s="318"/>
      <c r="Y239" s="318"/>
      <c r="Z239" s="318"/>
    </row>
    <row r="240" ht="15.75" customHeight="1">
      <c r="A240" s="27" t="s">
        <v>1282</v>
      </c>
      <c r="B240" s="27" t="s">
        <v>1283</v>
      </c>
      <c r="C240" s="320" t="s">
        <v>1284</v>
      </c>
      <c r="D240" s="27" t="s">
        <v>132</v>
      </c>
      <c r="E240" s="8"/>
      <c r="F240" s="8"/>
      <c r="G240" s="318"/>
      <c r="H240" s="318"/>
      <c r="I240" s="318"/>
      <c r="J240" s="318"/>
      <c r="K240" s="318"/>
      <c r="L240" s="318"/>
      <c r="M240" s="318"/>
      <c r="N240" s="318"/>
      <c r="O240" s="318"/>
      <c r="P240" s="318"/>
      <c r="Q240" s="318"/>
      <c r="R240" s="318"/>
      <c r="S240" s="318"/>
      <c r="T240" s="318"/>
      <c r="U240" s="318"/>
      <c r="V240" s="318"/>
      <c r="W240" s="318"/>
      <c r="X240" s="318"/>
      <c r="Y240" s="318"/>
      <c r="Z240" s="318"/>
    </row>
    <row r="241" ht="15.75" customHeight="1">
      <c r="A241" s="27" t="s">
        <v>1285</v>
      </c>
      <c r="B241" s="27" t="s">
        <v>1286</v>
      </c>
      <c r="C241" s="320" t="s">
        <v>1287</v>
      </c>
      <c r="D241" s="27" t="s">
        <v>132</v>
      </c>
      <c r="E241" s="8"/>
      <c r="F241" s="8"/>
      <c r="G241" s="318"/>
      <c r="H241" s="318"/>
      <c r="I241" s="318"/>
      <c r="J241" s="318"/>
      <c r="K241" s="318"/>
      <c r="L241" s="318"/>
      <c r="M241" s="318"/>
      <c r="N241" s="318"/>
      <c r="O241" s="318"/>
      <c r="P241" s="318"/>
      <c r="Q241" s="318"/>
      <c r="R241" s="318"/>
      <c r="S241" s="318"/>
      <c r="T241" s="318"/>
      <c r="U241" s="318"/>
      <c r="V241" s="318"/>
      <c r="W241" s="318"/>
      <c r="X241" s="318"/>
      <c r="Y241" s="318"/>
      <c r="Z241" s="318"/>
    </row>
    <row r="242" ht="15.75" customHeight="1">
      <c r="A242" s="27" t="s">
        <v>1288</v>
      </c>
      <c r="B242" s="27" t="s">
        <v>1289</v>
      </c>
      <c r="C242" s="320" t="s">
        <v>412</v>
      </c>
      <c r="D242" s="27" t="s">
        <v>94</v>
      </c>
      <c r="E242" s="8"/>
      <c r="F242" s="8"/>
      <c r="G242" s="318"/>
      <c r="H242" s="318"/>
      <c r="I242" s="318"/>
      <c r="J242" s="318"/>
      <c r="K242" s="318"/>
      <c r="L242" s="318"/>
      <c r="M242" s="318"/>
      <c r="N242" s="318"/>
      <c r="O242" s="318"/>
      <c r="P242" s="318"/>
      <c r="Q242" s="318"/>
      <c r="R242" s="318"/>
      <c r="S242" s="318"/>
      <c r="T242" s="318"/>
      <c r="U242" s="318"/>
      <c r="V242" s="318"/>
      <c r="W242" s="318"/>
      <c r="X242" s="318"/>
      <c r="Y242" s="318"/>
      <c r="Z242" s="318"/>
    </row>
    <row r="243" ht="15.75" customHeight="1">
      <c r="A243" s="27" t="s">
        <v>1290</v>
      </c>
      <c r="B243" s="27" t="s">
        <v>1291</v>
      </c>
      <c r="C243" s="320" t="s">
        <v>1292</v>
      </c>
      <c r="D243" s="27" t="s">
        <v>94</v>
      </c>
      <c r="E243" s="8"/>
      <c r="F243" s="8"/>
      <c r="G243" s="318"/>
      <c r="H243" s="318"/>
      <c r="I243" s="318"/>
      <c r="J243" s="318"/>
      <c r="K243" s="318"/>
      <c r="L243" s="318"/>
      <c r="M243" s="318"/>
      <c r="N243" s="318"/>
      <c r="O243" s="318"/>
      <c r="P243" s="318"/>
      <c r="Q243" s="318"/>
      <c r="R243" s="318"/>
      <c r="S243" s="318"/>
      <c r="T243" s="318"/>
      <c r="U243" s="318"/>
      <c r="V243" s="318"/>
      <c r="W243" s="318"/>
      <c r="X243" s="318"/>
      <c r="Y243" s="318"/>
      <c r="Z243" s="318"/>
    </row>
    <row r="244" ht="15.75" customHeight="1">
      <c r="A244" s="27" t="s">
        <v>1293</v>
      </c>
      <c r="B244" s="27" t="s">
        <v>1294</v>
      </c>
      <c r="C244" s="320" t="s">
        <v>1295</v>
      </c>
      <c r="D244" s="27" t="s">
        <v>632</v>
      </c>
      <c r="E244" s="8"/>
      <c r="F244" s="8"/>
      <c r="G244" s="318"/>
      <c r="H244" s="318"/>
      <c r="I244" s="318"/>
      <c r="J244" s="318"/>
      <c r="K244" s="318"/>
      <c r="L244" s="318"/>
      <c r="M244" s="318"/>
      <c r="N244" s="318"/>
      <c r="O244" s="318"/>
      <c r="P244" s="318"/>
      <c r="Q244" s="318"/>
      <c r="R244" s="318"/>
      <c r="S244" s="318"/>
      <c r="T244" s="318"/>
      <c r="U244" s="318"/>
      <c r="V244" s="318"/>
      <c r="W244" s="318"/>
      <c r="X244" s="318"/>
      <c r="Y244" s="318"/>
      <c r="Z244" s="318"/>
    </row>
    <row r="245" ht="15.75" customHeight="1">
      <c r="A245" s="27" t="s">
        <v>1296</v>
      </c>
      <c r="B245" s="27" t="s">
        <v>1297</v>
      </c>
      <c r="C245" s="320" t="s">
        <v>1298</v>
      </c>
      <c r="D245" s="27" t="s">
        <v>94</v>
      </c>
      <c r="E245" s="8"/>
      <c r="F245" s="8"/>
      <c r="G245" s="318"/>
      <c r="H245" s="318"/>
      <c r="I245" s="318"/>
      <c r="J245" s="318"/>
      <c r="K245" s="318"/>
      <c r="L245" s="318"/>
      <c r="M245" s="318"/>
      <c r="N245" s="318"/>
      <c r="O245" s="318"/>
      <c r="P245" s="318"/>
      <c r="Q245" s="318"/>
      <c r="R245" s="318"/>
      <c r="S245" s="318"/>
      <c r="T245" s="318"/>
      <c r="U245" s="318"/>
      <c r="V245" s="318"/>
      <c r="W245" s="318"/>
      <c r="X245" s="318"/>
      <c r="Y245" s="318"/>
      <c r="Z245" s="318"/>
    </row>
    <row r="246" ht="15.75" customHeight="1">
      <c r="A246" s="27" t="s">
        <v>1299</v>
      </c>
      <c r="B246" s="27" t="s">
        <v>1300</v>
      </c>
      <c r="C246" s="320" t="s">
        <v>1301</v>
      </c>
      <c r="D246" s="27" t="s">
        <v>132</v>
      </c>
      <c r="E246" s="8"/>
      <c r="F246" s="8"/>
      <c r="G246" s="318"/>
      <c r="H246" s="318"/>
      <c r="I246" s="318"/>
      <c r="J246" s="318"/>
      <c r="K246" s="318"/>
      <c r="L246" s="318"/>
      <c r="M246" s="318"/>
      <c r="N246" s="318"/>
      <c r="O246" s="318"/>
      <c r="P246" s="318"/>
      <c r="Q246" s="318"/>
      <c r="R246" s="318"/>
      <c r="S246" s="318"/>
      <c r="T246" s="318"/>
      <c r="U246" s="318"/>
      <c r="V246" s="318"/>
      <c r="W246" s="318"/>
      <c r="X246" s="318"/>
      <c r="Y246" s="318"/>
      <c r="Z246" s="318"/>
    </row>
    <row r="247" ht="15.75" customHeight="1">
      <c r="A247" s="27" t="s">
        <v>1302</v>
      </c>
      <c r="B247" s="27" t="s">
        <v>1303</v>
      </c>
      <c r="C247" s="320" t="s">
        <v>1304</v>
      </c>
      <c r="D247" s="27" t="s">
        <v>94</v>
      </c>
      <c r="E247" s="8"/>
      <c r="F247" s="8"/>
      <c r="G247" s="318"/>
      <c r="H247" s="318"/>
      <c r="I247" s="318"/>
      <c r="J247" s="318"/>
      <c r="K247" s="318"/>
      <c r="L247" s="318"/>
      <c r="M247" s="318"/>
      <c r="N247" s="318"/>
      <c r="O247" s="318"/>
      <c r="P247" s="318"/>
      <c r="Q247" s="318"/>
      <c r="R247" s="318"/>
      <c r="S247" s="318"/>
      <c r="T247" s="318"/>
      <c r="U247" s="318"/>
      <c r="V247" s="318"/>
      <c r="W247" s="318"/>
      <c r="X247" s="318"/>
      <c r="Y247" s="318"/>
      <c r="Z247" s="318"/>
    </row>
    <row r="248" ht="15.75" customHeight="1">
      <c r="A248" s="27" t="s">
        <v>1305</v>
      </c>
      <c r="B248" s="27" t="s">
        <v>1306</v>
      </c>
      <c r="C248" s="320" t="s">
        <v>1307</v>
      </c>
      <c r="D248" s="27" t="s">
        <v>132</v>
      </c>
      <c r="E248" s="8"/>
      <c r="F248" s="8"/>
      <c r="G248" s="318"/>
      <c r="H248" s="318"/>
      <c r="I248" s="318"/>
      <c r="J248" s="318"/>
      <c r="K248" s="318"/>
      <c r="L248" s="318"/>
      <c r="M248" s="318"/>
      <c r="N248" s="318"/>
      <c r="O248" s="318"/>
      <c r="P248" s="318"/>
      <c r="Q248" s="318"/>
      <c r="R248" s="318"/>
      <c r="S248" s="318"/>
      <c r="T248" s="318"/>
      <c r="U248" s="318"/>
      <c r="V248" s="318"/>
      <c r="W248" s="318"/>
      <c r="X248" s="318"/>
      <c r="Y248" s="318"/>
      <c r="Z248" s="318"/>
    </row>
    <row r="249" ht="15.75" customHeight="1">
      <c r="A249" s="27" t="s">
        <v>1308</v>
      </c>
      <c r="B249" s="27" t="s">
        <v>1309</v>
      </c>
      <c r="C249" s="320" t="s">
        <v>1310</v>
      </c>
      <c r="D249" s="27" t="s">
        <v>1311</v>
      </c>
      <c r="E249" s="8"/>
      <c r="F249" s="8"/>
      <c r="G249" s="318"/>
      <c r="H249" s="318"/>
      <c r="I249" s="318"/>
      <c r="J249" s="318"/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  <c r="U249" s="318"/>
      <c r="V249" s="318"/>
      <c r="W249" s="318"/>
      <c r="X249" s="318"/>
      <c r="Y249" s="318"/>
      <c r="Z249" s="318"/>
    </row>
    <row r="250" ht="15.75" customHeight="1">
      <c r="A250" s="27" t="s">
        <v>1312</v>
      </c>
      <c r="B250" s="27" t="s">
        <v>1313</v>
      </c>
      <c r="C250" s="320" t="s">
        <v>1314</v>
      </c>
      <c r="D250" s="27" t="s">
        <v>632</v>
      </c>
      <c r="E250" s="8"/>
      <c r="F250" s="8"/>
      <c r="G250" s="318"/>
      <c r="H250" s="318"/>
      <c r="I250" s="318"/>
      <c r="J250" s="318"/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  <c r="U250" s="318"/>
      <c r="V250" s="318"/>
      <c r="W250" s="318"/>
      <c r="X250" s="318"/>
      <c r="Y250" s="318"/>
      <c r="Z250" s="318"/>
    </row>
    <row r="251" ht="15.75" customHeight="1">
      <c r="A251" s="27" t="s">
        <v>1315</v>
      </c>
      <c r="B251" s="27" t="s">
        <v>1316</v>
      </c>
      <c r="C251" s="320" t="s">
        <v>1317</v>
      </c>
      <c r="D251" s="27" t="s">
        <v>942</v>
      </c>
      <c r="E251" s="8"/>
      <c r="F251" s="8"/>
      <c r="G251" s="318"/>
      <c r="H251" s="318"/>
      <c r="I251" s="318"/>
      <c r="J251" s="318"/>
      <c r="K251" s="318"/>
      <c r="L251" s="318"/>
      <c r="M251" s="318"/>
      <c r="N251" s="318"/>
      <c r="O251" s="318"/>
      <c r="P251" s="318"/>
      <c r="Q251" s="318"/>
      <c r="R251" s="318"/>
      <c r="S251" s="318"/>
      <c r="T251" s="318"/>
      <c r="U251" s="318"/>
      <c r="V251" s="318"/>
      <c r="W251" s="318"/>
      <c r="X251" s="318"/>
      <c r="Y251" s="318"/>
      <c r="Z251" s="318"/>
    </row>
    <row r="252" ht="15.75" customHeight="1">
      <c r="A252" s="27" t="s">
        <v>1318</v>
      </c>
      <c r="B252" s="27" t="s">
        <v>1319</v>
      </c>
      <c r="C252" s="320" t="s">
        <v>1320</v>
      </c>
      <c r="D252" s="27" t="s">
        <v>632</v>
      </c>
      <c r="E252" s="8"/>
      <c r="F252" s="8"/>
      <c r="G252" s="318"/>
      <c r="H252" s="318"/>
      <c r="I252" s="318"/>
      <c r="J252" s="318"/>
      <c r="K252" s="318"/>
      <c r="L252" s="318"/>
      <c r="M252" s="318"/>
      <c r="N252" s="318"/>
      <c r="O252" s="318"/>
      <c r="P252" s="318"/>
      <c r="Q252" s="318"/>
      <c r="R252" s="318"/>
      <c r="S252" s="318"/>
      <c r="T252" s="318"/>
      <c r="U252" s="318"/>
      <c r="V252" s="318"/>
      <c r="W252" s="318"/>
      <c r="X252" s="318"/>
      <c r="Y252" s="318"/>
      <c r="Z252" s="318"/>
    </row>
    <row r="253" ht="15.75" customHeight="1">
      <c r="A253" s="27" t="s">
        <v>1321</v>
      </c>
      <c r="B253" s="27" t="s">
        <v>1322</v>
      </c>
      <c r="C253" s="320" t="s">
        <v>1323</v>
      </c>
      <c r="D253" s="27" t="s">
        <v>632</v>
      </c>
      <c r="E253" s="8"/>
      <c r="F253" s="8"/>
      <c r="G253" s="318"/>
      <c r="H253" s="318"/>
      <c r="I253" s="318"/>
      <c r="J253" s="318"/>
      <c r="K253" s="318"/>
      <c r="L253" s="318"/>
      <c r="M253" s="318"/>
      <c r="N253" s="318"/>
      <c r="O253" s="318"/>
      <c r="P253" s="318"/>
      <c r="Q253" s="318"/>
      <c r="R253" s="318"/>
      <c r="S253" s="318"/>
      <c r="T253" s="318"/>
      <c r="U253" s="318"/>
      <c r="V253" s="318"/>
      <c r="W253" s="318"/>
      <c r="X253" s="318"/>
      <c r="Y253" s="318"/>
      <c r="Z253" s="318"/>
    </row>
    <row r="254" ht="15.75" customHeight="1">
      <c r="A254" s="27" t="s">
        <v>1324</v>
      </c>
      <c r="B254" s="27" t="s">
        <v>1322</v>
      </c>
      <c r="C254" s="320" t="s">
        <v>1325</v>
      </c>
      <c r="D254" s="27" t="s">
        <v>94</v>
      </c>
      <c r="E254" s="8"/>
      <c r="F254" s="8"/>
      <c r="G254" s="318"/>
      <c r="H254" s="318"/>
      <c r="I254" s="318"/>
      <c r="J254" s="318"/>
      <c r="K254" s="318"/>
      <c r="L254" s="318"/>
      <c r="M254" s="318"/>
      <c r="N254" s="318"/>
      <c r="O254" s="318"/>
      <c r="P254" s="318"/>
      <c r="Q254" s="318"/>
      <c r="R254" s="318"/>
      <c r="S254" s="318"/>
      <c r="T254" s="318"/>
      <c r="U254" s="318"/>
      <c r="V254" s="318"/>
      <c r="W254" s="318"/>
      <c r="X254" s="318"/>
      <c r="Y254" s="318"/>
      <c r="Z254" s="318"/>
    </row>
    <row r="255" ht="15.75" customHeight="1">
      <c r="A255" s="27" t="s">
        <v>1326</v>
      </c>
      <c r="B255" s="27" t="s">
        <v>1322</v>
      </c>
      <c r="C255" s="320" t="s">
        <v>1327</v>
      </c>
      <c r="D255" s="27" t="s">
        <v>866</v>
      </c>
      <c r="E255" s="8"/>
      <c r="F255" s="8"/>
      <c r="G255" s="318"/>
      <c r="H255" s="318"/>
      <c r="I255" s="318"/>
      <c r="J255" s="318"/>
      <c r="K255" s="318"/>
      <c r="L255" s="318"/>
      <c r="M255" s="318"/>
      <c r="N255" s="318"/>
      <c r="O255" s="318"/>
      <c r="P255" s="318"/>
      <c r="Q255" s="318"/>
      <c r="R255" s="318"/>
      <c r="S255" s="318"/>
      <c r="T255" s="318"/>
      <c r="U255" s="318"/>
      <c r="V255" s="318"/>
      <c r="W255" s="318"/>
      <c r="X255" s="318"/>
      <c r="Y255" s="318"/>
      <c r="Z255" s="318"/>
    </row>
    <row r="256" ht="15.75" customHeight="1">
      <c r="A256" s="27" t="s">
        <v>1328</v>
      </c>
      <c r="B256" s="27" t="s">
        <v>1329</v>
      </c>
      <c r="C256" s="320" t="s">
        <v>1330</v>
      </c>
      <c r="D256" s="27" t="s">
        <v>94</v>
      </c>
      <c r="E256" s="8"/>
      <c r="F256" s="8"/>
      <c r="G256" s="318"/>
      <c r="H256" s="318"/>
      <c r="I256" s="318"/>
      <c r="J256" s="318"/>
      <c r="K256" s="318"/>
      <c r="L256" s="318"/>
      <c r="M256" s="318"/>
      <c r="N256" s="318"/>
      <c r="O256" s="318"/>
      <c r="P256" s="318"/>
      <c r="Q256" s="318"/>
      <c r="R256" s="318"/>
      <c r="S256" s="318"/>
      <c r="T256" s="318"/>
      <c r="U256" s="318"/>
      <c r="V256" s="318"/>
      <c r="W256" s="318"/>
      <c r="X256" s="318"/>
      <c r="Y256" s="318"/>
      <c r="Z256" s="318"/>
    </row>
    <row r="257" ht="15.75" customHeight="1">
      <c r="A257" s="27" t="s">
        <v>1331</v>
      </c>
      <c r="B257" s="27" t="s">
        <v>1332</v>
      </c>
      <c r="C257" s="320" t="s">
        <v>1333</v>
      </c>
      <c r="D257" s="27" t="s">
        <v>94</v>
      </c>
      <c r="E257" s="8"/>
      <c r="F257" s="8"/>
      <c r="G257" s="318"/>
      <c r="H257" s="318"/>
      <c r="I257" s="318"/>
      <c r="J257" s="318"/>
      <c r="K257" s="318"/>
      <c r="L257" s="318"/>
      <c r="M257" s="318"/>
      <c r="N257" s="318"/>
      <c r="O257" s="318"/>
      <c r="P257" s="318"/>
      <c r="Q257" s="318"/>
      <c r="R257" s="318"/>
      <c r="S257" s="318"/>
      <c r="T257" s="318"/>
      <c r="U257" s="318"/>
      <c r="V257" s="318"/>
      <c r="W257" s="318"/>
      <c r="X257" s="318"/>
      <c r="Y257" s="318"/>
      <c r="Z257" s="318"/>
    </row>
    <row r="258" ht="15.75" customHeight="1">
      <c r="A258" s="27" t="s">
        <v>1334</v>
      </c>
      <c r="B258" s="27" t="s">
        <v>1335</v>
      </c>
      <c r="C258" s="320" t="s">
        <v>1336</v>
      </c>
      <c r="D258" s="27" t="s">
        <v>94</v>
      </c>
      <c r="E258" s="8"/>
      <c r="F258" s="8"/>
      <c r="G258" s="318"/>
      <c r="H258" s="318"/>
      <c r="I258" s="318"/>
      <c r="J258" s="318"/>
      <c r="K258" s="318"/>
      <c r="L258" s="318"/>
      <c r="M258" s="318"/>
      <c r="N258" s="318"/>
      <c r="O258" s="318"/>
      <c r="P258" s="318"/>
      <c r="Q258" s="318"/>
      <c r="R258" s="318"/>
      <c r="S258" s="318"/>
      <c r="T258" s="318"/>
      <c r="U258" s="318"/>
      <c r="V258" s="318"/>
      <c r="W258" s="318"/>
      <c r="X258" s="318"/>
      <c r="Y258" s="318"/>
      <c r="Z258" s="318"/>
    </row>
    <row r="259" ht="15.75" customHeight="1">
      <c r="A259" s="27" t="s">
        <v>1337</v>
      </c>
      <c r="B259" s="27" t="s">
        <v>1338</v>
      </c>
      <c r="C259" s="320" t="s">
        <v>1339</v>
      </c>
      <c r="D259" s="27" t="s">
        <v>94</v>
      </c>
      <c r="E259" s="8"/>
      <c r="F259" s="8"/>
      <c r="G259" s="318"/>
      <c r="H259" s="318"/>
      <c r="I259" s="318"/>
      <c r="J259" s="318"/>
      <c r="K259" s="318"/>
      <c r="L259" s="318"/>
      <c r="M259" s="318"/>
      <c r="N259" s="318"/>
      <c r="O259" s="318"/>
      <c r="P259" s="318"/>
      <c r="Q259" s="318"/>
      <c r="R259" s="318"/>
      <c r="S259" s="318"/>
      <c r="T259" s="318"/>
      <c r="U259" s="318"/>
      <c r="V259" s="318"/>
      <c r="W259" s="318"/>
      <c r="X259" s="318"/>
      <c r="Y259" s="318"/>
      <c r="Z259" s="318"/>
    </row>
    <row r="260" ht="15.75" customHeight="1">
      <c r="A260" s="27" t="s">
        <v>1340</v>
      </c>
      <c r="B260" s="27" t="s">
        <v>1341</v>
      </c>
      <c r="C260" s="320" t="s">
        <v>28</v>
      </c>
      <c r="D260" s="27" t="s">
        <v>94</v>
      </c>
      <c r="E260" s="8"/>
      <c r="F260" s="8"/>
      <c r="G260" s="318"/>
      <c r="H260" s="318"/>
      <c r="I260" s="318"/>
      <c r="J260" s="318"/>
      <c r="K260" s="318"/>
      <c r="L260" s="318"/>
      <c r="M260" s="318"/>
      <c r="N260" s="318"/>
      <c r="O260" s="318"/>
      <c r="P260" s="318"/>
      <c r="Q260" s="318"/>
      <c r="R260" s="318"/>
      <c r="S260" s="318"/>
      <c r="T260" s="318"/>
      <c r="U260" s="318"/>
      <c r="V260" s="318"/>
      <c r="W260" s="318"/>
      <c r="X260" s="318"/>
      <c r="Y260" s="318"/>
      <c r="Z260" s="318"/>
    </row>
    <row r="261" ht="15.75" customHeight="1">
      <c r="A261" s="27" t="s">
        <v>1342</v>
      </c>
      <c r="B261" s="27" t="s">
        <v>1343</v>
      </c>
      <c r="C261" s="320" t="s">
        <v>1344</v>
      </c>
      <c r="D261" s="27" t="s">
        <v>94</v>
      </c>
      <c r="E261" s="8"/>
      <c r="F261" s="8"/>
      <c r="G261" s="318"/>
      <c r="H261" s="318"/>
      <c r="I261" s="318"/>
      <c r="J261" s="318"/>
      <c r="K261" s="318"/>
      <c r="L261" s="318"/>
      <c r="M261" s="318"/>
      <c r="N261" s="318"/>
      <c r="O261" s="318"/>
      <c r="P261" s="318"/>
      <c r="Q261" s="318"/>
      <c r="R261" s="318"/>
      <c r="S261" s="318"/>
      <c r="T261" s="318"/>
      <c r="U261" s="318"/>
      <c r="V261" s="318"/>
      <c r="W261" s="318"/>
      <c r="X261" s="318"/>
      <c r="Y261" s="318"/>
      <c r="Z261" s="318"/>
    </row>
    <row r="262" ht="15.75" customHeight="1">
      <c r="A262" s="27" t="s">
        <v>1345</v>
      </c>
      <c r="B262" s="27" t="s">
        <v>1346</v>
      </c>
      <c r="C262" s="320" t="s">
        <v>1347</v>
      </c>
      <c r="D262" s="27" t="s">
        <v>94</v>
      </c>
      <c r="E262" s="8"/>
      <c r="F262" s="8"/>
      <c r="G262" s="318"/>
      <c r="H262" s="318"/>
      <c r="I262" s="318"/>
      <c r="J262" s="318"/>
      <c r="K262" s="318"/>
      <c r="L262" s="318"/>
      <c r="M262" s="318"/>
      <c r="N262" s="318"/>
      <c r="O262" s="318"/>
      <c r="P262" s="318"/>
      <c r="Q262" s="318"/>
      <c r="R262" s="318"/>
      <c r="S262" s="318"/>
      <c r="T262" s="318"/>
      <c r="U262" s="318"/>
      <c r="V262" s="318"/>
      <c r="W262" s="318"/>
      <c r="X262" s="318"/>
      <c r="Y262" s="318"/>
      <c r="Z262" s="318"/>
    </row>
    <row r="263" ht="15.75" customHeight="1">
      <c r="A263" s="27" t="s">
        <v>1348</v>
      </c>
      <c r="B263" s="27" t="s">
        <v>1349</v>
      </c>
      <c r="C263" s="320" t="s">
        <v>1350</v>
      </c>
      <c r="D263" s="27" t="s">
        <v>94</v>
      </c>
      <c r="E263" s="8"/>
      <c r="F263" s="8"/>
      <c r="G263" s="318"/>
      <c r="H263" s="318"/>
      <c r="I263" s="318"/>
      <c r="J263" s="318"/>
      <c r="K263" s="318"/>
      <c r="L263" s="318"/>
      <c r="M263" s="318"/>
      <c r="N263" s="318"/>
      <c r="O263" s="318"/>
      <c r="P263" s="318"/>
      <c r="Q263" s="318"/>
      <c r="R263" s="318"/>
      <c r="S263" s="318"/>
      <c r="T263" s="318"/>
      <c r="U263" s="318"/>
      <c r="V263" s="318"/>
      <c r="W263" s="318"/>
      <c r="X263" s="318"/>
      <c r="Y263" s="318"/>
      <c r="Z263" s="318"/>
    </row>
    <row r="264" ht="15.75" customHeight="1">
      <c r="A264" s="27" t="s">
        <v>1351</v>
      </c>
      <c r="B264" s="27" t="s">
        <v>1352</v>
      </c>
      <c r="C264" s="320" t="s">
        <v>1353</v>
      </c>
      <c r="D264" s="27" t="s">
        <v>94</v>
      </c>
      <c r="E264" s="8"/>
      <c r="F264" s="8"/>
      <c r="G264" s="318"/>
      <c r="H264" s="318"/>
      <c r="I264" s="318"/>
      <c r="J264" s="318"/>
      <c r="K264" s="318"/>
      <c r="L264" s="318"/>
      <c r="M264" s="318"/>
      <c r="N264" s="318"/>
      <c r="O264" s="318"/>
      <c r="P264" s="318"/>
      <c r="Q264" s="318"/>
      <c r="R264" s="318"/>
      <c r="S264" s="318"/>
      <c r="T264" s="318"/>
      <c r="U264" s="318"/>
      <c r="V264" s="318"/>
      <c r="W264" s="318"/>
      <c r="X264" s="318"/>
      <c r="Y264" s="318"/>
      <c r="Z264" s="318"/>
    </row>
    <row r="265" ht="15.75" customHeight="1">
      <c r="A265" s="27" t="s">
        <v>1354</v>
      </c>
      <c r="B265" s="27" t="s">
        <v>1355</v>
      </c>
      <c r="C265" s="320" t="s">
        <v>1356</v>
      </c>
      <c r="D265" s="27" t="s">
        <v>94</v>
      </c>
      <c r="E265" s="8"/>
      <c r="F265" s="8"/>
      <c r="G265" s="318"/>
      <c r="H265" s="318"/>
      <c r="I265" s="318"/>
      <c r="J265" s="318"/>
      <c r="K265" s="318"/>
      <c r="L265" s="318"/>
      <c r="M265" s="318"/>
      <c r="N265" s="318"/>
      <c r="O265" s="318"/>
      <c r="P265" s="318"/>
      <c r="Q265" s="318"/>
      <c r="R265" s="318"/>
      <c r="S265" s="318"/>
      <c r="T265" s="318"/>
      <c r="U265" s="318"/>
      <c r="V265" s="318"/>
      <c r="W265" s="318"/>
      <c r="X265" s="318"/>
      <c r="Y265" s="318"/>
      <c r="Z265" s="318"/>
    </row>
    <row r="266" ht="15.75" customHeight="1">
      <c r="A266" s="27" t="s">
        <v>1357</v>
      </c>
      <c r="B266" s="27" t="s">
        <v>1358</v>
      </c>
      <c r="C266" s="320" t="s">
        <v>1359</v>
      </c>
      <c r="D266" s="27" t="s">
        <v>94</v>
      </c>
      <c r="E266" s="8"/>
      <c r="F266" s="8"/>
      <c r="G266" s="318"/>
      <c r="H266" s="318"/>
      <c r="I266" s="318"/>
      <c r="J266" s="318"/>
      <c r="K266" s="318"/>
      <c r="L266" s="318"/>
      <c r="M266" s="318"/>
      <c r="N266" s="318"/>
      <c r="O266" s="318"/>
      <c r="P266" s="318"/>
      <c r="Q266" s="318"/>
      <c r="R266" s="318"/>
      <c r="S266" s="318"/>
      <c r="T266" s="318"/>
      <c r="U266" s="318"/>
      <c r="V266" s="318"/>
      <c r="W266" s="318"/>
      <c r="X266" s="318"/>
      <c r="Y266" s="318"/>
      <c r="Z266" s="318"/>
    </row>
    <row r="267" ht="15.75" customHeight="1">
      <c r="A267" s="27" t="s">
        <v>1360</v>
      </c>
      <c r="B267" s="27" t="s">
        <v>1361</v>
      </c>
      <c r="C267" s="320" t="s">
        <v>26</v>
      </c>
      <c r="D267" s="27" t="s">
        <v>94</v>
      </c>
      <c r="E267" s="8"/>
      <c r="F267" s="8"/>
      <c r="G267" s="318"/>
      <c r="H267" s="318"/>
      <c r="I267" s="318"/>
      <c r="J267" s="318"/>
      <c r="K267" s="318"/>
      <c r="L267" s="318"/>
      <c r="M267" s="318"/>
      <c r="N267" s="318"/>
      <c r="O267" s="318"/>
      <c r="P267" s="318"/>
      <c r="Q267" s="318"/>
      <c r="R267" s="318"/>
      <c r="S267" s="318"/>
      <c r="T267" s="318"/>
      <c r="U267" s="318"/>
      <c r="V267" s="318"/>
      <c r="W267" s="318"/>
      <c r="X267" s="318"/>
      <c r="Y267" s="318"/>
      <c r="Z267" s="318"/>
    </row>
    <row r="268" ht="15.75" customHeight="1">
      <c r="A268" s="27" t="s">
        <v>1362</v>
      </c>
      <c r="B268" s="27" t="s">
        <v>1363</v>
      </c>
      <c r="C268" s="320" t="s">
        <v>413</v>
      </c>
      <c r="D268" s="27" t="s">
        <v>94</v>
      </c>
      <c r="E268" s="8"/>
      <c r="F268" s="8"/>
      <c r="G268" s="318"/>
      <c r="H268" s="318"/>
      <c r="I268" s="318"/>
      <c r="J268" s="318"/>
      <c r="K268" s="318"/>
      <c r="L268" s="318"/>
      <c r="M268" s="318"/>
      <c r="N268" s="318"/>
      <c r="O268" s="318"/>
      <c r="P268" s="318"/>
      <c r="Q268" s="318"/>
      <c r="R268" s="318"/>
      <c r="S268" s="318"/>
      <c r="T268" s="318"/>
      <c r="U268" s="318"/>
      <c r="V268" s="318"/>
      <c r="W268" s="318"/>
      <c r="X268" s="318"/>
      <c r="Y268" s="318"/>
      <c r="Z268" s="318"/>
    </row>
    <row r="269" ht="15.75" customHeight="1">
      <c r="A269" s="27" t="s">
        <v>1364</v>
      </c>
      <c r="B269" s="27" t="s">
        <v>1363</v>
      </c>
      <c r="C269" s="320" t="s">
        <v>1365</v>
      </c>
      <c r="D269" s="27" t="s">
        <v>105</v>
      </c>
      <c r="E269" s="8"/>
      <c r="F269" s="8"/>
      <c r="G269" s="318"/>
      <c r="H269" s="318"/>
      <c r="I269" s="318"/>
      <c r="J269" s="318"/>
      <c r="K269" s="318"/>
      <c r="L269" s="318"/>
      <c r="M269" s="318"/>
      <c r="N269" s="318"/>
      <c r="O269" s="318"/>
      <c r="P269" s="318"/>
      <c r="Q269" s="318"/>
      <c r="R269" s="318"/>
      <c r="S269" s="318"/>
      <c r="T269" s="318"/>
      <c r="U269" s="318"/>
      <c r="V269" s="318"/>
      <c r="W269" s="318"/>
      <c r="X269" s="318"/>
      <c r="Y269" s="318"/>
      <c r="Z269" s="318"/>
    </row>
    <row r="270" ht="15.75" customHeight="1">
      <c r="A270" s="27" t="s">
        <v>1366</v>
      </c>
      <c r="B270" s="27" t="s">
        <v>1367</v>
      </c>
      <c r="C270" s="320" t="s">
        <v>1368</v>
      </c>
      <c r="D270" s="27" t="s">
        <v>94</v>
      </c>
      <c r="E270" s="8"/>
      <c r="F270" s="8"/>
      <c r="G270" s="318"/>
      <c r="H270" s="318"/>
      <c r="I270" s="318"/>
      <c r="J270" s="318"/>
      <c r="K270" s="318"/>
      <c r="L270" s="318"/>
      <c r="M270" s="318"/>
      <c r="N270" s="318"/>
      <c r="O270" s="318"/>
      <c r="P270" s="318"/>
      <c r="Q270" s="318"/>
      <c r="R270" s="318"/>
      <c r="S270" s="318"/>
      <c r="T270" s="318"/>
      <c r="U270" s="318"/>
      <c r="V270" s="318"/>
      <c r="W270" s="318"/>
      <c r="X270" s="318"/>
      <c r="Y270" s="318"/>
      <c r="Z270" s="318"/>
    </row>
    <row r="271" ht="15.75" customHeight="1">
      <c r="A271" s="27" t="s">
        <v>1369</v>
      </c>
      <c r="B271" s="27" t="s">
        <v>1367</v>
      </c>
      <c r="C271" s="320" t="s">
        <v>1370</v>
      </c>
      <c r="D271" s="27" t="s">
        <v>105</v>
      </c>
      <c r="E271" s="8"/>
      <c r="F271" s="8"/>
      <c r="G271" s="318"/>
      <c r="H271" s="318"/>
      <c r="I271" s="318"/>
      <c r="J271" s="318"/>
      <c r="K271" s="318"/>
      <c r="L271" s="318"/>
      <c r="M271" s="318"/>
      <c r="N271" s="318"/>
      <c r="O271" s="318"/>
      <c r="P271" s="318"/>
      <c r="Q271" s="318"/>
      <c r="R271" s="318"/>
      <c r="S271" s="318"/>
      <c r="T271" s="318"/>
      <c r="U271" s="318"/>
      <c r="V271" s="318"/>
      <c r="W271" s="318"/>
      <c r="X271" s="318"/>
      <c r="Y271" s="318"/>
      <c r="Z271" s="318"/>
    </row>
    <row r="272" ht="15.75" customHeight="1">
      <c r="A272" s="27" t="s">
        <v>1371</v>
      </c>
      <c r="B272" s="27" t="s">
        <v>1372</v>
      </c>
      <c r="C272" s="320" t="s">
        <v>30</v>
      </c>
      <c r="D272" s="27" t="s">
        <v>94</v>
      </c>
      <c r="E272" s="8"/>
      <c r="F272" s="8"/>
      <c r="G272" s="318"/>
      <c r="H272" s="318"/>
      <c r="I272" s="318"/>
      <c r="J272" s="318"/>
      <c r="K272" s="318"/>
      <c r="L272" s="318"/>
      <c r="M272" s="318"/>
      <c r="N272" s="318"/>
      <c r="O272" s="318"/>
      <c r="P272" s="318"/>
      <c r="Q272" s="318"/>
      <c r="R272" s="318"/>
      <c r="S272" s="318"/>
      <c r="T272" s="318"/>
      <c r="U272" s="318"/>
      <c r="V272" s="318"/>
      <c r="W272" s="318"/>
      <c r="X272" s="318"/>
      <c r="Y272" s="318"/>
      <c r="Z272" s="318"/>
    </row>
    <row r="273" ht="15.75" customHeight="1">
      <c r="A273" s="27" t="s">
        <v>1373</v>
      </c>
      <c r="B273" s="27" t="s">
        <v>1374</v>
      </c>
      <c r="C273" s="320" t="s">
        <v>78</v>
      </c>
      <c r="D273" s="27" t="s">
        <v>94</v>
      </c>
      <c r="E273" s="8"/>
      <c r="F273" s="8"/>
      <c r="G273" s="318"/>
      <c r="H273" s="318"/>
      <c r="I273" s="318"/>
      <c r="J273" s="318"/>
      <c r="K273" s="318"/>
      <c r="L273" s="318"/>
      <c r="M273" s="318"/>
      <c r="N273" s="318"/>
      <c r="O273" s="318"/>
      <c r="P273" s="318"/>
      <c r="Q273" s="318"/>
      <c r="R273" s="318"/>
      <c r="S273" s="318"/>
      <c r="T273" s="318"/>
      <c r="U273" s="318"/>
      <c r="V273" s="318"/>
      <c r="W273" s="318"/>
      <c r="X273" s="318"/>
      <c r="Y273" s="318"/>
      <c r="Z273" s="318"/>
    </row>
    <row r="274" ht="15.75" customHeight="1">
      <c r="A274" s="27" t="s">
        <v>1375</v>
      </c>
      <c r="B274" s="27" t="s">
        <v>1374</v>
      </c>
      <c r="C274" s="320" t="s">
        <v>1376</v>
      </c>
      <c r="D274" s="27" t="s">
        <v>105</v>
      </c>
      <c r="E274" s="8"/>
      <c r="F274" s="8"/>
      <c r="G274" s="318"/>
      <c r="H274" s="318"/>
      <c r="I274" s="318"/>
      <c r="J274" s="318"/>
      <c r="K274" s="318"/>
      <c r="L274" s="318"/>
      <c r="M274" s="318"/>
      <c r="N274" s="318"/>
      <c r="O274" s="318"/>
      <c r="P274" s="318"/>
      <c r="Q274" s="318"/>
      <c r="R274" s="318"/>
      <c r="S274" s="318"/>
      <c r="T274" s="318"/>
      <c r="U274" s="318"/>
      <c r="V274" s="318"/>
      <c r="W274" s="318"/>
      <c r="X274" s="318"/>
      <c r="Y274" s="318"/>
      <c r="Z274" s="318"/>
    </row>
    <row r="275" ht="15.75" customHeight="1">
      <c r="A275" s="27" t="s">
        <v>1377</v>
      </c>
      <c r="B275" s="27" t="s">
        <v>1378</v>
      </c>
      <c r="C275" s="320" t="s">
        <v>1379</v>
      </c>
      <c r="D275" s="27" t="s">
        <v>94</v>
      </c>
      <c r="E275" s="8"/>
      <c r="F275" s="8"/>
      <c r="G275" s="318"/>
      <c r="H275" s="318"/>
      <c r="I275" s="318"/>
      <c r="J275" s="318"/>
      <c r="K275" s="318"/>
      <c r="L275" s="318"/>
      <c r="M275" s="318"/>
      <c r="N275" s="318"/>
      <c r="O275" s="318"/>
      <c r="P275" s="318"/>
      <c r="Q275" s="318"/>
      <c r="R275" s="318"/>
      <c r="S275" s="318"/>
      <c r="T275" s="318"/>
      <c r="U275" s="318"/>
      <c r="V275" s="318"/>
      <c r="W275" s="318"/>
      <c r="X275" s="318"/>
      <c r="Y275" s="318"/>
      <c r="Z275" s="318"/>
    </row>
    <row r="276" ht="15.75" customHeight="1">
      <c r="A276" s="27" t="s">
        <v>1380</v>
      </c>
      <c r="B276" s="27" t="s">
        <v>1378</v>
      </c>
      <c r="C276" s="320" t="s">
        <v>1381</v>
      </c>
      <c r="D276" s="27" t="s">
        <v>105</v>
      </c>
      <c r="E276" s="8"/>
      <c r="F276" s="8"/>
      <c r="G276" s="318"/>
      <c r="H276" s="318"/>
      <c r="I276" s="318"/>
      <c r="J276" s="318"/>
      <c r="K276" s="318"/>
      <c r="L276" s="318"/>
      <c r="M276" s="318"/>
      <c r="N276" s="318"/>
      <c r="O276" s="318"/>
      <c r="P276" s="318"/>
      <c r="Q276" s="318"/>
      <c r="R276" s="318"/>
      <c r="S276" s="318"/>
      <c r="T276" s="318"/>
      <c r="U276" s="318"/>
      <c r="V276" s="318"/>
      <c r="W276" s="318"/>
      <c r="X276" s="318"/>
      <c r="Y276" s="318"/>
      <c r="Z276" s="318"/>
    </row>
    <row r="277" ht="15.75" customHeight="1">
      <c r="A277" s="27" t="s">
        <v>1382</v>
      </c>
      <c r="B277" s="27" t="s">
        <v>1383</v>
      </c>
      <c r="C277" s="320" t="s">
        <v>1384</v>
      </c>
      <c r="D277" s="27" t="s">
        <v>632</v>
      </c>
      <c r="E277" s="8"/>
      <c r="F277" s="8"/>
      <c r="G277" s="318"/>
      <c r="H277" s="318"/>
      <c r="I277" s="318"/>
      <c r="J277" s="318"/>
      <c r="K277" s="318"/>
      <c r="L277" s="318"/>
      <c r="M277" s="318"/>
      <c r="N277" s="318"/>
      <c r="O277" s="318"/>
      <c r="P277" s="318"/>
      <c r="Q277" s="318"/>
      <c r="R277" s="318"/>
      <c r="S277" s="318"/>
      <c r="T277" s="318"/>
      <c r="U277" s="318"/>
      <c r="V277" s="318"/>
      <c r="W277" s="318"/>
      <c r="X277" s="318"/>
      <c r="Y277" s="318"/>
      <c r="Z277" s="318"/>
    </row>
    <row r="278" ht="15.75" customHeight="1">
      <c r="A278" s="27" t="s">
        <v>1386</v>
      </c>
      <c r="B278" s="27" t="s">
        <v>1387</v>
      </c>
      <c r="C278" s="320" t="s">
        <v>1388</v>
      </c>
      <c r="D278" s="27" t="s">
        <v>105</v>
      </c>
      <c r="E278" s="8"/>
      <c r="F278" s="8"/>
      <c r="G278" s="318"/>
      <c r="H278" s="318"/>
      <c r="I278" s="318"/>
      <c r="J278" s="318"/>
      <c r="K278" s="318"/>
      <c r="L278" s="318"/>
      <c r="M278" s="318"/>
      <c r="N278" s="318"/>
      <c r="O278" s="318"/>
      <c r="P278" s="318"/>
      <c r="Q278" s="318"/>
      <c r="R278" s="318"/>
      <c r="S278" s="318"/>
      <c r="T278" s="318"/>
      <c r="U278" s="318"/>
      <c r="V278" s="318"/>
      <c r="W278" s="318"/>
      <c r="X278" s="318"/>
      <c r="Y278" s="318"/>
      <c r="Z278" s="318"/>
    </row>
    <row r="279" ht="15.75" customHeight="1">
      <c r="A279" s="27" t="s">
        <v>1389</v>
      </c>
      <c r="B279" s="27" t="s">
        <v>1390</v>
      </c>
      <c r="C279" s="320" t="s">
        <v>1391</v>
      </c>
      <c r="D279" s="27" t="s">
        <v>94</v>
      </c>
      <c r="E279" s="8"/>
      <c r="F279" s="8"/>
      <c r="G279" s="318"/>
      <c r="H279" s="318"/>
      <c r="I279" s="318"/>
      <c r="J279" s="318"/>
      <c r="K279" s="318"/>
      <c r="L279" s="318"/>
      <c r="M279" s="318"/>
      <c r="N279" s="318"/>
      <c r="O279" s="318"/>
      <c r="P279" s="318"/>
      <c r="Q279" s="318"/>
      <c r="R279" s="318"/>
      <c r="S279" s="318"/>
      <c r="T279" s="318"/>
      <c r="U279" s="318"/>
      <c r="V279" s="318"/>
      <c r="W279" s="318"/>
      <c r="X279" s="318"/>
      <c r="Y279" s="318"/>
      <c r="Z279" s="318"/>
    </row>
    <row r="280" ht="15.75" customHeight="1">
      <c r="A280" s="27" t="s">
        <v>1392</v>
      </c>
      <c r="B280" s="27" t="s">
        <v>1393</v>
      </c>
      <c r="C280" s="320" t="s">
        <v>1394</v>
      </c>
      <c r="D280" s="27" t="s">
        <v>94</v>
      </c>
      <c r="E280" s="8"/>
      <c r="F280" s="8"/>
      <c r="G280" s="318"/>
      <c r="H280" s="318"/>
      <c r="I280" s="318"/>
      <c r="J280" s="318"/>
      <c r="K280" s="318"/>
      <c r="L280" s="318"/>
      <c r="M280" s="318"/>
      <c r="N280" s="318"/>
      <c r="O280" s="318"/>
      <c r="P280" s="318"/>
      <c r="Q280" s="318"/>
      <c r="R280" s="318"/>
      <c r="S280" s="318"/>
      <c r="T280" s="318"/>
      <c r="U280" s="318"/>
      <c r="V280" s="318"/>
      <c r="W280" s="318"/>
      <c r="X280" s="318"/>
      <c r="Y280" s="318"/>
      <c r="Z280" s="318"/>
    </row>
    <row r="281" ht="15.75" customHeight="1">
      <c r="A281" s="27" t="s">
        <v>1397</v>
      </c>
      <c r="B281" s="27" t="s">
        <v>1398</v>
      </c>
      <c r="C281" s="320" t="s">
        <v>74</v>
      </c>
      <c r="D281" s="27" t="s">
        <v>94</v>
      </c>
      <c r="E281" s="8"/>
      <c r="F281" s="8"/>
      <c r="G281" s="318"/>
      <c r="H281" s="318"/>
      <c r="I281" s="318"/>
      <c r="J281" s="318"/>
      <c r="K281" s="318"/>
      <c r="L281" s="318"/>
      <c r="M281" s="318"/>
      <c r="N281" s="318"/>
      <c r="O281" s="318"/>
      <c r="P281" s="318"/>
      <c r="Q281" s="318"/>
      <c r="R281" s="318"/>
      <c r="S281" s="318"/>
      <c r="T281" s="318"/>
      <c r="U281" s="318"/>
      <c r="V281" s="318"/>
      <c r="W281" s="318"/>
      <c r="X281" s="318"/>
      <c r="Y281" s="318"/>
      <c r="Z281" s="318"/>
    </row>
    <row r="282" ht="15.75" customHeight="1">
      <c r="A282" s="27" t="s">
        <v>1399</v>
      </c>
      <c r="B282" s="27" t="s">
        <v>1400</v>
      </c>
      <c r="C282" s="320" t="s">
        <v>1401</v>
      </c>
      <c r="D282" s="27" t="s">
        <v>94</v>
      </c>
      <c r="E282" s="8"/>
      <c r="F282" s="8"/>
      <c r="G282" s="318"/>
      <c r="H282" s="318"/>
      <c r="I282" s="318"/>
      <c r="J282" s="318"/>
      <c r="K282" s="318"/>
      <c r="L282" s="318"/>
      <c r="M282" s="318"/>
      <c r="N282" s="318"/>
      <c r="O282" s="318"/>
      <c r="P282" s="318"/>
      <c r="Q282" s="318"/>
      <c r="R282" s="318"/>
      <c r="S282" s="318"/>
      <c r="T282" s="318"/>
      <c r="U282" s="318"/>
      <c r="V282" s="318"/>
      <c r="W282" s="318"/>
      <c r="X282" s="318"/>
      <c r="Y282" s="318"/>
      <c r="Z282" s="318"/>
    </row>
    <row r="283" ht="15.75" customHeight="1">
      <c r="A283" s="27" t="s">
        <v>1402</v>
      </c>
      <c r="B283" s="27" t="s">
        <v>1403</v>
      </c>
      <c r="C283" s="320" t="s">
        <v>1404</v>
      </c>
      <c r="D283" s="27" t="s">
        <v>942</v>
      </c>
      <c r="E283" s="8"/>
      <c r="F283" s="8"/>
      <c r="G283" s="318"/>
      <c r="H283" s="318"/>
      <c r="I283" s="318"/>
      <c r="J283" s="318"/>
      <c r="K283" s="318"/>
      <c r="L283" s="318"/>
      <c r="M283" s="318"/>
      <c r="N283" s="318"/>
      <c r="O283" s="318"/>
      <c r="P283" s="318"/>
      <c r="Q283" s="318"/>
      <c r="R283" s="318"/>
      <c r="S283" s="318"/>
      <c r="T283" s="318"/>
      <c r="U283" s="318"/>
      <c r="V283" s="318"/>
      <c r="W283" s="318"/>
      <c r="X283" s="318"/>
      <c r="Y283" s="318"/>
      <c r="Z283" s="318"/>
    </row>
    <row r="284" ht="15.75" customHeight="1">
      <c r="A284" s="27" t="s">
        <v>1405</v>
      </c>
      <c r="B284" s="27" t="s">
        <v>1406</v>
      </c>
      <c r="C284" s="320" t="s">
        <v>1407</v>
      </c>
      <c r="D284" s="27" t="s">
        <v>132</v>
      </c>
      <c r="E284" s="8"/>
      <c r="F284" s="8"/>
      <c r="G284" s="318"/>
      <c r="H284" s="318"/>
      <c r="I284" s="318"/>
      <c r="J284" s="318"/>
      <c r="K284" s="318"/>
      <c r="L284" s="318"/>
      <c r="M284" s="318"/>
      <c r="N284" s="318"/>
      <c r="O284" s="318"/>
      <c r="P284" s="318"/>
      <c r="Q284" s="318"/>
      <c r="R284" s="318"/>
      <c r="S284" s="318"/>
      <c r="T284" s="318"/>
      <c r="U284" s="318"/>
      <c r="V284" s="318"/>
      <c r="W284" s="318"/>
      <c r="X284" s="318"/>
      <c r="Y284" s="318"/>
      <c r="Z284" s="318"/>
    </row>
    <row r="285" ht="15.75" customHeight="1">
      <c r="A285" s="27" t="s">
        <v>1408</v>
      </c>
      <c r="B285" s="27" t="s">
        <v>1409</v>
      </c>
      <c r="C285" s="320" t="s">
        <v>1410</v>
      </c>
      <c r="D285" s="27" t="s">
        <v>132</v>
      </c>
      <c r="E285" s="8"/>
      <c r="F285" s="8"/>
      <c r="G285" s="318"/>
      <c r="H285" s="318"/>
      <c r="I285" s="318"/>
      <c r="J285" s="318"/>
      <c r="K285" s="318"/>
      <c r="L285" s="318"/>
      <c r="M285" s="318"/>
      <c r="N285" s="318"/>
      <c r="O285" s="318"/>
      <c r="P285" s="318"/>
      <c r="Q285" s="318"/>
      <c r="R285" s="318"/>
      <c r="S285" s="318"/>
      <c r="T285" s="318"/>
      <c r="U285" s="318"/>
      <c r="V285" s="318"/>
      <c r="W285" s="318"/>
      <c r="X285" s="318"/>
      <c r="Y285" s="318"/>
      <c r="Z285" s="318"/>
    </row>
    <row r="286" ht="15.75" customHeight="1">
      <c r="A286" s="27" t="s">
        <v>1411</v>
      </c>
      <c r="B286" s="27" t="s">
        <v>1412</v>
      </c>
      <c r="C286" s="320" t="s">
        <v>1413</v>
      </c>
      <c r="D286" s="27" t="s">
        <v>132</v>
      </c>
      <c r="E286" s="8"/>
      <c r="F286" s="8"/>
      <c r="G286" s="318"/>
      <c r="H286" s="318"/>
      <c r="I286" s="318"/>
      <c r="J286" s="318"/>
      <c r="K286" s="318"/>
      <c r="L286" s="318"/>
      <c r="M286" s="318"/>
      <c r="N286" s="318"/>
      <c r="O286" s="318"/>
      <c r="P286" s="318"/>
      <c r="Q286" s="318"/>
      <c r="R286" s="318"/>
      <c r="S286" s="318"/>
      <c r="T286" s="318"/>
      <c r="U286" s="318"/>
      <c r="V286" s="318"/>
      <c r="W286" s="318"/>
      <c r="X286" s="318"/>
      <c r="Y286" s="318"/>
      <c r="Z286" s="318"/>
    </row>
    <row r="287" ht="15.75" customHeight="1">
      <c r="A287" s="27" t="s">
        <v>1414</v>
      </c>
      <c r="B287" s="27" t="s">
        <v>1415</v>
      </c>
      <c r="C287" s="320" t="s">
        <v>1416</v>
      </c>
      <c r="D287" s="27" t="s">
        <v>132</v>
      </c>
      <c r="E287" s="8"/>
      <c r="F287" s="8"/>
      <c r="G287" s="318"/>
      <c r="H287" s="318"/>
      <c r="I287" s="318"/>
      <c r="J287" s="318"/>
      <c r="K287" s="318"/>
      <c r="L287" s="318"/>
      <c r="M287" s="318"/>
      <c r="N287" s="318"/>
      <c r="O287" s="318"/>
      <c r="P287" s="318"/>
      <c r="Q287" s="318"/>
      <c r="R287" s="318"/>
      <c r="S287" s="318"/>
      <c r="T287" s="318"/>
      <c r="U287" s="318"/>
      <c r="V287" s="318"/>
      <c r="W287" s="318"/>
      <c r="X287" s="318"/>
      <c r="Y287" s="318"/>
      <c r="Z287" s="318"/>
    </row>
    <row r="288" ht="15.75" customHeight="1">
      <c r="A288" s="27" t="s">
        <v>1417</v>
      </c>
      <c r="B288" s="27" t="s">
        <v>1418</v>
      </c>
      <c r="C288" s="320" t="s">
        <v>1419</v>
      </c>
      <c r="D288" s="27" t="s">
        <v>132</v>
      </c>
      <c r="E288" s="8"/>
      <c r="F288" s="8"/>
      <c r="G288" s="318"/>
      <c r="H288" s="318"/>
      <c r="I288" s="318"/>
      <c r="J288" s="318"/>
      <c r="K288" s="318"/>
      <c r="L288" s="318"/>
      <c r="M288" s="318"/>
      <c r="N288" s="318"/>
      <c r="O288" s="318"/>
      <c r="P288" s="318"/>
      <c r="Q288" s="318"/>
      <c r="R288" s="318"/>
      <c r="S288" s="318"/>
      <c r="T288" s="318"/>
      <c r="U288" s="318"/>
      <c r="V288" s="318"/>
      <c r="W288" s="318"/>
      <c r="X288" s="318"/>
      <c r="Y288" s="318"/>
      <c r="Z288" s="318"/>
    </row>
    <row r="289" ht="15.75" customHeight="1">
      <c r="A289" s="27" t="s">
        <v>1420</v>
      </c>
      <c r="B289" s="27" t="s">
        <v>1421</v>
      </c>
      <c r="C289" s="320" t="s">
        <v>1422</v>
      </c>
      <c r="D289" s="27" t="s">
        <v>632</v>
      </c>
      <c r="E289" s="8"/>
      <c r="F289" s="8"/>
      <c r="G289" s="318"/>
      <c r="H289" s="318"/>
      <c r="I289" s="318"/>
      <c r="J289" s="318"/>
      <c r="K289" s="318"/>
      <c r="L289" s="318"/>
      <c r="M289" s="318"/>
      <c r="N289" s="318"/>
      <c r="O289" s="318"/>
      <c r="P289" s="318"/>
      <c r="Q289" s="318"/>
      <c r="R289" s="318"/>
      <c r="S289" s="318"/>
      <c r="T289" s="318"/>
      <c r="U289" s="318"/>
      <c r="V289" s="318"/>
      <c r="W289" s="318"/>
      <c r="X289" s="318"/>
      <c r="Y289" s="318"/>
      <c r="Z289" s="318"/>
    </row>
    <row r="290" ht="15.75" customHeight="1">
      <c r="A290" s="27" t="s">
        <v>1423</v>
      </c>
      <c r="B290" s="27" t="s">
        <v>1424</v>
      </c>
      <c r="C290" s="320" t="s">
        <v>1425</v>
      </c>
      <c r="D290" s="27" t="s">
        <v>94</v>
      </c>
      <c r="E290" s="8"/>
      <c r="F290" s="8"/>
      <c r="G290" s="318"/>
      <c r="H290" s="318"/>
      <c r="I290" s="318"/>
      <c r="J290" s="318"/>
      <c r="K290" s="318"/>
      <c r="L290" s="318"/>
      <c r="M290" s="318"/>
      <c r="N290" s="318"/>
      <c r="O290" s="318"/>
      <c r="P290" s="318"/>
      <c r="Q290" s="318"/>
      <c r="R290" s="318"/>
      <c r="S290" s="318"/>
      <c r="T290" s="318"/>
      <c r="U290" s="318"/>
      <c r="V290" s="318"/>
      <c r="W290" s="318"/>
      <c r="X290" s="318"/>
      <c r="Y290" s="318"/>
      <c r="Z290" s="318"/>
    </row>
    <row r="291" ht="15.75" customHeight="1">
      <c r="A291" s="27" t="s">
        <v>1427</v>
      </c>
      <c r="B291" s="27" t="s">
        <v>1428</v>
      </c>
      <c r="C291" s="320" t="s">
        <v>1429</v>
      </c>
      <c r="D291" s="27" t="s">
        <v>94</v>
      </c>
      <c r="E291" s="8"/>
      <c r="F291" s="8"/>
      <c r="G291" s="318"/>
      <c r="H291" s="318"/>
      <c r="I291" s="318"/>
      <c r="J291" s="318"/>
      <c r="K291" s="318"/>
      <c r="L291" s="318"/>
      <c r="M291" s="318"/>
      <c r="N291" s="318"/>
      <c r="O291" s="318"/>
      <c r="P291" s="318"/>
      <c r="Q291" s="318"/>
      <c r="R291" s="318"/>
      <c r="S291" s="318"/>
      <c r="T291" s="318"/>
      <c r="U291" s="318"/>
      <c r="V291" s="318"/>
      <c r="W291" s="318"/>
      <c r="X291" s="318"/>
      <c r="Y291" s="318"/>
      <c r="Z291" s="318"/>
    </row>
    <row r="292" ht="15.75" customHeight="1">
      <c r="A292" s="27" t="s">
        <v>1430</v>
      </c>
      <c r="B292" s="27" t="s">
        <v>1431</v>
      </c>
      <c r="C292" s="320" t="s">
        <v>1432</v>
      </c>
      <c r="D292" s="27" t="s">
        <v>132</v>
      </c>
      <c r="E292" s="8"/>
      <c r="F292" s="8"/>
      <c r="G292" s="318"/>
      <c r="H292" s="318"/>
      <c r="I292" s="318"/>
      <c r="J292" s="318"/>
      <c r="K292" s="318"/>
      <c r="L292" s="318"/>
      <c r="M292" s="318"/>
      <c r="N292" s="318"/>
      <c r="O292" s="318"/>
      <c r="P292" s="318"/>
      <c r="Q292" s="318"/>
      <c r="R292" s="318"/>
      <c r="S292" s="318"/>
      <c r="T292" s="318"/>
      <c r="U292" s="318"/>
      <c r="V292" s="318"/>
      <c r="W292" s="318"/>
      <c r="X292" s="318"/>
      <c r="Y292" s="318"/>
      <c r="Z292" s="318"/>
    </row>
    <row r="293" ht="15.75" customHeight="1">
      <c r="A293" s="27" t="s">
        <v>1435</v>
      </c>
      <c r="B293" s="27" t="s">
        <v>1437</v>
      </c>
      <c r="C293" s="320" t="s">
        <v>1439</v>
      </c>
      <c r="D293" s="27" t="s">
        <v>132</v>
      </c>
      <c r="E293" s="8"/>
      <c r="F293" s="8"/>
      <c r="G293" s="318"/>
      <c r="H293" s="318"/>
      <c r="I293" s="318"/>
      <c r="J293" s="318"/>
      <c r="K293" s="318"/>
      <c r="L293" s="318"/>
      <c r="M293" s="318"/>
      <c r="N293" s="318"/>
      <c r="O293" s="318"/>
      <c r="P293" s="318"/>
      <c r="Q293" s="318"/>
      <c r="R293" s="318"/>
      <c r="S293" s="318"/>
      <c r="T293" s="318"/>
      <c r="U293" s="318"/>
      <c r="V293" s="318"/>
      <c r="W293" s="318"/>
      <c r="X293" s="318"/>
      <c r="Y293" s="318"/>
      <c r="Z293" s="318"/>
    </row>
    <row r="294" ht="15.75" customHeight="1">
      <c r="A294" s="27" t="s">
        <v>1440</v>
      </c>
      <c r="B294" s="27" t="s">
        <v>1441</v>
      </c>
      <c r="C294" s="320" t="s">
        <v>1442</v>
      </c>
      <c r="D294" s="27" t="s">
        <v>132</v>
      </c>
      <c r="E294" s="8"/>
      <c r="F294" s="8"/>
      <c r="G294" s="318"/>
      <c r="H294" s="318"/>
      <c r="I294" s="318"/>
      <c r="J294" s="318"/>
      <c r="K294" s="318"/>
      <c r="L294" s="318"/>
      <c r="M294" s="318"/>
      <c r="N294" s="318"/>
      <c r="O294" s="318"/>
      <c r="P294" s="318"/>
      <c r="Q294" s="318"/>
      <c r="R294" s="318"/>
      <c r="S294" s="318"/>
      <c r="T294" s="318"/>
      <c r="U294" s="318"/>
      <c r="V294" s="318"/>
      <c r="W294" s="318"/>
      <c r="X294" s="318"/>
      <c r="Y294" s="318"/>
      <c r="Z294" s="318"/>
    </row>
    <row r="295" ht="15.75" customHeight="1">
      <c r="A295" s="27" t="s">
        <v>1447</v>
      </c>
      <c r="B295" s="27" t="s">
        <v>1448</v>
      </c>
      <c r="C295" s="320" t="s">
        <v>1449</v>
      </c>
      <c r="D295" s="27" t="s">
        <v>132</v>
      </c>
      <c r="E295" s="8"/>
      <c r="F295" s="8"/>
      <c r="G295" s="318"/>
      <c r="H295" s="318"/>
      <c r="I295" s="318"/>
      <c r="J295" s="318"/>
      <c r="K295" s="318"/>
      <c r="L295" s="318"/>
      <c r="M295" s="318"/>
      <c r="N295" s="318"/>
      <c r="O295" s="318"/>
      <c r="P295" s="318"/>
      <c r="Q295" s="318"/>
      <c r="R295" s="318"/>
      <c r="S295" s="318"/>
      <c r="T295" s="318"/>
      <c r="U295" s="318"/>
      <c r="V295" s="318"/>
      <c r="W295" s="318"/>
      <c r="X295" s="318"/>
      <c r="Y295" s="318"/>
      <c r="Z295" s="318"/>
    </row>
    <row r="296" ht="15.75" customHeight="1">
      <c r="A296" s="27" t="s">
        <v>1454</v>
      </c>
      <c r="B296" s="27" t="s">
        <v>1455</v>
      </c>
      <c r="C296" s="320" t="s">
        <v>1456</v>
      </c>
      <c r="D296" s="27" t="s">
        <v>132</v>
      </c>
      <c r="E296" s="8"/>
      <c r="F296" s="8"/>
      <c r="G296" s="318"/>
      <c r="H296" s="318"/>
      <c r="I296" s="318"/>
      <c r="J296" s="318"/>
      <c r="K296" s="318"/>
      <c r="L296" s="318"/>
      <c r="M296" s="318"/>
      <c r="N296" s="318"/>
      <c r="O296" s="318"/>
      <c r="P296" s="318"/>
      <c r="Q296" s="318"/>
      <c r="R296" s="318"/>
      <c r="S296" s="318"/>
      <c r="T296" s="318"/>
      <c r="U296" s="318"/>
      <c r="V296" s="318"/>
      <c r="W296" s="318"/>
      <c r="X296" s="318"/>
      <c r="Y296" s="318"/>
      <c r="Z296" s="318"/>
    </row>
    <row r="297" ht="15.75" customHeight="1">
      <c r="A297" s="27" t="s">
        <v>1459</v>
      </c>
      <c r="B297" s="27" t="s">
        <v>1461</v>
      </c>
      <c r="C297" s="320" t="s">
        <v>1463</v>
      </c>
      <c r="D297" s="27" t="s">
        <v>132</v>
      </c>
      <c r="E297" s="8"/>
      <c r="F297" s="8"/>
      <c r="G297" s="318"/>
      <c r="H297" s="318"/>
      <c r="I297" s="318"/>
      <c r="J297" s="318"/>
      <c r="K297" s="318"/>
      <c r="L297" s="318"/>
      <c r="M297" s="318"/>
      <c r="N297" s="318"/>
      <c r="O297" s="318"/>
      <c r="P297" s="318"/>
      <c r="Q297" s="318"/>
      <c r="R297" s="318"/>
      <c r="S297" s="318"/>
      <c r="T297" s="318"/>
      <c r="U297" s="318"/>
      <c r="V297" s="318"/>
      <c r="W297" s="318"/>
      <c r="X297" s="318"/>
      <c r="Y297" s="318"/>
      <c r="Z297" s="318"/>
    </row>
    <row r="298" ht="15.75" customHeight="1">
      <c r="A298" s="27" t="s">
        <v>1464</v>
      </c>
      <c r="B298" s="27" t="s">
        <v>1466</v>
      </c>
      <c r="C298" s="320" t="s">
        <v>1468</v>
      </c>
      <c r="D298" s="27" t="s">
        <v>132</v>
      </c>
      <c r="E298" s="8"/>
      <c r="F298" s="8"/>
      <c r="G298" s="318"/>
      <c r="H298" s="318"/>
      <c r="I298" s="318"/>
      <c r="J298" s="318"/>
      <c r="K298" s="318"/>
      <c r="L298" s="318"/>
      <c r="M298" s="318"/>
      <c r="N298" s="318"/>
      <c r="O298" s="318"/>
      <c r="P298" s="318"/>
      <c r="Q298" s="318"/>
      <c r="R298" s="318"/>
      <c r="S298" s="318"/>
      <c r="T298" s="318"/>
      <c r="U298" s="318"/>
      <c r="V298" s="318"/>
      <c r="W298" s="318"/>
      <c r="X298" s="318"/>
      <c r="Y298" s="318"/>
      <c r="Z298" s="318"/>
    </row>
    <row r="299" ht="15.75" customHeight="1">
      <c r="A299" s="27" t="s">
        <v>1470</v>
      </c>
      <c r="B299" s="27" t="s">
        <v>1471</v>
      </c>
      <c r="C299" s="320" t="s">
        <v>1472</v>
      </c>
      <c r="D299" s="27" t="s">
        <v>132</v>
      </c>
      <c r="E299" s="8"/>
      <c r="F299" s="8"/>
      <c r="G299" s="318"/>
      <c r="H299" s="318"/>
      <c r="I299" s="318"/>
      <c r="J299" s="318"/>
      <c r="K299" s="318"/>
      <c r="L299" s="318"/>
      <c r="M299" s="318"/>
      <c r="N299" s="318"/>
      <c r="O299" s="318"/>
      <c r="P299" s="318"/>
      <c r="Q299" s="318"/>
      <c r="R299" s="318"/>
      <c r="S299" s="318"/>
      <c r="T299" s="318"/>
      <c r="U299" s="318"/>
      <c r="V299" s="318"/>
      <c r="W299" s="318"/>
      <c r="X299" s="318"/>
      <c r="Y299" s="318"/>
      <c r="Z299" s="318"/>
    </row>
    <row r="300" ht="15.75" customHeight="1">
      <c r="A300" s="27" t="s">
        <v>1477</v>
      </c>
      <c r="B300" s="27" t="s">
        <v>1478</v>
      </c>
      <c r="C300" s="320" t="s">
        <v>1479</v>
      </c>
      <c r="D300" s="27" t="s">
        <v>1480</v>
      </c>
      <c r="E300" s="8"/>
      <c r="F300" s="8"/>
      <c r="G300" s="318"/>
      <c r="H300" s="318"/>
      <c r="I300" s="318"/>
      <c r="J300" s="318"/>
      <c r="K300" s="318"/>
      <c r="L300" s="318"/>
      <c r="M300" s="318"/>
      <c r="N300" s="318"/>
      <c r="O300" s="318"/>
      <c r="P300" s="318"/>
      <c r="Q300" s="318"/>
      <c r="R300" s="318"/>
      <c r="S300" s="318"/>
      <c r="T300" s="318"/>
      <c r="U300" s="318"/>
      <c r="V300" s="318"/>
      <c r="W300" s="318"/>
      <c r="X300" s="318"/>
      <c r="Y300" s="318"/>
      <c r="Z300" s="318"/>
    </row>
    <row r="301" ht="15.75" customHeight="1">
      <c r="A301" s="27" t="s">
        <v>1483</v>
      </c>
      <c r="B301" s="27" t="s">
        <v>1478</v>
      </c>
      <c r="C301" s="320" t="s">
        <v>1485</v>
      </c>
      <c r="D301" s="27" t="s">
        <v>1009</v>
      </c>
      <c r="E301" s="8"/>
      <c r="F301" s="8"/>
      <c r="G301" s="318"/>
      <c r="H301" s="318"/>
      <c r="I301" s="318"/>
      <c r="J301" s="318"/>
      <c r="K301" s="318"/>
      <c r="L301" s="318"/>
      <c r="M301" s="318"/>
      <c r="N301" s="318"/>
      <c r="O301" s="318"/>
      <c r="P301" s="318"/>
      <c r="Q301" s="318"/>
      <c r="R301" s="318"/>
      <c r="S301" s="318"/>
      <c r="T301" s="318"/>
      <c r="U301" s="318"/>
      <c r="V301" s="318"/>
      <c r="W301" s="318"/>
      <c r="X301" s="318"/>
      <c r="Y301" s="318"/>
      <c r="Z301" s="318"/>
    </row>
    <row r="302" ht="15.75" customHeight="1">
      <c r="A302" s="27" t="s">
        <v>1487</v>
      </c>
      <c r="B302" s="27" t="s">
        <v>1489</v>
      </c>
      <c r="C302" s="320" t="s">
        <v>1491</v>
      </c>
      <c r="D302" s="27" t="s">
        <v>632</v>
      </c>
      <c r="E302" s="8"/>
      <c r="F302" s="8"/>
      <c r="G302" s="318"/>
      <c r="H302" s="318"/>
      <c r="I302" s="318"/>
      <c r="J302" s="318"/>
      <c r="K302" s="318"/>
      <c r="L302" s="318"/>
      <c r="M302" s="318"/>
      <c r="N302" s="318"/>
      <c r="O302" s="318"/>
      <c r="P302" s="318"/>
      <c r="Q302" s="318"/>
      <c r="R302" s="318"/>
      <c r="S302" s="318"/>
      <c r="T302" s="318"/>
      <c r="U302" s="318"/>
      <c r="V302" s="318"/>
      <c r="W302" s="318"/>
      <c r="X302" s="318"/>
      <c r="Y302" s="318"/>
      <c r="Z302" s="318"/>
    </row>
    <row r="303" ht="15.75" customHeight="1">
      <c r="A303" s="27" t="s">
        <v>1493</v>
      </c>
      <c r="B303" s="27" t="s">
        <v>1494</v>
      </c>
      <c r="C303" s="320" t="s">
        <v>1496</v>
      </c>
      <c r="D303" s="27" t="s">
        <v>632</v>
      </c>
      <c r="E303" s="8"/>
      <c r="F303" s="8"/>
      <c r="G303" s="318"/>
      <c r="H303" s="318"/>
      <c r="I303" s="318"/>
      <c r="J303" s="318"/>
      <c r="K303" s="318"/>
      <c r="L303" s="318"/>
      <c r="M303" s="318"/>
      <c r="N303" s="318"/>
      <c r="O303" s="318"/>
      <c r="P303" s="318"/>
      <c r="Q303" s="318"/>
      <c r="R303" s="318"/>
      <c r="S303" s="318"/>
      <c r="T303" s="318"/>
      <c r="U303" s="318"/>
      <c r="V303" s="318"/>
      <c r="W303" s="318"/>
      <c r="X303" s="318"/>
      <c r="Y303" s="318"/>
      <c r="Z303" s="318"/>
    </row>
    <row r="304" ht="15.75" customHeight="1">
      <c r="A304" s="27" t="s">
        <v>1499</v>
      </c>
      <c r="B304" s="27" t="s">
        <v>1500</v>
      </c>
      <c r="C304" s="320" t="s">
        <v>1501</v>
      </c>
      <c r="D304" s="27" t="s">
        <v>94</v>
      </c>
      <c r="E304" s="8"/>
      <c r="F304" s="8"/>
      <c r="G304" s="318"/>
      <c r="H304" s="318"/>
      <c r="I304" s="318"/>
      <c r="J304" s="318"/>
      <c r="K304" s="318"/>
      <c r="L304" s="318"/>
      <c r="M304" s="318"/>
      <c r="N304" s="318"/>
      <c r="O304" s="318"/>
      <c r="P304" s="318"/>
      <c r="Q304" s="318"/>
      <c r="R304" s="318"/>
      <c r="S304" s="318"/>
      <c r="T304" s="318"/>
      <c r="U304" s="318"/>
      <c r="V304" s="318"/>
      <c r="W304" s="318"/>
      <c r="X304" s="318"/>
      <c r="Y304" s="318"/>
      <c r="Z304" s="318"/>
    </row>
    <row r="305" ht="15.75" customHeight="1">
      <c r="A305" s="27" t="s">
        <v>1503</v>
      </c>
      <c r="B305" s="27" t="s">
        <v>1505</v>
      </c>
      <c r="C305" s="320" t="s">
        <v>1506</v>
      </c>
      <c r="D305" s="27" t="s">
        <v>1507</v>
      </c>
      <c r="E305" s="8"/>
      <c r="F305" s="8"/>
      <c r="G305" s="318"/>
      <c r="H305" s="318"/>
      <c r="I305" s="318"/>
      <c r="J305" s="318"/>
      <c r="K305" s="318"/>
      <c r="L305" s="318"/>
      <c r="M305" s="318"/>
      <c r="N305" s="318"/>
      <c r="O305" s="318"/>
      <c r="P305" s="318"/>
      <c r="Q305" s="318"/>
      <c r="R305" s="318"/>
      <c r="S305" s="318"/>
      <c r="T305" s="318"/>
      <c r="U305" s="318"/>
      <c r="V305" s="318"/>
      <c r="W305" s="318"/>
      <c r="X305" s="318"/>
      <c r="Y305" s="318"/>
      <c r="Z305" s="318"/>
    </row>
    <row r="306" ht="15.75" customHeight="1">
      <c r="A306" s="27" t="s">
        <v>1508</v>
      </c>
      <c r="B306" s="27" t="s">
        <v>1509</v>
      </c>
      <c r="C306" s="320" t="s">
        <v>1511</v>
      </c>
      <c r="D306" s="27" t="s">
        <v>1266</v>
      </c>
      <c r="E306" s="8"/>
      <c r="F306" s="8"/>
      <c r="G306" s="318"/>
      <c r="H306" s="318"/>
      <c r="I306" s="318"/>
      <c r="J306" s="318"/>
      <c r="K306" s="318"/>
      <c r="L306" s="318"/>
      <c r="M306" s="318"/>
      <c r="N306" s="318"/>
      <c r="O306" s="318"/>
      <c r="P306" s="318"/>
      <c r="Q306" s="318"/>
      <c r="R306" s="318"/>
      <c r="S306" s="318"/>
      <c r="T306" s="318"/>
      <c r="U306" s="318"/>
      <c r="V306" s="318"/>
      <c r="W306" s="318"/>
      <c r="X306" s="318"/>
      <c r="Y306" s="318"/>
      <c r="Z306" s="318"/>
    </row>
    <row r="307" ht="15.75" customHeight="1">
      <c r="A307" s="27" t="s">
        <v>1514</v>
      </c>
      <c r="B307" s="27" t="s">
        <v>1515</v>
      </c>
      <c r="C307" s="320" t="s">
        <v>1516</v>
      </c>
      <c r="D307" s="27" t="s">
        <v>1517</v>
      </c>
      <c r="E307" s="8"/>
      <c r="F307" s="8"/>
      <c r="G307" s="318"/>
      <c r="H307" s="318"/>
      <c r="I307" s="318"/>
      <c r="J307" s="318"/>
      <c r="K307" s="318"/>
      <c r="L307" s="318"/>
      <c r="M307" s="318"/>
      <c r="N307" s="318"/>
      <c r="O307" s="318"/>
      <c r="P307" s="318"/>
      <c r="Q307" s="318"/>
      <c r="R307" s="318"/>
      <c r="S307" s="318"/>
      <c r="T307" s="318"/>
      <c r="U307" s="318"/>
      <c r="V307" s="318"/>
      <c r="W307" s="318"/>
      <c r="X307" s="318"/>
      <c r="Y307" s="318"/>
      <c r="Z307" s="318"/>
    </row>
    <row r="308" ht="15.75" customHeight="1">
      <c r="A308" s="27" t="s">
        <v>1522</v>
      </c>
      <c r="B308" s="27" t="s">
        <v>1523</v>
      </c>
      <c r="C308" s="320" t="s">
        <v>1524</v>
      </c>
      <c r="D308" s="27" t="s">
        <v>632</v>
      </c>
      <c r="E308" s="8"/>
      <c r="F308" s="8"/>
      <c r="G308" s="318"/>
      <c r="H308" s="318"/>
      <c r="I308" s="318"/>
      <c r="J308" s="318"/>
      <c r="K308" s="318"/>
      <c r="L308" s="318"/>
      <c r="M308" s="318"/>
      <c r="N308" s="318"/>
      <c r="O308" s="318"/>
      <c r="P308" s="318"/>
      <c r="Q308" s="318"/>
      <c r="R308" s="318"/>
      <c r="S308" s="318"/>
      <c r="T308" s="318"/>
      <c r="U308" s="318"/>
      <c r="V308" s="318"/>
      <c r="W308" s="318"/>
      <c r="X308" s="318"/>
      <c r="Y308" s="318"/>
      <c r="Z308" s="318"/>
    </row>
    <row r="309" ht="15.75" customHeight="1">
      <c r="A309" s="27" t="s">
        <v>1526</v>
      </c>
      <c r="B309" s="27" t="s">
        <v>1528</v>
      </c>
      <c r="C309" s="320" t="s">
        <v>1530</v>
      </c>
      <c r="D309" s="27" t="s">
        <v>632</v>
      </c>
      <c r="E309" s="8"/>
      <c r="F309" s="8"/>
      <c r="G309" s="318"/>
      <c r="H309" s="318"/>
      <c r="I309" s="318"/>
      <c r="J309" s="318"/>
      <c r="K309" s="318"/>
      <c r="L309" s="318"/>
      <c r="M309" s="318"/>
      <c r="N309" s="318"/>
      <c r="O309" s="318"/>
      <c r="P309" s="318"/>
      <c r="Q309" s="318"/>
      <c r="R309" s="318"/>
      <c r="S309" s="318"/>
      <c r="T309" s="318"/>
      <c r="U309" s="318"/>
      <c r="V309" s="318"/>
      <c r="W309" s="318"/>
      <c r="X309" s="318"/>
      <c r="Y309" s="318"/>
      <c r="Z309" s="318"/>
    </row>
    <row r="310" ht="15.75" customHeight="1">
      <c r="A310" s="27" t="s">
        <v>1531</v>
      </c>
      <c r="B310" s="27" t="s">
        <v>1532</v>
      </c>
      <c r="C310" s="320" t="s">
        <v>1534</v>
      </c>
      <c r="D310" s="27" t="s">
        <v>632</v>
      </c>
      <c r="E310" s="8"/>
      <c r="F310" s="8"/>
      <c r="G310" s="318"/>
      <c r="H310" s="318"/>
      <c r="I310" s="318"/>
      <c r="J310" s="318"/>
      <c r="K310" s="318"/>
      <c r="L310" s="318"/>
      <c r="M310" s="318"/>
      <c r="N310" s="318"/>
      <c r="O310" s="318"/>
      <c r="P310" s="318"/>
      <c r="Q310" s="318"/>
      <c r="R310" s="318"/>
      <c r="S310" s="318"/>
      <c r="T310" s="318"/>
      <c r="U310" s="318"/>
      <c r="V310" s="318"/>
      <c r="W310" s="318"/>
      <c r="X310" s="318"/>
      <c r="Y310" s="318"/>
      <c r="Z310" s="318"/>
    </row>
    <row r="311" ht="15.75" customHeight="1">
      <c r="A311" s="27" t="s">
        <v>1542</v>
      </c>
      <c r="B311" s="27" t="s">
        <v>1543</v>
      </c>
      <c r="C311" s="320" t="s">
        <v>1547</v>
      </c>
      <c r="D311" s="27" t="s">
        <v>632</v>
      </c>
      <c r="E311" s="8"/>
      <c r="F311" s="8"/>
      <c r="G311" s="318"/>
      <c r="H311" s="318"/>
      <c r="I311" s="318"/>
      <c r="J311" s="318"/>
      <c r="K311" s="318"/>
      <c r="L311" s="318"/>
      <c r="M311" s="318"/>
      <c r="N311" s="318"/>
      <c r="O311" s="318"/>
      <c r="P311" s="318"/>
      <c r="Q311" s="318"/>
      <c r="R311" s="318"/>
      <c r="S311" s="318"/>
      <c r="T311" s="318"/>
      <c r="U311" s="318"/>
      <c r="V311" s="318"/>
      <c r="W311" s="318"/>
      <c r="X311" s="318"/>
      <c r="Y311" s="318"/>
      <c r="Z311" s="318"/>
    </row>
    <row r="312" ht="15.75" customHeight="1">
      <c r="A312" s="27" t="s">
        <v>1556</v>
      </c>
      <c r="B312" s="27" t="s">
        <v>1557</v>
      </c>
      <c r="C312" s="320" t="s">
        <v>1558</v>
      </c>
      <c r="D312" s="27" t="s">
        <v>942</v>
      </c>
      <c r="E312" s="8"/>
      <c r="F312" s="8"/>
      <c r="G312" s="318"/>
      <c r="H312" s="318"/>
      <c r="I312" s="318"/>
      <c r="J312" s="318"/>
      <c r="K312" s="318"/>
      <c r="L312" s="318"/>
      <c r="M312" s="318"/>
      <c r="N312" s="318"/>
      <c r="O312" s="318"/>
      <c r="P312" s="318"/>
      <c r="Q312" s="318"/>
      <c r="R312" s="318"/>
      <c r="S312" s="318"/>
      <c r="T312" s="318"/>
      <c r="U312" s="318"/>
      <c r="V312" s="318"/>
      <c r="W312" s="318"/>
      <c r="X312" s="318"/>
      <c r="Y312" s="318"/>
      <c r="Z312" s="318"/>
    </row>
    <row r="313" ht="15.75" customHeight="1">
      <c r="A313" s="27" t="s">
        <v>1561</v>
      </c>
      <c r="B313" s="27" t="s">
        <v>1563</v>
      </c>
      <c r="C313" s="320" t="s">
        <v>1565</v>
      </c>
      <c r="D313" s="27" t="s">
        <v>670</v>
      </c>
      <c r="E313" s="8"/>
      <c r="F313" s="8"/>
      <c r="G313" s="318"/>
      <c r="H313" s="318"/>
      <c r="I313" s="318"/>
      <c r="J313" s="318"/>
      <c r="K313" s="318"/>
      <c r="L313" s="318"/>
      <c r="M313" s="318"/>
      <c r="N313" s="318"/>
      <c r="O313" s="318"/>
      <c r="P313" s="318"/>
      <c r="Q313" s="318"/>
      <c r="R313" s="318"/>
      <c r="S313" s="318"/>
      <c r="T313" s="318"/>
      <c r="U313" s="318"/>
      <c r="V313" s="318"/>
      <c r="W313" s="318"/>
      <c r="X313" s="318"/>
      <c r="Y313" s="318"/>
      <c r="Z313" s="318"/>
    </row>
    <row r="314" ht="15.75" customHeight="1">
      <c r="A314" s="27" t="s">
        <v>1569</v>
      </c>
      <c r="B314" s="27" t="s">
        <v>1563</v>
      </c>
      <c r="C314" s="320" t="s">
        <v>1570</v>
      </c>
      <c r="D314" s="27" t="s">
        <v>581</v>
      </c>
      <c r="E314" s="8"/>
      <c r="F314" s="8"/>
      <c r="G314" s="318"/>
      <c r="H314" s="318"/>
      <c r="I314" s="318"/>
      <c r="J314" s="318"/>
      <c r="K314" s="318"/>
      <c r="L314" s="318"/>
      <c r="M314" s="318"/>
      <c r="N314" s="318"/>
      <c r="O314" s="318"/>
      <c r="P314" s="318"/>
      <c r="Q314" s="318"/>
      <c r="R314" s="318"/>
      <c r="S314" s="318"/>
      <c r="T314" s="318"/>
      <c r="U314" s="318"/>
      <c r="V314" s="318"/>
      <c r="W314" s="318"/>
      <c r="X314" s="318"/>
      <c r="Y314" s="318"/>
      <c r="Z314" s="318"/>
    </row>
    <row r="315" ht="15.75" customHeight="1">
      <c r="A315" s="27" t="s">
        <v>1572</v>
      </c>
      <c r="B315" s="27" t="s">
        <v>1574</v>
      </c>
      <c r="C315" s="320" t="s">
        <v>1576</v>
      </c>
      <c r="D315" s="27" t="s">
        <v>94</v>
      </c>
      <c r="E315" s="8"/>
      <c r="F315" s="8"/>
      <c r="G315" s="318"/>
      <c r="H315" s="318"/>
      <c r="I315" s="318"/>
      <c r="J315" s="318"/>
      <c r="K315" s="318"/>
      <c r="L315" s="318"/>
      <c r="M315" s="318"/>
      <c r="N315" s="318"/>
      <c r="O315" s="318"/>
      <c r="P315" s="318"/>
      <c r="Q315" s="318"/>
      <c r="R315" s="318"/>
      <c r="S315" s="318"/>
      <c r="T315" s="318"/>
      <c r="U315" s="318"/>
      <c r="V315" s="318"/>
      <c r="W315" s="318"/>
      <c r="X315" s="318"/>
      <c r="Y315" s="318"/>
      <c r="Z315" s="318"/>
    </row>
    <row r="316" ht="15.75" customHeight="1">
      <c r="A316" s="27" t="s">
        <v>1577</v>
      </c>
      <c r="B316" s="27" t="s">
        <v>1578</v>
      </c>
      <c r="C316" s="320" t="s">
        <v>1580</v>
      </c>
      <c r="D316" s="27" t="s">
        <v>132</v>
      </c>
      <c r="E316" s="8"/>
      <c r="F316" s="8"/>
      <c r="G316" s="318"/>
      <c r="H316" s="318"/>
      <c r="I316" s="318"/>
      <c r="J316" s="318"/>
      <c r="K316" s="318"/>
      <c r="L316" s="318"/>
      <c r="M316" s="318"/>
      <c r="N316" s="318"/>
      <c r="O316" s="318"/>
      <c r="P316" s="318"/>
      <c r="Q316" s="318"/>
      <c r="R316" s="318"/>
      <c r="S316" s="318"/>
      <c r="T316" s="318"/>
      <c r="U316" s="318"/>
      <c r="V316" s="318"/>
      <c r="W316" s="318"/>
      <c r="X316" s="318"/>
      <c r="Y316" s="318"/>
      <c r="Z316" s="318"/>
    </row>
    <row r="317" ht="15.75" customHeight="1">
      <c r="A317" s="27" t="s">
        <v>1583</v>
      </c>
      <c r="B317" s="27" t="s">
        <v>1584</v>
      </c>
      <c r="C317" s="320" t="s">
        <v>1585</v>
      </c>
      <c r="D317" s="27" t="s">
        <v>132</v>
      </c>
      <c r="E317" s="8"/>
      <c r="F317" s="8"/>
      <c r="G317" s="318"/>
      <c r="H317" s="318"/>
      <c r="I317" s="318"/>
      <c r="J317" s="318"/>
      <c r="K317" s="318"/>
      <c r="L317" s="318"/>
      <c r="M317" s="318"/>
      <c r="N317" s="318"/>
      <c r="O317" s="318"/>
      <c r="P317" s="318"/>
      <c r="Q317" s="318"/>
      <c r="R317" s="318"/>
      <c r="S317" s="318"/>
      <c r="T317" s="318"/>
      <c r="U317" s="318"/>
      <c r="V317" s="318"/>
      <c r="W317" s="318"/>
      <c r="X317" s="318"/>
      <c r="Y317" s="318"/>
      <c r="Z317" s="318"/>
    </row>
    <row r="318" ht="15.75" customHeight="1">
      <c r="A318" s="27" t="s">
        <v>1589</v>
      </c>
      <c r="B318" s="27" t="s">
        <v>1590</v>
      </c>
      <c r="C318" s="320" t="s">
        <v>1591</v>
      </c>
      <c r="D318" s="27" t="s">
        <v>132</v>
      </c>
      <c r="E318" s="8"/>
      <c r="F318" s="8"/>
      <c r="G318" s="318"/>
      <c r="H318" s="318"/>
      <c r="I318" s="318"/>
      <c r="J318" s="318"/>
      <c r="K318" s="318"/>
      <c r="L318" s="318"/>
      <c r="M318" s="318"/>
      <c r="N318" s="318"/>
      <c r="O318" s="318"/>
      <c r="P318" s="318"/>
      <c r="Q318" s="318"/>
      <c r="R318" s="318"/>
      <c r="S318" s="318"/>
      <c r="T318" s="318"/>
      <c r="U318" s="318"/>
      <c r="V318" s="318"/>
      <c r="W318" s="318"/>
      <c r="X318" s="318"/>
      <c r="Y318" s="318"/>
      <c r="Z318" s="318"/>
    </row>
    <row r="319" ht="15.75" customHeight="1">
      <c r="A319" s="27" t="s">
        <v>1594</v>
      </c>
      <c r="B319" s="27" t="s">
        <v>1595</v>
      </c>
      <c r="C319" s="320" t="s">
        <v>1597</v>
      </c>
      <c r="D319" s="27" t="s">
        <v>132</v>
      </c>
      <c r="E319" s="8"/>
      <c r="F319" s="8"/>
      <c r="G319" s="318"/>
      <c r="H319" s="318"/>
      <c r="I319" s="318"/>
      <c r="J319" s="318"/>
      <c r="K319" s="318"/>
      <c r="L319" s="318"/>
      <c r="M319" s="318"/>
      <c r="N319" s="318"/>
      <c r="O319" s="318"/>
      <c r="P319" s="318"/>
      <c r="Q319" s="318"/>
      <c r="R319" s="318"/>
      <c r="S319" s="318"/>
      <c r="T319" s="318"/>
      <c r="U319" s="318"/>
      <c r="V319" s="318"/>
      <c r="W319" s="318"/>
      <c r="X319" s="318"/>
      <c r="Y319" s="318"/>
      <c r="Z319" s="318"/>
    </row>
    <row r="320" ht="15.75" customHeight="1">
      <c r="A320" s="27" t="s">
        <v>1598</v>
      </c>
      <c r="B320" s="27" t="s">
        <v>1600</v>
      </c>
      <c r="C320" s="320" t="s">
        <v>1602</v>
      </c>
      <c r="D320" s="27" t="s">
        <v>632</v>
      </c>
      <c r="E320" s="8"/>
      <c r="F320" s="8"/>
      <c r="G320" s="318"/>
      <c r="H320" s="318"/>
      <c r="I320" s="318"/>
      <c r="J320" s="318"/>
      <c r="K320" s="318"/>
      <c r="L320" s="318"/>
      <c r="M320" s="318"/>
      <c r="N320" s="318"/>
      <c r="O320" s="318"/>
      <c r="P320" s="318"/>
      <c r="Q320" s="318"/>
      <c r="R320" s="318"/>
      <c r="S320" s="318"/>
      <c r="T320" s="318"/>
      <c r="U320" s="318"/>
      <c r="V320" s="318"/>
      <c r="W320" s="318"/>
      <c r="X320" s="318"/>
      <c r="Y320" s="318"/>
      <c r="Z320" s="318"/>
    </row>
    <row r="321" ht="15.75" customHeight="1">
      <c r="A321" s="27" t="s">
        <v>1605</v>
      </c>
      <c r="B321" s="27" t="s">
        <v>1606</v>
      </c>
      <c r="C321" s="320" t="s">
        <v>1607</v>
      </c>
      <c r="D321" s="27" t="s">
        <v>632</v>
      </c>
      <c r="E321" s="8"/>
      <c r="F321" s="8"/>
      <c r="G321" s="318"/>
      <c r="H321" s="318"/>
      <c r="I321" s="318"/>
      <c r="J321" s="318"/>
      <c r="K321" s="318"/>
      <c r="L321" s="318"/>
      <c r="M321" s="318"/>
      <c r="N321" s="318"/>
      <c r="O321" s="318"/>
      <c r="P321" s="318"/>
      <c r="Q321" s="318"/>
      <c r="R321" s="318"/>
      <c r="S321" s="318"/>
      <c r="T321" s="318"/>
      <c r="U321" s="318"/>
      <c r="V321" s="318"/>
      <c r="W321" s="318"/>
      <c r="X321" s="318"/>
      <c r="Y321" s="318"/>
      <c r="Z321" s="318"/>
    </row>
    <row r="322" ht="15.75" customHeight="1">
      <c r="A322" s="27" t="s">
        <v>1611</v>
      </c>
      <c r="B322" s="27" t="s">
        <v>1612</v>
      </c>
      <c r="C322" s="320" t="s">
        <v>1613</v>
      </c>
      <c r="D322" s="27" t="s">
        <v>94</v>
      </c>
      <c r="E322" s="8"/>
      <c r="F322" s="8"/>
      <c r="G322" s="318"/>
      <c r="H322" s="318"/>
      <c r="I322" s="318"/>
      <c r="J322" s="318"/>
      <c r="K322" s="318"/>
      <c r="L322" s="318"/>
      <c r="M322" s="318"/>
      <c r="N322" s="318"/>
      <c r="O322" s="318"/>
      <c r="P322" s="318"/>
      <c r="Q322" s="318"/>
      <c r="R322" s="318"/>
      <c r="S322" s="318"/>
      <c r="T322" s="318"/>
      <c r="U322" s="318"/>
      <c r="V322" s="318"/>
      <c r="W322" s="318"/>
      <c r="X322" s="318"/>
      <c r="Y322" s="318"/>
      <c r="Z322" s="318"/>
    </row>
    <row r="323" ht="15.75" customHeight="1">
      <c r="A323" s="27" t="s">
        <v>1614</v>
      </c>
      <c r="B323" s="27" t="s">
        <v>1612</v>
      </c>
      <c r="C323" s="320" t="s">
        <v>1615</v>
      </c>
      <c r="D323" s="27" t="s">
        <v>105</v>
      </c>
      <c r="E323" s="8"/>
      <c r="F323" s="8"/>
      <c r="G323" s="318"/>
      <c r="H323" s="318"/>
      <c r="I323" s="318"/>
      <c r="J323" s="318"/>
      <c r="K323" s="318"/>
      <c r="L323" s="318"/>
      <c r="M323" s="318"/>
      <c r="N323" s="318"/>
      <c r="O323" s="318"/>
      <c r="P323" s="318"/>
      <c r="Q323" s="318"/>
      <c r="R323" s="318"/>
      <c r="S323" s="318"/>
      <c r="T323" s="318"/>
      <c r="U323" s="318"/>
      <c r="V323" s="318"/>
      <c r="W323" s="318"/>
      <c r="X323" s="318"/>
      <c r="Y323" s="318"/>
      <c r="Z323" s="318"/>
    </row>
    <row r="324" ht="15.75" customHeight="1">
      <c r="A324" s="27" t="s">
        <v>1620</v>
      </c>
      <c r="B324" s="27" t="s">
        <v>1621</v>
      </c>
      <c r="C324" s="320" t="s">
        <v>1622</v>
      </c>
      <c r="D324" s="27" t="s">
        <v>94</v>
      </c>
      <c r="E324" s="8"/>
      <c r="F324" s="8"/>
      <c r="G324" s="318"/>
      <c r="H324" s="318"/>
      <c r="I324" s="318"/>
      <c r="J324" s="318"/>
      <c r="K324" s="318"/>
      <c r="L324" s="318"/>
      <c r="M324" s="318"/>
      <c r="N324" s="318"/>
      <c r="O324" s="318"/>
      <c r="P324" s="318"/>
      <c r="Q324" s="318"/>
      <c r="R324" s="318"/>
      <c r="S324" s="318"/>
      <c r="T324" s="318"/>
      <c r="U324" s="318"/>
      <c r="V324" s="318"/>
      <c r="W324" s="318"/>
      <c r="X324" s="318"/>
      <c r="Y324" s="318"/>
      <c r="Z324" s="318"/>
    </row>
    <row r="325" ht="15.75" customHeight="1">
      <c r="A325" s="27" t="s">
        <v>1627</v>
      </c>
      <c r="B325" s="27" t="s">
        <v>1628</v>
      </c>
      <c r="C325" s="320" t="s">
        <v>1629</v>
      </c>
      <c r="D325" s="27" t="s">
        <v>94</v>
      </c>
      <c r="E325" s="8"/>
      <c r="F325" s="8"/>
      <c r="G325" s="318"/>
      <c r="H325" s="318"/>
      <c r="I325" s="318"/>
      <c r="J325" s="318"/>
      <c r="K325" s="318"/>
      <c r="L325" s="318"/>
      <c r="M325" s="318"/>
      <c r="N325" s="318"/>
      <c r="O325" s="318"/>
      <c r="P325" s="318"/>
      <c r="Q325" s="318"/>
      <c r="R325" s="318"/>
      <c r="S325" s="318"/>
      <c r="T325" s="318"/>
      <c r="U325" s="318"/>
      <c r="V325" s="318"/>
      <c r="W325" s="318"/>
      <c r="X325" s="318"/>
      <c r="Y325" s="318"/>
      <c r="Z325" s="318"/>
    </row>
    <row r="326" ht="15.75" customHeight="1">
      <c r="A326" s="27" t="s">
        <v>1632</v>
      </c>
      <c r="B326" s="27" t="s">
        <v>1628</v>
      </c>
      <c r="C326" s="320" t="s">
        <v>1633</v>
      </c>
      <c r="D326" s="27" t="s">
        <v>105</v>
      </c>
      <c r="E326" s="8"/>
      <c r="F326" s="8"/>
      <c r="G326" s="318"/>
      <c r="H326" s="318"/>
      <c r="I326" s="318"/>
      <c r="J326" s="318"/>
      <c r="K326" s="318"/>
      <c r="L326" s="318"/>
      <c r="M326" s="318"/>
      <c r="N326" s="318"/>
      <c r="O326" s="318"/>
      <c r="P326" s="318"/>
      <c r="Q326" s="318"/>
      <c r="R326" s="318"/>
      <c r="S326" s="318"/>
      <c r="T326" s="318"/>
      <c r="U326" s="318"/>
      <c r="V326" s="318"/>
      <c r="W326" s="318"/>
      <c r="X326" s="318"/>
      <c r="Y326" s="318"/>
      <c r="Z326" s="318"/>
    </row>
    <row r="327" ht="15.75" customHeight="1">
      <c r="A327" s="27" t="s">
        <v>1636</v>
      </c>
      <c r="B327" s="27" t="s">
        <v>1637</v>
      </c>
      <c r="C327" s="320" t="s">
        <v>1638</v>
      </c>
      <c r="D327" s="27" t="s">
        <v>105</v>
      </c>
      <c r="E327" s="8"/>
      <c r="F327" s="8"/>
      <c r="G327" s="318"/>
      <c r="H327" s="318"/>
      <c r="I327" s="318"/>
      <c r="J327" s="318"/>
      <c r="K327" s="318"/>
      <c r="L327" s="318"/>
      <c r="M327" s="318"/>
      <c r="N327" s="318"/>
      <c r="O327" s="318"/>
      <c r="P327" s="318"/>
      <c r="Q327" s="318"/>
      <c r="R327" s="318"/>
      <c r="S327" s="318"/>
      <c r="T327" s="318"/>
      <c r="U327" s="318"/>
      <c r="V327" s="318"/>
      <c r="W327" s="318"/>
      <c r="X327" s="318"/>
      <c r="Y327" s="318"/>
      <c r="Z327" s="318"/>
    </row>
    <row r="328" ht="15.75" customHeight="1">
      <c r="A328" s="27" t="s">
        <v>1643</v>
      </c>
      <c r="B328" s="27" t="s">
        <v>1644</v>
      </c>
      <c r="C328" s="320" t="s">
        <v>418</v>
      </c>
      <c r="D328" s="27" t="s">
        <v>94</v>
      </c>
      <c r="E328" s="8"/>
      <c r="F328" s="8"/>
      <c r="G328" s="318"/>
      <c r="H328" s="318"/>
      <c r="I328" s="318"/>
      <c r="J328" s="318"/>
      <c r="K328" s="318"/>
      <c r="L328" s="318"/>
      <c r="M328" s="318"/>
      <c r="N328" s="318"/>
      <c r="O328" s="318"/>
      <c r="P328" s="318"/>
      <c r="Q328" s="318"/>
      <c r="R328" s="318"/>
      <c r="S328" s="318"/>
      <c r="T328" s="318"/>
      <c r="U328" s="318"/>
      <c r="V328" s="318"/>
      <c r="W328" s="318"/>
      <c r="X328" s="318"/>
      <c r="Y328" s="318"/>
      <c r="Z328" s="318"/>
    </row>
    <row r="329" ht="15.75" customHeight="1">
      <c r="A329" s="27" t="s">
        <v>1649</v>
      </c>
      <c r="B329" s="27" t="s">
        <v>1650</v>
      </c>
      <c r="C329" s="320" t="s">
        <v>1651</v>
      </c>
      <c r="D329" s="27" t="s">
        <v>94</v>
      </c>
      <c r="E329" s="8"/>
      <c r="F329" s="8"/>
      <c r="G329" s="318"/>
      <c r="H329" s="318"/>
      <c r="I329" s="318"/>
      <c r="J329" s="318"/>
      <c r="K329" s="318"/>
      <c r="L329" s="318"/>
      <c r="M329" s="318"/>
      <c r="N329" s="318"/>
      <c r="O329" s="318"/>
      <c r="P329" s="318"/>
      <c r="Q329" s="318"/>
      <c r="R329" s="318"/>
      <c r="S329" s="318"/>
      <c r="T329" s="318"/>
      <c r="U329" s="318"/>
      <c r="V329" s="318"/>
      <c r="W329" s="318"/>
      <c r="X329" s="318"/>
      <c r="Y329" s="318"/>
      <c r="Z329" s="318"/>
    </row>
    <row r="330" ht="15.75" customHeight="1">
      <c r="A330" s="27" t="s">
        <v>1656</v>
      </c>
      <c r="B330" s="27" t="s">
        <v>1657</v>
      </c>
      <c r="C330" s="320" t="s">
        <v>1658</v>
      </c>
      <c r="D330" s="27" t="s">
        <v>132</v>
      </c>
      <c r="E330" s="8"/>
      <c r="F330" s="8"/>
      <c r="G330" s="318"/>
      <c r="H330" s="318"/>
      <c r="I330" s="318"/>
      <c r="J330" s="318"/>
      <c r="K330" s="318"/>
      <c r="L330" s="318"/>
      <c r="M330" s="318"/>
      <c r="N330" s="318"/>
      <c r="O330" s="318"/>
      <c r="P330" s="318"/>
      <c r="Q330" s="318"/>
      <c r="R330" s="318"/>
      <c r="S330" s="318"/>
      <c r="T330" s="318"/>
      <c r="U330" s="318"/>
      <c r="V330" s="318"/>
      <c r="W330" s="318"/>
      <c r="X330" s="318"/>
      <c r="Y330" s="318"/>
      <c r="Z330" s="318"/>
    </row>
    <row r="331" ht="15.75" customHeight="1">
      <c r="A331" s="27" t="s">
        <v>1663</v>
      </c>
      <c r="B331" s="27" t="s">
        <v>1657</v>
      </c>
      <c r="C331" s="320" t="s">
        <v>1664</v>
      </c>
      <c r="D331" s="27" t="s">
        <v>632</v>
      </c>
      <c r="E331" s="8"/>
      <c r="F331" s="8"/>
      <c r="G331" s="318"/>
      <c r="H331" s="318"/>
      <c r="I331" s="318"/>
      <c r="J331" s="318"/>
      <c r="K331" s="318"/>
      <c r="L331" s="318"/>
      <c r="M331" s="318"/>
      <c r="N331" s="318"/>
      <c r="O331" s="318"/>
      <c r="P331" s="318"/>
      <c r="Q331" s="318"/>
      <c r="R331" s="318"/>
      <c r="S331" s="318"/>
      <c r="T331" s="318"/>
      <c r="U331" s="318"/>
      <c r="V331" s="318"/>
      <c r="W331" s="318"/>
      <c r="X331" s="318"/>
      <c r="Y331" s="318"/>
      <c r="Z331" s="318"/>
    </row>
    <row r="332" ht="15.75" customHeight="1">
      <c r="A332" s="27" t="s">
        <v>1669</v>
      </c>
      <c r="B332" s="27" t="s">
        <v>1670</v>
      </c>
      <c r="C332" s="320" t="s">
        <v>1671</v>
      </c>
      <c r="D332" s="27" t="s">
        <v>132</v>
      </c>
      <c r="E332" s="8"/>
      <c r="F332" s="8"/>
      <c r="G332" s="318"/>
      <c r="H332" s="318"/>
      <c r="I332" s="318"/>
      <c r="J332" s="318"/>
      <c r="K332" s="318"/>
      <c r="L332" s="318"/>
      <c r="M332" s="318"/>
      <c r="N332" s="318"/>
      <c r="O332" s="318"/>
      <c r="P332" s="318"/>
      <c r="Q332" s="318"/>
      <c r="R332" s="318"/>
      <c r="S332" s="318"/>
      <c r="T332" s="318"/>
      <c r="U332" s="318"/>
      <c r="V332" s="318"/>
      <c r="W332" s="318"/>
      <c r="X332" s="318"/>
      <c r="Y332" s="318"/>
      <c r="Z332" s="318"/>
    </row>
    <row r="333" ht="15.75" customHeight="1">
      <c r="A333" s="27" t="s">
        <v>1675</v>
      </c>
      <c r="B333" s="27" t="s">
        <v>1676</v>
      </c>
      <c r="C333" s="320" t="s">
        <v>1677</v>
      </c>
      <c r="D333" s="27" t="s">
        <v>132</v>
      </c>
      <c r="E333" s="8"/>
      <c r="F333" s="8"/>
      <c r="G333" s="318"/>
      <c r="H333" s="318"/>
      <c r="I333" s="318"/>
      <c r="J333" s="318"/>
      <c r="K333" s="318"/>
      <c r="L333" s="318"/>
      <c r="M333" s="318"/>
      <c r="N333" s="318"/>
      <c r="O333" s="318"/>
      <c r="P333" s="318"/>
      <c r="Q333" s="318"/>
      <c r="R333" s="318"/>
      <c r="S333" s="318"/>
      <c r="T333" s="318"/>
      <c r="U333" s="318"/>
      <c r="V333" s="318"/>
      <c r="W333" s="318"/>
      <c r="X333" s="318"/>
      <c r="Y333" s="318"/>
      <c r="Z333" s="318"/>
    </row>
    <row r="334" ht="15.75" customHeight="1">
      <c r="A334" s="27" t="s">
        <v>1681</v>
      </c>
      <c r="B334" s="27" t="s">
        <v>1682</v>
      </c>
      <c r="C334" s="320" t="s">
        <v>1683</v>
      </c>
      <c r="D334" s="27" t="s">
        <v>94</v>
      </c>
      <c r="E334" s="8"/>
      <c r="F334" s="8"/>
      <c r="G334" s="318"/>
      <c r="H334" s="318"/>
      <c r="I334" s="318"/>
      <c r="J334" s="318"/>
      <c r="K334" s="318"/>
      <c r="L334" s="318"/>
      <c r="M334" s="318"/>
      <c r="N334" s="318"/>
      <c r="O334" s="318"/>
      <c r="P334" s="318"/>
      <c r="Q334" s="318"/>
      <c r="R334" s="318"/>
      <c r="S334" s="318"/>
      <c r="T334" s="318"/>
      <c r="U334" s="318"/>
      <c r="V334" s="318"/>
      <c r="W334" s="318"/>
      <c r="X334" s="318"/>
      <c r="Y334" s="318"/>
      <c r="Z334" s="318"/>
    </row>
    <row r="335" ht="15.75" customHeight="1">
      <c r="A335" s="27" t="s">
        <v>1684</v>
      </c>
      <c r="B335" s="27" t="s">
        <v>1685</v>
      </c>
      <c r="C335" s="320" t="s">
        <v>1686</v>
      </c>
      <c r="D335" s="27" t="s">
        <v>866</v>
      </c>
      <c r="E335" s="8"/>
      <c r="F335" s="8"/>
      <c r="G335" s="318"/>
      <c r="H335" s="318"/>
      <c r="I335" s="318"/>
      <c r="J335" s="318"/>
      <c r="K335" s="318"/>
      <c r="L335" s="318"/>
      <c r="M335" s="318"/>
      <c r="N335" s="318"/>
      <c r="O335" s="318"/>
      <c r="P335" s="318"/>
      <c r="Q335" s="318"/>
      <c r="R335" s="318"/>
      <c r="S335" s="318"/>
      <c r="T335" s="318"/>
      <c r="U335" s="318"/>
      <c r="V335" s="318"/>
      <c r="W335" s="318"/>
      <c r="X335" s="318"/>
      <c r="Y335" s="318"/>
      <c r="Z335" s="318"/>
    </row>
    <row r="336" ht="15.75" customHeight="1">
      <c r="A336" s="27" t="s">
        <v>1691</v>
      </c>
      <c r="B336" s="27" t="s">
        <v>1685</v>
      </c>
      <c r="C336" s="320" t="s">
        <v>1692</v>
      </c>
      <c r="D336" s="27" t="s">
        <v>632</v>
      </c>
      <c r="E336" s="8"/>
      <c r="F336" s="8"/>
      <c r="G336" s="318"/>
      <c r="H336" s="318"/>
      <c r="I336" s="318"/>
      <c r="J336" s="318"/>
      <c r="K336" s="318"/>
      <c r="L336" s="318"/>
      <c r="M336" s="318"/>
      <c r="N336" s="318"/>
      <c r="O336" s="318"/>
      <c r="P336" s="318"/>
      <c r="Q336" s="318"/>
      <c r="R336" s="318"/>
      <c r="S336" s="318"/>
      <c r="T336" s="318"/>
      <c r="U336" s="318"/>
      <c r="V336" s="318"/>
      <c r="W336" s="318"/>
      <c r="X336" s="318"/>
      <c r="Y336" s="318"/>
      <c r="Z336" s="318"/>
    </row>
    <row r="337" ht="15.75" customHeight="1">
      <c r="A337" s="27" t="s">
        <v>1695</v>
      </c>
      <c r="B337" s="27" t="s">
        <v>1685</v>
      </c>
      <c r="C337" s="320" t="s">
        <v>1698</v>
      </c>
      <c r="D337" s="27" t="s">
        <v>94</v>
      </c>
      <c r="E337" s="8"/>
      <c r="F337" s="8"/>
      <c r="G337" s="318"/>
      <c r="H337" s="318"/>
      <c r="I337" s="318"/>
      <c r="J337" s="318"/>
      <c r="K337" s="318"/>
      <c r="L337" s="318"/>
      <c r="M337" s="318"/>
      <c r="N337" s="318"/>
      <c r="O337" s="318"/>
      <c r="P337" s="318"/>
      <c r="Q337" s="318"/>
      <c r="R337" s="318"/>
      <c r="S337" s="318"/>
      <c r="T337" s="318"/>
      <c r="U337" s="318"/>
      <c r="V337" s="318"/>
      <c r="W337" s="318"/>
      <c r="X337" s="318"/>
      <c r="Y337" s="318"/>
      <c r="Z337" s="318"/>
    </row>
    <row r="338" ht="15.75" customHeight="1">
      <c r="A338" s="27" t="s">
        <v>1699</v>
      </c>
      <c r="B338" s="27" t="s">
        <v>1701</v>
      </c>
      <c r="C338" s="320" t="s">
        <v>1703</v>
      </c>
      <c r="D338" s="27" t="s">
        <v>581</v>
      </c>
      <c r="E338" s="8"/>
      <c r="F338" s="8"/>
      <c r="G338" s="318"/>
      <c r="H338" s="318"/>
      <c r="I338" s="318"/>
      <c r="J338" s="318"/>
      <c r="K338" s="318"/>
      <c r="L338" s="318"/>
      <c r="M338" s="318"/>
      <c r="N338" s="318"/>
      <c r="O338" s="318"/>
      <c r="P338" s="318"/>
      <c r="Q338" s="318"/>
      <c r="R338" s="318"/>
      <c r="S338" s="318"/>
      <c r="T338" s="318"/>
      <c r="U338" s="318"/>
      <c r="V338" s="318"/>
      <c r="W338" s="318"/>
      <c r="X338" s="318"/>
      <c r="Y338" s="318"/>
      <c r="Z338" s="318"/>
    </row>
    <row r="339" ht="15.75" customHeight="1">
      <c r="A339" s="27" t="s">
        <v>1705</v>
      </c>
      <c r="B339" s="27" t="s">
        <v>1701</v>
      </c>
      <c r="C339" s="320" t="s">
        <v>1706</v>
      </c>
      <c r="D339" s="27" t="s">
        <v>1707</v>
      </c>
      <c r="E339" s="8"/>
      <c r="F339" s="8"/>
      <c r="G339" s="318"/>
      <c r="H339" s="318"/>
      <c r="I339" s="318"/>
      <c r="J339" s="318"/>
      <c r="K339" s="318"/>
      <c r="L339" s="318"/>
      <c r="M339" s="318"/>
      <c r="N339" s="318"/>
      <c r="O339" s="318"/>
      <c r="P339" s="318"/>
      <c r="Q339" s="318"/>
      <c r="R339" s="318"/>
      <c r="S339" s="318"/>
      <c r="T339" s="318"/>
      <c r="U339" s="318"/>
      <c r="V339" s="318"/>
      <c r="W339" s="318"/>
      <c r="X339" s="318"/>
      <c r="Y339" s="318"/>
      <c r="Z339" s="318"/>
    </row>
    <row r="340" ht="15.75" customHeight="1">
      <c r="A340" s="27" t="s">
        <v>1713</v>
      </c>
      <c r="B340" s="27" t="s">
        <v>1714</v>
      </c>
      <c r="C340" s="320" t="s">
        <v>1716</v>
      </c>
      <c r="D340" s="27" t="s">
        <v>1262</v>
      </c>
      <c r="E340" s="8"/>
      <c r="F340" s="8"/>
      <c r="G340" s="318"/>
      <c r="H340" s="318"/>
      <c r="I340" s="318"/>
      <c r="J340" s="318"/>
      <c r="K340" s="318"/>
      <c r="L340" s="318"/>
      <c r="M340" s="318"/>
      <c r="N340" s="318"/>
      <c r="O340" s="318"/>
      <c r="P340" s="318"/>
      <c r="Q340" s="318"/>
      <c r="R340" s="318"/>
      <c r="S340" s="318"/>
      <c r="T340" s="318"/>
      <c r="U340" s="318"/>
      <c r="V340" s="318"/>
      <c r="W340" s="318"/>
      <c r="X340" s="318"/>
      <c r="Y340" s="318"/>
      <c r="Z340" s="318"/>
    </row>
    <row r="341" ht="15.75" customHeight="1">
      <c r="A341" s="27" t="s">
        <v>1718</v>
      </c>
      <c r="B341" s="27" t="s">
        <v>1720</v>
      </c>
      <c r="C341" s="320" t="s">
        <v>1721</v>
      </c>
      <c r="D341" s="27" t="s">
        <v>1723</v>
      </c>
      <c r="E341" s="8"/>
      <c r="F341" s="8"/>
      <c r="G341" s="318"/>
      <c r="H341" s="318"/>
      <c r="I341" s="318"/>
      <c r="J341" s="318"/>
      <c r="K341" s="318"/>
      <c r="L341" s="318"/>
      <c r="M341" s="318"/>
      <c r="N341" s="318"/>
      <c r="O341" s="318"/>
      <c r="P341" s="318"/>
      <c r="Q341" s="318"/>
      <c r="R341" s="318"/>
      <c r="S341" s="318"/>
      <c r="T341" s="318"/>
      <c r="U341" s="318"/>
      <c r="V341" s="318"/>
      <c r="W341" s="318"/>
      <c r="X341" s="318"/>
      <c r="Y341" s="318"/>
      <c r="Z341" s="318"/>
    </row>
    <row r="342" ht="15.75" customHeight="1">
      <c r="A342" s="27" t="s">
        <v>1724</v>
      </c>
      <c r="B342" s="27" t="s">
        <v>1720</v>
      </c>
      <c r="C342" s="320" t="s">
        <v>1726</v>
      </c>
      <c r="D342" s="27" t="s">
        <v>632</v>
      </c>
      <c r="E342" s="8"/>
      <c r="F342" s="8"/>
      <c r="G342" s="318"/>
      <c r="H342" s="318"/>
      <c r="I342" s="318"/>
      <c r="J342" s="318"/>
      <c r="K342" s="318"/>
      <c r="L342" s="318"/>
      <c r="M342" s="318"/>
      <c r="N342" s="318"/>
      <c r="O342" s="318"/>
      <c r="P342" s="318"/>
      <c r="Q342" s="318"/>
      <c r="R342" s="318"/>
      <c r="S342" s="318"/>
      <c r="T342" s="318"/>
      <c r="U342" s="318"/>
      <c r="V342" s="318"/>
      <c r="W342" s="318"/>
      <c r="X342" s="318"/>
      <c r="Y342" s="318"/>
      <c r="Z342" s="318"/>
    </row>
    <row r="343" ht="15.75" customHeight="1">
      <c r="A343" s="27" t="s">
        <v>1730</v>
      </c>
      <c r="B343" s="27" t="s">
        <v>1720</v>
      </c>
      <c r="C343" s="320" t="s">
        <v>1731</v>
      </c>
      <c r="D343" s="27" t="s">
        <v>94</v>
      </c>
      <c r="E343" s="8"/>
      <c r="F343" s="8"/>
      <c r="G343" s="318"/>
      <c r="H343" s="318"/>
      <c r="I343" s="318"/>
      <c r="J343" s="318"/>
      <c r="K343" s="318"/>
      <c r="L343" s="318"/>
      <c r="M343" s="318"/>
      <c r="N343" s="318"/>
      <c r="O343" s="318"/>
      <c r="P343" s="318"/>
      <c r="Q343" s="318"/>
      <c r="R343" s="318"/>
      <c r="S343" s="318"/>
      <c r="T343" s="318"/>
      <c r="U343" s="318"/>
      <c r="V343" s="318"/>
      <c r="W343" s="318"/>
      <c r="X343" s="318"/>
      <c r="Y343" s="318"/>
      <c r="Z343" s="318"/>
    </row>
    <row r="344" ht="15.75" customHeight="1">
      <c r="A344" s="27" t="s">
        <v>1736</v>
      </c>
      <c r="B344" s="27" t="s">
        <v>1720</v>
      </c>
      <c r="C344" s="320" t="s">
        <v>1737</v>
      </c>
      <c r="D344" s="27" t="s">
        <v>105</v>
      </c>
      <c r="E344" s="8"/>
      <c r="F344" s="8"/>
      <c r="G344" s="318"/>
      <c r="H344" s="318"/>
      <c r="I344" s="318"/>
      <c r="J344" s="318"/>
      <c r="K344" s="318"/>
      <c r="L344" s="318"/>
      <c r="M344" s="318"/>
      <c r="N344" s="318"/>
      <c r="O344" s="318"/>
      <c r="P344" s="318"/>
      <c r="Q344" s="318"/>
      <c r="R344" s="318"/>
      <c r="S344" s="318"/>
      <c r="T344" s="318"/>
      <c r="U344" s="318"/>
      <c r="V344" s="318"/>
      <c r="W344" s="318"/>
      <c r="X344" s="318"/>
      <c r="Y344" s="318"/>
      <c r="Z344" s="318"/>
    </row>
    <row r="345" ht="15.75" customHeight="1">
      <c r="A345" s="27" t="s">
        <v>1741</v>
      </c>
      <c r="B345" s="27" t="s">
        <v>1742</v>
      </c>
      <c r="C345" s="320" t="s">
        <v>1743</v>
      </c>
      <c r="D345" s="27" t="s">
        <v>1744</v>
      </c>
      <c r="E345" s="8"/>
      <c r="F345" s="8"/>
      <c r="G345" s="318"/>
      <c r="H345" s="318"/>
      <c r="I345" s="318"/>
      <c r="J345" s="318"/>
      <c r="K345" s="318"/>
      <c r="L345" s="318"/>
      <c r="M345" s="318"/>
      <c r="N345" s="318"/>
      <c r="O345" s="318"/>
      <c r="P345" s="318"/>
      <c r="Q345" s="318"/>
      <c r="R345" s="318"/>
      <c r="S345" s="318"/>
      <c r="T345" s="318"/>
      <c r="U345" s="318"/>
      <c r="V345" s="318"/>
      <c r="W345" s="318"/>
      <c r="X345" s="318"/>
      <c r="Y345" s="318"/>
      <c r="Z345" s="318"/>
    </row>
    <row r="346" ht="15.75" customHeight="1">
      <c r="A346" s="27" t="s">
        <v>1746</v>
      </c>
      <c r="B346" s="27" t="s">
        <v>1748</v>
      </c>
      <c r="C346" s="320" t="s">
        <v>1750</v>
      </c>
      <c r="D346" s="27" t="s">
        <v>132</v>
      </c>
      <c r="E346" s="8"/>
      <c r="F346" s="8"/>
      <c r="G346" s="318"/>
      <c r="H346" s="318"/>
      <c r="I346" s="318"/>
      <c r="J346" s="318"/>
      <c r="K346" s="318"/>
      <c r="L346" s="318"/>
      <c r="M346" s="318"/>
      <c r="N346" s="318"/>
      <c r="O346" s="318"/>
      <c r="P346" s="318"/>
      <c r="Q346" s="318"/>
      <c r="R346" s="318"/>
      <c r="S346" s="318"/>
      <c r="T346" s="318"/>
      <c r="U346" s="318"/>
      <c r="V346" s="318"/>
      <c r="W346" s="318"/>
      <c r="X346" s="318"/>
      <c r="Y346" s="318"/>
      <c r="Z346" s="318"/>
    </row>
    <row r="347" ht="15.75" customHeight="1">
      <c r="A347" s="27" t="s">
        <v>1751</v>
      </c>
      <c r="B347" s="27" t="s">
        <v>1752</v>
      </c>
      <c r="C347" s="320" t="s">
        <v>1754</v>
      </c>
      <c r="D347" s="27" t="s">
        <v>132</v>
      </c>
      <c r="E347" s="8"/>
      <c r="F347" s="8"/>
      <c r="G347" s="318"/>
      <c r="H347" s="318"/>
      <c r="I347" s="318"/>
      <c r="J347" s="318"/>
      <c r="K347" s="318"/>
      <c r="L347" s="318"/>
      <c r="M347" s="318"/>
      <c r="N347" s="318"/>
      <c r="O347" s="318"/>
      <c r="P347" s="318"/>
      <c r="Q347" s="318"/>
      <c r="R347" s="318"/>
      <c r="S347" s="318"/>
      <c r="T347" s="318"/>
      <c r="U347" s="318"/>
      <c r="V347" s="318"/>
      <c r="W347" s="318"/>
      <c r="X347" s="318"/>
      <c r="Y347" s="318"/>
      <c r="Z347" s="318"/>
    </row>
    <row r="348" ht="15.75" customHeight="1">
      <c r="A348" s="27" t="s">
        <v>1758</v>
      </c>
      <c r="B348" s="27" t="s">
        <v>1759</v>
      </c>
      <c r="C348" s="320" t="s">
        <v>1761</v>
      </c>
      <c r="D348" s="27" t="s">
        <v>632</v>
      </c>
      <c r="E348" s="8"/>
      <c r="F348" s="8"/>
      <c r="G348" s="318"/>
      <c r="H348" s="318"/>
      <c r="I348" s="318"/>
      <c r="J348" s="318"/>
      <c r="K348" s="318"/>
      <c r="L348" s="318"/>
      <c r="M348" s="318"/>
      <c r="N348" s="318"/>
      <c r="O348" s="318"/>
      <c r="P348" s="318"/>
      <c r="Q348" s="318"/>
      <c r="R348" s="318"/>
      <c r="S348" s="318"/>
      <c r="T348" s="318"/>
      <c r="U348" s="318"/>
      <c r="V348" s="318"/>
      <c r="W348" s="318"/>
      <c r="X348" s="318"/>
      <c r="Y348" s="318"/>
      <c r="Z348" s="318"/>
    </row>
    <row r="349" ht="15.75" customHeight="1">
      <c r="A349" s="27" t="s">
        <v>1764</v>
      </c>
      <c r="B349" s="27" t="s">
        <v>1765</v>
      </c>
      <c r="C349" s="320" t="s">
        <v>1767</v>
      </c>
      <c r="D349" s="27" t="s">
        <v>632</v>
      </c>
      <c r="E349" s="8"/>
      <c r="F349" s="8"/>
      <c r="G349" s="318"/>
      <c r="H349" s="318"/>
      <c r="I349" s="318"/>
      <c r="J349" s="318"/>
      <c r="K349" s="318"/>
      <c r="L349" s="318"/>
      <c r="M349" s="318"/>
      <c r="N349" s="318"/>
      <c r="O349" s="318"/>
      <c r="P349" s="318"/>
      <c r="Q349" s="318"/>
      <c r="R349" s="318"/>
      <c r="S349" s="318"/>
      <c r="T349" s="318"/>
      <c r="U349" s="318"/>
      <c r="V349" s="318"/>
      <c r="W349" s="318"/>
      <c r="X349" s="318"/>
      <c r="Y349" s="318"/>
      <c r="Z349" s="318"/>
    </row>
    <row r="350" ht="15.75" customHeight="1">
      <c r="A350" s="27" t="s">
        <v>1769</v>
      </c>
      <c r="B350" s="27" t="s">
        <v>1770</v>
      </c>
      <c r="C350" s="320" t="s">
        <v>1771</v>
      </c>
      <c r="D350" s="27" t="s">
        <v>94</v>
      </c>
      <c r="E350" s="8"/>
      <c r="F350" s="8"/>
      <c r="G350" s="318"/>
      <c r="H350" s="318"/>
      <c r="I350" s="318"/>
      <c r="J350" s="318"/>
      <c r="K350" s="318"/>
      <c r="L350" s="318"/>
      <c r="M350" s="318"/>
      <c r="N350" s="318"/>
      <c r="O350" s="318"/>
      <c r="P350" s="318"/>
      <c r="Q350" s="318"/>
      <c r="R350" s="318"/>
      <c r="S350" s="318"/>
      <c r="T350" s="318"/>
      <c r="U350" s="318"/>
      <c r="V350" s="318"/>
      <c r="W350" s="318"/>
      <c r="X350" s="318"/>
      <c r="Y350" s="318"/>
      <c r="Z350" s="318"/>
    </row>
    <row r="351" ht="15.75" customHeight="1">
      <c r="A351" s="27" t="s">
        <v>1775</v>
      </c>
      <c r="B351" s="27" t="s">
        <v>1776</v>
      </c>
      <c r="C351" s="320" t="s">
        <v>1777</v>
      </c>
      <c r="D351" s="27" t="s">
        <v>632</v>
      </c>
      <c r="E351" s="8"/>
      <c r="F351" s="8"/>
      <c r="G351" s="318"/>
      <c r="H351" s="318"/>
      <c r="I351" s="318"/>
      <c r="J351" s="318"/>
      <c r="K351" s="318"/>
      <c r="L351" s="318"/>
      <c r="M351" s="318"/>
      <c r="N351" s="318"/>
      <c r="O351" s="318"/>
      <c r="P351" s="318"/>
      <c r="Q351" s="318"/>
      <c r="R351" s="318"/>
      <c r="S351" s="318"/>
      <c r="T351" s="318"/>
      <c r="U351" s="318"/>
      <c r="V351" s="318"/>
      <c r="W351" s="318"/>
      <c r="X351" s="318"/>
      <c r="Y351" s="318"/>
      <c r="Z351" s="318"/>
    </row>
    <row r="352" ht="15.75" customHeight="1">
      <c r="A352" s="27" t="s">
        <v>1781</v>
      </c>
      <c r="B352" s="27" t="s">
        <v>1782</v>
      </c>
      <c r="C352" s="320" t="s">
        <v>1783</v>
      </c>
      <c r="D352" s="27" t="s">
        <v>942</v>
      </c>
      <c r="E352" s="8"/>
      <c r="F352" s="8"/>
      <c r="G352" s="318"/>
      <c r="H352" s="318"/>
      <c r="I352" s="318"/>
      <c r="J352" s="318"/>
      <c r="K352" s="318"/>
      <c r="L352" s="318"/>
      <c r="M352" s="318"/>
      <c r="N352" s="318"/>
      <c r="O352" s="318"/>
      <c r="P352" s="318"/>
      <c r="Q352" s="318"/>
      <c r="R352" s="318"/>
      <c r="S352" s="318"/>
      <c r="T352" s="318"/>
      <c r="U352" s="318"/>
      <c r="V352" s="318"/>
      <c r="W352" s="318"/>
      <c r="X352" s="318"/>
      <c r="Y352" s="318"/>
      <c r="Z352" s="318"/>
    </row>
    <row r="353" ht="15.75" customHeight="1">
      <c r="A353" s="27" t="s">
        <v>1786</v>
      </c>
      <c r="B353" s="27" t="s">
        <v>1788</v>
      </c>
      <c r="C353" s="320" t="s">
        <v>1790</v>
      </c>
      <c r="D353" s="27" t="s">
        <v>632</v>
      </c>
      <c r="E353" s="8"/>
      <c r="F353" s="8"/>
      <c r="G353" s="318"/>
      <c r="H353" s="318"/>
      <c r="I353" s="318"/>
      <c r="J353" s="318"/>
      <c r="K353" s="318"/>
      <c r="L353" s="318"/>
      <c r="M353" s="318"/>
      <c r="N353" s="318"/>
      <c r="O353" s="318"/>
      <c r="P353" s="318"/>
      <c r="Q353" s="318"/>
      <c r="R353" s="318"/>
      <c r="S353" s="318"/>
      <c r="T353" s="318"/>
      <c r="U353" s="318"/>
      <c r="V353" s="318"/>
      <c r="W353" s="318"/>
      <c r="X353" s="318"/>
      <c r="Y353" s="318"/>
      <c r="Z353" s="318"/>
    </row>
    <row r="354" ht="15.75" customHeight="1">
      <c r="A354" s="27" t="s">
        <v>1791</v>
      </c>
      <c r="B354" s="27" t="s">
        <v>1788</v>
      </c>
      <c r="C354" s="320" t="s">
        <v>1792</v>
      </c>
      <c r="D354" s="27" t="s">
        <v>94</v>
      </c>
      <c r="E354" s="8"/>
      <c r="F354" s="8"/>
      <c r="G354" s="318"/>
      <c r="H354" s="318"/>
      <c r="I354" s="318"/>
      <c r="J354" s="318"/>
      <c r="K354" s="318"/>
      <c r="L354" s="318"/>
      <c r="M354" s="318"/>
      <c r="N354" s="318"/>
      <c r="O354" s="318"/>
      <c r="P354" s="318"/>
      <c r="Q354" s="318"/>
      <c r="R354" s="318"/>
      <c r="S354" s="318"/>
      <c r="T354" s="318"/>
      <c r="U354" s="318"/>
      <c r="V354" s="318"/>
      <c r="W354" s="318"/>
      <c r="X354" s="318"/>
      <c r="Y354" s="318"/>
      <c r="Z354" s="318"/>
    </row>
    <row r="355" ht="15.75" customHeight="1">
      <c r="A355" s="27" t="s">
        <v>1796</v>
      </c>
      <c r="B355" s="27" t="s">
        <v>1797</v>
      </c>
      <c r="C355" s="320" t="s">
        <v>33</v>
      </c>
      <c r="D355" s="27" t="s">
        <v>105</v>
      </c>
      <c r="E355" s="8"/>
      <c r="F355" s="8"/>
      <c r="G355" s="318"/>
      <c r="H355" s="318"/>
      <c r="I355" s="318"/>
      <c r="J355" s="318"/>
      <c r="K355" s="318"/>
      <c r="L355" s="318"/>
      <c r="M355" s="318"/>
      <c r="N355" s="318"/>
      <c r="O355" s="318"/>
      <c r="P355" s="318"/>
      <c r="Q355" s="318"/>
      <c r="R355" s="318"/>
      <c r="S355" s="318"/>
      <c r="T355" s="318"/>
      <c r="U355" s="318"/>
      <c r="V355" s="318"/>
      <c r="W355" s="318"/>
      <c r="X355" s="318"/>
      <c r="Y355" s="318"/>
      <c r="Z355" s="318"/>
    </row>
    <row r="356" ht="15.75" customHeight="1">
      <c r="A356" s="27" t="s">
        <v>1801</v>
      </c>
      <c r="B356" s="27" t="s">
        <v>1802</v>
      </c>
      <c r="C356" s="320" t="s">
        <v>1803</v>
      </c>
      <c r="D356" s="27" t="s">
        <v>94</v>
      </c>
      <c r="E356" s="8"/>
      <c r="F356" s="8"/>
      <c r="G356" s="318"/>
      <c r="H356" s="318"/>
      <c r="I356" s="318"/>
      <c r="J356" s="318"/>
      <c r="K356" s="318"/>
      <c r="L356" s="318"/>
      <c r="M356" s="318"/>
      <c r="N356" s="318"/>
      <c r="O356" s="318"/>
      <c r="P356" s="318"/>
      <c r="Q356" s="318"/>
      <c r="R356" s="318"/>
      <c r="S356" s="318"/>
      <c r="T356" s="318"/>
      <c r="U356" s="318"/>
      <c r="V356" s="318"/>
      <c r="W356" s="318"/>
      <c r="X356" s="318"/>
      <c r="Y356" s="318"/>
      <c r="Z356" s="318"/>
    </row>
    <row r="357" ht="15.75" customHeight="1">
      <c r="A357" s="27" t="s">
        <v>1807</v>
      </c>
      <c r="B357" s="27" t="s">
        <v>1802</v>
      </c>
      <c r="C357" s="320" t="s">
        <v>1808</v>
      </c>
      <c r="D357" s="27" t="s">
        <v>105</v>
      </c>
      <c r="E357" s="8"/>
      <c r="F357" s="8"/>
      <c r="G357" s="318"/>
      <c r="H357" s="318"/>
      <c r="I357" s="318"/>
      <c r="J357" s="318"/>
      <c r="K357" s="318"/>
      <c r="L357" s="318"/>
      <c r="M357" s="318"/>
      <c r="N357" s="318"/>
      <c r="O357" s="318"/>
      <c r="P357" s="318"/>
      <c r="Q357" s="318"/>
      <c r="R357" s="318"/>
      <c r="S357" s="318"/>
      <c r="T357" s="318"/>
      <c r="U357" s="318"/>
      <c r="V357" s="318"/>
      <c r="W357" s="318"/>
      <c r="X357" s="318"/>
      <c r="Y357" s="318"/>
      <c r="Z357" s="318"/>
    </row>
    <row r="358" ht="15.75" customHeight="1">
      <c r="A358" s="27" t="s">
        <v>1812</v>
      </c>
      <c r="B358" s="27" t="s">
        <v>1813</v>
      </c>
      <c r="C358" s="320" t="s">
        <v>1814</v>
      </c>
      <c r="D358" s="27" t="s">
        <v>94</v>
      </c>
      <c r="E358" s="8"/>
      <c r="F358" s="8"/>
      <c r="G358" s="318"/>
      <c r="H358" s="318"/>
      <c r="I358" s="318"/>
      <c r="J358" s="318"/>
      <c r="K358" s="318"/>
      <c r="L358" s="318"/>
      <c r="M358" s="318"/>
      <c r="N358" s="318"/>
      <c r="O358" s="318"/>
      <c r="P358" s="318"/>
      <c r="Q358" s="318"/>
      <c r="R358" s="318"/>
      <c r="S358" s="318"/>
      <c r="T358" s="318"/>
      <c r="U358" s="318"/>
      <c r="V358" s="318"/>
      <c r="W358" s="318"/>
      <c r="X358" s="318"/>
      <c r="Y358" s="318"/>
      <c r="Z358" s="318"/>
    </row>
    <row r="359" ht="15.75" customHeight="1">
      <c r="A359" s="27" t="s">
        <v>1815</v>
      </c>
      <c r="B359" s="27" t="s">
        <v>1817</v>
      </c>
      <c r="C359" s="320" t="s">
        <v>1818</v>
      </c>
      <c r="D359" s="27" t="s">
        <v>94</v>
      </c>
      <c r="E359" s="8"/>
      <c r="F359" s="8"/>
      <c r="G359" s="318"/>
      <c r="H359" s="318"/>
      <c r="I359" s="318"/>
      <c r="J359" s="318"/>
      <c r="K359" s="318"/>
      <c r="L359" s="318"/>
      <c r="M359" s="318"/>
      <c r="N359" s="318"/>
      <c r="O359" s="318"/>
      <c r="P359" s="318"/>
      <c r="Q359" s="318"/>
      <c r="R359" s="318"/>
      <c r="S359" s="318"/>
      <c r="T359" s="318"/>
      <c r="U359" s="318"/>
      <c r="V359" s="318"/>
      <c r="W359" s="318"/>
      <c r="X359" s="318"/>
      <c r="Y359" s="318"/>
      <c r="Z359" s="318"/>
    </row>
    <row r="360" ht="15.75" customHeight="1">
      <c r="A360" s="27" t="s">
        <v>1820</v>
      </c>
      <c r="B360" s="27" t="s">
        <v>1817</v>
      </c>
      <c r="C360" s="320" t="s">
        <v>1821</v>
      </c>
      <c r="D360" s="27" t="s">
        <v>126</v>
      </c>
      <c r="E360" s="8"/>
      <c r="F360" s="8"/>
      <c r="G360" s="318"/>
      <c r="H360" s="318"/>
      <c r="I360" s="318"/>
      <c r="J360" s="318"/>
      <c r="K360" s="318"/>
      <c r="L360" s="318"/>
      <c r="M360" s="318"/>
      <c r="N360" s="318"/>
      <c r="O360" s="318"/>
      <c r="P360" s="318"/>
      <c r="Q360" s="318"/>
      <c r="R360" s="318"/>
      <c r="S360" s="318"/>
      <c r="T360" s="318"/>
      <c r="U360" s="318"/>
      <c r="V360" s="318"/>
      <c r="W360" s="318"/>
      <c r="X360" s="318"/>
      <c r="Y360" s="318"/>
      <c r="Z360" s="318"/>
    </row>
    <row r="361" ht="15.75" customHeight="1">
      <c r="A361" s="27" t="s">
        <v>1825</v>
      </c>
      <c r="B361" s="27" t="s">
        <v>1826</v>
      </c>
      <c r="C361" s="320" t="s">
        <v>1827</v>
      </c>
      <c r="D361" s="27" t="s">
        <v>132</v>
      </c>
      <c r="E361" s="8"/>
      <c r="F361" s="8"/>
      <c r="G361" s="318"/>
      <c r="H361" s="318"/>
      <c r="I361" s="318"/>
      <c r="J361" s="318"/>
      <c r="K361" s="318"/>
      <c r="L361" s="318"/>
      <c r="M361" s="318"/>
      <c r="N361" s="318"/>
      <c r="O361" s="318"/>
      <c r="P361" s="318"/>
      <c r="Q361" s="318"/>
      <c r="R361" s="318"/>
      <c r="S361" s="318"/>
      <c r="T361" s="318"/>
      <c r="U361" s="318"/>
      <c r="V361" s="318"/>
      <c r="W361" s="318"/>
      <c r="X361" s="318"/>
      <c r="Y361" s="318"/>
      <c r="Z361" s="318"/>
    </row>
    <row r="362" ht="15.75" customHeight="1">
      <c r="A362" s="27" t="s">
        <v>1831</v>
      </c>
      <c r="B362" s="27" t="s">
        <v>1832</v>
      </c>
      <c r="C362" s="320" t="s">
        <v>1833</v>
      </c>
      <c r="D362" s="27" t="s">
        <v>132</v>
      </c>
      <c r="E362" s="8"/>
      <c r="F362" s="8"/>
      <c r="G362" s="318"/>
      <c r="H362" s="318"/>
      <c r="I362" s="318"/>
      <c r="J362" s="318"/>
      <c r="K362" s="318"/>
      <c r="L362" s="318"/>
      <c r="M362" s="318"/>
      <c r="N362" s="318"/>
      <c r="O362" s="318"/>
      <c r="P362" s="318"/>
      <c r="Q362" s="318"/>
      <c r="R362" s="318"/>
      <c r="S362" s="318"/>
      <c r="T362" s="318"/>
      <c r="U362" s="318"/>
      <c r="V362" s="318"/>
      <c r="W362" s="318"/>
      <c r="X362" s="318"/>
      <c r="Y362" s="318"/>
      <c r="Z362" s="318"/>
    </row>
    <row r="363" ht="15.75" customHeight="1">
      <c r="A363" s="27" t="s">
        <v>1836</v>
      </c>
      <c r="B363" s="27" t="s">
        <v>1837</v>
      </c>
      <c r="C363" s="320" t="s">
        <v>1838</v>
      </c>
      <c r="D363" s="27" t="s">
        <v>132</v>
      </c>
      <c r="E363" s="8"/>
      <c r="F363" s="8"/>
      <c r="G363" s="318"/>
      <c r="H363" s="318"/>
      <c r="I363" s="318"/>
      <c r="J363" s="318"/>
      <c r="K363" s="318"/>
      <c r="L363" s="318"/>
      <c r="M363" s="318"/>
      <c r="N363" s="318"/>
      <c r="O363" s="318"/>
      <c r="P363" s="318"/>
      <c r="Q363" s="318"/>
      <c r="R363" s="318"/>
      <c r="S363" s="318"/>
      <c r="T363" s="318"/>
      <c r="U363" s="318"/>
      <c r="V363" s="318"/>
      <c r="W363" s="318"/>
      <c r="X363" s="318"/>
      <c r="Y363" s="318"/>
      <c r="Z363" s="318"/>
    </row>
    <row r="364" ht="15.75" customHeight="1">
      <c r="A364" s="27" t="s">
        <v>1843</v>
      </c>
      <c r="B364" s="27" t="s">
        <v>1844</v>
      </c>
      <c r="C364" s="320" t="s">
        <v>1845</v>
      </c>
      <c r="D364" s="27" t="s">
        <v>132</v>
      </c>
      <c r="E364" s="8"/>
      <c r="F364" s="8"/>
      <c r="G364" s="318"/>
      <c r="H364" s="318"/>
      <c r="I364" s="318"/>
      <c r="J364" s="318"/>
      <c r="K364" s="318"/>
      <c r="L364" s="318"/>
      <c r="M364" s="318"/>
      <c r="N364" s="318"/>
      <c r="O364" s="318"/>
      <c r="P364" s="318"/>
      <c r="Q364" s="318"/>
      <c r="R364" s="318"/>
      <c r="S364" s="318"/>
      <c r="T364" s="318"/>
      <c r="U364" s="318"/>
      <c r="V364" s="318"/>
      <c r="W364" s="318"/>
      <c r="X364" s="318"/>
      <c r="Y364" s="318"/>
      <c r="Z364" s="318"/>
    </row>
    <row r="365" ht="15.75" customHeight="1">
      <c r="A365" s="27" t="s">
        <v>1849</v>
      </c>
      <c r="B365" s="27" t="s">
        <v>1850</v>
      </c>
      <c r="C365" s="320" t="s">
        <v>1851</v>
      </c>
      <c r="D365" s="27" t="s">
        <v>132</v>
      </c>
      <c r="E365" s="8"/>
      <c r="F365" s="8"/>
      <c r="G365" s="318"/>
      <c r="H365" s="318"/>
      <c r="I365" s="318"/>
      <c r="J365" s="318"/>
      <c r="K365" s="318"/>
      <c r="L365" s="318"/>
      <c r="M365" s="318"/>
      <c r="N365" s="318"/>
      <c r="O365" s="318"/>
      <c r="P365" s="318"/>
      <c r="Q365" s="318"/>
      <c r="R365" s="318"/>
      <c r="S365" s="318"/>
      <c r="T365" s="318"/>
      <c r="U365" s="318"/>
      <c r="V365" s="318"/>
      <c r="W365" s="318"/>
      <c r="X365" s="318"/>
      <c r="Y365" s="318"/>
      <c r="Z365" s="318"/>
    </row>
    <row r="366" ht="15.75" customHeight="1">
      <c r="A366" s="27" t="s">
        <v>1856</v>
      </c>
      <c r="B366" s="27" t="s">
        <v>1857</v>
      </c>
      <c r="C366" s="320" t="s">
        <v>1858</v>
      </c>
      <c r="D366" s="27" t="s">
        <v>132</v>
      </c>
      <c r="E366" s="8"/>
      <c r="F366" s="8"/>
      <c r="G366" s="318"/>
      <c r="H366" s="318"/>
      <c r="I366" s="318"/>
      <c r="J366" s="318"/>
      <c r="K366" s="318"/>
      <c r="L366" s="318"/>
      <c r="M366" s="318"/>
      <c r="N366" s="318"/>
      <c r="O366" s="318"/>
      <c r="P366" s="318"/>
      <c r="Q366" s="318"/>
      <c r="R366" s="318"/>
      <c r="S366" s="318"/>
      <c r="T366" s="318"/>
      <c r="U366" s="318"/>
      <c r="V366" s="318"/>
      <c r="W366" s="318"/>
      <c r="X366" s="318"/>
      <c r="Y366" s="318"/>
      <c r="Z366" s="318"/>
    </row>
    <row r="367" ht="15.75" customHeight="1">
      <c r="A367" s="27" t="s">
        <v>1863</v>
      </c>
      <c r="B367" s="27" t="s">
        <v>1864</v>
      </c>
      <c r="C367" s="320" t="s">
        <v>1865</v>
      </c>
      <c r="D367" s="27" t="s">
        <v>132</v>
      </c>
      <c r="E367" s="8"/>
      <c r="F367" s="8"/>
      <c r="G367" s="318"/>
      <c r="H367" s="318"/>
      <c r="I367" s="318"/>
      <c r="J367" s="318"/>
      <c r="K367" s="318"/>
      <c r="L367" s="318"/>
      <c r="M367" s="318"/>
      <c r="N367" s="318"/>
      <c r="O367" s="318"/>
      <c r="P367" s="318"/>
      <c r="Q367" s="318"/>
      <c r="R367" s="318"/>
      <c r="S367" s="318"/>
      <c r="T367" s="318"/>
      <c r="U367" s="318"/>
      <c r="V367" s="318"/>
      <c r="W367" s="318"/>
      <c r="X367" s="318"/>
      <c r="Y367" s="318"/>
      <c r="Z367" s="318"/>
    </row>
    <row r="368" ht="15.75" customHeight="1">
      <c r="A368" s="27" t="s">
        <v>1869</v>
      </c>
      <c r="B368" s="27" t="s">
        <v>1871</v>
      </c>
      <c r="C368" s="320" t="s">
        <v>1872</v>
      </c>
      <c r="D368" s="27" t="s">
        <v>132</v>
      </c>
      <c r="E368" s="8"/>
      <c r="F368" s="8"/>
      <c r="G368" s="318"/>
      <c r="H368" s="318"/>
      <c r="I368" s="318"/>
      <c r="J368" s="318"/>
      <c r="K368" s="318"/>
      <c r="L368" s="318"/>
      <c r="M368" s="318"/>
      <c r="N368" s="318"/>
      <c r="O368" s="318"/>
      <c r="P368" s="318"/>
      <c r="Q368" s="318"/>
      <c r="R368" s="318"/>
      <c r="S368" s="318"/>
      <c r="T368" s="318"/>
      <c r="U368" s="318"/>
      <c r="V368" s="318"/>
      <c r="W368" s="318"/>
      <c r="X368" s="318"/>
      <c r="Y368" s="318"/>
      <c r="Z368" s="318"/>
    </row>
    <row r="369" ht="15.75" customHeight="1">
      <c r="A369" s="27" t="s">
        <v>1875</v>
      </c>
      <c r="B369" s="27" t="s">
        <v>1877</v>
      </c>
      <c r="C369" s="320" t="s">
        <v>1878</v>
      </c>
      <c r="D369" s="27" t="s">
        <v>132</v>
      </c>
      <c r="E369" s="8"/>
      <c r="F369" s="8"/>
      <c r="G369" s="318"/>
      <c r="H369" s="318"/>
      <c r="I369" s="318"/>
      <c r="J369" s="318"/>
      <c r="K369" s="318"/>
      <c r="L369" s="318"/>
      <c r="M369" s="318"/>
      <c r="N369" s="318"/>
      <c r="O369" s="318"/>
      <c r="P369" s="318"/>
      <c r="Q369" s="318"/>
      <c r="R369" s="318"/>
      <c r="S369" s="318"/>
      <c r="T369" s="318"/>
      <c r="U369" s="318"/>
      <c r="V369" s="318"/>
      <c r="W369" s="318"/>
      <c r="X369" s="318"/>
      <c r="Y369" s="318"/>
      <c r="Z369" s="318"/>
    </row>
    <row r="370" ht="15.75" customHeight="1">
      <c r="A370" s="27" t="s">
        <v>1881</v>
      </c>
      <c r="B370" s="27" t="s">
        <v>1883</v>
      </c>
      <c r="C370" s="320" t="s">
        <v>1885</v>
      </c>
      <c r="D370" s="27" t="s">
        <v>1886</v>
      </c>
      <c r="E370" s="8"/>
      <c r="F370" s="8"/>
      <c r="G370" s="318"/>
      <c r="H370" s="318"/>
      <c r="I370" s="318"/>
      <c r="J370" s="318"/>
      <c r="K370" s="318"/>
      <c r="L370" s="318"/>
      <c r="M370" s="318"/>
      <c r="N370" s="318"/>
      <c r="O370" s="318"/>
      <c r="P370" s="318"/>
      <c r="Q370" s="318"/>
      <c r="R370" s="318"/>
      <c r="S370" s="318"/>
      <c r="T370" s="318"/>
      <c r="U370" s="318"/>
      <c r="V370" s="318"/>
      <c r="W370" s="318"/>
      <c r="X370" s="318"/>
      <c r="Y370" s="318"/>
      <c r="Z370" s="318"/>
    </row>
    <row r="371" ht="15.75" customHeight="1">
      <c r="A371" s="27" t="s">
        <v>1890</v>
      </c>
      <c r="B371" s="27" t="s">
        <v>1891</v>
      </c>
      <c r="C371" s="320" t="s">
        <v>1892</v>
      </c>
      <c r="D371" s="27" t="s">
        <v>1886</v>
      </c>
      <c r="E371" s="8"/>
      <c r="F371" s="8"/>
      <c r="G371" s="318"/>
      <c r="H371" s="318"/>
      <c r="I371" s="318"/>
      <c r="J371" s="318"/>
      <c r="K371" s="318"/>
      <c r="L371" s="318"/>
      <c r="M371" s="318"/>
      <c r="N371" s="318"/>
      <c r="O371" s="318"/>
      <c r="P371" s="318"/>
      <c r="Q371" s="318"/>
      <c r="R371" s="318"/>
      <c r="S371" s="318"/>
      <c r="T371" s="318"/>
      <c r="U371" s="318"/>
      <c r="V371" s="318"/>
      <c r="W371" s="318"/>
      <c r="X371" s="318"/>
      <c r="Y371" s="318"/>
      <c r="Z371" s="318"/>
    </row>
    <row r="372" ht="15.75" customHeight="1">
      <c r="A372" s="27" t="s">
        <v>1897</v>
      </c>
      <c r="B372" s="27" t="s">
        <v>1898</v>
      </c>
      <c r="C372" s="320" t="s">
        <v>1900</v>
      </c>
      <c r="D372" s="27" t="s">
        <v>132</v>
      </c>
      <c r="E372" s="8"/>
      <c r="F372" s="8"/>
      <c r="G372" s="318"/>
      <c r="H372" s="318"/>
      <c r="I372" s="318"/>
      <c r="J372" s="318"/>
      <c r="K372" s="318"/>
      <c r="L372" s="318"/>
      <c r="M372" s="318"/>
      <c r="N372" s="318"/>
      <c r="O372" s="318"/>
      <c r="P372" s="318"/>
      <c r="Q372" s="318"/>
      <c r="R372" s="318"/>
      <c r="S372" s="318"/>
      <c r="T372" s="318"/>
      <c r="U372" s="318"/>
      <c r="V372" s="318"/>
      <c r="W372" s="318"/>
      <c r="X372" s="318"/>
      <c r="Y372" s="318"/>
      <c r="Z372" s="318"/>
    </row>
    <row r="373" ht="15.75" customHeight="1">
      <c r="A373" s="27" t="s">
        <v>1903</v>
      </c>
      <c r="B373" s="27" t="s">
        <v>1904</v>
      </c>
      <c r="C373" s="320" t="s">
        <v>1905</v>
      </c>
      <c r="D373" s="27" t="s">
        <v>132</v>
      </c>
      <c r="E373" s="8"/>
      <c r="F373" s="8"/>
      <c r="G373" s="318"/>
      <c r="H373" s="318"/>
      <c r="I373" s="318"/>
      <c r="J373" s="318"/>
      <c r="K373" s="318"/>
      <c r="L373" s="318"/>
      <c r="M373" s="318"/>
      <c r="N373" s="318"/>
      <c r="O373" s="318"/>
      <c r="P373" s="318"/>
      <c r="Q373" s="318"/>
      <c r="R373" s="318"/>
      <c r="S373" s="318"/>
      <c r="T373" s="318"/>
      <c r="U373" s="318"/>
      <c r="V373" s="318"/>
      <c r="W373" s="318"/>
      <c r="X373" s="318"/>
      <c r="Y373" s="318"/>
      <c r="Z373" s="318"/>
    </row>
    <row r="374" ht="15.75" customHeight="1">
      <c r="A374" s="27" t="s">
        <v>1910</v>
      </c>
      <c r="B374" s="27" t="s">
        <v>1911</v>
      </c>
      <c r="C374" s="320" t="s">
        <v>1912</v>
      </c>
      <c r="D374" s="27" t="s">
        <v>567</v>
      </c>
      <c r="E374" s="8"/>
      <c r="F374" s="8"/>
      <c r="G374" s="318"/>
      <c r="H374" s="318"/>
      <c r="I374" s="318"/>
      <c r="J374" s="318"/>
      <c r="K374" s="318"/>
      <c r="L374" s="318"/>
      <c r="M374" s="318"/>
      <c r="N374" s="318"/>
      <c r="O374" s="318"/>
      <c r="P374" s="318"/>
      <c r="Q374" s="318"/>
      <c r="R374" s="318"/>
      <c r="S374" s="318"/>
      <c r="T374" s="318"/>
      <c r="U374" s="318"/>
      <c r="V374" s="318"/>
      <c r="W374" s="318"/>
      <c r="X374" s="318"/>
      <c r="Y374" s="318"/>
      <c r="Z374" s="318"/>
    </row>
    <row r="375" ht="15.75" customHeight="1">
      <c r="A375" s="27" t="s">
        <v>1916</v>
      </c>
      <c r="B375" s="27" t="s">
        <v>1911</v>
      </c>
      <c r="C375" s="320" t="s">
        <v>1917</v>
      </c>
      <c r="D375" s="27" t="s">
        <v>132</v>
      </c>
      <c r="E375" s="8"/>
      <c r="F375" s="8"/>
      <c r="G375" s="318"/>
      <c r="H375" s="318"/>
      <c r="I375" s="318"/>
      <c r="J375" s="318"/>
      <c r="K375" s="318"/>
      <c r="L375" s="318"/>
      <c r="M375" s="318"/>
      <c r="N375" s="318"/>
      <c r="O375" s="318"/>
      <c r="P375" s="318"/>
      <c r="Q375" s="318"/>
      <c r="R375" s="318"/>
      <c r="S375" s="318"/>
      <c r="T375" s="318"/>
      <c r="U375" s="318"/>
      <c r="V375" s="318"/>
      <c r="W375" s="318"/>
      <c r="X375" s="318"/>
      <c r="Y375" s="318"/>
      <c r="Z375" s="318"/>
    </row>
    <row r="376" ht="15.75" customHeight="1">
      <c r="A376" s="27" t="s">
        <v>1921</v>
      </c>
      <c r="B376" s="27" t="s">
        <v>1911</v>
      </c>
      <c r="C376" s="320" t="s">
        <v>1922</v>
      </c>
      <c r="D376" s="27" t="s">
        <v>632</v>
      </c>
      <c r="E376" s="8"/>
      <c r="F376" s="8"/>
      <c r="G376" s="318"/>
      <c r="H376" s="318"/>
      <c r="I376" s="318"/>
      <c r="J376" s="318"/>
      <c r="K376" s="318"/>
      <c r="L376" s="318"/>
      <c r="M376" s="318"/>
      <c r="N376" s="318"/>
      <c r="O376" s="318"/>
      <c r="P376" s="318"/>
      <c r="Q376" s="318"/>
      <c r="R376" s="318"/>
      <c r="S376" s="318"/>
      <c r="T376" s="318"/>
      <c r="U376" s="318"/>
      <c r="V376" s="318"/>
      <c r="W376" s="318"/>
      <c r="X376" s="318"/>
      <c r="Y376" s="318"/>
      <c r="Z376" s="318"/>
    </row>
    <row r="377" ht="15.75" customHeight="1">
      <c r="A377" s="27" t="s">
        <v>1925</v>
      </c>
      <c r="B377" s="27" t="s">
        <v>1927</v>
      </c>
      <c r="C377" s="320" t="s">
        <v>1928</v>
      </c>
      <c r="D377" s="27" t="s">
        <v>942</v>
      </c>
      <c r="E377" s="8"/>
      <c r="F377" s="8"/>
      <c r="G377" s="318"/>
      <c r="H377" s="318"/>
      <c r="I377" s="318"/>
      <c r="J377" s="318"/>
      <c r="K377" s="318"/>
      <c r="L377" s="318"/>
      <c r="M377" s="318"/>
      <c r="N377" s="318"/>
      <c r="O377" s="318"/>
      <c r="P377" s="318"/>
      <c r="Q377" s="318"/>
      <c r="R377" s="318"/>
      <c r="S377" s="318"/>
      <c r="T377" s="318"/>
      <c r="U377" s="318"/>
      <c r="V377" s="318"/>
      <c r="W377" s="318"/>
      <c r="X377" s="318"/>
      <c r="Y377" s="318"/>
      <c r="Z377" s="318"/>
    </row>
    <row r="378" ht="15.75" customHeight="1">
      <c r="A378" s="27" t="s">
        <v>1930</v>
      </c>
      <c r="B378" s="27" t="s">
        <v>1932</v>
      </c>
      <c r="C378" s="320" t="s">
        <v>1934</v>
      </c>
      <c r="D378" s="27" t="s">
        <v>105</v>
      </c>
      <c r="E378" s="8"/>
      <c r="F378" s="8"/>
      <c r="G378" s="318"/>
      <c r="H378" s="318"/>
      <c r="I378" s="318"/>
      <c r="J378" s="318"/>
      <c r="K378" s="318"/>
      <c r="L378" s="318"/>
      <c r="M378" s="318"/>
      <c r="N378" s="318"/>
      <c r="O378" s="318"/>
      <c r="P378" s="318"/>
      <c r="Q378" s="318"/>
      <c r="R378" s="318"/>
      <c r="S378" s="318"/>
      <c r="T378" s="318"/>
      <c r="U378" s="318"/>
      <c r="V378" s="318"/>
      <c r="W378" s="318"/>
      <c r="X378" s="318"/>
      <c r="Y378" s="318"/>
      <c r="Z378" s="318"/>
    </row>
    <row r="379" ht="15.75" customHeight="1">
      <c r="A379" s="27" t="s">
        <v>1935</v>
      </c>
      <c r="B379" s="27" t="s">
        <v>1937</v>
      </c>
      <c r="C379" s="320" t="s">
        <v>1939</v>
      </c>
      <c r="D379" s="27" t="s">
        <v>632</v>
      </c>
      <c r="E379" s="8"/>
      <c r="F379" s="8"/>
      <c r="G379" s="318"/>
      <c r="H379" s="318"/>
      <c r="I379" s="318"/>
      <c r="J379" s="318"/>
      <c r="K379" s="318"/>
      <c r="L379" s="318"/>
      <c r="M379" s="318"/>
      <c r="N379" s="318"/>
      <c r="O379" s="318"/>
      <c r="P379" s="318"/>
      <c r="Q379" s="318"/>
      <c r="R379" s="318"/>
      <c r="S379" s="318"/>
      <c r="T379" s="318"/>
      <c r="U379" s="318"/>
      <c r="V379" s="318"/>
      <c r="W379" s="318"/>
      <c r="X379" s="318"/>
      <c r="Y379" s="318"/>
      <c r="Z379" s="318"/>
    </row>
    <row r="380" ht="15.75" customHeight="1">
      <c r="A380" s="27" t="s">
        <v>1941</v>
      </c>
      <c r="B380" s="27" t="s">
        <v>1942</v>
      </c>
      <c r="C380" s="320" t="s">
        <v>1944</v>
      </c>
      <c r="D380" s="27" t="s">
        <v>632</v>
      </c>
      <c r="E380" s="8"/>
      <c r="F380" s="8"/>
      <c r="G380" s="318"/>
      <c r="H380" s="318"/>
      <c r="I380" s="318"/>
      <c r="J380" s="318"/>
      <c r="K380" s="318"/>
      <c r="L380" s="318"/>
      <c r="M380" s="318"/>
      <c r="N380" s="318"/>
      <c r="O380" s="318"/>
      <c r="P380" s="318"/>
      <c r="Q380" s="318"/>
      <c r="R380" s="318"/>
      <c r="S380" s="318"/>
      <c r="T380" s="318"/>
      <c r="U380" s="318"/>
      <c r="V380" s="318"/>
      <c r="W380" s="318"/>
      <c r="X380" s="318"/>
      <c r="Y380" s="318"/>
      <c r="Z380" s="318"/>
    </row>
    <row r="381" ht="15.75" customHeight="1">
      <c r="A381" s="27" t="s">
        <v>1948</v>
      </c>
      <c r="B381" s="27" t="s">
        <v>1949</v>
      </c>
      <c r="C381" s="320" t="s">
        <v>1950</v>
      </c>
      <c r="D381" s="27" t="s">
        <v>942</v>
      </c>
      <c r="E381" s="8"/>
      <c r="F381" s="8"/>
      <c r="G381" s="318"/>
      <c r="H381" s="318"/>
      <c r="I381" s="318"/>
      <c r="J381" s="318"/>
      <c r="K381" s="318"/>
      <c r="L381" s="318"/>
      <c r="M381" s="318"/>
      <c r="N381" s="318"/>
      <c r="O381" s="318"/>
      <c r="P381" s="318"/>
      <c r="Q381" s="318"/>
      <c r="R381" s="318"/>
      <c r="S381" s="318"/>
      <c r="T381" s="318"/>
      <c r="U381" s="318"/>
      <c r="V381" s="318"/>
      <c r="W381" s="318"/>
      <c r="X381" s="318"/>
      <c r="Y381" s="318"/>
      <c r="Z381" s="318"/>
    </row>
    <row r="382" ht="15.75" customHeight="1">
      <c r="A382" s="27" t="s">
        <v>1954</v>
      </c>
      <c r="B382" s="27" t="s">
        <v>1955</v>
      </c>
      <c r="C382" s="320" t="s">
        <v>1956</v>
      </c>
      <c r="D382" s="27" t="s">
        <v>866</v>
      </c>
      <c r="E382" s="8"/>
      <c r="F382" s="8"/>
      <c r="G382" s="318"/>
      <c r="H382" s="318"/>
      <c r="I382" s="318"/>
      <c r="J382" s="318"/>
      <c r="K382" s="318"/>
      <c r="L382" s="318"/>
      <c r="M382" s="318"/>
      <c r="N382" s="318"/>
      <c r="O382" s="318"/>
      <c r="P382" s="318"/>
      <c r="Q382" s="318"/>
      <c r="R382" s="318"/>
      <c r="S382" s="318"/>
      <c r="T382" s="318"/>
      <c r="U382" s="318"/>
      <c r="V382" s="318"/>
      <c r="W382" s="318"/>
      <c r="X382" s="318"/>
      <c r="Y382" s="318"/>
      <c r="Z382" s="318"/>
    </row>
    <row r="383" ht="15.75" customHeight="1">
      <c r="A383" s="27" t="s">
        <v>1960</v>
      </c>
      <c r="B383" s="27" t="s">
        <v>1961</v>
      </c>
      <c r="C383" s="320" t="s">
        <v>1962</v>
      </c>
      <c r="D383" s="27" t="s">
        <v>942</v>
      </c>
      <c r="E383" s="8"/>
      <c r="F383" s="8"/>
      <c r="G383" s="318"/>
      <c r="H383" s="318"/>
      <c r="I383" s="318"/>
      <c r="J383" s="318"/>
      <c r="K383" s="318"/>
      <c r="L383" s="318"/>
      <c r="M383" s="318"/>
      <c r="N383" s="318"/>
      <c r="O383" s="318"/>
      <c r="P383" s="318"/>
      <c r="Q383" s="318"/>
      <c r="R383" s="318"/>
      <c r="S383" s="318"/>
      <c r="T383" s="318"/>
      <c r="U383" s="318"/>
      <c r="V383" s="318"/>
      <c r="W383" s="318"/>
      <c r="X383" s="318"/>
      <c r="Y383" s="318"/>
      <c r="Z383" s="318"/>
    </row>
    <row r="384" ht="15.75" customHeight="1">
      <c r="A384" s="27" t="s">
        <v>1963</v>
      </c>
      <c r="B384" s="27" t="s">
        <v>1961</v>
      </c>
      <c r="C384" s="320" t="s">
        <v>1966</v>
      </c>
      <c r="D384" s="27" t="s">
        <v>1967</v>
      </c>
      <c r="E384" s="8"/>
      <c r="F384" s="8"/>
      <c r="G384" s="318"/>
      <c r="H384" s="318"/>
      <c r="I384" s="318"/>
      <c r="J384" s="318"/>
      <c r="K384" s="318"/>
      <c r="L384" s="318"/>
      <c r="M384" s="318"/>
      <c r="N384" s="318"/>
      <c r="O384" s="318"/>
      <c r="P384" s="318"/>
      <c r="Q384" s="318"/>
      <c r="R384" s="318"/>
      <c r="S384" s="318"/>
      <c r="T384" s="318"/>
      <c r="U384" s="318"/>
      <c r="V384" s="318"/>
      <c r="W384" s="318"/>
      <c r="X384" s="318"/>
      <c r="Y384" s="318"/>
      <c r="Z384" s="318"/>
    </row>
    <row r="385" ht="15.75" customHeight="1">
      <c r="A385" s="27" t="s">
        <v>1970</v>
      </c>
      <c r="B385" s="27" t="s">
        <v>1971</v>
      </c>
      <c r="C385" s="320" t="s">
        <v>1972</v>
      </c>
      <c r="D385" s="27" t="s">
        <v>942</v>
      </c>
      <c r="E385" s="8"/>
      <c r="F385" s="8"/>
      <c r="G385" s="318"/>
      <c r="H385" s="318"/>
      <c r="I385" s="318"/>
      <c r="J385" s="318"/>
      <c r="K385" s="318"/>
      <c r="L385" s="318"/>
      <c r="M385" s="318"/>
      <c r="N385" s="318"/>
      <c r="O385" s="318"/>
      <c r="P385" s="318"/>
      <c r="Q385" s="318"/>
      <c r="R385" s="318"/>
      <c r="S385" s="318"/>
      <c r="T385" s="318"/>
      <c r="U385" s="318"/>
      <c r="V385" s="318"/>
      <c r="W385" s="318"/>
      <c r="X385" s="318"/>
      <c r="Y385" s="318"/>
      <c r="Z385" s="318"/>
    </row>
    <row r="386" ht="15.75" customHeight="1">
      <c r="A386" s="27" t="s">
        <v>1975</v>
      </c>
      <c r="B386" s="27" t="s">
        <v>1971</v>
      </c>
      <c r="C386" s="320" t="s">
        <v>1976</v>
      </c>
      <c r="D386" s="27" t="s">
        <v>94</v>
      </c>
      <c r="E386" s="8"/>
      <c r="F386" s="8"/>
      <c r="G386" s="318"/>
      <c r="H386" s="318"/>
      <c r="I386" s="318"/>
      <c r="J386" s="318"/>
      <c r="K386" s="318"/>
      <c r="L386" s="318"/>
      <c r="M386" s="318"/>
      <c r="N386" s="318"/>
      <c r="O386" s="318"/>
      <c r="P386" s="318"/>
      <c r="Q386" s="318"/>
      <c r="R386" s="318"/>
      <c r="S386" s="318"/>
      <c r="T386" s="318"/>
      <c r="U386" s="318"/>
      <c r="V386" s="318"/>
      <c r="W386" s="318"/>
      <c r="X386" s="318"/>
      <c r="Y386" s="318"/>
      <c r="Z386" s="318"/>
    </row>
    <row r="387" ht="15.75" customHeight="1">
      <c r="A387" s="27" t="s">
        <v>1979</v>
      </c>
      <c r="B387" s="27" t="s">
        <v>1980</v>
      </c>
      <c r="C387" s="320" t="s">
        <v>1981</v>
      </c>
      <c r="D387" s="27" t="s">
        <v>581</v>
      </c>
      <c r="E387" s="8"/>
      <c r="F387" s="8"/>
      <c r="G387" s="318"/>
      <c r="H387" s="318"/>
      <c r="I387" s="318"/>
      <c r="J387" s="318"/>
      <c r="K387" s="318"/>
      <c r="L387" s="318"/>
      <c r="M387" s="318"/>
      <c r="N387" s="318"/>
      <c r="O387" s="318"/>
      <c r="P387" s="318"/>
      <c r="Q387" s="318"/>
      <c r="R387" s="318"/>
      <c r="S387" s="318"/>
      <c r="T387" s="318"/>
      <c r="U387" s="318"/>
      <c r="V387" s="318"/>
      <c r="W387" s="318"/>
      <c r="X387" s="318"/>
      <c r="Y387" s="318"/>
      <c r="Z387" s="318"/>
    </row>
    <row r="388" ht="15.75" customHeight="1">
      <c r="A388" s="27" t="s">
        <v>1986</v>
      </c>
      <c r="B388" s="27" t="s">
        <v>1987</v>
      </c>
      <c r="C388" s="320" t="s">
        <v>1988</v>
      </c>
      <c r="D388" s="27" t="s">
        <v>94</v>
      </c>
      <c r="E388" s="8"/>
      <c r="F388" s="8"/>
      <c r="G388" s="318"/>
      <c r="H388" s="318"/>
      <c r="I388" s="318"/>
      <c r="J388" s="318"/>
      <c r="K388" s="318"/>
      <c r="L388" s="318"/>
      <c r="M388" s="318"/>
      <c r="N388" s="318"/>
      <c r="O388" s="318"/>
      <c r="P388" s="318"/>
      <c r="Q388" s="318"/>
      <c r="R388" s="318"/>
      <c r="S388" s="318"/>
      <c r="T388" s="318"/>
      <c r="U388" s="318"/>
      <c r="V388" s="318"/>
      <c r="W388" s="318"/>
      <c r="X388" s="318"/>
      <c r="Y388" s="318"/>
      <c r="Z388" s="318"/>
    </row>
    <row r="389" ht="15.75" customHeight="1">
      <c r="A389" s="27" t="s">
        <v>1993</v>
      </c>
      <c r="B389" s="27" t="s">
        <v>1994</v>
      </c>
      <c r="C389" s="320" t="s">
        <v>1995</v>
      </c>
      <c r="D389" s="27" t="s">
        <v>105</v>
      </c>
      <c r="E389" s="8"/>
      <c r="F389" s="8"/>
      <c r="G389" s="318"/>
      <c r="H389" s="318"/>
      <c r="I389" s="318"/>
      <c r="J389" s="318"/>
      <c r="K389" s="318"/>
      <c r="L389" s="318"/>
      <c r="M389" s="318"/>
      <c r="N389" s="318"/>
      <c r="O389" s="318"/>
      <c r="P389" s="318"/>
      <c r="Q389" s="318"/>
      <c r="R389" s="318"/>
      <c r="S389" s="318"/>
      <c r="T389" s="318"/>
      <c r="U389" s="318"/>
      <c r="V389" s="318"/>
      <c r="W389" s="318"/>
      <c r="X389" s="318"/>
      <c r="Y389" s="318"/>
      <c r="Z389" s="318"/>
    </row>
    <row r="390" ht="15.75" customHeight="1">
      <c r="A390" s="27" t="s">
        <v>1996</v>
      </c>
      <c r="B390" s="27" t="s">
        <v>1997</v>
      </c>
      <c r="C390" s="320" t="s">
        <v>1998</v>
      </c>
      <c r="D390" s="27" t="s">
        <v>439</v>
      </c>
      <c r="E390" s="8"/>
      <c r="F390" s="8"/>
      <c r="G390" s="318"/>
      <c r="H390" s="318"/>
      <c r="I390" s="318"/>
      <c r="J390" s="318"/>
      <c r="K390" s="318"/>
      <c r="L390" s="318"/>
      <c r="M390" s="318"/>
      <c r="N390" s="318"/>
      <c r="O390" s="318"/>
      <c r="P390" s="318"/>
      <c r="Q390" s="318"/>
      <c r="R390" s="318"/>
      <c r="S390" s="318"/>
      <c r="T390" s="318"/>
      <c r="U390" s="318"/>
      <c r="V390" s="318"/>
      <c r="W390" s="318"/>
      <c r="X390" s="318"/>
      <c r="Y390" s="318"/>
      <c r="Z390" s="318"/>
    </row>
    <row r="391" ht="15.75" customHeight="1">
      <c r="A391" s="27" t="s">
        <v>2002</v>
      </c>
      <c r="B391" s="27" t="s">
        <v>2003</v>
      </c>
      <c r="C391" s="320" t="s">
        <v>2004</v>
      </c>
      <c r="D391" s="27" t="s">
        <v>439</v>
      </c>
      <c r="E391" s="8"/>
      <c r="F391" s="8"/>
      <c r="G391" s="318"/>
      <c r="H391" s="318"/>
      <c r="I391" s="318"/>
      <c r="J391" s="318"/>
      <c r="K391" s="318"/>
      <c r="L391" s="318"/>
      <c r="M391" s="318"/>
      <c r="N391" s="318"/>
      <c r="O391" s="318"/>
      <c r="P391" s="318"/>
      <c r="Q391" s="318"/>
      <c r="R391" s="318"/>
      <c r="S391" s="318"/>
      <c r="T391" s="318"/>
      <c r="U391" s="318"/>
      <c r="V391" s="318"/>
      <c r="W391" s="318"/>
      <c r="X391" s="318"/>
      <c r="Y391" s="318"/>
      <c r="Z391" s="318"/>
    </row>
    <row r="392" ht="15.75" customHeight="1">
      <c r="A392" s="27" t="s">
        <v>2007</v>
      </c>
      <c r="B392" s="27" t="s">
        <v>2009</v>
      </c>
      <c r="C392" s="320" t="s">
        <v>2010</v>
      </c>
      <c r="D392" s="27" t="s">
        <v>632</v>
      </c>
      <c r="E392" s="8"/>
      <c r="F392" s="8"/>
      <c r="G392" s="318"/>
      <c r="H392" s="318"/>
      <c r="I392" s="318"/>
      <c r="J392" s="318"/>
      <c r="K392" s="318"/>
      <c r="L392" s="318"/>
      <c r="M392" s="318"/>
      <c r="N392" s="318"/>
      <c r="O392" s="318"/>
      <c r="P392" s="318"/>
      <c r="Q392" s="318"/>
      <c r="R392" s="318"/>
      <c r="S392" s="318"/>
      <c r="T392" s="318"/>
      <c r="U392" s="318"/>
      <c r="V392" s="318"/>
      <c r="W392" s="318"/>
      <c r="X392" s="318"/>
      <c r="Y392" s="318"/>
      <c r="Z392" s="318"/>
    </row>
    <row r="393" ht="15.75" customHeight="1">
      <c r="A393" s="27" t="s">
        <v>2011</v>
      </c>
      <c r="B393" s="27" t="s">
        <v>2013</v>
      </c>
      <c r="C393" s="320" t="s">
        <v>2015</v>
      </c>
      <c r="D393" s="27" t="s">
        <v>553</v>
      </c>
      <c r="E393" s="8"/>
      <c r="F393" s="8"/>
      <c r="G393" s="318"/>
      <c r="H393" s="318"/>
      <c r="I393" s="318"/>
      <c r="J393" s="318"/>
      <c r="K393" s="318"/>
      <c r="L393" s="318"/>
      <c r="M393" s="318"/>
      <c r="N393" s="318"/>
      <c r="O393" s="318"/>
      <c r="P393" s="318"/>
      <c r="Q393" s="318"/>
      <c r="R393" s="318"/>
      <c r="S393" s="318"/>
      <c r="T393" s="318"/>
      <c r="U393" s="318"/>
      <c r="V393" s="318"/>
      <c r="W393" s="318"/>
      <c r="X393" s="318"/>
      <c r="Y393" s="318"/>
      <c r="Z393" s="318"/>
    </row>
    <row r="394" ht="15.75" customHeight="1">
      <c r="A394" s="27" t="s">
        <v>2018</v>
      </c>
      <c r="B394" s="27" t="s">
        <v>2013</v>
      </c>
      <c r="C394" s="320" t="s">
        <v>2019</v>
      </c>
      <c r="D394" s="27" t="s">
        <v>94</v>
      </c>
      <c r="E394" s="8"/>
      <c r="F394" s="8"/>
      <c r="G394" s="318"/>
      <c r="H394" s="318"/>
      <c r="I394" s="318"/>
      <c r="J394" s="318"/>
      <c r="K394" s="318"/>
      <c r="L394" s="318"/>
      <c r="M394" s="318"/>
      <c r="N394" s="318"/>
      <c r="O394" s="318"/>
      <c r="P394" s="318"/>
      <c r="Q394" s="318"/>
      <c r="R394" s="318"/>
      <c r="S394" s="318"/>
      <c r="T394" s="318"/>
      <c r="U394" s="318"/>
      <c r="V394" s="318"/>
      <c r="W394" s="318"/>
      <c r="X394" s="318"/>
      <c r="Y394" s="318"/>
      <c r="Z394" s="318"/>
    </row>
    <row r="395" ht="15.75" customHeight="1">
      <c r="A395" s="27" t="s">
        <v>2023</v>
      </c>
      <c r="B395" s="27" t="s">
        <v>2024</v>
      </c>
      <c r="C395" s="320" t="s">
        <v>2025</v>
      </c>
      <c r="D395" s="27" t="s">
        <v>670</v>
      </c>
      <c r="E395" s="8"/>
      <c r="F395" s="8"/>
      <c r="G395" s="318"/>
      <c r="H395" s="318"/>
      <c r="I395" s="318"/>
      <c r="J395" s="318"/>
      <c r="K395" s="318"/>
      <c r="L395" s="318"/>
      <c r="M395" s="318"/>
      <c r="N395" s="318"/>
      <c r="O395" s="318"/>
      <c r="P395" s="318"/>
      <c r="Q395" s="318"/>
      <c r="R395" s="318"/>
      <c r="S395" s="318"/>
      <c r="T395" s="318"/>
      <c r="U395" s="318"/>
      <c r="V395" s="318"/>
      <c r="W395" s="318"/>
      <c r="X395" s="318"/>
      <c r="Y395" s="318"/>
      <c r="Z395" s="318"/>
    </row>
    <row r="396" ht="15.75" customHeight="1">
      <c r="A396" s="27" t="s">
        <v>2029</v>
      </c>
      <c r="B396" s="27" t="s">
        <v>2030</v>
      </c>
      <c r="C396" s="320" t="s">
        <v>2031</v>
      </c>
      <c r="D396" s="27" t="s">
        <v>94</v>
      </c>
      <c r="E396" s="8"/>
      <c r="F396" s="8"/>
      <c r="G396" s="318"/>
      <c r="H396" s="318"/>
      <c r="I396" s="318"/>
      <c r="J396" s="318"/>
      <c r="K396" s="318"/>
      <c r="L396" s="318"/>
      <c r="M396" s="318"/>
      <c r="N396" s="318"/>
      <c r="O396" s="318"/>
      <c r="P396" s="318"/>
      <c r="Q396" s="318"/>
      <c r="R396" s="318"/>
      <c r="S396" s="318"/>
      <c r="T396" s="318"/>
      <c r="U396" s="318"/>
      <c r="V396" s="318"/>
      <c r="W396" s="318"/>
      <c r="X396" s="318"/>
      <c r="Y396" s="318"/>
      <c r="Z396" s="318"/>
    </row>
    <row r="397" ht="15.75" customHeight="1">
      <c r="A397" s="27" t="s">
        <v>2033</v>
      </c>
      <c r="B397" s="27" t="s">
        <v>2035</v>
      </c>
      <c r="C397" s="320" t="s">
        <v>2037</v>
      </c>
      <c r="D397" s="27" t="s">
        <v>632</v>
      </c>
      <c r="E397" s="8"/>
      <c r="F397" s="8"/>
      <c r="G397" s="318"/>
      <c r="H397" s="318"/>
      <c r="I397" s="318"/>
      <c r="J397" s="318"/>
      <c r="K397" s="318"/>
      <c r="L397" s="318"/>
      <c r="M397" s="318"/>
      <c r="N397" s="318"/>
      <c r="O397" s="318"/>
      <c r="P397" s="318"/>
      <c r="Q397" s="318"/>
      <c r="R397" s="318"/>
      <c r="S397" s="318"/>
      <c r="T397" s="318"/>
      <c r="U397" s="318"/>
      <c r="V397" s="318"/>
      <c r="W397" s="318"/>
      <c r="X397" s="318"/>
      <c r="Y397" s="318"/>
      <c r="Z397" s="318"/>
    </row>
    <row r="398" ht="15.75" customHeight="1">
      <c r="A398" s="27" t="s">
        <v>2041</v>
      </c>
      <c r="B398" s="27" t="s">
        <v>2042</v>
      </c>
      <c r="C398" s="320" t="s">
        <v>2043</v>
      </c>
      <c r="D398" s="27" t="s">
        <v>94</v>
      </c>
      <c r="E398" s="8"/>
      <c r="F398" s="8"/>
      <c r="G398" s="318"/>
      <c r="H398" s="318"/>
      <c r="I398" s="318"/>
      <c r="J398" s="318"/>
      <c r="K398" s="318"/>
      <c r="L398" s="318"/>
      <c r="M398" s="318"/>
      <c r="N398" s="318"/>
      <c r="O398" s="318"/>
      <c r="P398" s="318"/>
      <c r="Q398" s="318"/>
      <c r="R398" s="318"/>
      <c r="S398" s="318"/>
      <c r="T398" s="318"/>
      <c r="U398" s="318"/>
      <c r="V398" s="318"/>
      <c r="W398" s="318"/>
      <c r="X398" s="318"/>
      <c r="Y398" s="318"/>
      <c r="Z398" s="318"/>
    </row>
    <row r="399" ht="15.75" customHeight="1">
      <c r="A399" s="27" t="s">
        <v>2047</v>
      </c>
      <c r="B399" s="27" t="s">
        <v>2048</v>
      </c>
      <c r="C399" s="320" t="s">
        <v>2049</v>
      </c>
      <c r="D399" s="27" t="s">
        <v>632</v>
      </c>
      <c r="E399" s="8"/>
      <c r="F399" s="8"/>
      <c r="G399" s="318"/>
      <c r="H399" s="318"/>
      <c r="I399" s="318"/>
      <c r="J399" s="318"/>
      <c r="K399" s="318"/>
      <c r="L399" s="318"/>
      <c r="M399" s="318"/>
      <c r="N399" s="318"/>
      <c r="O399" s="318"/>
      <c r="P399" s="318"/>
      <c r="Q399" s="318"/>
      <c r="R399" s="318"/>
      <c r="S399" s="318"/>
      <c r="T399" s="318"/>
      <c r="U399" s="318"/>
      <c r="V399" s="318"/>
      <c r="W399" s="318"/>
      <c r="X399" s="318"/>
      <c r="Y399" s="318"/>
      <c r="Z399" s="318"/>
    </row>
    <row r="400" ht="15.75" customHeight="1">
      <c r="A400" s="27" t="s">
        <v>2052</v>
      </c>
      <c r="B400" s="27" t="s">
        <v>2054</v>
      </c>
      <c r="C400" s="320" t="s">
        <v>2055</v>
      </c>
      <c r="D400" s="27" t="s">
        <v>132</v>
      </c>
      <c r="E400" s="8"/>
      <c r="F400" s="8"/>
      <c r="G400" s="318"/>
      <c r="H400" s="318"/>
      <c r="I400" s="318"/>
      <c r="J400" s="318"/>
      <c r="K400" s="318"/>
      <c r="L400" s="318"/>
      <c r="M400" s="318"/>
      <c r="N400" s="318"/>
      <c r="O400" s="318"/>
      <c r="P400" s="318"/>
      <c r="Q400" s="318"/>
      <c r="R400" s="318"/>
      <c r="S400" s="318"/>
      <c r="T400" s="318"/>
      <c r="U400" s="318"/>
      <c r="V400" s="318"/>
      <c r="W400" s="318"/>
      <c r="X400" s="318"/>
      <c r="Y400" s="318"/>
      <c r="Z400" s="318"/>
    </row>
    <row r="401" ht="15.75" customHeight="1">
      <c r="A401" s="27" t="s">
        <v>2057</v>
      </c>
      <c r="B401" s="27" t="s">
        <v>2059</v>
      </c>
      <c r="C401" s="320" t="s">
        <v>2061</v>
      </c>
      <c r="D401" s="27" t="s">
        <v>670</v>
      </c>
      <c r="E401" s="8"/>
      <c r="F401" s="8"/>
      <c r="G401" s="318"/>
      <c r="H401" s="318"/>
      <c r="I401" s="318"/>
      <c r="J401" s="318"/>
      <c r="K401" s="318"/>
      <c r="L401" s="318"/>
      <c r="M401" s="318"/>
      <c r="N401" s="318"/>
      <c r="O401" s="318"/>
      <c r="P401" s="318"/>
      <c r="Q401" s="318"/>
      <c r="R401" s="318"/>
      <c r="S401" s="318"/>
      <c r="T401" s="318"/>
      <c r="U401" s="318"/>
      <c r="V401" s="318"/>
      <c r="W401" s="318"/>
      <c r="X401" s="318"/>
      <c r="Y401" s="318"/>
      <c r="Z401" s="318"/>
    </row>
    <row r="402" ht="15.75" customHeight="1">
      <c r="A402" s="27" t="s">
        <v>2063</v>
      </c>
      <c r="B402" s="27" t="s">
        <v>2064</v>
      </c>
      <c r="C402" s="320" t="s">
        <v>2066</v>
      </c>
      <c r="D402" s="27" t="s">
        <v>2068</v>
      </c>
      <c r="E402" s="8"/>
      <c r="F402" s="8"/>
      <c r="G402" s="318"/>
      <c r="H402" s="318"/>
      <c r="I402" s="318"/>
      <c r="J402" s="318"/>
      <c r="K402" s="318"/>
      <c r="L402" s="318"/>
      <c r="M402" s="318"/>
      <c r="N402" s="318"/>
      <c r="O402" s="318"/>
      <c r="P402" s="318"/>
      <c r="Q402" s="318"/>
      <c r="R402" s="318"/>
      <c r="S402" s="318"/>
      <c r="T402" s="318"/>
      <c r="U402" s="318"/>
      <c r="V402" s="318"/>
      <c r="W402" s="318"/>
      <c r="X402" s="318"/>
      <c r="Y402" s="318"/>
      <c r="Z402" s="318"/>
    </row>
    <row r="403" ht="15.75" customHeight="1">
      <c r="A403" s="27" t="s">
        <v>2070</v>
      </c>
      <c r="B403" s="27" t="s">
        <v>2071</v>
      </c>
      <c r="C403" s="320" t="s">
        <v>2072</v>
      </c>
      <c r="D403" s="27" t="s">
        <v>132</v>
      </c>
      <c r="E403" s="8"/>
      <c r="F403" s="8"/>
      <c r="G403" s="318"/>
      <c r="H403" s="318"/>
      <c r="I403" s="318"/>
      <c r="J403" s="318"/>
      <c r="K403" s="318"/>
      <c r="L403" s="318"/>
      <c r="M403" s="318"/>
      <c r="N403" s="318"/>
      <c r="O403" s="318"/>
      <c r="P403" s="318"/>
      <c r="Q403" s="318"/>
      <c r="R403" s="318"/>
      <c r="S403" s="318"/>
      <c r="T403" s="318"/>
      <c r="U403" s="318"/>
      <c r="V403" s="318"/>
      <c r="W403" s="318"/>
      <c r="X403" s="318"/>
      <c r="Y403" s="318"/>
      <c r="Z403" s="318"/>
    </row>
    <row r="404" ht="15.75" customHeight="1">
      <c r="A404" s="27" t="s">
        <v>2076</v>
      </c>
      <c r="B404" s="27" t="s">
        <v>2077</v>
      </c>
      <c r="C404" s="320" t="s">
        <v>2078</v>
      </c>
      <c r="D404" s="27" t="s">
        <v>132</v>
      </c>
      <c r="E404" s="8"/>
      <c r="F404" s="8"/>
      <c r="G404" s="318"/>
      <c r="H404" s="318"/>
      <c r="I404" s="318"/>
      <c r="J404" s="318"/>
      <c r="K404" s="318"/>
      <c r="L404" s="318"/>
      <c r="M404" s="318"/>
      <c r="N404" s="318"/>
      <c r="O404" s="318"/>
      <c r="P404" s="318"/>
      <c r="Q404" s="318"/>
      <c r="R404" s="318"/>
      <c r="S404" s="318"/>
      <c r="T404" s="318"/>
      <c r="U404" s="318"/>
      <c r="V404" s="318"/>
      <c r="W404" s="318"/>
      <c r="X404" s="318"/>
      <c r="Y404" s="318"/>
      <c r="Z404" s="318"/>
    </row>
    <row r="405" ht="15.75" customHeight="1">
      <c r="A405" s="27" t="s">
        <v>2081</v>
      </c>
      <c r="B405" s="27" t="s">
        <v>2082</v>
      </c>
      <c r="C405" s="320" t="s">
        <v>2084</v>
      </c>
      <c r="D405" s="27" t="s">
        <v>132</v>
      </c>
      <c r="E405" s="8"/>
      <c r="F405" s="8"/>
      <c r="G405" s="318"/>
      <c r="H405" s="318"/>
      <c r="I405" s="318"/>
      <c r="J405" s="318"/>
      <c r="K405" s="318"/>
      <c r="L405" s="318"/>
      <c r="M405" s="318"/>
      <c r="N405" s="318"/>
      <c r="O405" s="318"/>
      <c r="P405" s="318"/>
      <c r="Q405" s="318"/>
      <c r="R405" s="318"/>
      <c r="S405" s="318"/>
      <c r="T405" s="318"/>
      <c r="U405" s="318"/>
      <c r="V405" s="318"/>
      <c r="W405" s="318"/>
      <c r="X405" s="318"/>
      <c r="Y405" s="318"/>
      <c r="Z405" s="318"/>
    </row>
    <row r="406" ht="15.75" customHeight="1">
      <c r="A406" s="27" t="s">
        <v>2085</v>
      </c>
      <c r="B406" s="27" t="s">
        <v>2086</v>
      </c>
      <c r="C406" s="320" t="s">
        <v>2087</v>
      </c>
      <c r="D406" s="27" t="s">
        <v>132</v>
      </c>
      <c r="E406" s="8"/>
      <c r="F406" s="8"/>
      <c r="G406" s="318"/>
      <c r="H406" s="318"/>
      <c r="I406" s="318"/>
      <c r="J406" s="318"/>
      <c r="K406" s="318"/>
      <c r="L406" s="318"/>
      <c r="M406" s="318"/>
      <c r="N406" s="318"/>
      <c r="O406" s="318"/>
      <c r="P406" s="318"/>
      <c r="Q406" s="318"/>
      <c r="R406" s="318"/>
      <c r="S406" s="318"/>
      <c r="T406" s="318"/>
      <c r="U406" s="318"/>
      <c r="V406" s="318"/>
      <c r="W406" s="318"/>
      <c r="X406" s="318"/>
      <c r="Y406" s="318"/>
      <c r="Z406" s="318"/>
    </row>
    <row r="407" ht="15.75" customHeight="1">
      <c r="A407" s="27" t="s">
        <v>2091</v>
      </c>
      <c r="B407" s="27" t="s">
        <v>2092</v>
      </c>
      <c r="C407" s="320" t="s">
        <v>2093</v>
      </c>
      <c r="D407" s="27" t="s">
        <v>632</v>
      </c>
      <c r="E407" s="8"/>
      <c r="F407" s="8"/>
      <c r="G407" s="318"/>
      <c r="H407" s="318"/>
      <c r="I407" s="318"/>
      <c r="J407" s="318"/>
      <c r="K407" s="318"/>
      <c r="L407" s="318"/>
      <c r="M407" s="318"/>
      <c r="N407" s="318"/>
      <c r="O407" s="318"/>
      <c r="P407" s="318"/>
      <c r="Q407" s="318"/>
      <c r="R407" s="318"/>
      <c r="S407" s="318"/>
      <c r="T407" s="318"/>
      <c r="U407" s="318"/>
      <c r="V407" s="318"/>
      <c r="W407" s="318"/>
      <c r="X407" s="318"/>
      <c r="Y407" s="318"/>
      <c r="Z407" s="318"/>
    </row>
    <row r="408" ht="15.75" customHeight="1">
      <c r="A408" s="27" t="s">
        <v>2098</v>
      </c>
      <c r="B408" s="27" t="s">
        <v>2099</v>
      </c>
      <c r="C408" s="320" t="s">
        <v>2100</v>
      </c>
      <c r="D408" s="27" t="s">
        <v>94</v>
      </c>
      <c r="E408" s="8"/>
      <c r="F408" s="8"/>
      <c r="G408" s="318"/>
      <c r="H408" s="318"/>
      <c r="I408" s="318"/>
      <c r="J408" s="318"/>
      <c r="K408" s="318"/>
      <c r="L408" s="318"/>
      <c r="M408" s="318"/>
      <c r="N408" s="318"/>
      <c r="O408" s="318"/>
      <c r="P408" s="318"/>
      <c r="Q408" s="318"/>
      <c r="R408" s="318"/>
      <c r="S408" s="318"/>
      <c r="T408" s="318"/>
      <c r="U408" s="318"/>
      <c r="V408" s="318"/>
      <c r="W408" s="318"/>
      <c r="X408" s="318"/>
      <c r="Y408" s="318"/>
      <c r="Z408" s="318"/>
    </row>
    <row r="409" ht="15.75" customHeight="1">
      <c r="A409" s="27" t="s">
        <v>2103</v>
      </c>
      <c r="B409" s="27" t="s">
        <v>2105</v>
      </c>
      <c r="C409" s="320" t="s">
        <v>2106</v>
      </c>
      <c r="D409" s="27" t="s">
        <v>94</v>
      </c>
      <c r="E409" s="8"/>
      <c r="F409" s="8"/>
      <c r="G409" s="318"/>
      <c r="H409" s="318"/>
      <c r="I409" s="318"/>
      <c r="J409" s="318"/>
      <c r="K409" s="318"/>
      <c r="L409" s="318"/>
      <c r="M409" s="318"/>
      <c r="N409" s="318"/>
      <c r="O409" s="318"/>
      <c r="P409" s="318"/>
      <c r="Q409" s="318"/>
      <c r="R409" s="318"/>
      <c r="S409" s="318"/>
      <c r="T409" s="318"/>
      <c r="U409" s="318"/>
      <c r="V409" s="318"/>
      <c r="W409" s="318"/>
      <c r="X409" s="318"/>
      <c r="Y409" s="318"/>
      <c r="Z409" s="318"/>
    </row>
    <row r="410" ht="15.75" customHeight="1">
      <c r="A410" s="27" t="s">
        <v>2107</v>
      </c>
      <c r="B410" s="27" t="s">
        <v>2109</v>
      </c>
      <c r="C410" s="320" t="s">
        <v>2111</v>
      </c>
      <c r="D410" s="27" t="s">
        <v>132</v>
      </c>
      <c r="E410" s="8"/>
      <c r="F410" s="8"/>
      <c r="G410" s="318"/>
      <c r="H410" s="318"/>
      <c r="I410" s="318"/>
      <c r="J410" s="318"/>
      <c r="K410" s="318"/>
      <c r="L410" s="318"/>
      <c r="M410" s="318"/>
      <c r="N410" s="318"/>
      <c r="O410" s="318"/>
      <c r="P410" s="318"/>
      <c r="Q410" s="318"/>
      <c r="R410" s="318"/>
      <c r="S410" s="318"/>
      <c r="T410" s="318"/>
      <c r="U410" s="318"/>
      <c r="V410" s="318"/>
      <c r="W410" s="318"/>
      <c r="X410" s="318"/>
      <c r="Y410" s="318"/>
      <c r="Z410" s="318"/>
    </row>
    <row r="411" ht="15.75" customHeight="1">
      <c r="A411" s="27" t="s">
        <v>2114</v>
      </c>
      <c r="B411" s="27" t="s">
        <v>2115</v>
      </c>
      <c r="C411" s="320" t="s">
        <v>2116</v>
      </c>
      <c r="D411" s="27" t="s">
        <v>132</v>
      </c>
      <c r="E411" s="8"/>
      <c r="F411" s="8"/>
      <c r="G411" s="318"/>
      <c r="H411" s="318"/>
      <c r="I411" s="318"/>
      <c r="J411" s="318"/>
      <c r="K411" s="318"/>
      <c r="L411" s="318"/>
      <c r="M411" s="318"/>
      <c r="N411" s="318"/>
      <c r="O411" s="318"/>
      <c r="P411" s="318"/>
      <c r="Q411" s="318"/>
      <c r="R411" s="318"/>
      <c r="S411" s="318"/>
      <c r="T411" s="318"/>
      <c r="U411" s="318"/>
      <c r="V411" s="318"/>
      <c r="W411" s="318"/>
      <c r="X411" s="318"/>
      <c r="Y411" s="318"/>
      <c r="Z411" s="318"/>
    </row>
    <row r="412" ht="15.75" customHeight="1">
      <c r="A412" s="27" t="s">
        <v>2120</v>
      </c>
      <c r="B412" s="27" t="s">
        <v>2121</v>
      </c>
      <c r="C412" s="320" t="s">
        <v>2122</v>
      </c>
      <c r="D412" s="27" t="s">
        <v>942</v>
      </c>
      <c r="E412" s="8"/>
      <c r="F412" s="8"/>
      <c r="G412" s="318"/>
      <c r="H412" s="318"/>
      <c r="I412" s="318"/>
      <c r="J412" s="318"/>
      <c r="K412" s="318"/>
      <c r="L412" s="318"/>
      <c r="M412" s="318"/>
      <c r="N412" s="318"/>
      <c r="O412" s="318"/>
      <c r="P412" s="318"/>
      <c r="Q412" s="318"/>
      <c r="R412" s="318"/>
      <c r="S412" s="318"/>
      <c r="T412" s="318"/>
      <c r="U412" s="318"/>
      <c r="V412" s="318"/>
      <c r="W412" s="318"/>
      <c r="X412" s="318"/>
      <c r="Y412" s="318"/>
      <c r="Z412" s="318"/>
    </row>
    <row r="413" ht="15.75" customHeight="1">
      <c r="A413" s="27" t="s">
        <v>2126</v>
      </c>
      <c r="B413" s="27" t="s">
        <v>2127</v>
      </c>
      <c r="C413" s="320" t="s">
        <v>2128</v>
      </c>
      <c r="D413" s="27" t="s">
        <v>553</v>
      </c>
      <c r="E413" s="8"/>
      <c r="F413" s="8"/>
      <c r="G413" s="318"/>
      <c r="H413" s="318"/>
      <c r="I413" s="318"/>
      <c r="J413" s="318"/>
      <c r="K413" s="318"/>
      <c r="L413" s="318"/>
      <c r="M413" s="318"/>
      <c r="N413" s="318"/>
      <c r="O413" s="318"/>
      <c r="P413" s="318"/>
      <c r="Q413" s="318"/>
      <c r="R413" s="318"/>
      <c r="S413" s="318"/>
      <c r="T413" s="318"/>
      <c r="U413" s="318"/>
      <c r="V413" s="318"/>
      <c r="W413" s="318"/>
      <c r="X413" s="318"/>
      <c r="Y413" s="318"/>
      <c r="Z413" s="318"/>
    </row>
    <row r="414" ht="15.75" customHeight="1">
      <c r="A414" s="27" t="s">
        <v>2129</v>
      </c>
      <c r="B414" s="27" t="s">
        <v>2130</v>
      </c>
      <c r="C414" s="320" t="s">
        <v>297</v>
      </c>
      <c r="D414" s="27" t="s">
        <v>94</v>
      </c>
      <c r="E414" s="8"/>
      <c r="F414" s="8"/>
      <c r="G414" s="318"/>
      <c r="H414" s="318"/>
      <c r="I414" s="318"/>
      <c r="J414" s="318"/>
      <c r="K414" s="318"/>
      <c r="L414" s="318"/>
      <c r="M414" s="318"/>
      <c r="N414" s="318"/>
      <c r="O414" s="318"/>
      <c r="P414" s="318"/>
      <c r="Q414" s="318"/>
      <c r="R414" s="318"/>
      <c r="S414" s="318"/>
      <c r="T414" s="318"/>
      <c r="U414" s="318"/>
      <c r="V414" s="318"/>
      <c r="W414" s="318"/>
      <c r="X414" s="318"/>
      <c r="Y414" s="318"/>
      <c r="Z414" s="318"/>
    </row>
    <row r="415" ht="15.75" customHeight="1">
      <c r="A415" s="27" t="s">
        <v>2135</v>
      </c>
      <c r="B415" s="27" t="s">
        <v>2136</v>
      </c>
      <c r="C415" s="320" t="s">
        <v>2137</v>
      </c>
      <c r="D415" s="27" t="s">
        <v>632</v>
      </c>
      <c r="E415" s="8"/>
      <c r="F415" s="8"/>
      <c r="G415" s="318"/>
      <c r="H415" s="318"/>
      <c r="I415" s="318"/>
      <c r="J415" s="318"/>
      <c r="K415" s="318"/>
      <c r="L415" s="318"/>
      <c r="M415" s="318"/>
      <c r="N415" s="318"/>
      <c r="O415" s="318"/>
      <c r="P415" s="318"/>
      <c r="Q415" s="318"/>
      <c r="R415" s="318"/>
      <c r="S415" s="318"/>
      <c r="T415" s="318"/>
      <c r="U415" s="318"/>
      <c r="V415" s="318"/>
      <c r="W415" s="318"/>
      <c r="X415" s="318"/>
      <c r="Y415" s="318"/>
      <c r="Z415" s="318"/>
    </row>
    <row r="416" ht="15.75" customHeight="1">
      <c r="A416" s="27" t="s">
        <v>2141</v>
      </c>
      <c r="B416" s="27" t="s">
        <v>2142</v>
      </c>
      <c r="C416" s="320" t="s">
        <v>2143</v>
      </c>
      <c r="D416" s="27" t="s">
        <v>632</v>
      </c>
      <c r="E416" s="8"/>
      <c r="F416" s="8"/>
      <c r="G416" s="318"/>
      <c r="H416" s="318"/>
      <c r="I416" s="318"/>
      <c r="J416" s="318"/>
      <c r="K416" s="318"/>
      <c r="L416" s="318"/>
      <c r="M416" s="318"/>
      <c r="N416" s="318"/>
      <c r="O416" s="318"/>
      <c r="P416" s="318"/>
      <c r="Q416" s="318"/>
      <c r="R416" s="318"/>
      <c r="S416" s="318"/>
      <c r="T416" s="318"/>
      <c r="U416" s="318"/>
      <c r="V416" s="318"/>
      <c r="W416" s="318"/>
      <c r="X416" s="318"/>
      <c r="Y416" s="318"/>
      <c r="Z416" s="318"/>
    </row>
    <row r="417" ht="15.75" customHeight="1">
      <c r="A417" s="27" t="s">
        <v>2144</v>
      </c>
      <c r="B417" s="27" t="s">
        <v>2146</v>
      </c>
      <c r="C417" s="320" t="s">
        <v>2148</v>
      </c>
      <c r="D417" s="27" t="s">
        <v>942</v>
      </c>
      <c r="E417" s="8"/>
      <c r="F417" s="8"/>
      <c r="G417" s="318"/>
      <c r="H417" s="318"/>
      <c r="I417" s="318"/>
      <c r="J417" s="318"/>
      <c r="K417" s="318"/>
      <c r="L417" s="318"/>
      <c r="M417" s="318"/>
      <c r="N417" s="318"/>
      <c r="O417" s="318"/>
      <c r="P417" s="318"/>
      <c r="Q417" s="318"/>
      <c r="R417" s="318"/>
      <c r="S417" s="318"/>
      <c r="T417" s="318"/>
      <c r="U417" s="318"/>
      <c r="V417" s="318"/>
      <c r="W417" s="318"/>
      <c r="X417" s="318"/>
      <c r="Y417" s="318"/>
      <c r="Z417" s="318"/>
    </row>
    <row r="418" ht="15.75" customHeight="1">
      <c r="A418" s="27" t="s">
        <v>2151</v>
      </c>
      <c r="B418" s="27" t="s">
        <v>2152</v>
      </c>
      <c r="C418" s="320" t="s">
        <v>2153</v>
      </c>
      <c r="D418" s="27" t="s">
        <v>94</v>
      </c>
      <c r="E418" s="8"/>
      <c r="F418" s="8"/>
      <c r="G418" s="318"/>
      <c r="H418" s="318"/>
      <c r="I418" s="318"/>
      <c r="J418" s="318"/>
      <c r="K418" s="318"/>
      <c r="L418" s="318"/>
      <c r="M418" s="318"/>
      <c r="N418" s="318"/>
      <c r="O418" s="318"/>
      <c r="P418" s="318"/>
      <c r="Q418" s="318"/>
      <c r="R418" s="318"/>
      <c r="S418" s="318"/>
      <c r="T418" s="318"/>
      <c r="U418" s="318"/>
      <c r="V418" s="318"/>
      <c r="W418" s="318"/>
      <c r="X418" s="318"/>
      <c r="Y418" s="318"/>
      <c r="Z418" s="318"/>
    </row>
    <row r="419" ht="15.75" customHeight="1">
      <c r="A419" s="27" t="s">
        <v>2155</v>
      </c>
      <c r="B419" s="27" t="s">
        <v>2157</v>
      </c>
      <c r="C419" s="320" t="s">
        <v>2158</v>
      </c>
      <c r="D419" s="27" t="s">
        <v>632</v>
      </c>
      <c r="E419" s="8"/>
      <c r="F419" s="8"/>
      <c r="G419" s="318"/>
      <c r="H419" s="318"/>
      <c r="I419" s="318"/>
      <c r="J419" s="318"/>
      <c r="K419" s="318"/>
      <c r="L419" s="318"/>
      <c r="M419" s="318"/>
      <c r="N419" s="318"/>
      <c r="O419" s="318"/>
      <c r="P419" s="318"/>
      <c r="Q419" s="318"/>
      <c r="R419" s="318"/>
      <c r="S419" s="318"/>
      <c r="T419" s="318"/>
      <c r="U419" s="318"/>
      <c r="V419" s="318"/>
      <c r="W419" s="318"/>
      <c r="X419" s="318"/>
      <c r="Y419" s="318"/>
      <c r="Z419" s="318"/>
    </row>
    <row r="420" ht="15.75" customHeight="1">
      <c r="A420" s="27" t="s">
        <v>2161</v>
      </c>
      <c r="B420" s="27" t="s">
        <v>2162</v>
      </c>
      <c r="C420" s="320" t="s">
        <v>2163</v>
      </c>
      <c r="D420" s="27" t="s">
        <v>632</v>
      </c>
      <c r="E420" s="8"/>
      <c r="F420" s="8"/>
      <c r="G420" s="318"/>
      <c r="H420" s="318"/>
      <c r="I420" s="318"/>
      <c r="J420" s="318"/>
      <c r="K420" s="318"/>
      <c r="L420" s="318"/>
      <c r="M420" s="318"/>
      <c r="N420" s="318"/>
      <c r="O420" s="318"/>
      <c r="P420" s="318"/>
      <c r="Q420" s="318"/>
      <c r="R420" s="318"/>
      <c r="S420" s="318"/>
      <c r="T420" s="318"/>
      <c r="U420" s="318"/>
      <c r="V420" s="318"/>
      <c r="W420" s="318"/>
      <c r="X420" s="318"/>
      <c r="Y420" s="318"/>
      <c r="Z420" s="318"/>
    </row>
    <row r="421" ht="15.75" customHeight="1">
      <c r="A421" s="27" t="s">
        <v>2164</v>
      </c>
      <c r="B421" s="27" t="s">
        <v>2165</v>
      </c>
      <c r="C421" s="320" t="s">
        <v>2166</v>
      </c>
      <c r="D421" s="27" t="s">
        <v>567</v>
      </c>
      <c r="E421" s="8"/>
      <c r="F421" s="8"/>
      <c r="G421" s="318"/>
      <c r="H421" s="318"/>
      <c r="I421" s="318"/>
      <c r="J421" s="318"/>
      <c r="K421" s="318"/>
      <c r="L421" s="318"/>
      <c r="M421" s="318"/>
      <c r="N421" s="318"/>
      <c r="O421" s="318"/>
      <c r="P421" s="318"/>
      <c r="Q421" s="318"/>
      <c r="R421" s="318"/>
      <c r="S421" s="318"/>
      <c r="T421" s="318"/>
      <c r="U421" s="318"/>
      <c r="V421" s="318"/>
      <c r="W421" s="318"/>
      <c r="X421" s="318"/>
      <c r="Y421" s="318"/>
      <c r="Z421" s="318"/>
    </row>
    <row r="422" ht="15.75" customHeight="1">
      <c r="A422" s="27" t="s">
        <v>2170</v>
      </c>
      <c r="B422" s="27" t="s">
        <v>2165</v>
      </c>
      <c r="C422" s="320" t="s">
        <v>2171</v>
      </c>
      <c r="D422" s="27" t="s">
        <v>632</v>
      </c>
      <c r="E422" s="8"/>
      <c r="F422" s="8"/>
      <c r="G422" s="318"/>
      <c r="H422" s="318"/>
      <c r="I422" s="318"/>
      <c r="J422" s="318"/>
      <c r="K422" s="318"/>
      <c r="L422" s="318"/>
      <c r="M422" s="318"/>
      <c r="N422" s="318"/>
      <c r="O422" s="318"/>
      <c r="P422" s="318"/>
      <c r="Q422" s="318"/>
      <c r="R422" s="318"/>
      <c r="S422" s="318"/>
      <c r="T422" s="318"/>
      <c r="U422" s="318"/>
      <c r="V422" s="318"/>
      <c r="W422" s="318"/>
      <c r="X422" s="318"/>
      <c r="Y422" s="318"/>
      <c r="Z422" s="318"/>
    </row>
    <row r="423" ht="15.75" customHeight="1">
      <c r="A423" s="27" t="s">
        <v>2172</v>
      </c>
      <c r="B423" s="27" t="s">
        <v>2173</v>
      </c>
      <c r="C423" s="320" t="s">
        <v>2175</v>
      </c>
      <c r="D423" s="27" t="s">
        <v>553</v>
      </c>
      <c r="E423" s="8"/>
      <c r="F423" s="8"/>
      <c r="G423" s="318"/>
      <c r="H423" s="318"/>
      <c r="I423" s="318"/>
      <c r="J423" s="318"/>
      <c r="K423" s="318"/>
      <c r="L423" s="318"/>
      <c r="M423" s="318"/>
      <c r="N423" s="318"/>
      <c r="O423" s="318"/>
      <c r="P423" s="318"/>
      <c r="Q423" s="318"/>
      <c r="R423" s="318"/>
      <c r="S423" s="318"/>
      <c r="T423" s="318"/>
      <c r="U423" s="318"/>
      <c r="V423" s="318"/>
      <c r="W423" s="318"/>
      <c r="X423" s="318"/>
      <c r="Y423" s="318"/>
      <c r="Z423" s="318"/>
    </row>
    <row r="424" ht="15.75" customHeight="1">
      <c r="A424" s="27" t="s">
        <v>2178</v>
      </c>
      <c r="B424" s="27" t="s">
        <v>2179</v>
      </c>
      <c r="C424" s="320" t="s">
        <v>2180</v>
      </c>
      <c r="D424" s="27" t="s">
        <v>94</v>
      </c>
      <c r="E424" s="8"/>
      <c r="F424" s="8"/>
      <c r="G424" s="318"/>
      <c r="H424" s="318"/>
      <c r="I424" s="318"/>
      <c r="J424" s="318"/>
      <c r="K424" s="318"/>
      <c r="L424" s="318"/>
      <c r="M424" s="318"/>
      <c r="N424" s="318"/>
      <c r="O424" s="318"/>
      <c r="P424" s="318"/>
      <c r="Q424" s="318"/>
      <c r="R424" s="318"/>
      <c r="S424" s="318"/>
      <c r="T424" s="318"/>
      <c r="U424" s="318"/>
      <c r="V424" s="318"/>
      <c r="W424" s="318"/>
      <c r="X424" s="318"/>
      <c r="Y424" s="318"/>
      <c r="Z424" s="318"/>
    </row>
    <row r="425" ht="15.75" customHeight="1">
      <c r="A425" s="27" t="s">
        <v>2181</v>
      </c>
      <c r="B425" s="27" t="s">
        <v>2183</v>
      </c>
      <c r="C425" s="320" t="s">
        <v>2185</v>
      </c>
      <c r="D425" s="27" t="s">
        <v>94</v>
      </c>
      <c r="E425" s="8"/>
      <c r="F425" s="8"/>
      <c r="G425" s="318"/>
      <c r="H425" s="318"/>
      <c r="I425" s="318"/>
      <c r="J425" s="318"/>
      <c r="K425" s="318"/>
      <c r="L425" s="318"/>
      <c r="M425" s="318"/>
      <c r="N425" s="318"/>
      <c r="O425" s="318"/>
      <c r="P425" s="318"/>
      <c r="Q425" s="318"/>
      <c r="R425" s="318"/>
      <c r="S425" s="318"/>
      <c r="T425" s="318"/>
      <c r="U425" s="318"/>
      <c r="V425" s="318"/>
      <c r="W425" s="318"/>
      <c r="X425" s="318"/>
      <c r="Y425" s="318"/>
      <c r="Z425" s="318"/>
    </row>
    <row r="426" ht="15.75" customHeight="1">
      <c r="A426" s="27" t="s">
        <v>2187</v>
      </c>
      <c r="B426" s="27" t="s">
        <v>2188</v>
      </c>
      <c r="C426" s="320" t="s">
        <v>2189</v>
      </c>
      <c r="D426" s="27" t="s">
        <v>132</v>
      </c>
      <c r="E426" s="8"/>
      <c r="F426" s="8"/>
      <c r="G426" s="318"/>
      <c r="H426" s="318"/>
      <c r="I426" s="318"/>
      <c r="J426" s="318"/>
      <c r="K426" s="318"/>
      <c r="L426" s="318"/>
      <c r="M426" s="318"/>
      <c r="N426" s="318"/>
      <c r="O426" s="318"/>
      <c r="P426" s="318"/>
      <c r="Q426" s="318"/>
      <c r="R426" s="318"/>
      <c r="S426" s="318"/>
      <c r="T426" s="318"/>
      <c r="U426" s="318"/>
      <c r="V426" s="318"/>
      <c r="W426" s="318"/>
      <c r="X426" s="318"/>
      <c r="Y426" s="318"/>
      <c r="Z426" s="318"/>
    </row>
    <row r="427" ht="15.75" customHeight="1">
      <c r="A427" s="27" t="s">
        <v>2193</v>
      </c>
      <c r="B427" s="27" t="s">
        <v>2195</v>
      </c>
      <c r="C427" s="320" t="s">
        <v>2196</v>
      </c>
      <c r="D427" s="27" t="s">
        <v>132</v>
      </c>
      <c r="E427" s="8"/>
      <c r="F427" s="8"/>
      <c r="G427" s="318"/>
      <c r="H427" s="318"/>
      <c r="I427" s="318"/>
      <c r="J427" s="318"/>
      <c r="K427" s="318"/>
      <c r="L427" s="318"/>
      <c r="M427" s="318"/>
      <c r="N427" s="318"/>
      <c r="O427" s="318"/>
      <c r="P427" s="318"/>
      <c r="Q427" s="318"/>
      <c r="R427" s="318"/>
      <c r="S427" s="318"/>
      <c r="T427" s="318"/>
      <c r="U427" s="318"/>
      <c r="V427" s="318"/>
      <c r="W427" s="318"/>
      <c r="X427" s="318"/>
      <c r="Y427" s="318"/>
      <c r="Z427" s="318"/>
    </row>
    <row r="428" ht="15.75" customHeight="1">
      <c r="A428" s="27" t="s">
        <v>2197</v>
      </c>
      <c r="B428" s="27" t="s">
        <v>2198</v>
      </c>
      <c r="C428" s="320" t="s">
        <v>2199</v>
      </c>
      <c r="D428" s="27" t="s">
        <v>2200</v>
      </c>
      <c r="E428" s="8"/>
      <c r="F428" s="8"/>
      <c r="G428" s="318"/>
      <c r="H428" s="318"/>
      <c r="I428" s="318"/>
      <c r="J428" s="318"/>
      <c r="K428" s="318"/>
      <c r="L428" s="318"/>
      <c r="M428" s="318"/>
      <c r="N428" s="318"/>
      <c r="O428" s="318"/>
      <c r="P428" s="318"/>
      <c r="Q428" s="318"/>
      <c r="R428" s="318"/>
      <c r="S428" s="318"/>
      <c r="T428" s="318"/>
      <c r="U428" s="318"/>
      <c r="V428" s="318"/>
      <c r="W428" s="318"/>
      <c r="X428" s="318"/>
      <c r="Y428" s="318"/>
      <c r="Z428" s="318"/>
    </row>
    <row r="429" ht="15.75" customHeight="1">
      <c r="A429" s="27" t="s">
        <v>2201</v>
      </c>
      <c r="B429" s="27" t="s">
        <v>2198</v>
      </c>
      <c r="C429" s="320" t="s">
        <v>2202</v>
      </c>
      <c r="D429" s="27" t="s">
        <v>632</v>
      </c>
      <c r="E429" s="8"/>
      <c r="F429" s="8"/>
      <c r="G429" s="318"/>
      <c r="H429" s="318"/>
      <c r="I429" s="318"/>
      <c r="J429" s="318"/>
      <c r="K429" s="318"/>
      <c r="L429" s="318"/>
      <c r="M429" s="318"/>
      <c r="N429" s="318"/>
      <c r="O429" s="318"/>
      <c r="P429" s="318"/>
      <c r="Q429" s="318"/>
      <c r="R429" s="318"/>
      <c r="S429" s="318"/>
      <c r="T429" s="318"/>
      <c r="U429" s="318"/>
      <c r="V429" s="318"/>
      <c r="W429" s="318"/>
      <c r="X429" s="318"/>
      <c r="Y429" s="318"/>
      <c r="Z429" s="318"/>
    </row>
    <row r="430" ht="15.75" customHeight="1">
      <c r="A430" s="27" t="s">
        <v>2206</v>
      </c>
      <c r="B430" s="27" t="s">
        <v>2207</v>
      </c>
      <c r="C430" s="320" t="s">
        <v>2208</v>
      </c>
      <c r="D430" s="27" t="s">
        <v>942</v>
      </c>
      <c r="E430" s="8"/>
      <c r="F430" s="8"/>
      <c r="G430" s="318"/>
      <c r="H430" s="318"/>
      <c r="I430" s="318"/>
      <c r="J430" s="318"/>
      <c r="K430" s="318"/>
      <c r="L430" s="318"/>
      <c r="M430" s="318"/>
      <c r="N430" s="318"/>
      <c r="O430" s="318"/>
      <c r="P430" s="318"/>
      <c r="Q430" s="318"/>
      <c r="R430" s="318"/>
      <c r="S430" s="318"/>
      <c r="T430" s="318"/>
      <c r="U430" s="318"/>
      <c r="V430" s="318"/>
      <c r="W430" s="318"/>
      <c r="X430" s="318"/>
      <c r="Y430" s="318"/>
      <c r="Z430" s="318"/>
    </row>
    <row r="431" ht="15.75" customHeight="1">
      <c r="A431" s="27" t="s">
        <v>2209</v>
      </c>
      <c r="B431" s="27" t="s">
        <v>2207</v>
      </c>
      <c r="C431" s="320" t="s">
        <v>2210</v>
      </c>
      <c r="D431" s="27" t="s">
        <v>94</v>
      </c>
      <c r="E431" s="8"/>
      <c r="F431" s="8"/>
      <c r="G431" s="318"/>
      <c r="H431" s="318"/>
      <c r="I431" s="318"/>
      <c r="J431" s="318"/>
      <c r="K431" s="318"/>
      <c r="L431" s="318"/>
      <c r="M431" s="318"/>
      <c r="N431" s="318"/>
      <c r="O431" s="318"/>
      <c r="P431" s="318"/>
      <c r="Q431" s="318"/>
      <c r="R431" s="318"/>
      <c r="S431" s="318"/>
      <c r="T431" s="318"/>
      <c r="U431" s="318"/>
      <c r="V431" s="318"/>
      <c r="W431" s="318"/>
      <c r="X431" s="318"/>
      <c r="Y431" s="318"/>
      <c r="Z431" s="318"/>
    </row>
    <row r="432" ht="15.75" customHeight="1">
      <c r="A432" s="27" t="s">
        <v>2213</v>
      </c>
      <c r="B432" s="27" t="s">
        <v>2215</v>
      </c>
      <c r="C432" s="320" t="s">
        <v>2217</v>
      </c>
      <c r="D432" s="27" t="s">
        <v>335</v>
      </c>
      <c r="E432" s="8"/>
      <c r="F432" s="8"/>
      <c r="G432" s="318"/>
      <c r="H432" s="318"/>
      <c r="I432" s="318"/>
      <c r="J432" s="318"/>
      <c r="K432" s="318"/>
      <c r="L432" s="318"/>
      <c r="M432" s="318"/>
      <c r="N432" s="318"/>
      <c r="O432" s="318"/>
      <c r="P432" s="318"/>
      <c r="Q432" s="318"/>
      <c r="R432" s="318"/>
      <c r="S432" s="318"/>
      <c r="T432" s="318"/>
      <c r="U432" s="318"/>
      <c r="V432" s="318"/>
      <c r="W432" s="318"/>
      <c r="X432" s="318"/>
      <c r="Y432" s="318"/>
      <c r="Z432" s="318"/>
    </row>
    <row r="433" ht="15.75" customHeight="1">
      <c r="A433" s="27" t="s">
        <v>2218</v>
      </c>
      <c r="B433" s="27" t="s">
        <v>2219</v>
      </c>
      <c r="C433" s="320" t="s">
        <v>2220</v>
      </c>
      <c r="D433" s="27" t="s">
        <v>308</v>
      </c>
      <c r="E433" s="8"/>
      <c r="F433" s="8"/>
      <c r="G433" s="318"/>
      <c r="H433" s="318"/>
      <c r="I433" s="318"/>
      <c r="J433" s="318"/>
      <c r="K433" s="318"/>
      <c r="L433" s="318"/>
      <c r="M433" s="318"/>
      <c r="N433" s="318"/>
      <c r="O433" s="318"/>
      <c r="P433" s="318"/>
      <c r="Q433" s="318"/>
      <c r="R433" s="318"/>
      <c r="S433" s="318"/>
      <c r="T433" s="318"/>
      <c r="U433" s="318"/>
      <c r="V433" s="318"/>
      <c r="W433" s="318"/>
      <c r="X433" s="318"/>
      <c r="Y433" s="318"/>
      <c r="Z433" s="318"/>
    </row>
    <row r="434" ht="15.75" customHeight="1">
      <c r="A434" s="27" t="s">
        <v>2224</v>
      </c>
      <c r="B434" s="27" t="s">
        <v>2225</v>
      </c>
      <c r="C434" s="320" t="s">
        <v>2226</v>
      </c>
      <c r="D434" s="27" t="s">
        <v>632</v>
      </c>
      <c r="E434" s="8"/>
      <c r="F434" s="8"/>
      <c r="G434" s="318"/>
      <c r="H434" s="318"/>
      <c r="I434" s="318"/>
      <c r="J434" s="318"/>
      <c r="K434" s="318"/>
      <c r="L434" s="318"/>
      <c r="M434" s="318"/>
      <c r="N434" s="318"/>
      <c r="O434" s="318"/>
      <c r="P434" s="318"/>
      <c r="Q434" s="318"/>
      <c r="R434" s="318"/>
      <c r="S434" s="318"/>
      <c r="T434" s="318"/>
      <c r="U434" s="318"/>
      <c r="V434" s="318"/>
      <c r="W434" s="318"/>
      <c r="X434" s="318"/>
      <c r="Y434" s="318"/>
      <c r="Z434" s="318"/>
    </row>
    <row r="435" ht="15.75" customHeight="1">
      <c r="A435" s="27" t="s">
        <v>2227</v>
      </c>
      <c r="B435" s="27" t="s">
        <v>2225</v>
      </c>
      <c r="C435" s="320" t="s">
        <v>2228</v>
      </c>
      <c r="D435" s="27" t="s">
        <v>94</v>
      </c>
      <c r="E435" s="8"/>
      <c r="F435" s="8"/>
      <c r="G435" s="318"/>
      <c r="H435" s="318"/>
      <c r="I435" s="318"/>
      <c r="J435" s="318"/>
      <c r="K435" s="318"/>
      <c r="L435" s="318"/>
      <c r="M435" s="318"/>
      <c r="N435" s="318"/>
      <c r="O435" s="318"/>
      <c r="P435" s="318"/>
      <c r="Q435" s="318"/>
      <c r="R435" s="318"/>
      <c r="S435" s="318"/>
      <c r="T435" s="318"/>
      <c r="U435" s="318"/>
      <c r="V435" s="318"/>
      <c r="W435" s="318"/>
      <c r="X435" s="318"/>
      <c r="Y435" s="318"/>
      <c r="Z435" s="318"/>
    </row>
    <row r="436" ht="15.75" customHeight="1">
      <c r="A436" s="27" t="s">
        <v>2232</v>
      </c>
      <c r="B436" s="27" t="s">
        <v>2233</v>
      </c>
      <c r="C436" s="320" t="s">
        <v>2234</v>
      </c>
      <c r="D436" s="27" t="s">
        <v>632</v>
      </c>
      <c r="E436" s="8"/>
      <c r="F436" s="8"/>
      <c r="G436" s="318"/>
      <c r="H436" s="318"/>
      <c r="I436" s="318"/>
      <c r="J436" s="318"/>
      <c r="K436" s="318"/>
      <c r="L436" s="318"/>
      <c r="M436" s="318"/>
      <c r="N436" s="318"/>
      <c r="O436" s="318"/>
      <c r="P436" s="318"/>
      <c r="Q436" s="318"/>
      <c r="R436" s="318"/>
      <c r="S436" s="318"/>
      <c r="T436" s="318"/>
      <c r="U436" s="318"/>
      <c r="V436" s="318"/>
      <c r="W436" s="318"/>
      <c r="X436" s="318"/>
      <c r="Y436" s="318"/>
      <c r="Z436" s="318"/>
    </row>
    <row r="437" ht="15.75" customHeight="1">
      <c r="A437" s="27" t="s">
        <v>2237</v>
      </c>
      <c r="B437" s="27" t="s">
        <v>2240</v>
      </c>
      <c r="C437" s="320" t="s">
        <v>2241</v>
      </c>
      <c r="D437" s="27" t="s">
        <v>132</v>
      </c>
      <c r="E437" s="8"/>
      <c r="F437" s="8"/>
      <c r="G437" s="318"/>
      <c r="H437" s="318"/>
      <c r="I437" s="318"/>
      <c r="J437" s="318"/>
      <c r="K437" s="318"/>
      <c r="L437" s="318"/>
      <c r="M437" s="318"/>
      <c r="N437" s="318"/>
      <c r="O437" s="318"/>
      <c r="P437" s="318"/>
      <c r="Q437" s="318"/>
      <c r="R437" s="318"/>
      <c r="S437" s="318"/>
      <c r="T437" s="318"/>
      <c r="U437" s="318"/>
      <c r="V437" s="318"/>
      <c r="W437" s="318"/>
      <c r="X437" s="318"/>
      <c r="Y437" s="318"/>
      <c r="Z437" s="318"/>
    </row>
    <row r="438" ht="15.75" customHeight="1">
      <c r="A438" s="27" t="s">
        <v>2244</v>
      </c>
      <c r="B438" s="27" t="s">
        <v>2246</v>
      </c>
      <c r="C438" s="320" t="s">
        <v>2247</v>
      </c>
      <c r="D438" s="27" t="s">
        <v>132</v>
      </c>
      <c r="E438" s="8"/>
      <c r="F438" s="8"/>
      <c r="G438" s="318"/>
      <c r="H438" s="318"/>
      <c r="I438" s="318"/>
      <c r="J438" s="318"/>
      <c r="K438" s="318"/>
      <c r="L438" s="318"/>
      <c r="M438" s="318"/>
      <c r="N438" s="318"/>
      <c r="O438" s="318"/>
      <c r="P438" s="318"/>
      <c r="Q438" s="318"/>
      <c r="R438" s="318"/>
      <c r="S438" s="318"/>
      <c r="T438" s="318"/>
      <c r="U438" s="318"/>
      <c r="V438" s="318"/>
      <c r="W438" s="318"/>
      <c r="X438" s="318"/>
      <c r="Y438" s="318"/>
      <c r="Z438" s="318"/>
    </row>
    <row r="439" ht="15.75" customHeight="1">
      <c r="A439" s="27" t="s">
        <v>2248</v>
      </c>
      <c r="B439" s="27" t="s">
        <v>2250</v>
      </c>
      <c r="C439" s="320" t="s">
        <v>2252</v>
      </c>
      <c r="D439" s="27" t="s">
        <v>632</v>
      </c>
      <c r="E439" s="8"/>
      <c r="F439" s="8"/>
      <c r="G439" s="318"/>
      <c r="H439" s="318"/>
      <c r="I439" s="318"/>
      <c r="J439" s="318"/>
      <c r="K439" s="318"/>
      <c r="L439" s="318"/>
      <c r="M439" s="318"/>
      <c r="N439" s="318"/>
      <c r="O439" s="318"/>
      <c r="P439" s="318"/>
      <c r="Q439" s="318"/>
      <c r="R439" s="318"/>
      <c r="S439" s="318"/>
      <c r="T439" s="318"/>
      <c r="U439" s="318"/>
      <c r="V439" s="318"/>
      <c r="W439" s="318"/>
      <c r="X439" s="318"/>
      <c r="Y439" s="318"/>
      <c r="Z439" s="318"/>
    </row>
    <row r="440" ht="15.75" customHeight="1">
      <c r="A440" s="27" t="s">
        <v>2255</v>
      </c>
      <c r="B440" s="27" t="s">
        <v>2250</v>
      </c>
      <c r="C440" s="320" t="s">
        <v>2257</v>
      </c>
      <c r="D440" s="27" t="s">
        <v>94</v>
      </c>
      <c r="E440" s="8"/>
      <c r="F440" s="8"/>
      <c r="G440" s="318"/>
      <c r="H440" s="318"/>
      <c r="I440" s="318"/>
      <c r="J440" s="318"/>
      <c r="K440" s="318"/>
      <c r="L440" s="318"/>
      <c r="M440" s="318"/>
      <c r="N440" s="318"/>
      <c r="O440" s="318"/>
      <c r="P440" s="318"/>
      <c r="Q440" s="318"/>
      <c r="R440" s="318"/>
      <c r="S440" s="318"/>
      <c r="T440" s="318"/>
      <c r="U440" s="318"/>
      <c r="V440" s="318"/>
      <c r="W440" s="318"/>
      <c r="X440" s="318"/>
      <c r="Y440" s="318"/>
      <c r="Z440" s="318"/>
    </row>
    <row r="441" ht="15.75" customHeight="1">
      <c r="A441" s="27" t="s">
        <v>2260</v>
      </c>
      <c r="B441" s="27" t="s">
        <v>2261</v>
      </c>
      <c r="C441" s="320" t="s">
        <v>2262</v>
      </c>
      <c r="D441" s="27" t="s">
        <v>632</v>
      </c>
      <c r="E441" s="8"/>
      <c r="F441" s="8"/>
      <c r="G441" s="318"/>
      <c r="H441" s="318"/>
      <c r="I441" s="318"/>
      <c r="J441" s="318"/>
      <c r="K441" s="318"/>
      <c r="L441" s="318"/>
      <c r="M441" s="318"/>
      <c r="N441" s="318"/>
      <c r="O441" s="318"/>
      <c r="P441" s="318"/>
      <c r="Q441" s="318"/>
      <c r="R441" s="318"/>
      <c r="S441" s="318"/>
      <c r="T441" s="318"/>
      <c r="U441" s="318"/>
      <c r="V441" s="318"/>
      <c r="W441" s="318"/>
      <c r="X441" s="318"/>
      <c r="Y441" s="318"/>
      <c r="Z441" s="318"/>
    </row>
    <row r="442" ht="15.75" customHeight="1">
      <c r="A442" s="27" t="s">
        <v>2266</v>
      </c>
      <c r="B442" s="27" t="s">
        <v>2267</v>
      </c>
      <c r="C442" s="320" t="s">
        <v>2268</v>
      </c>
      <c r="D442" s="27" t="s">
        <v>632</v>
      </c>
      <c r="E442" s="8"/>
      <c r="F442" s="8"/>
      <c r="G442" s="318"/>
      <c r="H442" s="318"/>
      <c r="I442" s="318"/>
      <c r="J442" s="318"/>
      <c r="K442" s="318"/>
      <c r="L442" s="318"/>
      <c r="M442" s="318"/>
      <c r="N442" s="318"/>
      <c r="O442" s="318"/>
      <c r="P442" s="318"/>
      <c r="Q442" s="318"/>
      <c r="R442" s="318"/>
      <c r="S442" s="318"/>
      <c r="T442" s="318"/>
      <c r="U442" s="318"/>
      <c r="V442" s="318"/>
      <c r="W442" s="318"/>
      <c r="X442" s="318"/>
      <c r="Y442" s="318"/>
      <c r="Z442" s="318"/>
    </row>
    <row r="443" ht="15.75" customHeight="1">
      <c r="A443" s="27" t="s">
        <v>2272</v>
      </c>
      <c r="B443" s="27" t="s">
        <v>2267</v>
      </c>
      <c r="C443" s="320" t="s">
        <v>2273</v>
      </c>
      <c r="D443" s="27" t="s">
        <v>94</v>
      </c>
      <c r="E443" s="8"/>
      <c r="F443" s="8"/>
      <c r="G443" s="318"/>
      <c r="H443" s="318"/>
      <c r="I443" s="318"/>
      <c r="J443" s="318"/>
      <c r="K443" s="318"/>
      <c r="L443" s="318"/>
      <c r="M443" s="318"/>
      <c r="N443" s="318"/>
      <c r="O443" s="318"/>
      <c r="P443" s="318"/>
      <c r="Q443" s="318"/>
      <c r="R443" s="318"/>
      <c r="S443" s="318"/>
      <c r="T443" s="318"/>
      <c r="U443" s="318"/>
      <c r="V443" s="318"/>
      <c r="W443" s="318"/>
      <c r="X443" s="318"/>
      <c r="Y443" s="318"/>
      <c r="Z443" s="318"/>
    </row>
    <row r="444" ht="15.75" customHeight="1">
      <c r="A444" s="27" t="s">
        <v>2274</v>
      </c>
      <c r="B444" s="27" t="s">
        <v>2276</v>
      </c>
      <c r="C444" s="320" t="s">
        <v>2278</v>
      </c>
      <c r="D444" s="27" t="s">
        <v>632</v>
      </c>
      <c r="E444" s="8"/>
      <c r="F444" s="8"/>
      <c r="G444" s="318"/>
      <c r="H444" s="318"/>
      <c r="I444" s="318"/>
      <c r="J444" s="318"/>
      <c r="K444" s="318"/>
      <c r="L444" s="318"/>
      <c r="M444" s="318"/>
      <c r="N444" s="318"/>
      <c r="O444" s="318"/>
      <c r="P444" s="318"/>
      <c r="Q444" s="318"/>
      <c r="R444" s="318"/>
      <c r="S444" s="318"/>
      <c r="T444" s="318"/>
      <c r="U444" s="318"/>
      <c r="V444" s="318"/>
      <c r="W444" s="318"/>
      <c r="X444" s="318"/>
      <c r="Y444" s="318"/>
      <c r="Z444" s="318"/>
    </row>
    <row r="445" ht="15.75" customHeight="1">
      <c r="A445" s="27" t="s">
        <v>2280</v>
      </c>
      <c r="B445" s="27" t="s">
        <v>2281</v>
      </c>
      <c r="C445" s="320" t="s">
        <v>2284</v>
      </c>
      <c r="D445" s="27" t="s">
        <v>132</v>
      </c>
      <c r="E445" s="8"/>
      <c r="F445" s="8"/>
      <c r="G445" s="318"/>
      <c r="H445" s="318"/>
      <c r="I445" s="318"/>
      <c r="J445" s="318"/>
      <c r="K445" s="318"/>
      <c r="L445" s="318"/>
      <c r="M445" s="318"/>
      <c r="N445" s="318"/>
      <c r="O445" s="318"/>
      <c r="P445" s="318"/>
      <c r="Q445" s="318"/>
      <c r="R445" s="318"/>
      <c r="S445" s="318"/>
      <c r="T445" s="318"/>
      <c r="U445" s="318"/>
      <c r="V445" s="318"/>
      <c r="W445" s="318"/>
      <c r="X445" s="318"/>
      <c r="Y445" s="318"/>
      <c r="Z445" s="318"/>
    </row>
    <row r="446" ht="15.75" customHeight="1">
      <c r="A446" s="27" t="s">
        <v>2286</v>
      </c>
      <c r="B446" s="27" t="s">
        <v>2287</v>
      </c>
      <c r="C446" s="320" t="s">
        <v>2289</v>
      </c>
      <c r="D446" s="27" t="s">
        <v>577</v>
      </c>
      <c r="E446" s="8"/>
      <c r="F446" s="8"/>
      <c r="G446" s="318"/>
      <c r="H446" s="318"/>
      <c r="I446" s="318"/>
      <c r="J446" s="318"/>
      <c r="K446" s="318"/>
      <c r="L446" s="318"/>
      <c r="M446" s="318"/>
      <c r="N446" s="318"/>
      <c r="O446" s="318"/>
      <c r="P446" s="318"/>
      <c r="Q446" s="318"/>
      <c r="R446" s="318"/>
      <c r="S446" s="318"/>
      <c r="T446" s="318"/>
      <c r="U446" s="318"/>
      <c r="V446" s="318"/>
      <c r="W446" s="318"/>
      <c r="X446" s="318"/>
      <c r="Y446" s="318"/>
      <c r="Z446" s="318"/>
    </row>
    <row r="447" ht="15.75" customHeight="1">
      <c r="A447" s="27" t="s">
        <v>2293</v>
      </c>
      <c r="B447" s="27" t="s">
        <v>2287</v>
      </c>
      <c r="C447" s="320" t="s">
        <v>2294</v>
      </c>
      <c r="D447" s="27" t="s">
        <v>2296</v>
      </c>
      <c r="E447" s="8"/>
      <c r="F447" s="8"/>
      <c r="G447" s="318"/>
      <c r="H447" s="318"/>
      <c r="I447" s="318"/>
      <c r="J447" s="318"/>
      <c r="K447" s="318"/>
      <c r="L447" s="318"/>
      <c r="M447" s="318"/>
      <c r="N447" s="318"/>
      <c r="O447" s="318"/>
      <c r="P447" s="318"/>
      <c r="Q447" s="318"/>
      <c r="R447" s="318"/>
      <c r="S447" s="318"/>
      <c r="T447" s="318"/>
      <c r="U447" s="318"/>
      <c r="V447" s="318"/>
      <c r="W447" s="318"/>
      <c r="X447" s="318"/>
      <c r="Y447" s="318"/>
      <c r="Z447" s="318"/>
    </row>
    <row r="448" ht="15.75" customHeight="1">
      <c r="A448" s="27" t="s">
        <v>2299</v>
      </c>
      <c r="B448" s="27" t="s">
        <v>2300</v>
      </c>
      <c r="C448" s="320" t="s">
        <v>2301</v>
      </c>
      <c r="D448" s="27" t="s">
        <v>94</v>
      </c>
      <c r="E448" s="8"/>
      <c r="F448" s="8"/>
      <c r="G448" s="318"/>
      <c r="H448" s="318"/>
      <c r="I448" s="318"/>
      <c r="J448" s="318"/>
      <c r="K448" s="318"/>
      <c r="L448" s="318"/>
      <c r="M448" s="318"/>
      <c r="N448" s="318"/>
      <c r="O448" s="318"/>
      <c r="P448" s="318"/>
      <c r="Q448" s="318"/>
      <c r="R448" s="318"/>
      <c r="S448" s="318"/>
      <c r="T448" s="318"/>
      <c r="U448" s="318"/>
      <c r="V448" s="318"/>
      <c r="W448" s="318"/>
      <c r="X448" s="318"/>
      <c r="Y448" s="318"/>
      <c r="Z448" s="318"/>
    </row>
    <row r="449" ht="15.75" customHeight="1">
      <c r="A449" s="27" t="s">
        <v>2305</v>
      </c>
      <c r="B449" s="27" t="s">
        <v>2306</v>
      </c>
      <c r="C449" s="320" t="s">
        <v>2307</v>
      </c>
      <c r="D449" s="27" t="s">
        <v>94</v>
      </c>
      <c r="E449" s="8"/>
      <c r="F449" s="8"/>
      <c r="G449" s="318"/>
      <c r="H449" s="318"/>
      <c r="I449" s="318"/>
      <c r="J449" s="318"/>
      <c r="K449" s="318"/>
      <c r="L449" s="318"/>
      <c r="M449" s="318"/>
      <c r="N449" s="318"/>
      <c r="O449" s="318"/>
      <c r="P449" s="318"/>
      <c r="Q449" s="318"/>
      <c r="R449" s="318"/>
      <c r="S449" s="318"/>
      <c r="T449" s="318"/>
      <c r="U449" s="318"/>
      <c r="V449" s="318"/>
      <c r="W449" s="318"/>
      <c r="X449" s="318"/>
      <c r="Y449" s="318"/>
      <c r="Z449" s="318"/>
    </row>
    <row r="450" ht="15.75" customHeight="1">
      <c r="A450" s="27" t="s">
        <v>2312</v>
      </c>
      <c r="B450" s="27" t="s">
        <v>2313</v>
      </c>
      <c r="C450" s="320" t="s">
        <v>2314</v>
      </c>
      <c r="D450" s="27" t="s">
        <v>632</v>
      </c>
      <c r="E450" s="8"/>
      <c r="F450" s="8"/>
      <c r="G450" s="318"/>
      <c r="H450" s="318"/>
      <c r="I450" s="318"/>
      <c r="J450" s="318"/>
      <c r="K450" s="318"/>
      <c r="L450" s="318"/>
      <c r="M450" s="318"/>
      <c r="N450" s="318"/>
      <c r="O450" s="318"/>
      <c r="P450" s="318"/>
      <c r="Q450" s="318"/>
      <c r="R450" s="318"/>
      <c r="S450" s="318"/>
      <c r="T450" s="318"/>
      <c r="U450" s="318"/>
      <c r="V450" s="318"/>
      <c r="W450" s="318"/>
      <c r="X450" s="318"/>
      <c r="Y450" s="318"/>
      <c r="Z450" s="318"/>
    </row>
    <row r="451" ht="15.75" customHeight="1">
      <c r="A451" s="27" t="s">
        <v>2317</v>
      </c>
      <c r="B451" s="27" t="s">
        <v>2313</v>
      </c>
      <c r="C451" s="320" t="s">
        <v>2319</v>
      </c>
      <c r="D451" s="27" t="s">
        <v>94</v>
      </c>
      <c r="E451" s="8"/>
      <c r="F451" s="8"/>
      <c r="G451" s="318"/>
      <c r="H451" s="318"/>
      <c r="I451" s="318"/>
      <c r="J451" s="318"/>
      <c r="K451" s="318"/>
      <c r="L451" s="318"/>
      <c r="M451" s="318"/>
      <c r="N451" s="318"/>
      <c r="O451" s="318"/>
      <c r="P451" s="318"/>
      <c r="Q451" s="318"/>
      <c r="R451" s="318"/>
      <c r="S451" s="318"/>
      <c r="T451" s="318"/>
      <c r="U451" s="318"/>
      <c r="V451" s="318"/>
      <c r="W451" s="318"/>
      <c r="X451" s="318"/>
      <c r="Y451" s="318"/>
      <c r="Z451" s="318"/>
    </row>
    <row r="452" ht="15.75" customHeight="1">
      <c r="A452" s="27" t="s">
        <v>2320</v>
      </c>
      <c r="B452" s="27" t="s">
        <v>2322</v>
      </c>
      <c r="C452" s="320" t="s">
        <v>2324</v>
      </c>
      <c r="D452" s="27" t="s">
        <v>1012</v>
      </c>
      <c r="E452" s="8"/>
      <c r="F452" s="8"/>
      <c r="G452" s="318"/>
      <c r="H452" s="318"/>
      <c r="I452" s="318"/>
      <c r="J452" s="318"/>
      <c r="K452" s="318"/>
      <c r="L452" s="318"/>
      <c r="M452" s="318"/>
      <c r="N452" s="318"/>
      <c r="O452" s="318"/>
      <c r="P452" s="318"/>
      <c r="Q452" s="318"/>
      <c r="R452" s="318"/>
      <c r="S452" s="318"/>
      <c r="T452" s="318"/>
      <c r="U452" s="318"/>
      <c r="V452" s="318"/>
      <c r="W452" s="318"/>
      <c r="X452" s="318"/>
      <c r="Y452" s="318"/>
      <c r="Z452" s="318"/>
    </row>
    <row r="453" ht="15.75" customHeight="1">
      <c r="A453" s="27" t="s">
        <v>2327</v>
      </c>
      <c r="B453" s="27" t="s">
        <v>2329</v>
      </c>
      <c r="C453" s="320" t="s">
        <v>2331</v>
      </c>
      <c r="D453" s="27" t="s">
        <v>94</v>
      </c>
      <c r="E453" s="8"/>
      <c r="F453" s="8"/>
      <c r="G453" s="318"/>
      <c r="H453" s="318"/>
      <c r="I453" s="318"/>
      <c r="J453" s="318"/>
      <c r="K453" s="318"/>
      <c r="L453" s="318"/>
      <c r="M453" s="318"/>
      <c r="N453" s="318"/>
      <c r="O453" s="318"/>
      <c r="P453" s="318"/>
      <c r="Q453" s="318"/>
      <c r="R453" s="318"/>
      <c r="S453" s="318"/>
      <c r="T453" s="318"/>
      <c r="U453" s="318"/>
      <c r="V453" s="318"/>
      <c r="W453" s="318"/>
      <c r="X453" s="318"/>
      <c r="Y453" s="318"/>
      <c r="Z453" s="318"/>
    </row>
    <row r="454" ht="15.75" customHeight="1">
      <c r="A454" s="27" t="s">
        <v>2333</v>
      </c>
      <c r="B454" s="27" t="s">
        <v>2334</v>
      </c>
      <c r="C454" s="320" t="s">
        <v>2335</v>
      </c>
      <c r="D454" s="27" t="s">
        <v>94</v>
      </c>
      <c r="E454" s="8"/>
      <c r="F454" s="8"/>
      <c r="G454" s="318"/>
      <c r="H454" s="318"/>
      <c r="I454" s="318"/>
      <c r="J454" s="318"/>
      <c r="K454" s="318"/>
      <c r="L454" s="318"/>
      <c r="M454" s="318"/>
      <c r="N454" s="318"/>
      <c r="O454" s="318"/>
      <c r="P454" s="318"/>
      <c r="Q454" s="318"/>
      <c r="R454" s="318"/>
      <c r="S454" s="318"/>
      <c r="T454" s="318"/>
      <c r="U454" s="318"/>
      <c r="V454" s="318"/>
      <c r="W454" s="318"/>
      <c r="X454" s="318"/>
      <c r="Y454" s="318"/>
      <c r="Z454" s="318"/>
    </row>
    <row r="455" ht="15.75" customHeight="1">
      <c r="A455" s="27" t="s">
        <v>2339</v>
      </c>
      <c r="B455" s="27" t="s">
        <v>2340</v>
      </c>
      <c r="C455" s="320" t="s">
        <v>2341</v>
      </c>
      <c r="D455" s="27" t="s">
        <v>94</v>
      </c>
      <c r="E455" s="8"/>
      <c r="F455" s="8"/>
      <c r="G455" s="318"/>
      <c r="H455" s="318"/>
      <c r="I455" s="318"/>
      <c r="J455" s="318"/>
      <c r="K455" s="318"/>
      <c r="L455" s="318"/>
      <c r="M455" s="318"/>
      <c r="N455" s="318"/>
      <c r="O455" s="318"/>
      <c r="P455" s="318"/>
      <c r="Q455" s="318"/>
      <c r="R455" s="318"/>
      <c r="S455" s="318"/>
      <c r="T455" s="318"/>
      <c r="U455" s="318"/>
      <c r="V455" s="318"/>
      <c r="W455" s="318"/>
      <c r="X455" s="318"/>
      <c r="Y455" s="318"/>
      <c r="Z455" s="318"/>
    </row>
    <row r="456" ht="15.75" customHeight="1">
      <c r="A456" s="27" t="s">
        <v>2342</v>
      </c>
      <c r="B456" s="27" t="s">
        <v>2343</v>
      </c>
      <c r="C456" s="320" t="s">
        <v>2344</v>
      </c>
      <c r="D456" s="27" t="s">
        <v>94</v>
      </c>
      <c r="E456" s="8"/>
      <c r="F456" s="8"/>
      <c r="G456" s="318"/>
      <c r="H456" s="318"/>
      <c r="I456" s="318"/>
      <c r="J456" s="318"/>
      <c r="K456" s="318"/>
      <c r="L456" s="318"/>
      <c r="M456" s="318"/>
      <c r="N456" s="318"/>
      <c r="O456" s="318"/>
      <c r="P456" s="318"/>
      <c r="Q456" s="318"/>
      <c r="R456" s="318"/>
      <c r="S456" s="318"/>
      <c r="T456" s="318"/>
      <c r="U456" s="318"/>
      <c r="V456" s="318"/>
      <c r="W456" s="318"/>
      <c r="X456" s="318"/>
      <c r="Y456" s="318"/>
      <c r="Z456" s="318"/>
    </row>
    <row r="457" ht="15.75" customHeight="1">
      <c r="A457" s="27" t="s">
        <v>2348</v>
      </c>
      <c r="B457" s="27" t="s">
        <v>2349</v>
      </c>
      <c r="C457" s="320" t="s">
        <v>2350</v>
      </c>
      <c r="D457" s="27" t="s">
        <v>94</v>
      </c>
      <c r="E457" s="8"/>
      <c r="F457" s="8"/>
      <c r="G457" s="318"/>
      <c r="H457" s="318"/>
      <c r="I457" s="318"/>
      <c r="J457" s="318"/>
      <c r="K457" s="318"/>
      <c r="L457" s="318"/>
      <c r="M457" s="318"/>
      <c r="N457" s="318"/>
      <c r="O457" s="318"/>
      <c r="P457" s="318"/>
      <c r="Q457" s="318"/>
      <c r="R457" s="318"/>
      <c r="S457" s="318"/>
      <c r="T457" s="318"/>
      <c r="U457" s="318"/>
      <c r="V457" s="318"/>
      <c r="W457" s="318"/>
      <c r="X457" s="318"/>
      <c r="Y457" s="318"/>
      <c r="Z457" s="318"/>
    </row>
    <row r="458" ht="15.75" customHeight="1">
      <c r="A458" s="27" t="s">
        <v>2352</v>
      </c>
      <c r="B458" s="27" t="s">
        <v>2354</v>
      </c>
      <c r="C458" s="320" t="s">
        <v>2356</v>
      </c>
      <c r="D458" s="27" t="s">
        <v>1311</v>
      </c>
      <c r="E458" s="8"/>
      <c r="F458" s="8"/>
      <c r="G458" s="318"/>
      <c r="H458" s="318"/>
      <c r="I458" s="318"/>
      <c r="J458" s="318"/>
      <c r="K458" s="318"/>
      <c r="L458" s="318"/>
      <c r="M458" s="318"/>
      <c r="N458" s="318"/>
      <c r="O458" s="318"/>
      <c r="P458" s="318"/>
      <c r="Q458" s="318"/>
      <c r="R458" s="318"/>
      <c r="S458" s="318"/>
      <c r="T458" s="318"/>
      <c r="U458" s="318"/>
      <c r="V458" s="318"/>
      <c r="W458" s="318"/>
      <c r="X458" s="318"/>
      <c r="Y458" s="318"/>
      <c r="Z458" s="318"/>
    </row>
    <row r="459" ht="15.75" customHeight="1">
      <c r="A459" s="27" t="s">
        <v>2357</v>
      </c>
      <c r="B459" s="27" t="s">
        <v>2358</v>
      </c>
      <c r="C459" s="320" t="s">
        <v>2359</v>
      </c>
      <c r="D459" s="27" t="s">
        <v>132</v>
      </c>
      <c r="E459" s="8"/>
      <c r="F459" s="8"/>
      <c r="G459" s="318"/>
      <c r="H459" s="318"/>
      <c r="I459" s="318"/>
      <c r="J459" s="318"/>
      <c r="K459" s="318"/>
      <c r="L459" s="318"/>
      <c r="M459" s="318"/>
      <c r="N459" s="318"/>
      <c r="O459" s="318"/>
      <c r="P459" s="318"/>
      <c r="Q459" s="318"/>
      <c r="R459" s="318"/>
      <c r="S459" s="318"/>
      <c r="T459" s="318"/>
      <c r="U459" s="318"/>
      <c r="V459" s="318"/>
      <c r="W459" s="318"/>
      <c r="X459" s="318"/>
      <c r="Y459" s="318"/>
      <c r="Z459" s="318"/>
    </row>
    <row r="460" ht="15.75" customHeight="1">
      <c r="A460" s="27" t="s">
        <v>2363</v>
      </c>
      <c r="B460" s="27" t="s">
        <v>2364</v>
      </c>
      <c r="C460" s="320" t="s">
        <v>2365</v>
      </c>
      <c r="D460" s="27" t="s">
        <v>1723</v>
      </c>
      <c r="E460" s="8"/>
      <c r="F460" s="8"/>
      <c r="G460" s="318"/>
      <c r="H460" s="318"/>
      <c r="I460" s="318"/>
      <c r="J460" s="318"/>
      <c r="K460" s="318"/>
      <c r="L460" s="318"/>
      <c r="M460" s="318"/>
      <c r="N460" s="318"/>
      <c r="O460" s="318"/>
      <c r="P460" s="318"/>
      <c r="Q460" s="318"/>
      <c r="R460" s="318"/>
      <c r="S460" s="318"/>
      <c r="T460" s="318"/>
      <c r="U460" s="318"/>
      <c r="V460" s="318"/>
      <c r="W460" s="318"/>
      <c r="X460" s="318"/>
      <c r="Y460" s="318"/>
      <c r="Z460" s="318"/>
    </row>
    <row r="461" ht="15.75" customHeight="1">
      <c r="A461" s="27" t="s">
        <v>2369</v>
      </c>
      <c r="B461" s="27" t="s">
        <v>2370</v>
      </c>
      <c r="C461" s="320" t="s">
        <v>2371</v>
      </c>
      <c r="D461" s="27" t="s">
        <v>632</v>
      </c>
      <c r="E461" s="8"/>
      <c r="F461" s="8"/>
      <c r="G461" s="318"/>
      <c r="H461" s="318"/>
      <c r="I461" s="318"/>
      <c r="J461" s="318"/>
      <c r="K461" s="318"/>
      <c r="L461" s="318"/>
      <c r="M461" s="318"/>
      <c r="N461" s="318"/>
      <c r="O461" s="318"/>
      <c r="P461" s="318"/>
      <c r="Q461" s="318"/>
      <c r="R461" s="318"/>
      <c r="S461" s="318"/>
      <c r="T461" s="318"/>
      <c r="U461" s="318"/>
      <c r="V461" s="318"/>
      <c r="W461" s="318"/>
      <c r="X461" s="318"/>
      <c r="Y461" s="318"/>
      <c r="Z461" s="318"/>
    </row>
    <row r="462" ht="15.75" customHeight="1">
      <c r="A462" s="27" t="s">
        <v>2375</v>
      </c>
      <c r="B462" s="27" t="s">
        <v>2376</v>
      </c>
      <c r="C462" s="320" t="s">
        <v>2377</v>
      </c>
      <c r="D462" s="27" t="s">
        <v>132</v>
      </c>
      <c r="E462" s="8"/>
      <c r="F462" s="8"/>
      <c r="G462" s="318"/>
      <c r="H462" s="318"/>
      <c r="I462" s="318"/>
      <c r="J462" s="318"/>
      <c r="K462" s="318"/>
      <c r="L462" s="318"/>
      <c r="M462" s="318"/>
      <c r="N462" s="318"/>
      <c r="O462" s="318"/>
      <c r="P462" s="318"/>
      <c r="Q462" s="318"/>
      <c r="R462" s="318"/>
      <c r="S462" s="318"/>
      <c r="T462" s="318"/>
      <c r="U462" s="318"/>
      <c r="V462" s="318"/>
      <c r="W462" s="318"/>
      <c r="X462" s="318"/>
      <c r="Y462" s="318"/>
      <c r="Z462" s="318"/>
    </row>
    <row r="463" ht="15.75" customHeight="1">
      <c r="A463" s="27" t="s">
        <v>2381</v>
      </c>
      <c r="B463" s="27" t="s">
        <v>2383</v>
      </c>
      <c r="C463" s="320" t="s">
        <v>2384</v>
      </c>
      <c r="D463" s="27" t="s">
        <v>132</v>
      </c>
      <c r="E463" s="8"/>
      <c r="F463" s="8"/>
      <c r="G463" s="318"/>
      <c r="H463" s="318"/>
      <c r="I463" s="318"/>
      <c r="J463" s="318"/>
      <c r="K463" s="318"/>
      <c r="L463" s="318"/>
      <c r="M463" s="318"/>
      <c r="N463" s="318"/>
      <c r="O463" s="318"/>
      <c r="P463" s="318"/>
      <c r="Q463" s="318"/>
      <c r="R463" s="318"/>
      <c r="S463" s="318"/>
      <c r="T463" s="318"/>
      <c r="U463" s="318"/>
      <c r="V463" s="318"/>
      <c r="W463" s="318"/>
      <c r="X463" s="318"/>
      <c r="Y463" s="318"/>
      <c r="Z463" s="318"/>
    </row>
    <row r="464" ht="15.75" customHeight="1">
      <c r="A464" s="27" t="s">
        <v>2385</v>
      </c>
      <c r="B464" s="27" t="s">
        <v>2387</v>
      </c>
      <c r="C464" s="320" t="s">
        <v>2389</v>
      </c>
      <c r="D464" s="27" t="s">
        <v>94</v>
      </c>
      <c r="E464" s="8"/>
      <c r="F464" s="8"/>
      <c r="G464" s="318"/>
      <c r="H464" s="318"/>
      <c r="I464" s="318"/>
      <c r="J464" s="318"/>
      <c r="K464" s="318"/>
      <c r="L464" s="318"/>
      <c r="M464" s="318"/>
      <c r="N464" s="318"/>
      <c r="O464" s="318"/>
      <c r="P464" s="318"/>
      <c r="Q464" s="318"/>
      <c r="R464" s="318"/>
      <c r="S464" s="318"/>
      <c r="T464" s="318"/>
      <c r="U464" s="318"/>
      <c r="V464" s="318"/>
      <c r="W464" s="318"/>
      <c r="X464" s="318"/>
      <c r="Y464" s="318"/>
      <c r="Z464" s="318"/>
    </row>
    <row r="465" ht="15.75" customHeight="1">
      <c r="A465" s="27" t="s">
        <v>2391</v>
      </c>
      <c r="B465" s="27" t="s">
        <v>2392</v>
      </c>
      <c r="C465" s="320" t="s">
        <v>2394</v>
      </c>
      <c r="D465" s="27" t="s">
        <v>632</v>
      </c>
      <c r="E465" s="8"/>
      <c r="F465" s="8"/>
      <c r="G465" s="318"/>
      <c r="H465" s="318"/>
      <c r="I465" s="318"/>
      <c r="J465" s="318"/>
      <c r="K465" s="318"/>
      <c r="L465" s="318"/>
      <c r="M465" s="318"/>
      <c r="N465" s="318"/>
      <c r="O465" s="318"/>
      <c r="P465" s="318"/>
      <c r="Q465" s="318"/>
      <c r="R465" s="318"/>
      <c r="S465" s="318"/>
      <c r="T465" s="318"/>
      <c r="U465" s="318"/>
      <c r="V465" s="318"/>
      <c r="W465" s="318"/>
      <c r="X465" s="318"/>
      <c r="Y465" s="318"/>
      <c r="Z465" s="318"/>
    </row>
    <row r="466" ht="15.75" customHeight="1">
      <c r="A466" s="27" t="s">
        <v>2397</v>
      </c>
      <c r="B466" s="27" t="s">
        <v>2398</v>
      </c>
      <c r="C466" s="320" t="s">
        <v>2399</v>
      </c>
      <c r="D466" s="27" t="s">
        <v>94</v>
      </c>
      <c r="E466" s="8"/>
      <c r="F466" s="8"/>
      <c r="G466" s="318"/>
      <c r="H466" s="318"/>
      <c r="I466" s="318"/>
      <c r="J466" s="318"/>
      <c r="K466" s="318"/>
      <c r="L466" s="318"/>
      <c r="M466" s="318"/>
      <c r="N466" s="318"/>
      <c r="O466" s="318"/>
      <c r="P466" s="318"/>
      <c r="Q466" s="318"/>
      <c r="R466" s="318"/>
      <c r="S466" s="318"/>
      <c r="T466" s="318"/>
      <c r="U466" s="318"/>
      <c r="V466" s="318"/>
      <c r="W466" s="318"/>
      <c r="X466" s="318"/>
      <c r="Y466" s="318"/>
      <c r="Z466" s="318"/>
    </row>
    <row r="467" ht="15.75" customHeight="1">
      <c r="A467" s="27" t="s">
        <v>2402</v>
      </c>
      <c r="B467" s="27" t="s">
        <v>2404</v>
      </c>
      <c r="C467" s="320" t="s">
        <v>2406</v>
      </c>
      <c r="D467" s="27" t="s">
        <v>632</v>
      </c>
      <c r="E467" s="8"/>
      <c r="F467" s="8"/>
      <c r="G467" s="318"/>
      <c r="H467" s="318"/>
      <c r="I467" s="318"/>
      <c r="J467" s="318"/>
      <c r="K467" s="318"/>
      <c r="L467" s="318"/>
      <c r="M467" s="318"/>
      <c r="N467" s="318"/>
      <c r="O467" s="318"/>
      <c r="P467" s="318"/>
      <c r="Q467" s="318"/>
      <c r="R467" s="318"/>
      <c r="S467" s="318"/>
      <c r="T467" s="318"/>
      <c r="U467" s="318"/>
      <c r="V467" s="318"/>
      <c r="W467" s="318"/>
      <c r="X467" s="318"/>
      <c r="Y467" s="318"/>
      <c r="Z467" s="318"/>
    </row>
    <row r="468" ht="15.75" customHeight="1">
      <c r="A468" s="27" t="s">
        <v>2407</v>
      </c>
      <c r="B468" s="27" t="s">
        <v>2410</v>
      </c>
      <c r="C468" s="320" t="s">
        <v>2412</v>
      </c>
      <c r="D468" s="27" t="s">
        <v>632</v>
      </c>
      <c r="E468" s="8"/>
      <c r="F468" s="8"/>
      <c r="G468" s="318"/>
      <c r="H468" s="318"/>
      <c r="I468" s="318"/>
      <c r="J468" s="318"/>
      <c r="K468" s="318"/>
      <c r="L468" s="318"/>
      <c r="M468" s="318"/>
      <c r="N468" s="318"/>
      <c r="O468" s="318"/>
      <c r="P468" s="318"/>
      <c r="Q468" s="318"/>
      <c r="R468" s="318"/>
      <c r="S468" s="318"/>
      <c r="T468" s="318"/>
      <c r="U468" s="318"/>
      <c r="V468" s="318"/>
      <c r="W468" s="318"/>
      <c r="X468" s="318"/>
      <c r="Y468" s="318"/>
      <c r="Z468" s="318"/>
    </row>
    <row r="469" ht="15.75" customHeight="1">
      <c r="A469" s="27" t="s">
        <v>2413</v>
      </c>
      <c r="B469" s="27" t="s">
        <v>2410</v>
      </c>
      <c r="C469" s="320" t="s">
        <v>2416</v>
      </c>
      <c r="D469" s="27" t="s">
        <v>94</v>
      </c>
      <c r="E469" s="8"/>
      <c r="F469" s="8"/>
      <c r="G469" s="318"/>
      <c r="H469" s="318"/>
      <c r="I469" s="318"/>
      <c r="J469" s="318"/>
      <c r="K469" s="318"/>
      <c r="L469" s="318"/>
      <c r="M469" s="318"/>
      <c r="N469" s="318"/>
      <c r="O469" s="318"/>
      <c r="P469" s="318"/>
      <c r="Q469" s="318"/>
      <c r="R469" s="318"/>
      <c r="S469" s="318"/>
      <c r="T469" s="318"/>
      <c r="U469" s="318"/>
      <c r="V469" s="318"/>
      <c r="W469" s="318"/>
      <c r="X469" s="318"/>
      <c r="Y469" s="318"/>
      <c r="Z469" s="318"/>
    </row>
    <row r="470" ht="15.75" customHeight="1">
      <c r="A470" s="27" t="s">
        <v>2419</v>
      </c>
      <c r="B470" s="27" t="s">
        <v>2420</v>
      </c>
      <c r="C470" s="320" t="s">
        <v>2422</v>
      </c>
      <c r="D470" s="27" t="s">
        <v>632</v>
      </c>
      <c r="E470" s="8"/>
      <c r="F470" s="8"/>
      <c r="G470" s="318"/>
      <c r="H470" s="318"/>
      <c r="I470" s="318"/>
      <c r="J470" s="318"/>
      <c r="K470" s="318"/>
      <c r="L470" s="318"/>
      <c r="M470" s="318"/>
      <c r="N470" s="318"/>
      <c r="O470" s="318"/>
      <c r="P470" s="318"/>
      <c r="Q470" s="318"/>
      <c r="R470" s="318"/>
      <c r="S470" s="318"/>
      <c r="T470" s="318"/>
      <c r="U470" s="318"/>
      <c r="V470" s="318"/>
      <c r="W470" s="318"/>
      <c r="X470" s="318"/>
      <c r="Y470" s="318"/>
      <c r="Z470" s="318"/>
    </row>
    <row r="471" ht="15.75" customHeight="1">
      <c r="A471" s="27" t="s">
        <v>2425</v>
      </c>
      <c r="B471" s="27" t="s">
        <v>2426</v>
      </c>
      <c r="C471" s="320" t="s">
        <v>2427</v>
      </c>
      <c r="D471" s="27" t="s">
        <v>2068</v>
      </c>
      <c r="E471" s="8"/>
      <c r="F471" s="8"/>
      <c r="G471" s="318"/>
      <c r="H471" s="318"/>
      <c r="I471" s="318"/>
      <c r="J471" s="318"/>
      <c r="K471" s="318"/>
      <c r="L471" s="318"/>
      <c r="M471" s="318"/>
      <c r="N471" s="318"/>
      <c r="O471" s="318"/>
      <c r="P471" s="318"/>
      <c r="Q471" s="318"/>
      <c r="R471" s="318"/>
      <c r="S471" s="318"/>
      <c r="T471" s="318"/>
      <c r="U471" s="318"/>
      <c r="V471" s="318"/>
      <c r="W471" s="318"/>
      <c r="X471" s="318"/>
      <c r="Y471" s="318"/>
      <c r="Z471" s="318"/>
    </row>
    <row r="472" ht="15.75" customHeight="1">
      <c r="A472" s="27" t="s">
        <v>2431</v>
      </c>
      <c r="B472" s="27" t="s">
        <v>2432</v>
      </c>
      <c r="C472" s="320" t="s">
        <v>2433</v>
      </c>
      <c r="D472" s="27" t="s">
        <v>132</v>
      </c>
      <c r="E472" s="8"/>
      <c r="F472" s="8"/>
      <c r="G472" s="318"/>
      <c r="H472" s="318"/>
      <c r="I472" s="318"/>
      <c r="J472" s="318"/>
      <c r="K472" s="318"/>
      <c r="L472" s="318"/>
      <c r="M472" s="318"/>
      <c r="N472" s="318"/>
      <c r="O472" s="318"/>
      <c r="P472" s="318"/>
      <c r="Q472" s="318"/>
      <c r="R472" s="318"/>
      <c r="S472" s="318"/>
      <c r="T472" s="318"/>
      <c r="U472" s="318"/>
      <c r="V472" s="318"/>
      <c r="W472" s="318"/>
      <c r="X472" s="318"/>
      <c r="Y472" s="318"/>
      <c r="Z472" s="318"/>
    </row>
    <row r="473" ht="15.75" customHeight="1">
      <c r="A473" s="27" t="s">
        <v>2437</v>
      </c>
      <c r="B473" s="27" t="s">
        <v>2438</v>
      </c>
      <c r="C473" s="320" t="s">
        <v>2439</v>
      </c>
      <c r="D473" s="27" t="s">
        <v>132</v>
      </c>
      <c r="E473" s="8"/>
      <c r="F473" s="8"/>
      <c r="G473" s="318"/>
      <c r="H473" s="318"/>
      <c r="I473" s="318"/>
      <c r="J473" s="318"/>
      <c r="K473" s="318"/>
      <c r="L473" s="318"/>
      <c r="M473" s="318"/>
      <c r="N473" s="318"/>
      <c r="O473" s="318"/>
      <c r="P473" s="318"/>
      <c r="Q473" s="318"/>
      <c r="R473" s="318"/>
      <c r="S473" s="318"/>
      <c r="T473" s="318"/>
      <c r="U473" s="318"/>
      <c r="V473" s="318"/>
      <c r="W473" s="318"/>
      <c r="X473" s="318"/>
      <c r="Y473" s="318"/>
      <c r="Z473" s="318"/>
    </row>
    <row r="474" ht="15.75" customHeight="1">
      <c r="A474" s="27" t="s">
        <v>2444</v>
      </c>
      <c r="B474" s="27" t="s">
        <v>2445</v>
      </c>
      <c r="C474" s="320" t="s">
        <v>2446</v>
      </c>
      <c r="D474" s="27" t="s">
        <v>563</v>
      </c>
      <c r="E474" s="8"/>
      <c r="F474" s="8"/>
      <c r="G474" s="318"/>
      <c r="H474" s="318"/>
      <c r="I474" s="318"/>
      <c r="J474" s="318"/>
      <c r="K474" s="318"/>
      <c r="L474" s="318"/>
      <c r="M474" s="318"/>
      <c r="N474" s="318"/>
      <c r="O474" s="318"/>
      <c r="P474" s="318"/>
      <c r="Q474" s="318"/>
      <c r="R474" s="318"/>
      <c r="S474" s="318"/>
      <c r="T474" s="318"/>
      <c r="U474" s="318"/>
      <c r="V474" s="318"/>
      <c r="W474" s="318"/>
      <c r="X474" s="318"/>
      <c r="Y474" s="318"/>
      <c r="Z474" s="318"/>
    </row>
    <row r="475" ht="15.75" customHeight="1">
      <c r="A475" s="27" t="s">
        <v>2450</v>
      </c>
      <c r="B475" s="27" t="s">
        <v>2445</v>
      </c>
      <c r="C475" s="320" t="s">
        <v>2451</v>
      </c>
      <c r="D475" s="27" t="s">
        <v>2452</v>
      </c>
      <c r="E475" s="8"/>
      <c r="F475" s="8"/>
      <c r="G475" s="318"/>
      <c r="H475" s="318"/>
      <c r="I475" s="318"/>
      <c r="J475" s="318"/>
      <c r="K475" s="318"/>
      <c r="L475" s="318"/>
      <c r="M475" s="318"/>
      <c r="N475" s="318"/>
      <c r="O475" s="318"/>
      <c r="P475" s="318"/>
      <c r="Q475" s="318"/>
      <c r="R475" s="318"/>
      <c r="S475" s="318"/>
      <c r="T475" s="318"/>
      <c r="U475" s="318"/>
      <c r="V475" s="318"/>
      <c r="W475" s="318"/>
      <c r="X475" s="318"/>
      <c r="Y475" s="318"/>
      <c r="Z475" s="318"/>
    </row>
    <row r="476" ht="15.75" customHeight="1">
      <c r="A476" s="27" t="s">
        <v>2454</v>
      </c>
      <c r="B476" s="27" t="s">
        <v>2456</v>
      </c>
      <c r="C476" s="320" t="s">
        <v>2458</v>
      </c>
      <c r="D476" s="27" t="s">
        <v>2459</v>
      </c>
      <c r="E476" s="8"/>
      <c r="F476" s="8"/>
      <c r="G476" s="318"/>
      <c r="H476" s="318"/>
      <c r="I476" s="318"/>
      <c r="J476" s="318"/>
      <c r="K476" s="318"/>
      <c r="L476" s="318"/>
      <c r="M476" s="318"/>
      <c r="N476" s="318"/>
      <c r="O476" s="318"/>
      <c r="P476" s="318"/>
      <c r="Q476" s="318"/>
      <c r="R476" s="318"/>
      <c r="S476" s="318"/>
      <c r="T476" s="318"/>
      <c r="U476" s="318"/>
      <c r="V476" s="318"/>
      <c r="W476" s="318"/>
      <c r="X476" s="318"/>
      <c r="Y476" s="318"/>
      <c r="Z476" s="318"/>
    </row>
    <row r="477" ht="15.75" customHeight="1">
      <c r="A477" s="27" t="s">
        <v>2460</v>
      </c>
      <c r="B477" s="27" t="s">
        <v>2462</v>
      </c>
      <c r="C477" s="320" t="s">
        <v>2464</v>
      </c>
      <c r="D477" s="27" t="s">
        <v>670</v>
      </c>
      <c r="E477" s="8"/>
      <c r="F477" s="8"/>
      <c r="G477" s="318"/>
      <c r="H477" s="318"/>
      <c r="I477" s="318"/>
      <c r="J477" s="318"/>
      <c r="K477" s="318"/>
      <c r="L477" s="318"/>
      <c r="M477" s="318"/>
      <c r="N477" s="318"/>
      <c r="O477" s="318"/>
      <c r="P477" s="318"/>
      <c r="Q477" s="318"/>
      <c r="R477" s="318"/>
      <c r="S477" s="318"/>
      <c r="T477" s="318"/>
      <c r="U477" s="318"/>
      <c r="V477" s="318"/>
      <c r="W477" s="318"/>
      <c r="X477" s="318"/>
      <c r="Y477" s="318"/>
      <c r="Z477" s="318"/>
    </row>
    <row r="478" ht="15.75" customHeight="1">
      <c r="A478" s="27" t="s">
        <v>2466</v>
      </c>
      <c r="B478" s="27" t="s">
        <v>2468</v>
      </c>
      <c r="C478" s="320" t="s">
        <v>2470</v>
      </c>
      <c r="D478" s="27" t="s">
        <v>632</v>
      </c>
      <c r="E478" s="8"/>
      <c r="F478" s="8"/>
      <c r="G478" s="318"/>
      <c r="H478" s="318"/>
      <c r="I478" s="318"/>
      <c r="J478" s="318"/>
      <c r="K478" s="318"/>
      <c r="L478" s="318"/>
      <c r="M478" s="318"/>
      <c r="N478" s="318"/>
      <c r="O478" s="318"/>
      <c r="P478" s="318"/>
      <c r="Q478" s="318"/>
      <c r="R478" s="318"/>
      <c r="S478" s="318"/>
      <c r="T478" s="318"/>
      <c r="U478" s="318"/>
      <c r="V478" s="318"/>
      <c r="W478" s="318"/>
      <c r="X478" s="318"/>
      <c r="Y478" s="318"/>
      <c r="Z478" s="318"/>
    </row>
    <row r="479" ht="15.75" customHeight="1">
      <c r="A479" s="27" t="s">
        <v>2472</v>
      </c>
      <c r="B479" s="27" t="s">
        <v>2473</v>
      </c>
      <c r="C479" s="320" t="s">
        <v>2475</v>
      </c>
      <c r="D479" s="27" t="s">
        <v>942</v>
      </c>
      <c r="E479" s="8"/>
      <c r="F479" s="8"/>
      <c r="G479" s="318"/>
      <c r="H479" s="318"/>
      <c r="I479" s="318"/>
      <c r="J479" s="318"/>
      <c r="K479" s="318"/>
      <c r="L479" s="318"/>
      <c r="M479" s="318"/>
      <c r="N479" s="318"/>
      <c r="O479" s="318"/>
      <c r="P479" s="318"/>
      <c r="Q479" s="318"/>
      <c r="R479" s="318"/>
      <c r="S479" s="318"/>
      <c r="T479" s="318"/>
      <c r="U479" s="318"/>
      <c r="V479" s="318"/>
      <c r="W479" s="318"/>
      <c r="X479" s="318"/>
      <c r="Y479" s="318"/>
      <c r="Z479" s="318"/>
    </row>
    <row r="480" ht="15.75" customHeight="1">
      <c r="A480" s="27" t="s">
        <v>2478</v>
      </c>
      <c r="B480" s="27" t="s">
        <v>2473</v>
      </c>
      <c r="C480" s="320" t="s">
        <v>2479</v>
      </c>
      <c r="D480" s="27" t="s">
        <v>553</v>
      </c>
      <c r="E480" s="8"/>
      <c r="F480" s="8"/>
      <c r="G480" s="318"/>
      <c r="H480" s="318"/>
      <c r="I480" s="318"/>
      <c r="J480" s="318"/>
      <c r="K480" s="318"/>
      <c r="L480" s="318"/>
      <c r="M480" s="318"/>
      <c r="N480" s="318"/>
      <c r="O480" s="318"/>
      <c r="P480" s="318"/>
      <c r="Q480" s="318"/>
      <c r="R480" s="318"/>
      <c r="S480" s="318"/>
      <c r="T480" s="318"/>
      <c r="U480" s="318"/>
      <c r="V480" s="318"/>
      <c r="W480" s="318"/>
      <c r="X480" s="318"/>
      <c r="Y480" s="318"/>
      <c r="Z480" s="318"/>
    </row>
    <row r="481" ht="15.75" customHeight="1">
      <c r="A481" s="27" t="s">
        <v>2483</v>
      </c>
      <c r="B481" s="27" t="s">
        <v>2484</v>
      </c>
      <c r="C481" s="320" t="s">
        <v>2485</v>
      </c>
      <c r="D481" s="27" t="s">
        <v>942</v>
      </c>
      <c r="E481" s="8"/>
      <c r="F481" s="8"/>
      <c r="G481" s="318"/>
      <c r="H481" s="318"/>
      <c r="I481" s="318"/>
      <c r="J481" s="318"/>
      <c r="K481" s="318"/>
      <c r="L481" s="318"/>
      <c r="M481" s="318"/>
      <c r="N481" s="318"/>
      <c r="O481" s="318"/>
      <c r="P481" s="318"/>
      <c r="Q481" s="318"/>
      <c r="R481" s="318"/>
      <c r="S481" s="318"/>
      <c r="T481" s="318"/>
      <c r="U481" s="318"/>
      <c r="V481" s="318"/>
      <c r="W481" s="318"/>
      <c r="X481" s="318"/>
      <c r="Y481" s="318"/>
      <c r="Z481" s="318"/>
    </row>
    <row r="482" ht="15.75" customHeight="1">
      <c r="A482" s="27" t="s">
        <v>2490</v>
      </c>
      <c r="B482" s="27" t="s">
        <v>2491</v>
      </c>
      <c r="C482" s="320" t="s">
        <v>2492</v>
      </c>
      <c r="D482" s="27" t="s">
        <v>632</v>
      </c>
      <c r="E482" s="8"/>
      <c r="F482" s="8"/>
      <c r="G482" s="318"/>
      <c r="H482" s="318"/>
      <c r="I482" s="318"/>
      <c r="J482" s="318"/>
      <c r="K482" s="318"/>
      <c r="L482" s="318"/>
      <c r="M482" s="318"/>
      <c r="N482" s="318"/>
      <c r="O482" s="318"/>
      <c r="P482" s="318"/>
      <c r="Q482" s="318"/>
      <c r="R482" s="318"/>
      <c r="S482" s="318"/>
      <c r="T482" s="318"/>
      <c r="U482" s="318"/>
      <c r="V482" s="318"/>
      <c r="W482" s="318"/>
      <c r="X482" s="318"/>
      <c r="Y482" s="318"/>
      <c r="Z482" s="318"/>
    </row>
    <row r="483" ht="15.75" customHeight="1">
      <c r="A483" s="27" t="s">
        <v>2495</v>
      </c>
      <c r="B483" s="27" t="s">
        <v>2497</v>
      </c>
      <c r="C483" s="320" t="s">
        <v>2498</v>
      </c>
      <c r="D483" s="27" t="s">
        <v>632</v>
      </c>
      <c r="E483" s="8"/>
      <c r="F483" s="8"/>
      <c r="G483" s="318"/>
      <c r="H483" s="318"/>
      <c r="I483" s="318"/>
      <c r="J483" s="318"/>
      <c r="K483" s="318"/>
      <c r="L483" s="318"/>
      <c r="M483" s="318"/>
      <c r="N483" s="318"/>
      <c r="O483" s="318"/>
      <c r="P483" s="318"/>
      <c r="Q483" s="318"/>
      <c r="R483" s="318"/>
      <c r="S483" s="318"/>
      <c r="T483" s="318"/>
      <c r="U483" s="318"/>
      <c r="V483" s="318"/>
      <c r="W483" s="318"/>
      <c r="X483" s="318"/>
      <c r="Y483" s="318"/>
      <c r="Z483" s="318"/>
    </row>
    <row r="484" ht="15.75" customHeight="1">
      <c r="A484" s="27" t="s">
        <v>2502</v>
      </c>
      <c r="B484" s="27" t="s">
        <v>2503</v>
      </c>
      <c r="C484" s="320" t="s">
        <v>2504</v>
      </c>
      <c r="D484" s="27" t="s">
        <v>1012</v>
      </c>
      <c r="E484" s="8"/>
      <c r="F484" s="8"/>
      <c r="G484" s="318"/>
      <c r="H484" s="318"/>
      <c r="I484" s="318"/>
      <c r="J484" s="318"/>
      <c r="K484" s="318"/>
      <c r="L484" s="318"/>
      <c r="M484" s="318"/>
      <c r="N484" s="318"/>
      <c r="O484" s="318"/>
      <c r="P484" s="318"/>
      <c r="Q484" s="318"/>
      <c r="R484" s="318"/>
      <c r="S484" s="318"/>
      <c r="T484" s="318"/>
      <c r="U484" s="318"/>
      <c r="V484" s="318"/>
      <c r="W484" s="318"/>
      <c r="X484" s="318"/>
      <c r="Y484" s="318"/>
      <c r="Z484" s="318"/>
    </row>
    <row r="485" ht="15.75" customHeight="1">
      <c r="A485" s="27" t="s">
        <v>2507</v>
      </c>
      <c r="B485" s="27" t="s">
        <v>2508</v>
      </c>
      <c r="C485" s="320" t="s">
        <v>2509</v>
      </c>
      <c r="D485" s="27" t="s">
        <v>132</v>
      </c>
      <c r="E485" s="8"/>
      <c r="F485" s="8"/>
      <c r="G485" s="318"/>
      <c r="H485" s="318"/>
      <c r="I485" s="318"/>
      <c r="J485" s="318"/>
      <c r="K485" s="318"/>
      <c r="L485" s="318"/>
      <c r="M485" s="318"/>
      <c r="N485" s="318"/>
      <c r="O485" s="318"/>
      <c r="P485" s="318"/>
      <c r="Q485" s="318"/>
      <c r="R485" s="318"/>
      <c r="S485" s="318"/>
      <c r="T485" s="318"/>
      <c r="U485" s="318"/>
      <c r="V485" s="318"/>
      <c r="W485" s="318"/>
      <c r="X485" s="318"/>
      <c r="Y485" s="318"/>
      <c r="Z485" s="318"/>
    </row>
    <row r="486" ht="15.75" customHeight="1">
      <c r="A486" s="27" t="s">
        <v>2511</v>
      </c>
      <c r="B486" s="27" t="s">
        <v>2513</v>
      </c>
      <c r="C486" s="320" t="s">
        <v>2514</v>
      </c>
      <c r="D486" s="27" t="s">
        <v>942</v>
      </c>
      <c r="E486" s="8"/>
      <c r="F486" s="8"/>
      <c r="G486" s="318"/>
      <c r="H486" s="318"/>
      <c r="I486" s="318"/>
      <c r="J486" s="318"/>
      <c r="K486" s="318"/>
      <c r="L486" s="318"/>
      <c r="M486" s="318"/>
      <c r="N486" s="318"/>
      <c r="O486" s="318"/>
      <c r="P486" s="318"/>
      <c r="Q486" s="318"/>
      <c r="R486" s="318"/>
      <c r="S486" s="318"/>
      <c r="T486" s="318"/>
      <c r="U486" s="318"/>
      <c r="V486" s="318"/>
      <c r="W486" s="318"/>
      <c r="X486" s="318"/>
      <c r="Y486" s="318"/>
      <c r="Z486" s="318"/>
    </row>
    <row r="487" ht="15.75" customHeight="1">
      <c r="A487" s="27" t="s">
        <v>2515</v>
      </c>
      <c r="B487" s="27" t="s">
        <v>2521</v>
      </c>
      <c r="C487" s="320" t="s">
        <v>2523</v>
      </c>
      <c r="D487" s="27" t="s">
        <v>94</v>
      </c>
      <c r="E487" s="8"/>
      <c r="F487" s="8"/>
      <c r="G487" s="318"/>
      <c r="H487" s="318"/>
      <c r="I487" s="318"/>
      <c r="J487" s="318"/>
      <c r="K487" s="318"/>
      <c r="L487" s="318"/>
      <c r="M487" s="318"/>
      <c r="N487" s="318"/>
      <c r="O487" s="318"/>
      <c r="P487" s="318"/>
      <c r="Q487" s="318"/>
      <c r="R487" s="318"/>
      <c r="S487" s="318"/>
      <c r="T487" s="318"/>
      <c r="U487" s="318"/>
      <c r="V487" s="318"/>
      <c r="W487" s="318"/>
      <c r="X487" s="318"/>
      <c r="Y487" s="318"/>
      <c r="Z487" s="318"/>
    </row>
    <row r="488" ht="15.75" customHeight="1">
      <c r="A488" s="27" t="s">
        <v>2524</v>
      </c>
      <c r="B488" s="27" t="s">
        <v>2526</v>
      </c>
      <c r="C488" s="320" t="s">
        <v>2528</v>
      </c>
      <c r="D488" s="27" t="s">
        <v>94</v>
      </c>
      <c r="E488" s="8"/>
      <c r="F488" s="8"/>
      <c r="G488" s="318"/>
      <c r="H488" s="318"/>
      <c r="I488" s="318"/>
      <c r="J488" s="318"/>
      <c r="K488" s="318"/>
      <c r="L488" s="318"/>
      <c r="M488" s="318"/>
      <c r="N488" s="318"/>
      <c r="O488" s="318"/>
      <c r="P488" s="318"/>
      <c r="Q488" s="318"/>
      <c r="R488" s="318"/>
      <c r="S488" s="318"/>
      <c r="T488" s="318"/>
      <c r="U488" s="318"/>
      <c r="V488" s="318"/>
      <c r="W488" s="318"/>
      <c r="X488" s="318"/>
      <c r="Y488" s="318"/>
      <c r="Z488" s="318"/>
    </row>
    <row r="489" ht="15.75" customHeight="1">
      <c r="A489" s="27" t="s">
        <v>2532</v>
      </c>
      <c r="B489" s="27" t="s">
        <v>2533</v>
      </c>
      <c r="C489" s="320" t="s">
        <v>2535</v>
      </c>
      <c r="D489" s="27" t="s">
        <v>132</v>
      </c>
      <c r="E489" s="8"/>
      <c r="F489" s="8"/>
      <c r="G489" s="318"/>
      <c r="H489" s="318"/>
      <c r="I489" s="318"/>
      <c r="J489" s="318"/>
      <c r="K489" s="318"/>
      <c r="L489" s="318"/>
      <c r="M489" s="318"/>
      <c r="N489" s="318"/>
      <c r="O489" s="318"/>
      <c r="P489" s="318"/>
      <c r="Q489" s="318"/>
      <c r="R489" s="318"/>
      <c r="S489" s="318"/>
      <c r="T489" s="318"/>
      <c r="U489" s="318"/>
      <c r="V489" s="318"/>
      <c r="W489" s="318"/>
      <c r="X489" s="318"/>
      <c r="Y489" s="318"/>
      <c r="Z489" s="318"/>
    </row>
    <row r="490" ht="15.75" customHeight="1">
      <c r="A490" s="27" t="s">
        <v>2536</v>
      </c>
      <c r="B490" s="27" t="s">
        <v>2538</v>
      </c>
      <c r="C490" s="320" t="s">
        <v>2540</v>
      </c>
      <c r="D490" s="27" t="s">
        <v>632</v>
      </c>
      <c r="E490" s="8"/>
      <c r="F490" s="8"/>
      <c r="G490" s="318"/>
      <c r="H490" s="318"/>
      <c r="I490" s="318"/>
      <c r="J490" s="318"/>
      <c r="K490" s="318"/>
      <c r="L490" s="318"/>
      <c r="M490" s="318"/>
      <c r="N490" s="318"/>
      <c r="O490" s="318"/>
      <c r="P490" s="318"/>
      <c r="Q490" s="318"/>
      <c r="R490" s="318"/>
      <c r="S490" s="318"/>
      <c r="T490" s="318"/>
      <c r="U490" s="318"/>
      <c r="V490" s="318"/>
      <c r="W490" s="318"/>
      <c r="X490" s="318"/>
      <c r="Y490" s="318"/>
      <c r="Z490" s="318"/>
    </row>
    <row r="491" ht="15.75" customHeight="1">
      <c r="A491" s="27" t="s">
        <v>2543</v>
      </c>
      <c r="B491" s="27" t="s">
        <v>2545</v>
      </c>
      <c r="C491" s="320" t="s">
        <v>2547</v>
      </c>
      <c r="D491" s="27" t="s">
        <v>632</v>
      </c>
      <c r="E491" s="8"/>
      <c r="F491" s="8"/>
      <c r="G491" s="318"/>
      <c r="H491" s="318"/>
      <c r="I491" s="318"/>
      <c r="J491" s="318"/>
      <c r="K491" s="318"/>
      <c r="L491" s="318"/>
      <c r="M491" s="318"/>
      <c r="N491" s="318"/>
      <c r="O491" s="318"/>
      <c r="P491" s="318"/>
      <c r="Q491" s="318"/>
      <c r="R491" s="318"/>
      <c r="S491" s="318"/>
      <c r="T491" s="318"/>
      <c r="U491" s="318"/>
      <c r="V491" s="318"/>
      <c r="W491" s="318"/>
      <c r="X491" s="318"/>
      <c r="Y491" s="318"/>
      <c r="Z491" s="318"/>
    </row>
    <row r="492" ht="15.75" customHeight="1">
      <c r="A492" s="27" t="s">
        <v>2549</v>
      </c>
      <c r="B492" s="27" t="s">
        <v>2545</v>
      </c>
      <c r="C492" s="320" t="s">
        <v>2550</v>
      </c>
      <c r="D492" s="27" t="s">
        <v>94</v>
      </c>
      <c r="E492" s="8"/>
      <c r="F492" s="8"/>
      <c r="G492" s="318"/>
      <c r="H492" s="318"/>
      <c r="I492" s="318"/>
      <c r="J492" s="318"/>
      <c r="K492" s="318"/>
      <c r="L492" s="318"/>
      <c r="M492" s="318"/>
      <c r="N492" s="318"/>
      <c r="O492" s="318"/>
      <c r="P492" s="318"/>
      <c r="Q492" s="318"/>
      <c r="R492" s="318"/>
      <c r="S492" s="318"/>
      <c r="T492" s="318"/>
      <c r="U492" s="318"/>
      <c r="V492" s="318"/>
      <c r="W492" s="318"/>
      <c r="X492" s="318"/>
      <c r="Y492" s="318"/>
      <c r="Z492" s="318"/>
    </row>
    <row r="493" ht="15.75" customHeight="1">
      <c r="A493" s="27" t="s">
        <v>2554</v>
      </c>
      <c r="B493" s="27" t="s">
        <v>2555</v>
      </c>
      <c r="C493" s="320" t="s">
        <v>2556</v>
      </c>
      <c r="D493" s="27" t="s">
        <v>2558</v>
      </c>
      <c r="E493" s="8"/>
      <c r="F493" s="8"/>
      <c r="G493" s="318"/>
      <c r="H493" s="318"/>
      <c r="I493" s="318"/>
      <c r="J493" s="318"/>
      <c r="K493" s="318"/>
      <c r="L493" s="318"/>
      <c r="M493" s="318"/>
      <c r="N493" s="318"/>
      <c r="O493" s="318"/>
      <c r="P493" s="318"/>
      <c r="Q493" s="318"/>
      <c r="R493" s="318"/>
      <c r="S493" s="318"/>
      <c r="T493" s="318"/>
      <c r="U493" s="318"/>
      <c r="V493" s="318"/>
      <c r="W493" s="318"/>
      <c r="X493" s="318"/>
      <c r="Y493" s="318"/>
      <c r="Z493" s="318"/>
    </row>
    <row r="494" ht="15.75" customHeight="1">
      <c r="A494" s="27" t="s">
        <v>2561</v>
      </c>
      <c r="B494" s="27" t="s">
        <v>2562</v>
      </c>
      <c r="C494" s="320" t="s">
        <v>2563</v>
      </c>
      <c r="D494" s="27" t="s">
        <v>632</v>
      </c>
      <c r="E494" s="8"/>
      <c r="F494" s="8"/>
      <c r="G494" s="318"/>
      <c r="H494" s="318"/>
      <c r="I494" s="318"/>
      <c r="J494" s="318"/>
      <c r="K494" s="318"/>
      <c r="L494" s="318"/>
      <c r="M494" s="318"/>
      <c r="N494" s="318"/>
      <c r="O494" s="318"/>
      <c r="P494" s="318"/>
      <c r="Q494" s="318"/>
      <c r="R494" s="318"/>
      <c r="S494" s="318"/>
      <c r="T494" s="318"/>
      <c r="U494" s="318"/>
      <c r="V494" s="318"/>
      <c r="W494" s="318"/>
      <c r="X494" s="318"/>
      <c r="Y494" s="318"/>
      <c r="Z494" s="318"/>
    </row>
    <row r="495" ht="15.75" customHeight="1">
      <c r="A495" s="27" t="s">
        <v>2567</v>
      </c>
      <c r="B495" s="27" t="s">
        <v>2568</v>
      </c>
      <c r="C495" s="320" t="s">
        <v>2569</v>
      </c>
      <c r="D495" s="27" t="s">
        <v>2570</v>
      </c>
      <c r="E495" s="8"/>
      <c r="F495" s="8"/>
      <c r="G495" s="318"/>
      <c r="H495" s="318"/>
      <c r="I495" s="318"/>
      <c r="J495" s="318"/>
      <c r="K495" s="318"/>
      <c r="L495" s="318"/>
      <c r="M495" s="318"/>
      <c r="N495" s="318"/>
      <c r="O495" s="318"/>
      <c r="P495" s="318"/>
      <c r="Q495" s="318"/>
      <c r="R495" s="318"/>
      <c r="S495" s="318"/>
      <c r="T495" s="318"/>
      <c r="U495" s="318"/>
      <c r="V495" s="318"/>
      <c r="W495" s="318"/>
      <c r="X495" s="318"/>
      <c r="Y495" s="318"/>
      <c r="Z495" s="318"/>
    </row>
    <row r="496" ht="15.75" customHeight="1">
      <c r="A496" s="27" t="s">
        <v>2572</v>
      </c>
      <c r="B496" s="27" t="s">
        <v>2568</v>
      </c>
      <c r="C496" s="320" t="s">
        <v>2575</v>
      </c>
      <c r="D496" s="27" t="s">
        <v>632</v>
      </c>
      <c r="E496" s="8"/>
      <c r="F496" s="8"/>
      <c r="G496" s="318"/>
      <c r="H496" s="318"/>
      <c r="I496" s="318"/>
      <c r="J496" s="318"/>
      <c r="K496" s="318"/>
      <c r="L496" s="318"/>
      <c r="M496" s="318"/>
      <c r="N496" s="318"/>
      <c r="O496" s="318"/>
      <c r="P496" s="318"/>
      <c r="Q496" s="318"/>
      <c r="R496" s="318"/>
      <c r="S496" s="318"/>
      <c r="T496" s="318"/>
      <c r="U496" s="318"/>
      <c r="V496" s="318"/>
      <c r="W496" s="318"/>
      <c r="X496" s="318"/>
      <c r="Y496" s="318"/>
      <c r="Z496" s="318"/>
    </row>
    <row r="497" ht="15.75" customHeight="1">
      <c r="A497" s="27" t="s">
        <v>2576</v>
      </c>
      <c r="B497" s="27" t="s">
        <v>2578</v>
      </c>
      <c r="C497" s="320" t="s">
        <v>2580</v>
      </c>
      <c r="D497" s="27" t="s">
        <v>132</v>
      </c>
      <c r="E497" s="8"/>
      <c r="F497" s="8"/>
      <c r="G497" s="318"/>
      <c r="H497" s="318"/>
      <c r="I497" s="318"/>
      <c r="J497" s="318"/>
      <c r="K497" s="318"/>
      <c r="L497" s="318"/>
      <c r="M497" s="318"/>
      <c r="N497" s="318"/>
      <c r="O497" s="318"/>
      <c r="P497" s="318"/>
      <c r="Q497" s="318"/>
      <c r="R497" s="318"/>
      <c r="S497" s="318"/>
      <c r="T497" s="318"/>
      <c r="U497" s="318"/>
      <c r="V497" s="318"/>
      <c r="W497" s="318"/>
      <c r="X497" s="318"/>
      <c r="Y497" s="318"/>
      <c r="Z497" s="318"/>
    </row>
    <row r="498" ht="15.75" customHeight="1">
      <c r="A498" s="27" t="s">
        <v>2582</v>
      </c>
      <c r="B498" s="27" t="s">
        <v>2578</v>
      </c>
      <c r="C498" s="320" t="s">
        <v>2583</v>
      </c>
      <c r="D498" s="27" t="s">
        <v>94</v>
      </c>
      <c r="E498" s="8"/>
      <c r="F498" s="8"/>
      <c r="G498" s="318"/>
      <c r="H498" s="318"/>
      <c r="I498" s="318"/>
      <c r="J498" s="318"/>
      <c r="K498" s="318"/>
      <c r="L498" s="318"/>
      <c r="M498" s="318"/>
      <c r="N498" s="318"/>
      <c r="O498" s="318"/>
      <c r="P498" s="318"/>
      <c r="Q498" s="318"/>
      <c r="R498" s="318"/>
      <c r="S498" s="318"/>
      <c r="T498" s="318"/>
      <c r="U498" s="318"/>
      <c r="V498" s="318"/>
      <c r="W498" s="318"/>
      <c r="X498" s="318"/>
      <c r="Y498" s="318"/>
      <c r="Z498" s="318"/>
    </row>
    <row r="499" ht="15.75" customHeight="1">
      <c r="A499" s="27" t="s">
        <v>2587</v>
      </c>
      <c r="B499" s="27" t="s">
        <v>2588</v>
      </c>
      <c r="C499" s="320" t="s">
        <v>2589</v>
      </c>
      <c r="D499" s="27" t="s">
        <v>132</v>
      </c>
      <c r="E499" s="8"/>
      <c r="F499" s="8"/>
      <c r="G499" s="318"/>
      <c r="H499" s="318"/>
      <c r="I499" s="318"/>
      <c r="J499" s="318"/>
      <c r="K499" s="318"/>
      <c r="L499" s="318"/>
      <c r="M499" s="318"/>
      <c r="N499" s="318"/>
      <c r="O499" s="318"/>
      <c r="P499" s="318"/>
      <c r="Q499" s="318"/>
      <c r="R499" s="318"/>
      <c r="S499" s="318"/>
      <c r="T499" s="318"/>
      <c r="U499" s="318"/>
      <c r="V499" s="318"/>
      <c r="W499" s="318"/>
      <c r="X499" s="318"/>
      <c r="Y499" s="318"/>
      <c r="Z499" s="318"/>
    </row>
    <row r="500" ht="15.75" customHeight="1">
      <c r="A500" s="27" t="s">
        <v>2593</v>
      </c>
      <c r="B500" s="27" t="s">
        <v>2594</v>
      </c>
      <c r="C500" s="320" t="s">
        <v>2595</v>
      </c>
      <c r="D500" s="27" t="s">
        <v>132</v>
      </c>
      <c r="E500" s="8"/>
      <c r="F500" s="8"/>
      <c r="G500" s="318"/>
      <c r="H500" s="318"/>
      <c r="I500" s="318"/>
      <c r="J500" s="318"/>
      <c r="K500" s="318"/>
      <c r="L500" s="318"/>
      <c r="M500" s="318"/>
      <c r="N500" s="318"/>
      <c r="O500" s="318"/>
      <c r="P500" s="318"/>
      <c r="Q500" s="318"/>
      <c r="R500" s="318"/>
      <c r="S500" s="318"/>
      <c r="T500" s="318"/>
      <c r="U500" s="318"/>
      <c r="V500" s="318"/>
      <c r="W500" s="318"/>
      <c r="X500" s="318"/>
      <c r="Y500" s="318"/>
      <c r="Z500" s="318"/>
    </row>
    <row r="501" ht="15.75" customHeight="1">
      <c r="A501" s="27" t="s">
        <v>2598</v>
      </c>
      <c r="B501" s="27" t="s">
        <v>2600</v>
      </c>
      <c r="C501" s="320" t="s">
        <v>2601</v>
      </c>
      <c r="D501" s="27" t="s">
        <v>94</v>
      </c>
      <c r="E501" s="8"/>
      <c r="F501" s="8"/>
      <c r="G501" s="318"/>
      <c r="H501" s="318"/>
      <c r="I501" s="318"/>
      <c r="J501" s="318"/>
      <c r="K501" s="318"/>
      <c r="L501" s="318"/>
      <c r="M501" s="318"/>
      <c r="N501" s="318"/>
      <c r="O501" s="318"/>
      <c r="P501" s="318"/>
      <c r="Q501" s="318"/>
      <c r="R501" s="318"/>
      <c r="S501" s="318"/>
      <c r="T501" s="318"/>
      <c r="U501" s="318"/>
      <c r="V501" s="318"/>
      <c r="W501" s="318"/>
      <c r="X501" s="318"/>
      <c r="Y501" s="318"/>
      <c r="Z501" s="318"/>
    </row>
    <row r="502" ht="15.75" customHeight="1">
      <c r="A502" s="27" t="s">
        <v>2602</v>
      </c>
      <c r="B502" s="27" t="s">
        <v>2604</v>
      </c>
      <c r="C502" s="320" t="s">
        <v>2606</v>
      </c>
      <c r="D502" s="27" t="s">
        <v>94</v>
      </c>
      <c r="E502" s="8"/>
      <c r="F502" s="8"/>
      <c r="G502" s="318"/>
      <c r="H502" s="318"/>
      <c r="I502" s="318"/>
      <c r="J502" s="318"/>
      <c r="K502" s="318"/>
      <c r="L502" s="318"/>
      <c r="M502" s="318"/>
      <c r="N502" s="318"/>
      <c r="O502" s="318"/>
      <c r="P502" s="318"/>
      <c r="Q502" s="318"/>
      <c r="R502" s="318"/>
      <c r="S502" s="318"/>
      <c r="T502" s="318"/>
      <c r="U502" s="318"/>
      <c r="V502" s="318"/>
      <c r="W502" s="318"/>
      <c r="X502" s="318"/>
      <c r="Y502" s="318"/>
      <c r="Z502" s="318"/>
    </row>
    <row r="503" ht="15.75" customHeight="1">
      <c r="A503" s="27" t="s">
        <v>2608</v>
      </c>
      <c r="B503" s="27" t="s">
        <v>2609</v>
      </c>
      <c r="C503" s="320" t="s">
        <v>2610</v>
      </c>
      <c r="D503" s="27" t="s">
        <v>2558</v>
      </c>
      <c r="E503" s="8"/>
      <c r="F503" s="8"/>
      <c r="G503" s="318"/>
      <c r="H503" s="318"/>
      <c r="I503" s="318"/>
      <c r="J503" s="318"/>
      <c r="K503" s="318"/>
      <c r="L503" s="318"/>
      <c r="M503" s="318"/>
      <c r="N503" s="318"/>
      <c r="O503" s="318"/>
      <c r="P503" s="318"/>
      <c r="Q503" s="318"/>
      <c r="R503" s="318"/>
      <c r="S503" s="318"/>
      <c r="T503" s="318"/>
      <c r="U503" s="318"/>
      <c r="V503" s="318"/>
      <c r="W503" s="318"/>
      <c r="X503" s="318"/>
      <c r="Y503" s="318"/>
      <c r="Z503" s="318"/>
    </row>
    <row r="504" ht="15.75" customHeight="1">
      <c r="A504" s="27" t="s">
        <v>2613</v>
      </c>
      <c r="B504" s="27" t="s">
        <v>2614</v>
      </c>
      <c r="C504" s="320" t="s">
        <v>2616</v>
      </c>
      <c r="D504" s="27" t="s">
        <v>670</v>
      </c>
      <c r="E504" s="8"/>
      <c r="F504" s="8"/>
      <c r="G504" s="318"/>
      <c r="H504" s="318"/>
      <c r="I504" s="318"/>
      <c r="J504" s="318"/>
      <c r="K504" s="318"/>
      <c r="L504" s="318"/>
      <c r="M504" s="318"/>
      <c r="N504" s="318"/>
      <c r="O504" s="318"/>
      <c r="P504" s="318"/>
      <c r="Q504" s="318"/>
      <c r="R504" s="318"/>
      <c r="S504" s="318"/>
      <c r="T504" s="318"/>
      <c r="U504" s="318"/>
      <c r="V504" s="318"/>
      <c r="W504" s="318"/>
      <c r="X504" s="318"/>
      <c r="Y504" s="318"/>
      <c r="Z504" s="318"/>
    </row>
    <row r="505" ht="15.75" customHeight="1">
      <c r="A505" s="27" t="s">
        <v>2618</v>
      </c>
      <c r="B505" s="27" t="s">
        <v>2614</v>
      </c>
      <c r="C505" s="320" t="s">
        <v>2621</v>
      </c>
      <c r="D505" s="27" t="s">
        <v>581</v>
      </c>
      <c r="E505" s="8"/>
      <c r="F505" s="8"/>
      <c r="G505" s="318"/>
      <c r="H505" s="318"/>
      <c r="I505" s="318"/>
      <c r="J505" s="318"/>
      <c r="K505" s="318"/>
      <c r="L505" s="318"/>
      <c r="M505" s="318"/>
      <c r="N505" s="318"/>
      <c r="O505" s="318"/>
      <c r="P505" s="318"/>
      <c r="Q505" s="318"/>
      <c r="R505" s="318"/>
      <c r="S505" s="318"/>
      <c r="T505" s="318"/>
      <c r="U505" s="318"/>
      <c r="V505" s="318"/>
      <c r="W505" s="318"/>
      <c r="X505" s="318"/>
      <c r="Y505" s="318"/>
      <c r="Z505" s="318"/>
    </row>
    <row r="506" ht="15.75" customHeight="1">
      <c r="A506" s="27" t="s">
        <v>2622</v>
      </c>
      <c r="B506" s="27" t="s">
        <v>2624</v>
      </c>
      <c r="C506" s="320" t="s">
        <v>2626</v>
      </c>
      <c r="D506" s="27" t="s">
        <v>670</v>
      </c>
      <c r="E506" s="8"/>
      <c r="F506" s="8"/>
      <c r="G506" s="318"/>
      <c r="H506" s="318"/>
      <c r="I506" s="318"/>
      <c r="J506" s="318"/>
      <c r="K506" s="318"/>
      <c r="L506" s="318"/>
      <c r="M506" s="318"/>
      <c r="N506" s="318"/>
      <c r="O506" s="318"/>
      <c r="P506" s="318"/>
      <c r="Q506" s="318"/>
      <c r="R506" s="318"/>
      <c r="S506" s="318"/>
      <c r="T506" s="318"/>
      <c r="U506" s="318"/>
      <c r="V506" s="318"/>
      <c r="W506" s="318"/>
      <c r="X506" s="318"/>
      <c r="Y506" s="318"/>
      <c r="Z506" s="318"/>
    </row>
    <row r="507" ht="15.75" customHeight="1">
      <c r="A507" s="27" t="s">
        <v>2628</v>
      </c>
      <c r="B507" s="27" t="s">
        <v>2629</v>
      </c>
      <c r="C507" s="320" t="s">
        <v>2630</v>
      </c>
      <c r="D507" s="27" t="s">
        <v>632</v>
      </c>
      <c r="E507" s="8"/>
      <c r="F507" s="8"/>
      <c r="G507" s="318"/>
      <c r="H507" s="318"/>
      <c r="I507" s="318"/>
      <c r="J507" s="318"/>
      <c r="K507" s="318"/>
      <c r="L507" s="318"/>
      <c r="M507" s="318"/>
      <c r="N507" s="318"/>
      <c r="O507" s="318"/>
      <c r="P507" s="318"/>
      <c r="Q507" s="318"/>
      <c r="R507" s="318"/>
      <c r="S507" s="318"/>
      <c r="T507" s="318"/>
      <c r="U507" s="318"/>
      <c r="V507" s="318"/>
      <c r="W507" s="318"/>
      <c r="X507" s="318"/>
      <c r="Y507" s="318"/>
      <c r="Z507" s="318"/>
    </row>
    <row r="508" ht="15.75" customHeight="1">
      <c r="A508" s="27" t="s">
        <v>2637</v>
      </c>
      <c r="B508" s="27" t="s">
        <v>2638</v>
      </c>
      <c r="C508" s="320" t="s">
        <v>2639</v>
      </c>
      <c r="D508" s="27" t="s">
        <v>132</v>
      </c>
      <c r="E508" s="8"/>
      <c r="F508" s="8"/>
      <c r="G508" s="318"/>
      <c r="H508" s="318"/>
      <c r="I508" s="318"/>
      <c r="J508" s="318"/>
      <c r="K508" s="318"/>
      <c r="L508" s="318"/>
      <c r="M508" s="318"/>
      <c r="N508" s="318"/>
      <c r="O508" s="318"/>
      <c r="P508" s="318"/>
      <c r="Q508" s="318"/>
      <c r="R508" s="318"/>
      <c r="S508" s="318"/>
      <c r="T508" s="318"/>
      <c r="U508" s="318"/>
      <c r="V508" s="318"/>
      <c r="W508" s="318"/>
      <c r="X508" s="318"/>
      <c r="Y508" s="318"/>
      <c r="Z508" s="318"/>
    </row>
    <row r="509" ht="15.75" customHeight="1">
      <c r="A509" s="27" t="s">
        <v>2643</v>
      </c>
      <c r="B509" s="27" t="s">
        <v>2644</v>
      </c>
      <c r="C509" s="320" t="s">
        <v>2645</v>
      </c>
      <c r="D509" s="27" t="s">
        <v>94</v>
      </c>
      <c r="E509" s="8"/>
      <c r="F509" s="8"/>
      <c r="G509" s="318"/>
      <c r="H509" s="318"/>
      <c r="I509" s="318"/>
      <c r="J509" s="318"/>
      <c r="K509" s="318"/>
      <c r="L509" s="318"/>
      <c r="M509" s="318"/>
      <c r="N509" s="318"/>
      <c r="O509" s="318"/>
      <c r="P509" s="318"/>
      <c r="Q509" s="318"/>
      <c r="R509" s="318"/>
      <c r="S509" s="318"/>
      <c r="T509" s="318"/>
      <c r="U509" s="318"/>
      <c r="V509" s="318"/>
      <c r="W509" s="318"/>
      <c r="X509" s="318"/>
      <c r="Y509" s="318"/>
      <c r="Z509" s="318"/>
    </row>
    <row r="510" ht="15.75" customHeight="1">
      <c r="A510" s="27" t="s">
        <v>2648</v>
      </c>
      <c r="B510" s="27" t="s">
        <v>2650</v>
      </c>
      <c r="C510" s="320" t="s">
        <v>2651</v>
      </c>
      <c r="D510" s="27" t="s">
        <v>105</v>
      </c>
      <c r="E510" s="8"/>
      <c r="F510" s="8"/>
      <c r="G510" s="318"/>
      <c r="H510" s="318"/>
      <c r="I510" s="318"/>
      <c r="J510" s="318"/>
      <c r="K510" s="318"/>
      <c r="L510" s="318"/>
      <c r="M510" s="318"/>
      <c r="N510" s="318"/>
      <c r="O510" s="318"/>
      <c r="P510" s="318"/>
      <c r="Q510" s="318"/>
      <c r="R510" s="318"/>
      <c r="S510" s="318"/>
      <c r="T510" s="318"/>
      <c r="U510" s="318"/>
      <c r="V510" s="318"/>
      <c r="W510" s="318"/>
      <c r="X510" s="318"/>
      <c r="Y510" s="318"/>
      <c r="Z510" s="318"/>
    </row>
    <row r="511" ht="15.75" customHeight="1">
      <c r="A511" s="27" t="s">
        <v>2653</v>
      </c>
      <c r="B511" s="27" t="s">
        <v>2655</v>
      </c>
      <c r="C511" s="320" t="s">
        <v>2656</v>
      </c>
      <c r="D511" s="27" t="s">
        <v>105</v>
      </c>
      <c r="E511" s="8"/>
      <c r="F511" s="8"/>
      <c r="G511" s="318"/>
      <c r="H511" s="318"/>
      <c r="I511" s="318"/>
      <c r="J511" s="318"/>
      <c r="K511" s="318"/>
      <c r="L511" s="318"/>
      <c r="M511" s="318"/>
      <c r="N511" s="318"/>
      <c r="O511" s="318"/>
      <c r="P511" s="318"/>
      <c r="Q511" s="318"/>
      <c r="R511" s="318"/>
      <c r="S511" s="318"/>
      <c r="T511" s="318"/>
      <c r="U511" s="318"/>
      <c r="V511" s="318"/>
      <c r="W511" s="318"/>
      <c r="X511" s="318"/>
      <c r="Y511" s="318"/>
      <c r="Z511" s="318"/>
    </row>
    <row r="512" ht="15.75" customHeight="1">
      <c r="A512" s="27" t="s">
        <v>2658</v>
      </c>
      <c r="B512" s="27" t="s">
        <v>2660</v>
      </c>
      <c r="C512" s="320" t="s">
        <v>2662</v>
      </c>
      <c r="D512" s="27" t="s">
        <v>94</v>
      </c>
      <c r="E512" s="8"/>
      <c r="F512" s="8"/>
      <c r="G512" s="318"/>
      <c r="H512" s="318"/>
      <c r="I512" s="318"/>
      <c r="J512" s="318"/>
      <c r="K512" s="318"/>
      <c r="L512" s="318"/>
      <c r="M512" s="318"/>
      <c r="N512" s="318"/>
      <c r="O512" s="318"/>
      <c r="P512" s="318"/>
      <c r="Q512" s="318"/>
      <c r="R512" s="318"/>
      <c r="S512" s="318"/>
      <c r="T512" s="318"/>
      <c r="U512" s="318"/>
      <c r="V512" s="318"/>
      <c r="W512" s="318"/>
      <c r="X512" s="318"/>
      <c r="Y512" s="318"/>
      <c r="Z512" s="318"/>
    </row>
    <row r="513" ht="15.75" customHeight="1">
      <c r="A513" s="27" t="s">
        <v>2666</v>
      </c>
      <c r="B513" s="27" t="s">
        <v>2660</v>
      </c>
      <c r="C513" s="320" t="s">
        <v>2668</v>
      </c>
      <c r="D513" s="27" t="s">
        <v>866</v>
      </c>
      <c r="E513" s="8"/>
      <c r="F513" s="8"/>
      <c r="G513" s="318"/>
      <c r="H513" s="318"/>
      <c r="I513" s="318"/>
      <c r="J513" s="318"/>
      <c r="K513" s="318"/>
      <c r="L513" s="318"/>
      <c r="M513" s="318"/>
      <c r="N513" s="318"/>
      <c r="O513" s="318"/>
      <c r="P513" s="318"/>
      <c r="Q513" s="318"/>
      <c r="R513" s="318"/>
      <c r="S513" s="318"/>
      <c r="T513" s="318"/>
      <c r="U513" s="318"/>
      <c r="V513" s="318"/>
      <c r="W513" s="318"/>
      <c r="X513" s="318"/>
      <c r="Y513" s="318"/>
      <c r="Z513" s="318"/>
    </row>
    <row r="514" ht="15.75" customHeight="1">
      <c r="A514" s="27" t="s">
        <v>2672</v>
      </c>
      <c r="B514" s="27" t="s">
        <v>2660</v>
      </c>
      <c r="C514" s="320" t="s">
        <v>2673</v>
      </c>
      <c r="D514" s="27" t="s">
        <v>126</v>
      </c>
      <c r="E514" s="8"/>
      <c r="F514" s="8"/>
      <c r="G514" s="318"/>
      <c r="H514" s="318"/>
      <c r="I514" s="318"/>
      <c r="J514" s="318"/>
      <c r="K514" s="318"/>
      <c r="L514" s="318"/>
      <c r="M514" s="318"/>
      <c r="N514" s="318"/>
      <c r="O514" s="318"/>
      <c r="P514" s="318"/>
      <c r="Q514" s="318"/>
      <c r="R514" s="318"/>
      <c r="S514" s="318"/>
      <c r="T514" s="318"/>
      <c r="U514" s="318"/>
      <c r="V514" s="318"/>
      <c r="W514" s="318"/>
      <c r="X514" s="318"/>
      <c r="Y514" s="318"/>
      <c r="Z514" s="318"/>
    </row>
    <row r="515" ht="15.75" customHeight="1">
      <c r="A515" s="27" t="s">
        <v>2677</v>
      </c>
      <c r="B515" s="27" t="s">
        <v>2678</v>
      </c>
      <c r="C515" s="320" t="s">
        <v>2679</v>
      </c>
      <c r="D515" s="27" t="s">
        <v>94</v>
      </c>
      <c r="E515" s="8"/>
      <c r="F515" s="8"/>
      <c r="G515" s="318"/>
      <c r="H515" s="318"/>
      <c r="I515" s="318"/>
      <c r="J515" s="318"/>
      <c r="K515" s="318"/>
      <c r="L515" s="318"/>
      <c r="M515" s="318"/>
      <c r="N515" s="318"/>
      <c r="O515" s="318"/>
      <c r="P515" s="318"/>
      <c r="Q515" s="318"/>
      <c r="R515" s="318"/>
      <c r="S515" s="318"/>
      <c r="T515" s="318"/>
      <c r="U515" s="318"/>
      <c r="V515" s="318"/>
      <c r="W515" s="318"/>
      <c r="X515" s="318"/>
      <c r="Y515" s="318"/>
      <c r="Z515" s="318"/>
    </row>
    <row r="516" ht="15.75" customHeight="1">
      <c r="A516" s="27" t="s">
        <v>2684</v>
      </c>
      <c r="B516" s="27" t="s">
        <v>2678</v>
      </c>
      <c r="C516" s="320" t="s">
        <v>2685</v>
      </c>
      <c r="D516" s="27" t="s">
        <v>866</v>
      </c>
      <c r="E516" s="8"/>
      <c r="F516" s="8"/>
      <c r="G516" s="318"/>
      <c r="H516" s="318"/>
      <c r="I516" s="318"/>
      <c r="J516" s="318"/>
      <c r="K516" s="318"/>
      <c r="L516" s="318"/>
      <c r="M516" s="318"/>
      <c r="N516" s="318"/>
      <c r="O516" s="318"/>
      <c r="P516" s="318"/>
      <c r="Q516" s="318"/>
      <c r="R516" s="318"/>
      <c r="S516" s="318"/>
      <c r="T516" s="318"/>
      <c r="U516" s="318"/>
      <c r="V516" s="318"/>
      <c r="W516" s="318"/>
      <c r="X516" s="318"/>
      <c r="Y516" s="318"/>
      <c r="Z516" s="318"/>
    </row>
    <row r="517" ht="15.75" customHeight="1">
      <c r="A517" s="27" t="s">
        <v>2689</v>
      </c>
      <c r="B517" s="27" t="s">
        <v>2678</v>
      </c>
      <c r="C517" s="320" t="s">
        <v>2690</v>
      </c>
      <c r="D517" s="27" t="s">
        <v>126</v>
      </c>
      <c r="E517" s="8"/>
      <c r="F517" s="8"/>
      <c r="G517" s="318"/>
      <c r="H517" s="318"/>
      <c r="I517" s="318"/>
      <c r="J517" s="318"/>
      <c r="K517" s="318"/>
      <c r="L517" s="318"/>
      <c r="M517" s="318"/>
      <c r="N517" s="318"/>
      <c r="O517" s="318"/>
      <c r="P517" s="318"/>
      <c r="Q517" s="318"/>
      <c r="R517" s="318"/>
      <c r="S517" s="318"/>
      <c r="T517" s="318"/>
      <c r="U517" s="318"/>
      <c r="V517" s="318"/>
      <c r="W517" s="318"/>
      <c r="X517" s="318"/>
      <c r="Y517" s="318"/>
      <c r="Z517" s="318"/>
    </row>
    <row r="518" ht="15.75" customHeight="1">
      <c r="A518" s="27" t="s">
        <v>2694</v>
      </c>
      <c r="B518" s="27" t="s">
        <v>2695</v>
      </c>
      <c r="C518" s="320" t="s">
        <v>2696</v>
      </c>
      <c r="D518" s="27" t="s">
        <v>942</v>
      </c>
      <c r="E518" s="8"/>
      <c r="F518" s="8"/>
      <c r="G518" s="318"/>
      <c r="H518" s="318"/>
      <c r="I518" s="318"/>
      <c r="J518" s="318"/>
      <c r="K518" s="318"/>
      <c r="L518" s="318"/>
      <c r="M518" s="318"/>
      <c r="N518" s="318"/>
      <c r="O518" s="318"/>
      <c r="P518" s="318"/>
      <c r="Q518" s="318"/>
      <c r="R518" s="318"/>
      <c r="S518" s="318"/>
      <c r="T518" s="318"/>
      <c r="U518" s="318"/>
      <c r="V518" s="318"/>
      <c r="W518" s="318"/>
      <c r="X518" s="318"/>
      <c r="Y518" s="318"/>
      <c r="Z518" s="318"/>
    </row>
    <row r="519" ht="15.75" customHeight="1">
      <c r="A519" s="27" t="s">
        <v>2700</v>
      </c>
      <c r="B519" s="27" t="s">
        <v>2701</v>
      </c>
      <c r="C519" s="320" t="s">
        <v>2702</v>
      </c>
      <c r="D519" s="27" t="s">
        <v>105</v>
      </c>
      <c r="E519" s="8"/>
      <c r="F519" s="8"/>
      <c r="G519" s="318"/>
      <c r="H519" s="318"/>
      <c r="I519" s="318"/>
      <c r="J519" s="318"/>
      <c r="K519" s="318"/>
      <c r="L519" s="318"/>
      <c r="M519" s="318"/>
      <c r="N519" s="318"/>
      <c r="O519" s="318"/>
      <c r="P519" s="318"/>
      <c r="Q519" s="318"/>
      <c r="R519" s="318"/>
      <c r="S519" s="318"/>
      <c r="T519" s="318"/>
      <c r="U519" s="318"/>
      <c r="V519" s="318"/>
      <c r="W519" s="318"/>
      <c r="X519" s="318"/>
      <c r="Y519" s="318"/>
      <c r="Z519" s="318"/>
    </row>
    <row r="520" ht="15.75" customHeight="1">
      <c r="A520" s="27" t="s">
        <v>2706</v>
      </c>
      <c r="B520" s="27" t="s">
        <v>2707</v>
      </c>
      <c r="C520" s="320" t="s">
        <v>290</v>
      </c>
      <c r="D520" s="27" t="s">
        <v>632</v>
      </c>
      <c r="E520" s="8"/>
      <c r="F520" s="8"/>
      <c r="G520" s="318"/>
      <c r="H520" s="318"/>
      <c r="I520" s="318"/>
      <c r="J520" s="318"/>
      <c r="K520" s="318"/>
      <c r="L520" s="318"/>
      <c r="M520" s="318"/>
      <c r="N520" s="318"/>
      <c r="O520" s="318"/>
      <c r="P520" s="318"/>
      <c r="Q520" s="318"/>
      <c r="R520" s="318"/>
      <c r="S520" s="318"/>
      <c r="T520" s="318"/>
      <c r="U520" s="318"/>
      <c r="V520" s="318"/>
      <c r="W520" s="318"/>
      <c r="X520" s="318"/>
      <c r="Y520" s="318"/>
      <c r="Z520" s="318"/>
    </row>
    <row r="521" ht="15.75" customHeight="1">
      <c r="A521" s="27" t="s">
        <v>2711</v>
      </c>
      <c r="B521" s="27" t="s">
        <v>2707</v>
      </c>
      <c r="C521" s="320" t="s">
        <v>293</v>
      </c>
      <c r="D521" s="27" t="s">
        <v>94</v>
      </c>
      <c r="E521" s="8"/>
      <c r="F521" s="8"/>
      <c r="G521" s="318"/>
      <c r="H521" s="318"/>
      <c r="I521" s="318"/>
      <c r="J521" s="318"/>
      <c r="K521" s="318"/>
      <c r="L521" s="318"/>
      <c r="M521" s="318"/>
      <c r="N521" s="318"/>
      <c r="O521" s="318"/>
      <c r="P521" s="318"/>
      <c r="Q521" s="318"/>
      <c r="R521" s="318"/>
      <c r="S521" s="318"/>
      <c r="T521" s="318"/>
      <c r="U521" s="318"/>
      <c r="V521" s="318"/>
      <c r="W521" s="318"/>
      <c r="X521" s="318"/>
      <c r="Y521" s="318"/>
      <c r="Z521" s="318"/>
    </row>
    <row r="522" ht="15.75" customHeight="1">
      <c r="A522" s="27" t="s">
        <v>2715</v>
      </c>
      <c r="B522" s="27" t="s">
        <v>2707</v>
      </c>
      <c r="C522" s="320" t="s">
        <v>282</v>
      </c>
      <c r="D522" s="27" t="s">
        <v>866</v>
      </c>
      <c r="E522" s="8"/>
      <c r="F522" s="8"/>
      <c r="G522" s="318"/>
      <c r="H522" s="318"/>
      <c r="I522" s="318"/>
      <c r="J522" s="318"/>
      <c r="K522" s="318"/>
      <c r="L522" s="318"/>
      <c r="M522" s="318"/>
      <c r="N522" s="318"/>
      <c r="O522" s="318"/>
      <c r="P522" s="318"/>
      <c r="Q522" s="318"/>
      <c r="R522" s="318"/>
      <c r="S522" s="318"/>
      <c r="T522" s="318"/>
      <c r="U522" s="318"/>
      <c r="V522" s="318"/>
      <c r="W522" s="318"/>
      <c r="X522" s="318"/>
      <c r="Y522" s="318"/>
      <c r="Z522" s="318"/>
    </row>
    <row r="523" ht="15.75" customHeight="1">
      <c r="A523" s="27" t="s">
        <v>2716</v>
      </c>
      <c r="B523" s="27" t="s">
        <v>2718</v>
      </c>
      <c r="C523" s="320" t="s">
        <v>2720</v>
      </c>
      <c r="D523" s="27" t="s">
        <v>632</v>
      </c>
      <c r="E523" s="8"/>
      <c r="F523" s="8"/>
      <c r="G523" s="318"/>
      <c r="H523" s="318"/>
      <c r="I523" s="318"/>
      <c r="J523" s="318"/>
      <c r="K523" s="318"/>
      <c r="L523" s="318"/>
      <c r="M523" s="318"/>
      <c r="N523" s="318"/>
      <c r="O523" s="318"/>
      <c r="P523" s="318"/>
      <c r="Q523" s="318"/>
      <c r="R523" s="318"/>
      <c r="S523" s="318"/>
      <c r="T523" s="318"/>
      <c r="U523" s="318"/>
      <c r="V523" s="318"/>
      <c r="W523" s="318"/>
      <c r="X523" s="318"/>
      <c r="Y523" s="318"/>
      <c r="Z523" s="318"/>
    </row>
    <row r="524" ht="15.75" customHeight="1">
      <c r="A524" s="27" t="s">
        <v>2722</v>
      </c>
      <c r="B524" s="27" t="s">
        <v>2718</v>
      </c>
      <c r="C524" s="320" t="s">
        <v>2725</v>
      </c>
      <c r="D524" s="27" t="s">
        <v>94</v>
      </c>
      <c r="E524" s="8"/>
      <c r="F524" s="8"/>
      <c r="G524" s="318"/>
      <c r="H524" s="318"/>
      <c r="I524" s="318"/>
      <c r="J524" s="318"/>
      <c r="K524" s="318"/>
      <c r="L524" s="318"/>
      <c r="M524" s="318"/>
      <c r="N524" s="318"/>
      <c r="O524" s="318"/>
      <c r="P524" s="318"/>
      <c r="Q524" s="318"/>
      <c r="R524" s="318"/>
      <c r="S524" s="318"/>
      <c r="T524" s="318"/>
      <c r="U524" s="318"/>
      <c r="V524" s="318"/>
      <c r="W524" s="318"/>
      <c r="X524" s="318"/>
      <c r="Y524" s="318"/>
      <c r="Z524" s="318"/>
    </row>
    <row r="525" ht="15.75" customHeight="1">
      <c r="A525" s="27" t="s">
        <v>2727</v>
      </c>
      <c r="B525" s="27" t="s">
        <v>2718</v>
      </c>
      <c r="C525" s="320" t="s">
        <v>2730</v>
      </c>
      <c r="D525" s="27" t="s">
        <v>866</v>
      </c>
      <c r="E525" s="8"/>
      <c r="F525" s="8"/>
      <c r="G525" s="318"/>
      <c r="H525" s="318"/>
      <c r="I525" s="318"/>
      <c r="J525" s="318"/>
      <c r="K525" s="318"/>
      <c r="L525" s="318"/>
      <c r="M525" s="318"/>
      <c r="N525" s="318"/>
      <c r="O525" s="318"/>
      <c r="P525" s="318"/>
      <c r="Q525" s="318"/>
      <c r="R525" s="318"/>
      <c r="S525" s="318"/>
      <c r="T525" s="318"/>
      <c r="U525" s="318"/>
      <c r="V525" s="318"/>
      <c r="W525" s="318"/>
      <c r="X525" s="318"/>
      <c r="Y525" s="318"/>
      <c r="Z525" s="318"/>
    </row>
    <row r="526" ht="15.75" customHeight="1">
      <c r="A526" s="27" t="s">
        <v>2732</v>
      </c>
      <c r="B526" s="27" t="s">
        <v>2718</v>
      </c>
      <c r="C526" s="320" t="s">
        <v>2733</v>
      </c>
      <c r="D526" s="27" t="s">
        <v>105</v>
      </c>
      <c r="E526" s="8"/>
      <c r="F526" s="8"/>
      <c r="G526" s="318"/>
      <c r="H526" s="318"/>
      <c r="I526" s="318"/>
      <c r="J526" s="318"/>
      <c r="K526" s="318"/>
      <c r="L526" s="318"/>
      <c r="M526" s="318"/>
      <c r="N526" s="318"/>
      <c r="O526" s="318"/>
      <c r="P526" s="318"/>
      <c r="Q526" s="318"/>
      <c r="R526" s="318"/>
      <c r="S526" s="318"/>
      <c r="T526" s="318"/>
      <c r="U526" s="318"/>
      <c r="V526" s="318"/>
      <c r="W526" s="318"/>
      <c r="X526" s="318"/>
      <c r="Y526" s="318"/>
      <c r="Z526" s="318"/>
    </row>
    <row r="527" ht="15.75" customHeight="1">
      <c r="A527" s="27" t="s">
        <v>2736</v>
      </c>
      <c r="B527" s="27" t="s">
        <v>2737</v>
      </c>
      <c r="C527" s="320" t="s">
        <v>194</v>
      </c>
      <c r="D527" s="27" t="s">
        <v>94</v>
      </c>
      <c r="E527" s="8"/>
      <c r="F527" s="8"/>
      <c r="G527" s="318"/>
      <c r="H527" s="318"/>
      <c r="I527" s="318"/>
      <c r="J527" s="318"/>
      <c r="K527" s="318"/>
      <c r="L527" s="318"/>
      <c r="M527" s="318"/>
      <c r="N527" s="318"/>
      <c r="O527" s="318"/>
      <c r="P527" s="318"/>
      <c r="Q527" s="318"/>
      <c r="R527" s="318"/>
      <c r="S527" s="318"/>
      <c r="T527" s="318"/>
      <c r="U527" s="318"/>
      <c r="V527" s="318"/>
      <c r="W527" s="318"/>
      <c r="X527" s="318"/>
      <c r="Y527" s="318"/>
      <c r="Z527" s="318"/>
    </row>
    <row r="528" ht="15.75" customHeight="1">
      <c r="A528" s="27" t="s">
        <v>2739</v>
      </c>
      <c r="B528" s="27" t="s">
        <v>2740</v>
      </c>
      <c r="C528" s="320" t="s">
        <v>182</v>
      </c>
      <c r="D528" s="27" t="s">
        <v>94</v>
      </c>
      <c r="E528" s="8"/>
      <c r="F528" s="8"/>
      <c r="G528" s="318"/>
      <c r="H528" s="318"/>
      <c r="I528" s="318"/>
      <c r="J528" s="318"/>
      <c r="K528" s="318"/>
      <c r="L528" s="318"/>
      <c r="M528" s="318"/>
      <c r="N528" s="318"/>
      <c r="O528" s="318"/>
      <c r="P528" s="318"/>
      <c r="Q528" s="318"/>
      <c r="R528" s="318"/>
      <c r="S528" s="318"/>
      <c r="T528" s="318"/>
      <c r="U528" s="318"/>
      <c r="V528" s="318"/>
      <c r="W528" s="318"/>
      <c r="X528" s="318"/>
      <c r="Y528" s="318"/>
      <c r="Z528" s="318"/>
    </row>
    <row r="529" ht="15.75" customHeight="1">
      <c r="A529" s="27" t="s">
        <v>2744</v>
      </c>
      <c r="B529" s="27" t="s">
        <v>2745</v>
      </c>
      <c r="C529" s="320" t="s">
        <v>2746</v>
      </c>
      <c r="D529" s="27" t="s">
        <v>632</v>
      </c>
      <c r="E529" s="8"/>
      <c r="F529" s="8"/>
      <c r="G529" s="318"/>
      <c r="H529" s="318"/>
      <c r="I529" s="318"/>
      <c r="J529" s="318"/>
      <c r="K529" s="318"/>
      <c r="L529" s="318"/>
      <c r="M529" s="318"/>
      <c r="N529" s="318"/>
      <c r="O529" s="318"/>
      <c r="P529" s="318"/>
      <c r="Q529" s="318"/>
      <c r="R529" s="318"/>
      <c r="S529" s="318"/>
      <c r="T529" s="318"/>
      <c r="U529" s="318"/>
      <c r="V529" s="318"/>
      <c r="W529" s="318"/>
      <c r="X529" s="318"/>
      <c r="Y529" s="318"/>
      <c r="Z529" s="318"/>
    </row>
    <row r="530" ht="15.75" customHeight="1">
      <c r="A530" s="27" t="s">
        <v>2750</v>
      </c>
      <c r="B530" s="27" t="s">
        <v>2751</v>
      </c>
      <c r="C530" s="320" t="s">
        <v>2752</v>
      </c>
      <c r="D530" s="27" t="s">
        <v>632</v>
      </c>
      <c r="E530" s="8"/>
      <c r="F530" s="8"/>
      <c r="G530" s="318"/>
      <c r="H530" s="318"/>
      <c r="I530" s="318"/>
      <c r="J530" s="318"/>
      <c r="K530" s="318"/>
      <c r="L530" s="318"/>
      <c r="M530" s="318"/>
      <c r="N530" s="318"/>
      <c r="O530" s="318"/>
      <c r="P530" s="318"/>
      <c r="Q530" s="318"/>
      <c r="R530" s="318"/>
      <c r="S530" s="318"/>
      <c r="T530" s="318"/>
      <c r="U530" s="318"/>
      <c r="V530" s="318"/>
      <c r="W530" s="318"/>
      <c r="X530" s="318"/>
      <c r="Y530" s="318"/>
      <c r="Z530" s="318"/>
    </row>
    <row r="531" ht="15.75" customHeight="1">
      <c r="A531" s="27" t="s">
        <v>2756</v>
      </c>
      <c r="B531" s="27" t="s">
        <v>2757</v>
      </c>
      <c r="C531" s="320" t="s">
        <v>2758</v>
      </c>
      <c r="D531" s="27" t="s">
        <v>632</v>
      </c>
      <c r="E531" s="8"/>
      <c r="F531" s="8"/>
      <c r="G531" s="318"/>
      <c r="H531" s="318"/>
      <c r="I531" s="318"/>
      <c r="J531" s="318"/>
      <c r="K531" s="318"/>
      <c r="L531" s="318"/>
      <c r="M531" s="318"/>
      <c r="N531" s="318"/>
      <c r="O531" s="318"/>
      <c r="P531" s="318"/>
      <c r="Q531" s="318"/>
      <c r="R531" s="318"/>
      <c r="S531" s="318"/>
      <c r="T531" s="318"/>
      <c r="U531" s="318"/>
      <c r="V531" s="318"/>
      <c r="W531" s="318"/>
      <c r="X531" s="318"/>
      <c r="Y531" s="318"/>
      <c r="Z531" s="318"/>
    </row>
    <row r="532" ht="15.75" customHeight="1">
      <c r="A532" s="27" t="s">
        <v>2763</v>
      </c>
      <c r="B532" s="27" t="s">
        <v>2757</v>
      </c>
      <c r="C532" s="320" t="s">
        <v>2764</v>
      </c>
      <c r="D532" s="27" t="s">
        <v>94</v>
      </c>
      <c r="E532" s="8"/>
      <c r="F532" s="8"/>
      <c r="G532" s="318"/>
      <c r="H532" s="318"/>
      <c r="I532" s="318"/>
      <c r="J532" s="318"/>
      <c r="K532" s="318"/>
      <c r="L532" s="318"/>
      <c r="M532" s="318"/>
      <c r="N532" s="318"/>
      <c r="O532" s="318"/>
      <c r="P532" s="318"/>
      <c r="Q532" s="318"/>
      <c r="R532" s="318"/>
      <c r="S532" s="318"/>
      <c r="T532" s="318"/>
      <c r="U532" s="318"/>
      <c r="V532" s="318"/>
      <c r="W532" s="318"/>
      <c r="X532" s="318"/>
      <c r="Y532" s="318"/>
      <c r="Z532" s="318"/>
    </row>
    <row r="533" ht="15.75" customHeight="1">
      <c r="A533" s="27" t="s">
        <v>2767</v>
      </c>
      <c r="B533" s="27" t="s">
        <v>2769</v>
      </c>
      <c r="C533" s="320" t="s">
        <v>2770</v>
      </c>
      <c r="D533" s="27" t="s">
        <v>577</v>
      </c>
      <c r="E533" s="8"/>
      <c r="F533" s="8"/>
      <c r="G533" s="318"/>
      <c r="H533" s="318"/>
      <c r="I533" s="318"/>
      <c r="J533" s="318"/>
      <c r="K533" s="318"/>
      <c r="L533" s="318"/>
      <c r="M533" s="318"/>
      <c r="N533" s="318"/>
      <c r="O533" s="318"/>
      <c r="P533" s="318"/>
      <c r="Q533" s="318"/>
      <c r="R533" s="318"/>
      <c r="S533" s="318"/>
      <c r="T533" s="318"/>
      <c r="U533" s="318"/>
      <c r="V533" s="318"/>
      <c r="W533" s="318"/>
      <c r="X533" s="318"/>
      <c r="Y533" s="318"/>
      <c r="Z533" s="318"/>
    </row>
    <row r="534" ht="15.75" customHeight="1">
      <c r="A534" s="27" t="s">
        <v>2771</v>
      </c>
      <c r="B534" s="27" t="s">
        <v>2772</v>
      </c>
      <c r="C534" s="320" t="s">
        <v>2774</v>
      </c>
      <c r="D534" s="27" t="s">
        <v>567</v>
      </c>
      <c r="E534" s="8"/>
      <c r="F534" s="8"/>
      <c r="G534" s="318"/>
      <c r="H534" s="318"/>
      <c r="I534" s="318"/>
      <c r="J534" s="318"/>
      <c r="K534" s="318"/>
      <c r="L534" s="318"/>
      <c r="M534" s="318"/>
      <c r="N534" s="318"/>
      <c r="O534" s="318"/>
      <c r="P534" s="318"/>
      <c r="Q534" s="318"/>
      <c r="R534" s="318"/>
      <c r="S534" s="318"/>
      <c r="T534" s="318"/>
      <c r="U534" s="318"/>
      <c r="V534" s="318"/>
      <c r="W534" s="318"/>
      <c r="X534" s="318"/>
      <c r="Y534" s="318"/>
      <c r="Z534" s="318"/>
    </row>
    <row r="535" ht="15.75" customHeight="1">
      <c r="A535" s="27" t="s">
        <v>2777</v>
      </c>
      <c r="B535" s="27" t="s">
        <v>2772</v>
      </c>
      <c r="C535" s="320" t="s">
        <v>2778</v>
      </c>
      <c r="D535" s="27" t="s">
        <v>577</v>
      </c>
      <c r="E535" s="8"/>
      <c r="F535" s="8"/>
      <c r="G535" s="318"/>
      <c r="H535" s="318"/>
      <c r="I535" s="318"/>
      <c r="J535" s="318"/>
      <c r="K535" s="318"/>
      <c r="L535" s="318"/>
      <c r="M535" s="318"/>
      <c r="N535" s="318"/>
      <c r="O535" s="318"/>
      <c r="P535" s="318"/>
      <c r="Q535" s="318"/>
      <c r="R535" s="318"/>
      <c r="S535" s="318"/>
      <c r="T535" s="318"/>
      <c r="U535" s="318"/>
      <c r="V535" s="318"/>
      <c r="W535" s="318"/>
      <c r="X535" s="318"/>
      <c r="Y535" s="318"/>
      <c r="Z535" s="318"/>
    </row>
    <row r="536" ht="15.75" customHeight="1">
      <c r="A536" s="27" t="s">
        <v>2779</v>
      </c>
      <c r="B536" s="27" t="s">
        <v>2780</v>
      </c>
      <c r="C536" s="320" t="s">
        <v>2781</v>
      </c>
      <c r="D536" s="27" t="s">
        <v>567</v>
      </c>
      <c r="E536" s="8"/>
      <c r="F536" s="8"/>
      <c r="G536" s="318"/>
      <c r="H536" s="318"/>
      <c r="I536" s="318"/>
      <c r="J536" s="318"/>
      <c r="K536" s="318"/>
      <c r="L536" s="318"/>
      <c r="M536" s="318"/>
      <c r="N536" s="318"/>
      <c r="O536" s="318"/>
      <c r="P536" s="318"/>
      <c r="Q536" s="318"/>
      <c r="R536" s="318"/>
      <c r="S536" s="318"/>
      <c r="T536" s="318"/>
      <c r="U536" s="318"/>
      <c r="V536" s="318"/>
      <c r="W536" s="318"/>
      <c r="X536" s="318"/>
      <c r="Y536" s="318"/>
      <c r="Z536" s="318"/>
    </row>
    <row r="537" ht="15.75" customHeight="1">
      <c r="A537" s="27" t="s">
        <v>2785</v>
      </c>
      <c r="B537" s="27" t="s">
        <v>2780</v>
      </c>
      <c r="C537" s="320" t="s">
        <v>2786</v>
      </c>
      <c r="D537" s="27" t="s">
        <v>577</v>
      </c>
      <c r="E537" s="8"/>
      <c r="F537" s="8"/>
      <c r="G537" s="318"/>
      <c r="H537" s="318"/>
      <c r="I537" s="318"/>
      <c r="J537" s="318"/>
      <c r="K537" s="318"/>
      <c r="L537" s="318"/>
      <c r="M537" s="318"/>
      <c r="N537" s="318"/>
      <c r="O537" s="318"/>
      <c r="P537" s="318"/>
      <c r="Q537" s="318"/>
      <c r="R537" s="318"/>
      <c r="S537" s="318"/>
      <c r="T537" s="318"/>
      <c r="U537" s="318"/>
      <c r="V537" s="318"/>
      <c r="W537" s="318"/>
      <c r="X537" s="318"/>
      <c r="Y537" s="318"/>
      <c r="Z537" s="318"/>
    </row>
    <row r="538" ht="15.75" customHeight="1">
      <c r="A538" s="27" t="s">
        <v>2790</v>
      </c>
      <c r="B538" s="27" t="s">
        <v>2791</v>
      </c>
      <c r="C538" s="320" t="s">
        <v>2792</v>
      </c>
      <c r="D538" s="27" t="s">
        <v>94</v>
      </c>
      <c r="E538" s="8"/>
      <c r="F538" s="8"/>
      <c r="G538" s="318"/>
      <c r="H538" s="318"/>
      <c r="I538" s="318"/>
      <c r="J538" s="318"/>
      <c r="K538" s="318"/>
      <c r="L538" s="318"/>
      <c r="M538" s="318"/>
      <c r="N538" s="318"/>
      <c r="O538" s="318"/>
      <c r="P538" s="318"/>
      <c r="Q538" s="318"/>
      <c r="R538" s="318"/>
      <c r="S538" s="318"/>
      <c r="T538" s="318"/>
      <c r="U538" s="318"/>
      <c r="V538" s="318"/>
      <c r="W538" s="318"/>
      <c r="X538" s="318"/>
      <c r="Y538" s="318"/>
      <c r="Z538" s="318"/>
    </row>
    <row r="539" ht="15.75" customHeight="1">
      <c r="A539" s="27" t="s">
        <v>2793</v>
      </c>
      <c r="B539" s="27" t="s">
        <v>2794</v>
      </c>
      <c r="C539" s="320" t="s">
        <v>2795</v>
      </c>
      <c r="D539" s="27" t="s">
        <v>94</v>
      </c>
      <c r="E539" s="8"/>
      <c r="F539" s="8"/>
      <c r="G539" s="318"/>
      <c r="H539" s="318"/>
      <c r="I539" s="318"/>
      <c r="J539" s="318"/>
      <c r="K539" s="318"/>
      <c r="L539" s="318"/>
      <c r="M539" s="318"/>
      <c r="N539" s="318"/>
      <c r="O539" s="318"/>
      <c r="P539" s="318"/>
      <c r="Q539" s="318"/>
      <c r="R539" s="318"/>
      <c r="S539" s="318"/>
      <c r="T539" s="318"/>
      <c r="U539" s="318"/>
      <c r="V539" s="318"/>
      <c r="W539" s="318"/>
      <c r="X539" s="318"/>
      <c r="Y539" s="318"/>
      <c r="Z539" s="318"/>
    </row>
    <row r="540" ht="15.75" customHeight="1">
      <c r="A540" s="27" t="s">
        <v>2799</v>
      </c>
      <c r="B540" s="27" t="s">
        <v>2800</v>
      </c>
      <c r="C540" s="320" t="s">
        <v>2801</v>
      </c>
      <c r="D540" s="27" t="s">
        <v>94</v>
      </c>
      <c r="E540" s="8"/>
      <c r="F540" s="8"/>
      <c r="G540" s="318"/>
      <c r="H540" s="318"/>
      <c r="I540" s="318"/>
      <c r="J540" s="318"/>
      <c r="K540" s="318"/>
      <c r="L540" s="318"/>
      <c r="M540" s="318"/>
      <c r="N540" s="318"/>
      <c r="O540" s="318"/>
      <c r="P540" s="318"/>
      <c r="Q540" s="318"/>
      <c r="R540" s="318"/>
      <c r="S540" s="318"/>
      <c r="T540" s="318"/>
      <c r="U540" s="318"/>
      <c r="V540" s="318"/>
      <c r="W540" s="318"/>
      <c r="X540" s="318"/>
      <c r="Y540" s="318"/>
      <c r="Z540" s="318"/>
    </row>
    <row r="541" ht="15.75" customHeight="1">
      <c r="A541" s="27" t="s">
        <v>2805</v>
      </c>
      <c r="B541" s="27" t="s">
        <v>2806</v>
      </c>
      <c r="C541" s="320" t="s">
        <v>2807</v>
      </c>
      <c r="D541" s="27" t="s">
        <v>1262</v>
      </c>
      <c r="E541" s="8"/>
      <c r="F541" s="8"/>
      <c r="G541" s="318"/>
      <c r="H541" s="318"/>
      <c r="I541" s="318"/>
      <c r="J541" s="318"/>
      <c r="K541" s="318"/>
      <c r="L541" s="318"/>
      <c r="M541" s="318"/>
      <c r="N541" s="318"/>
      <c r="O541" s="318"/>
      <c r="P541" s="318"/>
      <c r="Q541" s="318"/>
      <c r="R541" s="318"/>
      <c r="S541" s="318"/>
      <c r="T541" s="318"/>
      <c r="U541" s="318"/>
      <c r="V541" s="318"/>
      <c r="W541" s="318"/>
      <c r="X541" s="318"/>
      <c r="Y541" s="318"/>
      <c r="Z541" s="318"/>
    </row>
    <row r="542" ht="15.75" customHeight="1">
      <c r="A542" s="27" t="s">
        <v>2810</v>
      </c>
      <c r="B542" s="27" t="s">
        <v>2812</v>
      </c>
      <c r="C542" s="320" t="s">
        <v>2813</v>
      </c>
      <c r="D542" s="27" t="s">
        <v>632</v>
      </c>
      <c r="E542" s="8"/>
      <c r="F542" s="8"/>
      <c r="G542" s="318"/>
      <c r="H542" s="318"/>
      <c r="I542" s="318"/>
      <c r="J542" s="318"/>
      <c r="K542" s="318"/>
      <c r="L542" s="318"/>
      <c r="M542" s="318"/>
      <c r="N542" s="318"/>
      <c r="O542" s="318"/>
      <c r="P542" s="318"/>
      <c r="Q542" s="318"/>
      <c r="R542" s="318"/>
      <c r="S542" s="318"/>
      <c r="T542" s="318"/>
      <c r="U542" s="318"/>
      <c r="V542" s="318"/>
      <c r="W542" s="318"/>
      <c r="X542" s="318"/>
      <c r="Y542" s="318"/>
      <c r="Z542" s="318"/>
    </row>
    <row r="543" ht="15.75" customHeight="1">
      <c r="A543" s="27" t="s">
        <v>2814</v>
      </c>
      <c r="B543" s="27" t="s">
        <v>2815</v>
      </c>
      <c r="C543" s="320" t="s">
        <v>2816</v>
      </c>
      <c r="D543" s="27" t="s">
        <v>632</v>
      </c>
      <c r="E543" s="8"/>
      <c r="F543" s="8"/>
      <c r="G543" s="318"/>
      <c r="H543" s="318"/>
      <c r="I543" s="318"/>
      <c r="J543" s="318"/>
      <c r="K543" s="318"/>
      <c r="L543" s="318"/>
      <c r="M543" s="318"/>
      <c r="N543" s="318"/>
      <c r="O543" s="318"/>
      <c r="P543" s="318"/>
      <c r="Q543" s="318"/>
      <c r="R543" s="318"/>
      <c r="S543" s="318"/>
      <c r="T543" s="318"/>
      <c r="U543" s="318"/>
      <c r="V543" s="318"/>
      <c r="W543" s="318"/>
      <c r="X543" s="318"/>
      <c r="Y543" s="318"/>
      <c r="Z543" s="318"/>
    </row>
    <row r="544" ht="15.75" customHeight="1">
      <c r="A544" s="27" t="s">
        <v>2820</v>
      </c>
      <c r="B544" s="27" t="s">
        <v>2821</v>
      </c>
      <c r="C544" s="320" t="s">
        <v>2822</v>
      </c>
      <c r="D544" s="27" t="s">
        <v>83</v>
      </c>
      <c r="E544" s="8"/>
      <c r="F544" s="8"/>
      <c r="G544" s="318"/>
      <c r="H544" s="318"/>
      <c r="I544" s="318"/>
      <c r="J544" s="318"/>
      <c r="K544" s="318"/>
      <c r="L544" s="318"/>
      <c r="M544" s="318"/>
      <c r="N544" s="318"/>
      <c r="O544" s="318"/>
      <c r="P544" s="318"/>
      <c r="Q544" s="318"/>
      <c r="R544" s="318"/>
      <c r="S544" s="318"/>
      <c r="T544" s="318"/>
      <c r="U544" s="318"/>
      <c r="V544" s="318"/>
      <c r="W544" s="318"/>
      <c r="X544" s="318"/>
      <c r="Y544" s="318"/>
      <c r="Z544" s="318"/>
    </row>
    <row r="545" ht="15.75" customHeight="1">
      <c r="A545" s="27" t="s">
        <v>2826</v>
      </c>
      <c r="B545" s="27" t="s">
        <v>2827</v>
      </c>
      <c r="C545" s="320" t="s">
        <v>2828</v>
      </c>
      <c r="D545" s="27" t="s">
        <v>83</v>
      </c>
      <c r="E545" s="8"/>
      <c r="F545" s="8"/>
      <c r="G545" s="318"/>
      <c r="H545" s="318"/>
      <c r="I545" s="318"/>
      <c r="J545" s="318"/>
      <c r="K545" s="318"/>
      <c r="L545" s="318"/>
      <c r="M545" s="318"/>
      <c r="N545" s="318"/>
      <c r="O545" s="318"/>
      <c r="P545" s="318"/>
      <c r="Q545" s="318"/>
      <c r="R545" s="318"/>
      <c r="S545" s="318"/>
      <c r="T545" s="318"/>
      <c r="U545" s="318"/>
      <c r="V545" s="318"/>
      <c r="W545" s="318"/>
      <c r="X545" s="318"/>
      <c r="Y545" s="318"/>
      <c r="Z545" s="318"/>
    </row>
    <row r="546" ht="15.75" customHeight="1">
      <c r="A546" s="27" t="s">
        <v>2833</v>
      </c>
      <c r="B546" s="27" t="s">
        <v>2834</v>
      </c>
      <c r="C546" s="320" t="s">
        <v>2835</v>
      </c>
      <c r="D546" s="27" t="s">
        <v>83</v>
      </c>
      <c r="E546" s="8"/>
      <c r="F546" s="8"/>
      <c r="G546" s="318"/>
      <c r="H546" s="318"/>
      <c r="I546" s="318"/>
      <c r="J546" s="318"/>
      <c r="K546" s="318"/>
      <c r="L546" s="318"/>
      <c r="M546" s="318"/>
      <c r="N546" s="318"/>
      <c r="O546" s="318"/>
      <c r="P546" s="318"/>
      <c r="Q546" s="318"/>
      <c r="R546" s="318"/>
      <c r="S546" s="318"/>
      <c r="T546" s="318"/>
      <c r="U546" s="318"/>
      <c r="V546" s="318"/>
      <c r="W546" s="318"/>
      <c r="X546" s="318"/>
      <c r="Y546" s="318"/>
      <c r="Z546" s="318"/>
    </row>
    <row r="547" ht="15.75" customHeight="1">
      <c r="A547" s="27" t="s">
        <v>2839</v>
      </c>
      <c r="B547" s="27" t="s">
        <v>2840</v>
      </c>
      <c r="C547" s="320" t="s">
        <v>2841</v>
      </c>
      <c r="D547" s="27" t="s">
        <v>83</v>
      </c>
      <c r="E547" s="8"/>
      <c r="F547" s="8"/>
      <c r="G547" s="318"/>
      <c r="H547" s="318"/>
      <c r="I547" s="318"/>
      <c r="J547" s="318"/>
      <c r="K547" s="318"/>
      <c r="L547" s="318"/>
      <c r="M547" s="318"/>
      <c r="N547" s="318"/>
      <c r="O547" s="318"/>
      <c r="P547" s="318"/>
      <c r="Q547" s="318"/>
      <c r="R547" s="318"/>
      <c r="S547" s="318"/>
      <c r="T547" s="318"/>
      <c r="U547" s="318"/>
      <c r="V547" s="318"/>
      <c r="W547" s="318"/>
      <c r="X547" s="318"/>
      <c r="Y547" s="318"/>
      <c r="Z547" s="318"/>
    </row>
    <row r="548" ht="15.75" customHeight="1">
      <c r="A548" s="27" t="s">
        <v>2845</v>
      </c>
      <c r="B548" s="27" t="s">
        <v>2846</v>
      </c>
      <c r="C548" s="320" t="s">
        <v>2847</v>
      </c>
      <c r="D548" s="27" t="s">
        <v>83</v>
      </c>
      <c r="E548" s="8"/>
      <c r="F548" s="8"/>
      <c r="G548" s="318"/>
      <c r="H548" s="318"/>
      <c r="I548" s="318"/>
      <c r="J548" s="318"/>
      <c r="K548" s="318"/>
      <c r="L548" s="318"/>
      <c r="M548" s="318"/>
      <c r="N548" s="318"/>
      <c r="O548" s="318"/>
      <c r="P548" s="318"/>
      <c r="Q548" s="318"/>
      <c r="R548" s="318"/>
      <c r="S548" s="318"/>
      <c r="T548" s="318"/>
      <c r="U548" s="318"/>
      <c r="V548" s="318"/>
      <c r="W548" s="318"/>
      <c r="X548" s="318"/>
      <c r="Y548" s="318"/>
      <c r="Z548" s="318"/>
    </row>
    <row r="549" ht="15.75" customHeight="1">
      <c r="A549" s="27" t="s">
        <v>2851</v>
      </c>
      <c r="B549" s="27" t="s">
        <v>2852</v>
      </c>
      <c r="C549" s="320" t="s">
        <v>2853</v>
      </c>
      <c r="D549" s="27" t="s">
        <v>83</v>
      </c>
      <c r="E549" s="8"/>
      <c r="F549" s="8"/>
      <c r="G549" s="318"/>
      <c r="H549" s="318"/>
      <c r="I549" s="318"/>
      <c r="J549" s="318"/>
      <c r="K549" s="318"/>
      <c r="L549" s="318"/>
      <c r="M549" s="318"/>
      <c r="N549" s="318"/>
      <c r="O549" s="318"/>
      <c r="P549" s="318"/>
      <c r="Q549" s="318"/>
      <c r="R549" s="318"/>
      <c r="S549" s="318"/>
      <c r="T549" s="318"/>
      <c r="U549" s="318"/>
      <c r="V549" s="318"/>
      <c r="W549" s="318"/>
      <c r="X549" s="318"/>
      <c r="Y549" s="318"/>
      <c r="Z549" s="318"/>
    </row>
    <row r="550" ht="15.75" customHeight="1">
      <c r="A550" s="27" t="s">
        <v>2857</v>
      </c>
      <c r="B550" s="27" t="s">
        <v>2858</v>
      </c>
      <c r="C550" s="320" t="s">
        <v>2859</v>
      </c>
      <c r="D550" s="27" t="s">
        <v>83</v>
      </c>
      <c r="E550" s="8"/>
      <c r="F550" s="8"/>
      <c r="G550" s="318"/>
      <c r="H550" s="318"/>
      <c r="I550" s="318"/>
      <c r="J550" s="318"/>
      <c r="K550" s="318"/>
      <c r="L550" s="318"/>
      <c r="M550" s="318"/>
      <c r="N550" s="318"/>
      <c r="O550" s="318"/>
      <c r="P550" s="318"/>
      <c r="Q550" s="318"/>
      <c r="R550" s="318"/>
      <c r="S550" s="318"/>
      <c r="T550" s="318"/>
      <c r="U550" s="318"/>
      <c r="V550" s="318"/>
      <c r="W550" s="318"/>
      <c r="X550" s="318"/>
      <c r="Y550" s="318"/>
      <c r="Z550" s="318"/>
    </row>
    <row r="551" ht="15.75" customHeight="1">
      <c r="A551" s="27" t="s">
        <v>2861</v>
      </c>
      <c r="B551" s="27" t="s">
        <v>2863</v>
      </c>
      <c r="C551" s="320" t="s">
        <v>2864</v>
      </c>
      <c r="D551" s="27" t="s">
        <v>83</v>
      </c>
      <c r="E551" s="8"/>
      <c r="F551" s="8"/>
      <c r="G551" s="318"/>
      <c r="H551" s="318"/>
      <c r="I551" s="318"/>
      <c r="J551" s="318"/>
      <c r="K551" s="318"/>
      <c r="L551" s="318"/>
      <c r="M551" s="318"/>
      <c r="N551" s="318"/>
      <c r="O551" s="318"/>
      <c r="P551" s="318"/>
      <c r="Q551" s="318"/>
      <c r="R551" s="318"/>
      <c r="S551" s="318"/>
      <c r="T551" s="318"/>
      <c r="U551" s="318"/>
      <c r="V551" s="318"/>
      <c r="W551" s="318"/>
      <c r="X551" s="318"/>
      <c r="Y551" s="318"/>
      <c r="Z551" s="318"/>
    </row>
    <row r="552" ht="15.75" customHeight="1">
      <c r="A552" s="27" t="s">
        <v>2866</v>
      </c>
      <c r="B552" s="27" t="s">
        <v>2867</v>
      </c>
      <c r="C552" s="320" t="s">
        <v>2868</v>
      </c>
      <c r="D552" s="27" t="s">
        <v>83</v>
      </c>
      <c r="E552" s="8"/>
      <c r="F552" s="8"/>
      <c r="G552" s="318"/>
      <c r="H552" s="318"/>
      <c r="I552" s="318"/>
      <c r="J552" s="318"/>
      <c r="K552" s="318"/>
      <c r="L552" s="318"/>
      <c r="M552" s="318"/>
      <c r="N552" s="318"/>
      <c r="O552" s="318"/>
      <c r="P552" s="318"/>
      <c r="Q552" s="318"/>
      <c r="R552" s="318"/>
      <c r="S552" s="318"/>
      <c r="T552" s="318"/>
      <c r="U552" s="318"/>
      <c r="V552" s="318"/>
      <c r="W552" s="318"/>
      <c r="X552" s="318"/>
      <c r="Y552" s="318"/>
      <c r="Z552" s="318"/>
    </row>
    <row r="553" ht="15.75" customHeight="1">
      <c r="A553" s="27" t="s">
        <v>2873</v>
      </c>
      <c r="B553" s="27" t="s">
        <v>2874</v>
      </c>
      <c r="C553" s="320" t="s">
        <v>2875</v>
      </c>
      <c r="D553" s="27" t="s">
        <v>83</v>
      </c>
      <c r="E553" s="8"/>
      <c r="F553" s="8"/>
      <c r="G553" s="318"/>
      <c r="H553" s="318"/>
      <c r="I553" s="318"/>
      <c r="J553" s="318"/>
      <c r="K553" s="318"/>
      <c r="L553" s="318"/>
      <c r="M553" s="318"/>
      <c r="N553" s="318"/>
      <c r="O553" s="318"/>
      <c r="P553" s="318"/>
      <c r="Q553" s="318"/>
      <c r="R553" s="318"/>
      <c r="S553" s="318"/>
      <c r="T553" s="318"/>
      <c r="U553" s="318"/>
      <c r="V553" s="318"/>
      <c r="W553" s="318"/>
      <c r="X553" s="318"/>
      <c r="Y553" s="318"/>
      <c r="Z553" s="318"/>
    </row>
    <row r="554" ht="15.75" customHeight="1">
      <c r="A554" s="27" t="s">
        <v>2879</v>
      </c>
      <c r="B554" s="27" t="s">
        <v>2880</v>
      </c>
      <c r="C554" s="320" t="s">
        <v>2881</v>
      </c>
      <c r="D554" s="27" t="s">
        <v>83</v>
      </c>
      <c r="E554" s="8"/>
      <c r="F554" s="8"/>
      <c r="G554" s="318"/>
      <c r="H554" s="318"/>
      <c r="I554" s="318"/>
      <c r="J554" s="318"/>
      <c r="K554" s="318"/>
      <c r="L554" s="318"/>
      <c r="M554" s="318"/>
      <c r="N554" s="318"/>
      <c r="O554" s="318"/>
      <c r="P554" s="318"/>
      <c r="Q554" s="318"/>
      <c r="R554" s="318"/>
      <c r="S554" s="318"/>
      <c r="T554" s="318"/>
      <c r="U554" s="318"/>
      <c r="V554" s="318"/>
      <c r="W554" s="318"/>
      <c r="X554" s="318"/>
      <c r="Y554" s="318"/>
      <c r="Z554" s="318"/>
    </row>
    <row r="555" ht="15.75" customHeight="1">
      <c r="A555" s="27" t="s">
        <v>2884</v>
      </c>
      <c r="B555" s="27" t="s">
        <v>2886</v>
      </c>
      <c r="C555" s="320" t="s">
        <v>2887</v>
      </c>
      <c r="D555" s="27" t="s">
        <v>83</v>
      </c>
      <c r="E555" s="8"/>
      <c r="F555" s="8"/>
      <c r="G555" s="318"/>
      <c r="H555" s="318"/>
      <c r="I555" s="318"/>
      <c r="J555" s="318"/>
      <c r="K555" s="318"/>
      <c r="L555" s="318"/>
      <c r="M555" s="318"/>
      <c r="N555" s="318"/>
      <c r="O555" s="318"/>
      <c r="P555" s="318"/>
      <c r="Q555" s="318"/>
      <c r="R555" s="318"/>
      <c r="S555" s="318"/>
      <c r="T555" s="318"/>
      <c r="U555" s="318"/>
      <c r="V555" s="318"/>
      <c r="W555" s="318"/>
      <c r="X555" s="318"/>
      <c r="Y555" s="318"/>
      <c r="Z555" s="318"/>
    </row>
    <row r="556" ht="15.75" customHeight="1">
      <c r="A556" s="27" t="s">
        <v>2888</v>
      </c>
      <c r="B556" s="27" t="s">
        <v>2889</v>
      </c>
      <c r="C556" s="320" t="s">
        <v>2890</v>
      </c>
      <c r="D556" s="27" t="s">
        <v>83</v>
      </c>
      <c r="E556" s="8"/>
      <c r="F556" s="8"/>
      <c r="G556" s="318"/>
      <c r="H556" s="318"/>
      <c r="I556" s="318"/>
      <c r="J556" s="318"/>
      <c r="K556" s="318"/>
      <c r="L556" s="318"/>
      <c r="M556" s="318"/>
      <c r="N556" s="318"/>
      <c r="O556" s="318"/>
      <c r="P556" s="318"/>
      <c r="Q556" s="318"/>
      <c r="R556" s="318"/>
      <c r="S556" s="318"/>
      <c r="T556" s="318"/>
      <c r="U556" s="318"/>
      <c r="V556" s="318"/>
      <c r="W556" s="318"/>
      <c r="X556" s="318"/>
      <c r="Y556" s="318"/>
      <c r="Z556" s="318"/>
    </row>
    <row r="557" ht="15.75" customHeight="1">
      <c r="A557" s="27" t="s">
        <v>2894</v>
      </c>
      <c r="B557" s="27" t="s">
        <v>2895</v>
      </c>
      <c r="C557" s="320" t="s">
        <v>368</v>
      </c>
      <c r="D557" s="27" t="s">
        <v>83</v>
      </c>
      <c r="E557" s="8"/>
      <c r="F557" s="8"/>
      <c r="G557" s="318"/>
      <c r="H557" s="318"/>
      <c r="I557" s="318"/>
      <c r="J557" s="318"/>
      <c r="K557" s="318"/>
      <c r="L557" s="318"/>
      <c r="M557" s="318"/>
      <c r="N557" s="318"/>
      <c r="O557" s="318"/>
      <c r="P557" s="318"/>
      <c r="Q557" s="318"/>
      <c r="R557" s="318"/>
      <c r="S557" s="318"/>
      <c r="T557" s="318"/>
      <c r="U557" s="318"/>
      <c r="V557" s="318"/>
      <c r="W557" s="318"/>
      <c r="X557" s="318"/>
      <c r="Y557" s="318"/>
      <c r="Z557" s="318"/>
    </row>
    <row r="558" ht="15.75" customHeight="1">
      <c r="A558" s="27" t="s">
        <v>2897</v>
      </c>
      <c r="B558" s="27" t="s">
        <v>2899</v>
      </c>
      <c r="C558" s="320" t="s">
        <v>371</v>
      </c>
      <c r="D558" s="27" t="s">
        <v>83</v>
      </c>
      <c r="E558" s="8"/>
      <c r="F558" s="8"/>
      <c r="G558" s="318"/>
      <c r="H558" s="318"/>
      <c r="I558" s="318"/>
      <c r="J558" s="318"/>
      <c r="K558" s="318"/>
      <c r="L558" s="318"/>
      <c r="M558" s="318"/>
      <c r="N558" s="318"/>
      <c r="O558" s="318"/>
      <c r="P558" s="318"/>
      <c r="Q558" s="318"/>
      <c r="R558" s="318"/>
      <c r="S558" s="318"/>
      <c r="T558" s="318"/>
      <c r="U558" s="318"/>
      <c r="V558" s="318"/>
      <c r="W558" s="318"/>
      <c r="X558" s="318"/>
      <c r="Y558" s="318"/>
      <c r="Z558" s="318"/>
    </row>
    <row r="559" ht="15.75" customHeight="1">
      <c r="A559" s="27" t="s">
        <v>2901</v>
      </c>
      <c r="B559" s="27" t="s">
        <v>2902</v>
      </c>
      <c r="C559" s="320" t="s">
        <v>2905</v>
      </c>
      <c r="D559" s="27" t="s">
        <v>83</v>
      </c>
      <c r="E559" s="8"/>
      <c r="F559" s="8"/>
      <c r="G559" s="318"/>
      <c r="H559" s="318"/>
      <c r="I559" s="318"/>
      <c r="J559" s="318"/>
      <c r="K559" s="318"/>
      <c r="L559" s="318"/>
      <c r="M559" s="318"/>
      <c r="N559" s="318"/>
      <c r="O559" s="318"/>
      <c r="P559" s="318"/>
      <c r="Q559" s="318"/>
      <c r="R559" s="318"/>
      <c r="S559" s="318"/>
      <c r="T559" s="318"/>
      <c r="U559" s="318"/>
      <c r="V559" s="318"/>
      <c r="W559" s="318"/>
      <c r="X559" s="318"/>
      <c r="Y559" s="318"/>
      <c r="Z559" s="318"/>
    </row>
    <row r="560" ht="15.75" customHeight="1">
      <c r="A560" s="27" t="s">
        <v>2907</v>
      </c>
      <c r="B560" s="27" t="s">
        <v>2908</v>
      </c>
      <c r="C560" s="320" t="s">
        <v>2909</v>
      </c>
      <c r="D560" s="27" t="s">
        <v>83</v>
      </c>
      <c r="E560" s="8"/>
      <c r="F560" s="8"/>
      <c r="G560" s="318"/>
      <c r="H560" s="318"/>
      <c r="I560" s="318"/>
      <c r="J560" s="318"/>
      <c r="K560" s="318"/>
      <c r="L560" s="318"/>
      <c r="M560" s="318"/>
      <c r="N560" s="318"/>
      <c r="O560" s="318"/>
      <c r="P560" s="318"/>
      <c r="Q560" s="318"/>
      <c r="R560" s="318"/>
      <c r="S560" s="318"/>
      <c r="T560" s="318"/>
      <c r="U560" s="318"/>
      <c r="V560" s="318"/>
      <c r="W560" s="318"/>
      <c r="X560" s="318"/>
      <c r="Y560" s="318"/>
      <c r="Z560" s="318"/>
    </row>
    <row r="561" ht="15.75" customHeight="1">
      <c r="A561" s="27" t="s">
        <v>2913</v>
      </c>
      <c r="B561" s="27" t="s">
        <v>2914</v>
      </c>
      <c r="C561" s="320" t="s">
        <v>2915</v>
      </c>
      <c r="D561" s="27" t="s">
        <v>83</v>
      </c>
      <c r="E561" s="8"/>
      <c r="F561" s="8"/>
      <c r="G561" s="318"/>
      <c r="H561" s="318"/>
      <c r="I561" s="318"/>
      <c r="J561" s="318"/>
      <c r="K561" s="318"/>
      <c r="L561" s="318"/>
      <c r="M561" s="318"/>
      <c r="N561" s="318"/>
      <c r="O561" s="318"/>
      <c r="P561" s="318"/>
      <c r="Q561" s="318"/>
      <c r="R561" s="318"/>
      <c r="S561" s="318"/>
      <c r="T561" s="318"/>
      <c r="U561" s="318"/>
      <c r="V561" s="318"/>
      <c r="W561" s="318"/>
      <c r="X561" s="318"/>
      <c r="Y561" s="318"/>
      <c r="Z561" s="318"/>
    </row>
    <row r="562" ht="15.75" customHeight="1">
      <c r="A562" s="27" t="s">
        <v>2919</v>
      </c>
      <c r="B562" s="27" t="s">
        <v>2920</v>
      </c>
      <c r="C562" s="320" t="s">
        <v>2921</v>
      </c>
      <c r="D562" s="27" t="s">
        <v>83</v>
      </c>
      <c r="E562" s="8"/>
      <c r="F562" s="8"/>
      <c r="G562" s="318"/>
      <c r="H562" s="318"/>
      <c r="I562" s="318"/>
      <c r="J562" s="318"/>
      <c r="K562" s="318"/>
      <c r="L562" s="318"/>
      <c r="M562" s="318"/>
      <c r="N562" s="318"/>
      <c r="O562" s="318"/>
      <c r="P562" s="318"/>
      <c r="Q562" s="318"/>
      <c r="R562" s="318"/>
      <c r="S562" s="318"/>
      <c r="T562" s="318"/>
      <c r="U562" s="318"/>
      <c r="V562" s="318"/>
      <c r="W562" s="318"/>
      <c r="X562" s="318"/>
      <c r="Y562" s="318"/>
      <c r="Z562" s="318"/>
    </row>
    <row r="563" ht="15.75" customHeight="1">
      <c r="A563" s="27" t="s">
        <v>2970</v>
      </c>
      <c r="B563" s="27" t="s">
        <v>2971</v>
      </c>
      <c r="C563" s="320" t="s">
        <v>312</v>
      </c>
      <c r="D563" s="27" t="s">
        <v>83</v>
      </c>
      <c r="E563" s="8"/>
      <c r="F563" s="8"/>
      <c r="G563" s="318"/>
      <c r="H563" s="318"/>
      <c r="I563" s="318"/>
      <c r="J563" s="318"/>
      <c r="K563" s="318"/>
      <c r="L563" s="318"/>
      <c r="M563" s="318"/>
      <c r="N563" s="318"/>
      <c r="O563" s="318"/>
      <c r="P563" s="318"/>
      <c r="Q563" s="318"/>
      <c r="R563" s="318"/>
      <c r="S563" s="318"/>
      <c r="T563" s="318"/>
      <c r="U563" s="318"/>
      <c r="V563" s="318"/>
      <c r="W563" s="318"/>
      <c r="X563" s="318"/>
      <c r="Y563" s="318"/>
      <c r="Z563" s="318"/>
    </row>
    <row r="564" ht="15.75" customHeight="1">
      <c r="A564" s="27" t="s">
        <v>2975</v>
      </c>
      <c r="B564" s="27" t="s">
        <v>2976</v>
      </c>
      <c r="C564" s="320" t="s">
        <v>2977</v>
      </c>
      <c r="D564" s="27" t="s">
        <v>83</v>
      </c>
      <c r="E564" s="8"/>
      <c r="F564" s="8"/>
      <c r="G564" s="318"/>
      <c r="H564" s="318"/>
      <c r="I564" s="318"/>
      <c r="J564" s="318"/>
      <c r="K564" s="318"/>
      <c r="L564" s="318"/>
      <c r="M564" s="318"/>
      <c r="N564" s="318"/>
      <c r="O564" s="318"/>
      <c r="P564" s="318"/>
      <c r="Q564" s="318"/>
      <c r="R564" s="318"/>
      <c r="S564" s="318"/>
      <c r="T564" s="318"/>
      <c r="U564" s="318"/>
      <c r="V564" s="318"/>
      <c r="W564" s="318"/>
      <c r="X564" s="318"/>
      <c r="Y564" s="318"/>
      <c r="Z564" s="318"/>
    </row>
    <row r="565" ht="15.75" customHeight="1">
      <c r="A565" s="27" t="s">
        <v>2981</v>
      </c>
      <c r="B565" s="27" t="s">
        <v>2982</v>
      </c>
      <c r="C565" s="320" t="s">
        <v>2983</v>
      </c>
      <c r="D565" s="27" t="s">
        <v>83</v>
      </c>
      <c r="E565" s="8"/>
      <c r="F565" s="8"/>
      <c r="G565" s="318"/>
      <c r="H565" s="318"/>
      <c r="I565" s="318"/>
      <c r="J565" s="318"/>
      <c r="K565" s="318"/>
      <c r="L565" s="318"/>
      <c r="M565" s="318"/>
      <c r="N565" s="318"/>
      <c r="O565" s="318"/>
      <c r="P565" s="318"/>
      <c r="Q565" s="318"/>
      <c r="R565" s="318"/>
      <c r="S565" s="318"/>
      <c r="T565" s="318"/>
      <c r="U565" s="318"/>
      <c r="V565" s="318"/>
      <c r="W565" s="318"/>
      <c r="X565" s="318"/>
      <c r="Y565" s="318"/>
      <c r="Z565" s="318"/>
    </row>
    <row r="566" ht="15.75" customHeight="1">
      <c r="A566" s="27" t="s">
        <v>2986</v>
      </c>
      <c r="B566" s="27" t="s">
        <v>2987</v>
      </c>
      <c r="C566" s="320" t="s">
        <v>2988</v>
      </c>
      <c r="D566" s="27" t="s">
        <v>83</v>
      </c>
      <c r="E566" s="8"/>
      <c r="F566" s="8"/>
      <c r="G566" s="318"/>
      <c r="H566" s="318"/>
      <c r="I566" s="318"/>
      <c r="J566" s="318"/>
      <c r="K566" s="318"/>
      <c r="L566" s="318"/>
      <c r="M566" s="318"/>
      <c r="N566" s="318"/>
      <c r="O566" s="318"/>
      <c r="P566" s="318"/>
      <c r="Q566" s="318"/>
      <c r="R566" s="318"/>
      <c r="S566" s="318"/>
      <c r="T566" s="318"/>
      <c r="U566" s="318"/>
      <c r="V566" s="318"/>
      <c r="W566" s="318"/>
      <c r="X566" s="318"/>
      <c r="Y566" s="318"/>
      <c r="Z566" s="318"/>
    </row>
    <row r="567" ht="15.75" customHeight="1">
      <c r="A567" s="27" t="s">
        <v>2989</v>
      </c>
      <c r="B567" s="27" t="s">
        <v>2990</v>
      </c>
      <c r="C567" s="320" t="s">
        <v>2991</v>
      </c>
      <c r="D567" s="27" t="s">
        <v>83</v>
      </c>
      <c r="E567" s="8"/>
      <c r="F567" s="8"/>
      <c r="G567" s="318"/>
      <c r="H567" s="318"/>
      <c r="I567" s="318"/>
      <c r="J567" s="318"/>
      <c r="K567" s="318"/>
      <c r="L567" s="318"/>
      <c r="M567" s="318"/>
      <c r="N567" s="318"/>
      <c r="O567" s="318"/>
      <c r="P567" s="318"/>
      <c r="Q567" s="318"/>
      <c r="R567" s="318"/>
      <c r="S567" s="318"/>
      <c r="T567" s="318"/>
      <c r="U567" s="318"/>
      <c r="V567" s="318"/>
      <c r="W567" s="318"/>
      <c r="X567" s="318"/>
      <c r="Y567" s="318"/>
      <c r="Z567" s="318"/>
    </row>
    <row r="568" ht="15.75" customHeight="1">
      <c r="A568" s="27" t="s">
        <v>2995</v>
      </c>
      <c r="B568" s="27" t="s">
        <v>2996</v>
      </c>
      <c r="C568" s="320" t="s">
        <v>2997</v>
      </c>
      <c r="D568" s="27" t="s">
        <v>83</v>
      </c>
      <c r="E568" s="8"/>
      <c r="F568" s="8"/>
      <c r="G568" s="318"/>
      <c r="H568" s="318"/>
      <c r="I568" s="318"/>
      <c r="J568" s="318"/>
      <c r="K568" s="318"/>
      <c r="L568" s="318"/>
      <c r="M568" s="318"/>
      <c r="N568" s="318"/>
      <c r="O568" s="318"/>
      <c r="P568" s="318"/>
      <c r="Q568" s="318"/>
      <c r="R568" s="318"/>
      <c r="S568" s="318"/>
      <c r="T568" s="318"/>
      <c r="U568" s="318"/>
      <c r="V568" s="318"/>
      <c r="W568" s="318"/>
      <c r="X568" s="318"/>
      <c r="Y568" s="318"/>
      <c r="Z568" s="318"/>
    </row>
    <row r="569" ht="15.75" customHeight="1">
      <c r="A569" s="27" t="s">
        <v>3000</v>
      </c>
      <c r="B569" s="27" t="s">
        <v>602</v>
      </c>
      <c r="C569" s="320" t="s">
        <v>3001</v>
      </c>
      <c r="D569" s="27" t="s">
        <v>83</v>
      </c>
      <c r="E569" s="8"/>
      <c r="F569" s="8"/>
      <c r="G569" s="318"/>
      <c r="H569" s="318"/>
      <c r="I569" s="318"/>
      <c r="J569" s="318"/>
      <c r="K569" s="318"/>
      <c r="L569" s="318"/>
      <c r="M569" s="318"/>
      <c r="N569" s="318"/>
      <c r="O569" s="318"/>
      <c r="P569" s="318"/>
      <c r="Q569" s="318"/>
      <c r="R569" s="318"/>
      <c r="S569" s="318"/>
      <c r="T569" s="318"/>
      <c r="U569" s="318"/>
      <c r="V569" s="318"/>
      <c r="W569" s="318"/>
      <c r="X569" s="318"/>
      <c r="Y569" s="318"/>
      <c r="Z569" s="318"/>
    </row>
    <row r="570" ht="15.75" customHeight="1">
      <c r="A570" s="27" t="s">
        <v>3002</v>
      </c>
      <c r="B570" s="27" t="s">
        <v>3003</v>
      </c>
      <c r="C570" s="320" t="s">
        <v>3004</v>
      </c>
      <c r="D570" s="27" t="s">
        <v>83</v>
      </c>
      <c r="E570" s="8"/>
      <c r="F570" s="8"/>
      <c r="G570" s="318"/>
      <c r="H570" s="318"/>
      <c r="I570" s="318"/>
      <c r="J570" s="318"/>
      <c r="K570" s="318"/>
      <c r="L570" s="318"/>
      <c r="M570" s="318"/>
      <c r="N570" s="318"/>
      <c r="O570" s="318"/>
      <c r="P570" s="318"/>
      <c r="Q570" s="318"/>
      <c r="R570" s="318"/>
      <c r="S570" s="318"/>
      <c r="T570" s="318"/>
      <c r="U570" s="318"/>
      <c r="V570" s="318"/>
      <c r="W570" s="318"/>
      <c r="X570" s="318"/>
      <c r="Y570" s="318"/>
      <c r="Z570" s="318"/>
    </row>
    <row r="571" ht="15.75" customHeight="1">
      <c r="A571" s="27" t="s">
        <v>3005</v>
      </c>
      <c r="B571" s="27" t="s">
        <v>3006</v>
      </c>
      <c r="C571" s="320" t="s">
        <v>3007</v>
      </c>
      <c r="D571" s="27" t="s">
        <v>83</v>
      </c>
      <c r="E571" s="8"/>
      <c r="F571" s="8"/>
      <c r="G571" s="318"/>
      <c r="H571" s="318"/>
      <c r="I571" s="318"/>
      <c r="J571" s="318"/>
      <c r="K571" s="318"/>
      <c r="L571" s="318"/>
      <c r="M571" s="318"/>
      <c r="N571" s="318"/>
      <c r="O571" s="318"/>
      <c r="P571" s="318"/>
      <c r="Q571" s="318"/>
      <c r="R571" s="318"/>
      <c r="S571" s="318"/>
      <c r="T571" s="318"/>
      <c r="U571" s="318"/>
      <c r="V571" s="318"/>
      <c r="W571" s="318"/>
      <c r="X571" s="318"/>
      <c r="Y571" s="318"/>
      <c r="Z571" s="318"/>
    </row>
    <row r="572" ht="15.75" customHeight="1">
      <c r="A572" s="27" t="s">
        <v>3008</v>
      </c>
      <c r="B572" s="27" t="s">
        <v>3009</v>
      </c>
      <c r="C572" s="320" t="s">
        <v>3010</v>
      </c>
      <c r="D572" s="27" t="s">
        <v>83</v>
      </c>
      <c r="E572" s="8"/>
      <c r="F572" s="8"/>
      <c r="G572" s="318"/>
      <c r="H572" s="318"/>
      <c r="I572" s="318"/>
      <c r="J572" s="318"/>
      <c r="K572" s="318"/>
      <c r="L572" s="318"/>
      <c r="M572" s="318"/>
      <c r="N572" s="318"/>
      <c r="O572" s="318"/>
      <c r="P572" s="318"/>
      <c r="Q572" s="318"/>
      <c r="R572" s="318"/>
      <c r="S572" s="318"/>
      <c r="T572" s="318"/>
      <c r="U572" s="318"/>
      <c r="V572" s="318"/>
      <c r="W572" s="318"/>
      <c r="X572" s="318"/>
      <c r="Y572" s="318"/>
      <c r="Z572" s="318"/>
    </row>
    <row r="573" ht="15.75" customHeight="1">
      <c r="A573" s="27" t="s">
        <v>3011</v>
      </c>
      <c r="B573" s="27" t="s">
        <v>3012</v>
      </c>
      <c r="C573" s="320" t="s">
        <v>3013</v>
      </c>
      <c r="D573" s="27" t="s">
        <v>83</v>
      </c>
      <c r="E573" s="8"/>
      <c r="F573" s="8"/>
      <c r="G573" s="318"/>
      <c r="H573" s="318"/>
      <c r="I573" s="318"/>
      <c r="J573" s="318"/>
      <c r="K573" s="318"/>
      <c r="L573" s="318"/>
      <c r="M573" s="318"/>
      <c r="N573" s="318"/>
      <c r="O573" s="318"/>
      <c r="P573" s="318"/>
      <c r="Q573" s="318"/>
      <c r="R573" s="318"/>
      <c r="S573" s="318"/>
      <c r="T573" s="318"/>
      <c r="U573" s="318"/>
      <c r="V573" s="318"/>
      <c r="W573" s="318"/>
      <c r="X573" s="318"/>
      <c r="Y573" s="318"/>
      <c r="Z573" s="318"/>
    </row>
    <row r="574" ht="15.75" customHeight="1">
      <c r="A574" s="27" t="s">
        <v>3017</v>
      </c>
      <c r="B574" s="27" t="s">
        <v>3018</v>
      </c>
      <c r="C574" s="320" t="s">
        <v>3019</v>
      </c>
      <c r="D574" s="27" t="s">
        <v>83</v>
      </c>
      <c r="E574" s="8"/>
      <c r="F574" s="8"/>
      <c r="G574" s="318"/>
      <c r="H574" s="318"/>
      <c r="I574" s="318"/>
      <c r="J574" s="318"/>
      <c r="K574" s="318"/>
      <c r="L574" s="318"/>
      <c r="M574" s="318"/>
      <c r="N574" s="318"/>
      <c r="O574" s="318"/>
      <c r="P574" s="318"/>
      <c r="Q574" s="318"/>
      <c r="R574" s="318"/>
      <c r="S574" s="318"/>
      <c r="T574" s="318"/>
      <c r="U574" s="318"/>
      <c r="V574" s="318"/>
      <c r="W574" s="318"/>
      <c r="X574" s="318"/>
      <c r="Y574" s="318"/>
      <c r="Z574" s="318"/>
    </row>
    <row r="575" ht="15.75" customHeight="1">
      <c r="A575" s="27" t="s">
        <v>3023</v>
      </c>
      <c r="B575" s="27" t="s">
        <v>3024</v>
      </c>
      <c r="C575" s="320" t="s">
        <v>3025</v>
      </c>
      <c r="D575" s="27" t="s">
        <v>83</v>
      </c>
      <c r="E575" s="8"/>
      <c r="F575" s="8"/>
      <c r="G575" s="318"/>
      <c r="H575" s="318"/>
      <c r="I575" s="318"/>
      <c r="J575" s="318"/>
      <c r="K575" s="318"/>
      <c r="L575" s="318"/>
      <c r="M575" s="318"/>
      <c r="N575" s="318"/>
      <c r="O575" s="318"/>
      <c r="P575" s="318"/>
      <c r="Q575" s="318"/>
      <c r="R575" s="318"/>
      <c r="S575" s="318"/>
      <c r="T575" s="318"/>
      <c r="U575" s="318"/>
      <c r="V575" s="318"/>
      <c r="W575" s="318"/>
      <c r="X575" s="318"/>
      <c r="Y575" s="318"/>
      <c r="Z575" s="318"/>
    </row>
    <row r="576" ht="15.75" customHeight="1">
      <c r="A576" s="27" t="s">
        <v>3029</v>
      </c>
      <c r="B576" s="27" t="s">
        <v>3030</v>
      </c>
      <c r="C576" s="320" t="s">
        <v>3031</v>
      </c>
      <c r="D576" s="27" t="s">
        <v>83</v>
      </c>
      <c r="E576" s="8"/>
      <c r="F576" s="8"/>
      <c r="G576" s="318"/>
      <c r="H576" s="318"/>
      <c r="I576" s="318"/>
      <c r="J576" s="318"/>
      <c r="K576" s="318"/>
      <c r="L576" s="318"/>
      <c r="M576" s="318"/>
      <c r="N576" s="318"/>
      <c r="O576" s="318"/>
      <c r="P576" s="318"/>
      <c r="Q576" s="318"/>
      <c r="R576" s="318"/>
      <c r="S576" s="318"/>
      <c r="T576" s="318"/>
      <c r="U576" s="318"/>
      <c r="V576" s="318"/>
      <c r="W576" s="318"/>
      <c r="X576" s="318"/>
      <c r="Y576" s="318"/>
      <c r="Z576" s="318"/>
    </row>
    <row r="577" ht="15.75" customHeight="1">
      <c r="A577" s="27" t="s">
        <v>3035</v>
      </c>
      <c r="B577" s="27" t="s">
        <v>2863</v>
      </c>
      <c r="C577" s="320" t="s">
        <v>3036</v>
      </c>
      <c r="D577" s="27" t="s">
        <v>50</v>
      </c>
      <c r="E577" s="8"/>
      <c r="F577" s="8"/>
      <c r="G577" s="318"/>
      <c r="H577" s="318"/>
      <c r="I577" s="318"/>
      <c r="J577" s="318"/>
      <c r="K577" s="318"/>
      <c r="L577" s="318"/>
      <c r="M577" s="318"/>
      <c r="N577" s="318"/>
      <c r="O577" s="318"/>
      <c r="P577" s="318"/>
      <c r="Q577" s="318"/>
      <c r="R577" s="318"/>
      <c r="S577" s="318"/>
      <c r="T577" s="318"/>
      <c r="U577" s="318"/>
      <c r="V577" s="318"/>
      <c r="W577" s="318"/>
      <c r="X577" s="318"/>
      <c r="Y577" s="318"/>
      <c r="Z577" s="318"/>
    </row>
    <row r="578" ht="15.75" customHeight="1">
      <c r="A578" s="27" t="s">
        <v>3040</v>
      </c>
      <c r="B578" s="27" t="s">
        <v>3041</v>
      </c>
      <c r="C578" s="320" t="s">
        <v>3042</v>
      </c>
      <c r="D578" s="27" t="s">
        <v>50</v>
      </c>
      <c r="E578" s="8"/>
      <c r="F578" s="8"/>
      <c r="G578" s="318"/>
      <c r="H578" s="318"/>
      <c r="I578" s="318"/>
      <c r="J578" s="318"/>
      <c r="K578" s="318"/>
      <c r="L578" s="318"/>
      <c r="M578" s="318"/>
      <c r="N578" s="318"/>
      <c r="O578" s="318"/>
      <c r="P578" s="318"/>
      <c r="Q578" s="318"/>
      <c r="R578" s="318"/>
      <c r="S578" s="318"/>
      <c r="T578" s="318"/>
      <c r="U578" s="318"/>
      <c r="V578" s="318"/>
      <c r="W578" s="318"/>
      <c r="X578" s="318"/>
      <c r="Y578" s="318"/>
      <c r="Z578" s="318"/>
    </row>
    <row r="579" ht="15.75" customHeight="1">
      <c r="A579" s="27" t="s">
        <v>3045</v>
      </c>
      <c r="B579" s="27" t="s">
        <v>3047</v>
      </c>
      <c r="C579" s="320" t="s">
        <v>3048</v>
      </c>
      <c r="D579" s="27" t="s">
        <v>50</v>
      </c>
      <c r="E579" s="8"/>
      <c r="F579" s="8"/>
      <c r="G579" s="318"/>
      <c r="H579" s="318"/>
      <c r="I579" s="318"/>
      <c r="J579" s="318"/>
      <c r="K579" s="318"/>
      <c r="L579" s="318"/>
      <c r="M579" s="318"/>
      <c r="N579" s="318"/>
      <c r="O579" s="318"/>
      <c r="P579" s="318"/>
      <c r="Q579" s="318"/>
      <c r="R579" s="318"/>
      <c r="S579" s="318"/>
      <c r="T579" s="318"/>
      <c r="U579" s="318"/>
      <c r="V579" s="318"/>
      <c r="W579" s="318"/>
      <c r="X579" s="318"/>
      <c r="Y579" s="318"/>
      <c r="Z579" s="318"/>
    </row>
    <row r="580" ht="15.75" customHeight="1">
      <c r="A580" s="27" t="s">
        <v>3052</v>
      </c>
      <c r="B580" s="27" t="s">
        <v>1367</v>
      </c>
      <c r="C580" s="320" t="s">
        <v>3053</v>
      </c>
      <c r="D580" s="27" t="s">
        <v>439</v>
      </c>
      <c r="E580" s="8"/>
      <c r="F580" s="8"/>
      <c r="G580" s="329"/>
      <c r="H580" s="318"/>
      <c r="I580" s="318"/>
      <c r="J580" s="318"/>
      <c r="K580" s="318"/>
      <c r="L580" s="318"/>
      <c r="M580" s="318"/>
      <c r="N580" s="318"/>
      <c r="O580" s="318"/>
      <c r="P580" s="318"/>
      <c r="Q580" s="318"/>
      <c r="R580" s="318"/>
      <c r="S580" s="318"/>
      <c r="T580" s="318"/>
      <c r="U580" s="318"/>
      <c r="V580" s="318"/>
      <c r="W580" s="318"/>
      <c r="X580" s="318"/>
      <c r="Y580" s="318"/>
      <c r="Z580" s="318"/>
    </row>
    <row r="581" ht="15.75" customHeight="1">
      <c r="A581" s="27" t="s">
        <v>3060</v>
      </c>
      <c r="B581" s="27" t="s">
        <v>2827</v>
      </c>
      <c r="C581" s="320" t="s">
        <v>3061</v>
      </c>
      <c r="D581" s="27" t="s">
        <v>439</v>
      </c>
      <c r="E581" s="8"/>
      <c r="F581" s="8"/>
      <c r="G581" s="318"/>
      <c r="H581" s="318"/>
      <c r="I581" s="318"/>
      <c r="J581" s="318"/>
      <c r="K581" s="318"/>
      <c r="L581" s="318"/>
      <c r="M581" s="318"/>
      <c r="N581" s="318"/>
      <c r="O581" s="318"/>
      <c r="P581" s="318"/>
      <c r="Q581" s="318"/>
      <c r="R581" s="318"/>
      <c r="S581" s="318"/>
      <c r="T581" s="318"/>
      <c r="U581" s="318"/>
      <c r="V581" s="318"/>
      <c r="W581" s="318"/>
      <c r="X581" s="318"/>
      <c r="Y581" s="318"/>
      <c r="Z581" s="318"/>
    </row>
    <row r="582" ht="15.75" customHeight="1">
      <c r="A582" s="27" t="s">
        <v>3064</v>
      </c>
      <c r="B582" s="27" t="s">
        <v>3066</v>
      </c>
      <c r="C582" s="320" t="s">
        <v>3067</v>
      </c>
      <c r="D582" s="27" t="s">
        <v>3068</v>
      </c>
      <c r="E582" s="8"/>
      <c r="F582" s="8"/>
      <c r="G582" s="318"/>
      <c r="H582" s="318"/>
      <c r="I582" s="318"/>
      <c r="J582" s="318"/>
      <c r="K582" s="318"/>
      <c r="L582" s="318"/>
      <c r="M582" s="318"/>
      <c r="N582" s="318"/>
      <c r="O582" s="318"/>
      <c r="P582" s="318"/>
      <c r="Q582" s="318"/>
      <c r="R582" s="318"/>
      <c r="S582" s="318"/>
      <c r="T582" s="318"/>
      <c r="U582" s="318"/>
      <c r="V582" s="318"/>
      <c r="W582" s="318"/>
      <c r="X582" s="318"/>
      <c r="Y582" s="318"/>
      <c r="Z582" s="318"/>
    </row>
    <row r="583" ht="15.75" customHeight="1">
      <c r="A583" s="27" t="s">
        <v>3069</v>
      </c>
      <c r="B583" s="27" t="s">
        <v>2834</v>
      </c>
      <c r="C583" s="320" t="s">
        <v>3070</v>
      </c>
      <c r="D583" s="27" t="s">
        <v>439</v>
      </c>
      <c r="E583" s="8"/>
      <c r="F583" s="8"/>
      <c r="G583" s="318"/>
      <c r="H583" s="318"/>
      <c r="I583" s="318"/>
      <c r="J583" s="318"/>
      <c r="K583" s="318"/>
      <c r="L583" s="318"/>
      <c r="M583" s="318"/>
      <c r="N583" s="318"/>
      <c r="O583" s="318"/>
      <c r="P583" s="318"/>
      <c r="Q583" s="318"/>
      <c r="R583" s="318"/>
      <c r="S583" s="318"/>
      <c r="T583" s="318"/>
      <c r="U583" s="318"/>
      <c r="V583" s="318"/>
      <c r="W583" s="318"/>
      <c r="X583" s="318"/>
      <c r="Y583" s="318"/>
      <c r="Z583" s="318"/>
    </row>
    <row r="584" ht="15.75" customHeight="1">
      <c r="A584" s="27" t="s">
        <v>3074</v>
      </c>
      <c r="B584" s="27" t="s">
        <v>3066</v>
      </c>
      <c r="C584" s="320" t="s">
        <v>3075</v>
      </c>
      <c r="D584" s="27" t="s">
        <v>439</v>
      </c>
      <c r="E584" s="8"/>
      <c r="F584" s="8"/>
      <c r="G584" s="318"/>
      <c r="H584" s="318"/>
      <c r="I584" s="318"/>
      <c r="J584" s="318"/>
      <c r="K584" s="318"/>
      <c r="L584" s="318"/>
      <c r="M584" s="318"/>
      <c r="N584" s="318"/>
      <c r="O584" s="318"/>
      <c r="P584" s="318"/>
      <c r="Q584" s="318"/>
      <c r="R584" s="318"/>
      <c r="S584" s="318"/>
      <c r="T584" s="318"/>
      <c r="U584" s="318"/>
      <c r="V584" s="318"/>
      <c r="W584" s="318"/>
      <c r="X584" s="318"/>
      <c r="Y584" s="318"/>
      <c r="Z584" s="318"/>
    </row>
    <row r="585" ht="15.75" customHeight="1">
      <c r="A585" s="27" t="s">
        <v>3078</v>
      </c>
      <c r="B585" s="27" t="s">
        <v>2538</v>
      </c>
      <c r="C585" s="320" t="s">
        <v>3079</v>
      </c>
      <c r="D585" s="27" t="s">
        <v>439</v>
      </c>
      <c r="E585" s="8"/>
      <c r="F585" s="8"/>
      <c r="G585" s="318"/>
      <c r="H585" s="318"/>
      <c r="I585" s="318"/>
      <c r="J585" s="318"/>
      <c r="K585" s="318"/>
      <c r="L585" s="318"/>
      <c r="M585" s="318"/>
      <c r="N585" s="318"/>
      <c r="O585" s="318"/>
      <c r="P585" s="318"/>
      <c r="Q585" s="318"/>
      <c r="R585" s="318"/>
      <c r="S585" s="318"/>
      <c r="T585" s="318"/>
      <c r="U585" s="318"/>
      <c r="V585" s="318"/>
      <c r="W585" s="318"/>
      <c r="X585" s="318"/>
      <c r="Y585" s="318"/>
      <c r="Z585" s="318"/>
    </row>
    <row r="586" ht="15.75" customHeight="1">
      <c r="A586" s="27" t="s">
        <v>3083</v>
      </c>
      <c r="B586" s="27" t="s">
        <v>2562</v>
      </c>
      <c r="C586" s="320" t="s">
        <v>3084</v>
      </c>
      <c r="D586" s="27" t="s">
        <v>439</v>
      </c>
      <c r="E586" s="8"/>
      <c r="F586" s="8"/>
      <c r="G586" s="318"/>
      <c r="H586" s="318"/>
      <c r="I586" s="318"/>
      <c r="J586" s="318"/>
      <c r="K586" s="318"/>
      <c r="L586" s="318"/>
      <c r="M586" s="318"/>
      <c r="N586" s="318"/>
      <c r="O586" s="318"/>
      <c r="P586" s="318"/>
      <c r="Q586" s="318"/>
      <c r="R586" s="318"/>
      <c r="S586" s="318"/>
      <c r="T586" s="318"/>
      <c r="U586" s="318"/>
      <c r="V586" s="318"/>
      <c r="W586" s="318"/>
      <c r="X586" s="318"/>
      <c r="Y586" s="318"/>
      <c r="Z586" s="318"/>
    </row>
    <row r="587" ht="15.75" customHeight="1">
      <c r="A587" s="27" t="s">
        <v>3088</v>
      </c>
      <c r="B587" s="27" t="s">
        <v>2852</v>
      </c>
      <c r="C587" s="320" t="s">
        <v>3089</v>
      </c>
      <c r="D587" s="27" t="s">
        <v>439</v>
      </c>
      <c r="E587" s="8"/>
      <c r="F587" s="8"/>
      <c r="G587" s="318"/>
      <c r="H587" s="318"/>
      <c r="I587" s="318"/>
      <c r="J587" s="318"/>
      <c r="K587" s="318"/>
      <c r="L587" s="318"/>
      <c r="M587" s="318"/>
      <c r="N587" s="318"/>
      <c r="O587" s="318"/>
      <c r="P587" s="318"/>
      <c r="Q587" s="318"/>
      <c r="R587" s="318"/>
      <c r="S587" s="318"/>
      <c r="T587" s="318"/>
      <c r="U587" s="318"/>
      <c r="V587" s="318"/>
      <c r="W587" s="318"/>
      <c r="X587" s="318"/>
      <c r="Y587" s="318"/>
      <c r="Z587" s="318"/>
    </row>
    <row r="588" ht="15.75" customHeight="1">
      <c r="A588" s="27" t="s">
        <v>3093</v>
      </c>
      <c r="B588" s="27" t="s">
        <v>2858</v>
      </c>
      <c r="C588" s="320" t="s">
        <v>3094</v>
      </c>
      <c r="D588" s="27" t="s">
        <v>439</v>
      </c>
      <c r="E588" s="8"/>
      <c r="F588" s="8"/>
      <c r="G588" s="318"/>
      <c r="H588" s="318"/>
      <c r="I588" s="318"/>
      <c r="J588" s="318"/>
      <c r="K588" s="318"/>
      <c r="L588" s="318"/>
      <c r="M588" s="318"/>
      <c r="N588" s="318"/>
      <c r="O588" s="318"/>
      <c r="P588" s="318"/>
      <c r="Q588" s="318"/>
      <c r="R588" s="318"/>
      <c r="S588" s="318"/>
      <c r="T588" s="318"/>
      <c r="U588" s="318"/>
      <c r="V588" s="318"/>
      <c r="W588" s="318"/>
      <c r="X588" s="318"/>
      <c r="Y588" s="318"/>
      <c r="Z588" s="318"/>
    </row>
    <row r="589" ht="15.75" customHeight="1">
      <c r="A589" s="27" t="s">
        <v>3098</v>
      </c>
      <c r="B589" s="27" t="s">
        <v>2614</v>
      </c>
      <c r="C589" s="320" t="s">
        <v>3099</v>
      </c>
      <c r="D589" s="27" t="s">
        <v>439</v>
      </c>
      <c r="E589" s="8"/>
      <c r="F589" s="8"/>
      <c r="G589" s="318"/>
      <c r="H589" s="318"/>
      <c r="I589" s="318"/>
      <c r="J589" s="318"/>
      <c r="K589" s="318"/>
      <c r="L589" s="318"/>
      <c r="M589" s="318"/>
      <c r="N589" s="318"/>
      <c r="O589" s="318"/>
      <c r="P589" s="318"/>
      <c r="Q589" s="318"/>
      <c r="R589" s="318"/>
      <c r="S589" s="318"/>
      <c r="T589" s="318"/>
      <c r="U589" s="318"/>
      <c r="V589" s="318"/>
      <c r="W589" s="318"/>
      <c r="X589" s="318"/>
      <c r="Y589" s="318"/>
      <c r="Z589" s="318"/>
    </row>
    <row r="590" ht="15.75" customHeight="1">
      <c r="A590" s="27" t="s">
        <v>3103</v>
      </c>
      <c r="B590" s="27" t="s">
        <v>2867</v>
      </c>
      <c r="C590" s="320" t="s">
        <v>3104</v>
      </c>
      <c r="D590" s="27" t="s">
        <v>439</v>
      </c>
      <c r="E590" s="8"/>
      <c r="F590" s="8"/>
      <c r="G590" s="318"/>
      <c r="H590" s="318"/>
      <c r="I590" s="318"/>
      <c r="J590" s="318"/>
      <c r="K590" s="318"/>
      <c r="L590" s="318"/>
      <c r="M590" s="318"/>
      <c r="N590" s="318"/>
      <c r="O590" s="318"/>
      <c r="P590" s="318"/>
      <c r="Q590" s="318"/>
      <c r="R590" s="318"/>
      <c r="S590" s="318"/>
      <c r="T590" s="318"/>
      <c r="U590" s="318"/>
      <c r="V590" s="318"/>
      <c r="W590" s="318"/>
      <c r="X590" s="318"/>
      <c r="Y590" s="318"/>
      <c r="Z590" s="318"/>
    </row>
    <row r="591" ht="15.75" customHeight="1">
      <c r="A591" s="27" t="s">
        <v>3108</v>
      </c>
      <c r="B591" s="27" t="s">
        <v>2874</v>
      </c>
      <c r="C591" s="320" t="s">
        <v>3109</v>
      </c>
      <c r="D591" s="27" t="s">
        <v>439</v>
      </c>
      <c r="E591" s="8"/>
      <c r="F591" s="8"/>
      <c r="G591" s="318"/>
      <c r="H591" s="318"/>
      <c r="I591" s="318"/>
      <c r="J591" s="318"/>
      <c r="K591" s="318"/>
      <c r="L591" s="318"/>
      <c r="M591" s="318"/>
      <c r="N591" s="318"/>
      <c r="O591" s="318"/>
      <c r="P591" s="318"/>
      <c r="Q591" s="318"/>
      <c r="R591" s="318"/>
      <c r="S591" s="318"/>
      <c r="T591" s="318"/>
      <c r="U591" s="318"/>
      <c r="V591" s="318"/>
      <c r="W591" s="318"/>
      <c r="X591" s="318"/>
      <c r="Y591" s="318"/>
      <c r="Z591" s="318"/>
    </row>
    <row r="592" ht="15.75" customHeight="1">
      <c r="A592" s="27" t="s">
        <v>3113</v>
      </c>
      <c r="B592" s="27" t="s">
        <v>3114</v>
      </c>
      <c r="C592" s="320" t="s">
        <v>3115</v>
      </c>
      <c r="D592" s="27" t="s">
        <v>439</v>
      </c>
      <c r="E592" s="8"/>
      <c r="F592" s="8"/>
      <c r="G592" s="318"/>
      <c r="H592" s="318"/>
      <c r="I592" s="318"/>
      <c r="J592" s="318"/>
      <c r="K592" s="318"/>
      <c r="L592" s="318"/>
      <c r="M592" s="318"/>
      <c r="N592" s="318"/>
      <c r="O592" s="318"/>
      <c r="P592" s="318"/>
      <c r="Q592" s="318"/>
      <c r="R592" s="318"/>
      <c r="S592" s="318"/>
      <c r="T592" s="318"/>
      <c r="U592" s="318"/>
      <c r="V592" s="318"/>
      <c r="W592" s="318"/>
      <c r="X592" s="318"/>
      <c r="Y592" s="318"/>
      <c r="Z592" s="318"/>
    </row>
    <row r="593" ht="15.75" customHeight="1">
      <c r="A593" s="27" t="s">
        <v>3119</v>
      </c>
      <c r="B593" s="27" t="s">
        <v>2655</v>
      </c>
      <c r="C593" s="320" t="s">
        <v>3120</v>
      </c>
      <c r="D593" s="27" t="s">
        <v>439</v>
      </c>
      <c r="E593" s="8"/>
      <c r="F593" s="8"/>
      <c r="G593" s="318"/>
      <c r="H593" s="318"/>
      <c r="I593" s="318"/>
      <c r="J593" s="318"/>
      <c r="K593" s="318"/>
      <c r="L593" s="318"/>
      <c r="M593" s="318"/>
      <c r="N593" s="318"/>
      <c r="O593" s="318"/>
      <c r="P593" s="318"/>
      <c r="Q593" s="318"/>
      <c r="R593" s="318"/>
      <c r="S593" s="318"/>
      <c r="T593" s="318"/>
      <c r="U593" s="318"/>
      <c r="V593" s="318"/>
      <c r="W593" s="318"/>
      <c r="X593" s="318"/>
      <c r="Y593" s="318"/>
      <c r="Z593" s="318"/>
    </row>
    <row r="594" ht="15.75" customHeight="1">
      <c r="A594" s="27" t="s">
        <v>3124</v>
      </c>
      <c r="B594" s="27" t="s">
        <v>2650</v>
      </c>
      <c r="C594" s="320" t="s">
        <v>3125</v>
      </c>
      <c r="D594" s="27" t="s">
        <v>439</v>
      </c>
      <c r="E594" s="8"/>
      <c r="F594" s="8"/>
      <c r="G594" s="318"/>
      <c r="H594" s="318"/>
      <c r="I594" s="318"/>
      <c r="J594" s="318"/>
      <c r="K594" s="318"/>
      <c r="L594" s="318"/>
      <c r="M594" s="318"/>
      <c r="N594" s="318"/>
      <c r="O594" s="318"/>
      <c r="P594" s="318"/>
      <c r="Q594" s="318"/>
      <c r="R594" s="318"/>
      <c r="S594" s="318"/>
      <c r="T594" s="318"/>
      <c r="U594" s="318"/>
      <c r="V594" s="318"/>
      <c r="W594" s="318"/>
      <c r="X594" s="318"/>
      <c r="Y594" s="318"/>
      <c r="Z594" s="318"/>
    </row>
    <row r="595" ht="15.75" customHeight="1">
      <c r="A595" s="27" t="s">
        <v>3127</v>
      </c>
      <c r="B595" s="27" t="s">
        <v>3128</v>
      </c>
      <c r="C595" s="320" t="s">
        <v>3130</v>
      </c>
      <c r="D595" s="27" t="s">
        <v>439</v>
      </c>
      <c r="E595" s="8"/>
      <c r="F595" s="8"/>
      <c r="G595" s="318"/>
      <c r="H595" s="318"/>
      <c r="I595" s="318"/>
      <c r="J595" s="318"/>
      <c r="K595" s="318"/>
      <c r="L595" s="318"/>
      <c r="M595" s="318"/>
      <c r="N595" s="318"/>
      <c r="O595" s="318"/>
      <c r="P595" s="318"/>
      <c r="Q595" s="318"/>
      <c r="R595" s="318"/>
      <c r="S595" s="318"/>
      <c r="T595" s="318"/>
      <c r="U595" s="318"/>
      <c r="V595" s="318"/>
      <c r="W595" s="318"/>
      <c r="X595" s="318"/>
      <c r="Y595" s="318"/>
      <c r="Z595" s="318"/>
    </row>
    <row r="596" ht="15.75" customHeight="1">
      <c r="A596" s="27" t="s">
        <v>3132</v>
      </c>
      <c r="B596" s="27" t="s">
        <v>846</v>
      </c>
      <c r="C596" s="320" t="s">
        <v>3133</v>
      </c>
      <c r="D596" s="27" t="s">
        <v>439</v>
      </c>
      <c r="E596" s="8"/>
      <c r="F596" s="8"/>
      <c r="G596" s="318"/>
      <c r="H596" s="318"/>
      <c r="I596" s="318"/>
      <c r="J596" s="318"/>
      <c r="K596" s="318"/>
      <c r="L596" s="318"/>
      <c r="M596" s="318"/>
      <c r="N596" s="318"/>
      <c r="O596" s="318"/>
      <c r="P596" s="318"/>
      <c r="Q596" s="318"/>
      <c r="R596" s="318"/>
      <c r="S596" s="318"/>
      <c r="T596" s="318"/>
      <c r="U596" s="318"/>
      <c r="V596" s="318"/>
      <c r="W596" s="318"/>
      <c r="X596" s="318"/>
      <c r="Y596" s="318"/>
      <c r="Z596" s="318"/>
    </row>
    <row r="597" ht="15.75" customHeight="1">
      <c r="A597" s="27" t="s">
        <v>3137</v>
      </c>
      <c r="B597" s="27" t="s">
        <v>2971</v>
      </c>
      <c r="C597" s="320" t="s">
        <v>3138</v>
      </c>
      <c r="D597" s="27" t="s">
        <v>439</v>
      </c>
      <c r="E597" s="8"/>
      <c r="F597" s="8"/>
      <c r="G597" s="318"/>
      <c r="H597" s="318"/>
      <c r="I597" s="318"/>
      <c r="J597" s="318"/>
      <c r="K597" s="318"/>
      <c r="L597" s="318"/>
      <c r="M597" s="318"/>
      <c r="N597" s="318"/>
      <c r="O597" s="318"/>
      <c r="P597" s="318"/>
      <c r="Q597" s="318"/>
      <c r="R597" s="318"/>
      <c r="S597" s="318"/>
      <c r="T597" s="318"/>
      <c r="U597" s="318"/>
      <c r="V597" s="318"/>
      <c r="W597" s="318"/>
      <c r="X597" s="318"/>
      <c r="Y597" s="318"/>
      <c r="Z597" s="318"/>
    </row>
    <row r="598" ht="15.75" customHeight="1">
      <c r="A598" s="27" t="s">
        <v>3139</v>
      </c>
      <c r="B598" s="27" t="s">
        <v>3141</v>
      </c>
      <c r="C598" s="320" t="s">
        <v>3143</v>
      </c>
      <c r="D598" s="27" t="s">
        <v>439</v>
      </c>
      <c r="E598" s="8"/>
      <c r="F598" s="8"/>
      <c r="G598" s="318"/>
      <c r="H598" s="318"/>
      <c r="I598" s="318"/>
      <c r="J598" s="318"/>
      <c r="K598" s="318"/>
      <c r="L598" s="318"/>
      <c r="M598" s="318"/>
      <c r="N598" s="318"/>
      <c r="O598" s="318"/>
      <c r="P598" s="318"/>
      <c r="Q598" s="318"/>
      <c r="R598" s="318"/>
      <c r="S598" s="318"/>
      <c r="T598" s="318"/>
      <c r="U598" s="318"/>
      <c r="V598" s="318"/>
      <c r="W598" s="318"/>
      <c r="X598" s="318"/>
      <c r="Y598" s="318"/>
      <c r="Z598" s="318"/>
    </row>
    <row r="599" ht="15.75" customHeight="1">
      <c r="A599" s="27" t="s">
        <v>3145</v>
      </c>
      <c r="B599" s="27" t="s">
        <v>3146</v>
      </c>
      <c r="C599" s="320" t="s">
        <v>3147</v>
      </c>
      <c r="D599" s="27" t="s">
        <v>3148</v>
      </c>
      <c r="E599" s="8"/>
      <c r="F599" s="8"/>
      <c r="G599" s="318"/>
      <c r="H599" s="318"/>
      <c r="I599" s="318"/>
      <c r="J599" s="318"/>
      <c r="K599" s="318"/>
      <c r="L599" s="318"/>
      <c r="M599" s="318"/>
      <c r="N599" s="318"/>
      <c r="O599" s="318"/>
      <c r="P599" s="318"/>
      <c r="Q599" s="318"/>
      <c r="R599" s="318"/>
      <c r="S599" s="318"/>
      <c r="T599" s="318"/>
      <c r="U599" s="318"/>
      <c r="V599" s="318"/>
      <c r="W599" s="318"/>
      <c r="X599" s="318"/>
      <c r="Y599" s="318"/>
      <c r="Z599" s="318"/>
    </row>
    <row r="600" ht="15.75" customHeight="1">
      <c r="A600" s="27" t="s">
        <v>3150</v>
      </c>
      <c r="B600" s="27" t="s">
        <v>3146</v>
      </c>
      <c r="C600" s="320" t="s">
        <v>3152</v>
      </c>
      <c r="D600" s="27" t="s">
        <v>3068</v>
      </c>
      <c r="E600" s="8"/>
      <c r="F600" s="8"/>
      <c r="G600" s="318"/>
      <c r="H600" s="318"/>
      <c r="I600" s="318"/>
      <c r="J600" s="318"/>
      <c r="K600" s="318"/>
      <c r="L600" s="318"/>
      <c r="M600" s="318"/>
      <c r="N600" s="318"/>
      <c r="O600" s="318"/>
      <c r="P600" s="318"/>
      <c r="Q600" s="318"/>
      <c r="R600" s="318"/>
      <c r="S600" s="318"/>
      <c r="T600" s="318"/>
      <c r="U600" s="318"/>
      <c r="V600" s="318"/>
      <c r="W600" s="318"/>
      <c r="X600" s="318"/>
      <c r="Y600" s="318"/>
      <c r="Z600" s="318"/>
    </row>
    <row r="601" ht="15.75" customHeight="1">
      <c r="A601" s="27" t="s">
        <v>3153</v>
      </c>
      <c r="B601" s="27" t="s">
        <v>3003</v>
      </c>
      <c r="C601" s="320" t="s">
        <v>3154</v>
      </c>
      <c r="D601" s="27" t="s">
        <v>439</v>
      </c>
      <c r="E601" s="8"/>
      <c r="F601" s="8"/>
      <c r="G601" s="318"/>
      <c r="H601" s="318"/>
      <c r="I601" s="318"/>
      <c r="J601" s="318"/>
      <c r="K601" s="318"/>
      <c r="L601" s="318"/>
      <c r="M601" s="318"/>
      <c r="N601" s="318"/>
      <c r="O601" s="318"/>
      <c r="P601" s="318"/>
      <c r="Q601" s="318"/>
      <c r="R601" s="318"/>
      <c r="S601" s="318"/>
      <c r="T601" s="318"/>
      <c r="U601" s="318"/>
      <c r="V601" s="318"/>
      <c r="W601" s="318"/>
      <c r="X601" s="318"/>
      <c r="Y601" s="318"/>
      <c r="Z601" s="318"/>
    </row>
    <row r="602" ht="15.75" customHeight="1">
      <c r="A602" s="27" t="s">
        <v>3158</v>
      </c>
      <c r="B602" s="27" t="s">
        <v>3159</v>
      </c>
      <c r="C602" s="320" t="s">
        <v>3160</v>
      </c>
      <c r="D602" s="27" t="s">
        <v>439</v>
      </c>
      <c r="E602" s="8"/>
      <c r="F602" s="8"/>
      <c r="G602" s="318"/>
      <c r="H602" s="318"/>
      <c r="I602" s="318"/>
      <c r="J602" s="318"/>
      <c r="K602" s="318"/>
      <c r="L602" s="318"/>
      <c r="M602" s="318"/>
      <c r="N602" s="318"/>
      <c r="O602" s="318"/>
      <c r="P602" s="318"/>
      <c r="Q602" s="318"/>
      <c r="R602" s="318"/>
      <c r="S602" s="318"/>
      <c r="T602" s="318"/>
      <c r="U602" s="318"/>
      <c r="V602" s="318"/>
      <c r="W602" s="318"/>
      <c r="X602" s="318"/>
      <c r="Y602" s="318"/>
      <c r="Z602" s="318"/>
    </row>
    <row r="603" ht="15.75" customHeight="1">
      <c r="A603" s="27" t="s">
        <v>3164</v>
      </c>
      <c r="B603" s="27" t="s">
        <v>3165</v>
      </c>
      <c r="C603" s="320" t="s">
        <v>3166</v>
      </c>
      <c r="D603" s="27" t="s">
        <v>439</v>
      </c>
      <c r="E603" s="8"/>
      <c r="F603" s="8"/>
      <c r="G603" s="318"/>
      <c r="H603" s="318"/>
      <c r="I603" s="318"/>
      <c r="J603" s="318"/>
      <c r="K603" s="318"/>
      <c r="L603" s="318"/>
      <c r="M603" s="318"/>
      <c r="N603" s="318"/>
      <c r="O603" s="318"/>
      <c r="P603" s="318"/>
      <c r="Q603" s="318"/>
      <c r="R603" s="318"/>
      <c r="S603" s="318"/>
      <c r="T603" s="318"/>
      <c r="U603" s="318"/>
      <c r="V603" s="318"/>
      <c r="W603" s="318"/>
      <c r="X603" s="318"/>
      <c r="Y603" s="318"/>
      <c r="Z603" s="318"/>
    </row>
    <row r="604" ht="15.75" customHeight="1">
      <c r="A604" s="27" t="s">
        <v>3170</v>
      </c>
      <c r="B604" s="27" t="s">
        <v>3172</v>
      </c>
      <c r="C604" s="320" t="s">
        <v>3174</v>
      </c>
      <c r="D604" s="27" t="s">
        <v>439</v>
      </c>
      <c r="E604" s="8"/>
      <c r="F604" s="8"/>
      <c r="G604" s="318"/>
      <c r="H604" s="318"/>
      <c r="I604" s="318"/>
      <c r="J604" s="318"/>
      <c r="K604" s="318"/>
      <c r="L604" s="318"/>
      <c r="M604" s="318"/>
      <c r="N604" s="318"/>
      <c r="O604" s="318"/>
      <c r="P604" s="318"/>
      <c r="Q604" s="318"/>
      <c r="R604" s="318"/>
      <c r="S604" s="318"/>
      <c r="T604" s="318"/>
      <c r="U604" s="318"/>
      <c r="V604" s="318"/>
      <c r="W604" s="318"/>
      <c r="X604" s="318"/>
      <c r="Y604" s="318"/>
      <c r="Z604" s="318"/>
    </row>
    <row r="605" ht="15.75" customHeight="1">
      <c r="A605" s="27" t="s">
        <v>3179</v>
      </c>
      <c r="B605" s="27" t="s">
        <v>3181</v>
      </c>
      <c r="C605" s="320" t="s">
        <v>3182</v>
      </c>
      <c r="D605" s="27" t="s">
        <v>3183</v>
      </c>
      <c r="E605" s="8"/>
      <c r="F605" s="8"/>
      <c r="G605" s="318"/>
      <c r="H605" s="318"/>
      <c r="I605" s="318"/>
      <c r="J605" s="318"/>
      <c r="K605" s="318"/>
      <c r="L605" s="318"/>
      <c r="M605" s="318"/>
      <c r="N605" s="318"/>
      <c r="O605" s="318"/>
      <c r="P605" s="318"/>
      <c r="Q605" s="318"/>
      <c r="R605" s="318"/>
      <c r="S605" s="318"/>
      <c r="T605" s="318"/>
      <c r="U605" s="318"/>
      <c r="V605" s="318"/>
      <c r="W605" s="318"/>
      <c r="X605" s="318"/>
      <c r="Y605" s="318"/>
      <c r="Z605" s="318"/>
    </row>
    <row r="606" ht="15.75" customHeight="1">
      <c r="A606" s="27" t="s">
        <v>3187</v>
      </c>
      <c r="B606" s="27" t="s">
        <v>3188</v>
      </c>
      <c r="C606" s="320" t="s">
        <v>3189</v>
      </c>
      <c r="D606" s="27" t="s">
        <v>134</v>
      </c>
      <c r="E606" s="8"/>
      <c r="F606" s="8"/>
      <c r="G606" s="318"/>
      <c r="H606" s="318"/>
      <c r="I606" s="318"/>
      <c r="J606" s="318"/>
      <c r="K606" s="318"/>
      <c r="L606" s="318"/>
      <c r="M606" s="318"/>
      <c r="N606" s="318"/>
      <c r="O606" s="318"/>
      <c r="P606" s="318"/>
      <c r="Q606" s="318"/>
      <c r="R606" s="318"/>
      <c r="S606" s="318"/>
      <c r="T606" s="318"/>
      <c r="U606" s="318"/>
      <c r="V606" s="318"/>
      <c r="W606" s="318"/>
      <c r="X606" s="318"/>
      <c r="Y606" s="318"/>
      <c r="Z606" s="318"/>
    </row>
    <row r="607" ht="15.75" customHeight="1">
      <c r="A607" s="319"/>
      <c r="B607" s="319"/>
      <c r="C607" s="320" t="s">
        <v>3193</v>
      </c>
      <c r="D607" s="319"/>
      <c r="E607" s="8"/>
      <c r="F607" s="8"/>
      <c r="G607" s="318"/>
      <c r="H607" s="318"/>
      <c r="I607" s="318"/>
      <c r="J607" s="318"/>
      <c r="K607" s="318"/>
      <c r="L607" s="318"/>
      <c r="M607" s="318"/>
      <c r="N607" s="318"/>
      <c r="O607" s="318"/>
      <c r="P607" s="318"/>
      <c r="Q607" s="318"/>
      <c r="R607" s="318"/>
      <c r="S607" s="318"/>
      <c r="T607" s="318"/>
      <c r="U607" s="318"/>
      <c r="V607" s="318"/>
      <c r="W607" s="318"/>
      <c r="X607" s="318"/>
      <c r="Y607" s="318"/>
      <c r="Z607" s="318"/>
    </row>
    <row r="608" ht="15.75" customHeight="1">
      <c r="A608" s="319"/>
      <c r="B608" s="319"/>
      <c r="C608" s="320" t="s">
        <v>3193</v>
      </c>
      <c r="D608" s="319"/>
      <c r="E608" s="8"/>
      <c r="F608" s="8"/>
      <c r="G608" s="318"/>
      <c r="H608" s="318"/>
      <c r="I608" s="318"/>
      <c r="J608" s="318"/>
      <c r="K608" s="318"/>
      <c r="L608" s="318"/>
      <c r="M608" s="318"/>
      <c r="N608" s="318"/>
      <c r="O608" s="318"/>
      <c r="P608" s="318"/>
      <c r="Q608" s="318"/>
      <c r="R608" s="318"/>
      <c r="S608" s="318"/>
      <c r="T608" s="318"/>
      <c r="U608" s="318"/>
      <c r="V608" s="318"/>
      <c r="W608" s="318"/>
      <c r="X608" s="318"/>
      <c r="Y608" s="318"/>
      <c r="Z608" s="318"/>
    </row>
    <row r="609" ht="15.75" customHeight="1">
      <c r="A609" s="319"/>
      <c r="B609" s="319"/>
      <c r="C609" s="320" t="s">
        <v>3193</v>
      </c>
      <c r="D609" s="319"/>
      <c r="E609" s="8"/>
      <c r="F609" s="8"/>
      <c r="G609" s="318"/>
      <c r="H609" s="318"/>
      <c r="I609" s="318"/>
      <c r="J609" s="318"/>
      <c r="K609" s="318"/>
      <c r="L609" s="318"/>
      <c r="M609" s="318"/>
      <c r="N609" s="318"/>
      <c r="O609" s="318"/>
      <c r="P609" s="318"/>
      <c r="Q609" s="318"/>
      <c r="R609" s="318"/>
      <c r="S609" s="318"/>
      <c r="T609" s="318"/>
      <c r="U609" s="318"/>
      <c r="V609" s="318"/>
      <c r="W609" s="318"/>
      <c r="X609" s="318"/>
      <c r="Y609" s="318"/>
      <c r="Z609" s="318"/>
    </row>
    <row r="610" ht="15.75" customHeight="1">
      <c r="A610" s="319"/>
      <c r="B610" s="319"/>
      <c r="C610" s="320" t="s">
        <v>3193</v>
      </c>
      <c r="D610" s="319"/>
      <c r="E610" s="8"/>
      <c r="F610" s="8"/>
      <c r="G610" s="318"/>
      <c r="H610" s="318"/>
      <c r="I610" s="318"/>
      <c r="J610" s="318"/>
      <c r="K610" s="318"/>
      <c r="L610" s="318"/>
      <c r="M610" s="318"/>
      <c r="N610" s="318"/>
      <c r="O610" s="318"/>
      <c r="P610" s="318"/>
      <c r="Q610" s="318"/>
      <c r="R610" s="318"/>
      <c r="S610" s="318"/>
      <c r="T610" s="318"/>
      <c r="U610" s="318"/>
      <c r="V610" s="318"/>
      <c r="W610" s="318"/>
      <c r="X610" s="318"/>
      <c r="Y610" s="318"/>
      <c r="Z610" s="318"/>
    </row>
    <row r="611" ht="15.75" customHeight="1">
      <c r="A611" s="319"/>
      <c r="B611" s="319"/>
      <c r="C611" s="320" t="s">
        <v>3193</v>
      </c>
      <c r="D611" s="319"/>
      <c r="E611" s="8"/>
      <c r="F611" s="8"/>
      <c r="G611" s="318"/>
      <c r="H611" s="318"/>
      <c r="I611" s="318"/>
      <c r="J611" s="318"/>
      <c r="K611" s="318"/>
      <c r="L611" s="318"/>
      <c r="M611" s="318"/>
      <c r="N611" s="318"/>
      <c r="O611" s="318"/>
      <c r="P611" s="318"/>
      <c r="Q611" s="318"/>
      <c r="R611" s="318"/>
      <c r="S611" s="318"/>
      <c r="T611" s="318"/>
      <c r="U611" s="318"/>
      <c r="V611" s="318"/>
      <c r="W611" s="318"/>
      <c r="X611" s="318"/>
      <c r="Y611" s="318"/>
      <c r="Z611" s="318"/>
    </row>
    <row r="612" ht="15.75" customHeight="1">
      <c r="A612" s="319"/>
      <c r="B612" s="319"/>
      <c r="C612" s="320" t="s">
        <v>3193</v>
      </c>
      <c r="D612" s="319"/>
      <c r="E612" s="8"/>
      <c r="F612" s="8"/>
      <c r="G612" s="318"/>
      <c r="H612" s="318"/>
      <c r="I612" s="318"/>
      <c r="J612" s="318"/>
      <c r="K612" s="318"/>
      <c r="L612" s="318"/>
      <c r="M612" s="318"/>
      <c r="N612" s="318"/>
      <c r="O612" s="318"/>
      <c r="P612" s="318"/>
      <c r="Q612" s="318"/>
      <c r="R612" s="318"/>
      <c r="S612" s="318"/>
      <c r="T612" s="318"/>
      <c r="U612" s="318"/>
      <c r="V612" s="318"/>
      <c r="W612" s="318"/>
      <c r="X612" s="318"/>
      <c r="Y612" s="318"/>
      <c r="Z612" s="318"/>
    </row>
    <row r="613" ht="15.75" customHeight="1">
      <c r="A613" s="319"/>
      <c r="B613" s="319"/>
      <c r="C613" s="320" t="s">
        <v>3193</v>
      </c>
      <c r="D613" s="319"/>
      <c r="E613" s="8"/>
      <c r="F613" s="8"/>
      <c r="G613" s="318"/>
      <c r="H613" s="318"/>
      <c r="I613" s="318"/>
      <c r="J613" s="318"/>
      <c r="K613" s="318"/>
      <c r="L613" s="318"/>
      <c r="M613" s="318"/>
      <c r="N613" s="318"/>
      <c r="O613" s="318"/>
      <c r="P613" s="318"/>
      <c r="Q613" s="318"/>
      <c r="R613" s="318"/>
      <c r="S613" s="318"/>
      <c r="T613" s="318"/>
      <c r="U613" s="318"/>
      <c r="V613" s="318"/>
      <c r="W613" s="318"/>
      <c r="X613" s="318"/>
      <c r="Y613" s="318"/>
      <c r="Z613" s="318"/>
    </row>
    <row r="614" ht="15.75" customHeight="1">
      <c r="A614" s="319"/>
      <c r="B614" s="319"/>
      <c r="C614" s="320" t="s">
        <v>3193</v>
      </c>
      <c r="D614" s="319"/>
      <c r="E614" s="8"/>
      <c r="F614" s="8"/>
      <c r="G614" s="318"/>
      <c r="H614" s="318"/>
      <c r="I614" s="318"/>
      <c r="J614" s="318"/>
      <c r="K614" s="318"/>
      <c r="L614" s="318"/>
      <c r="M614" s="318"/>
      <c r="N614" s="318"/>
      <c r="O614" s="318"/>
      <c r="P614" s="318"/>
      <c r="Q614" s="318"/>
      <c r="R614" s="318"/>
      <c r="S614" s="318"/>
      <c r="T614" s="318"/>
      <c r="U614" s="318"/>
      <c r="V614" s="318"/>
      <c r="W614" s="318"/>
      <c r="X614" s="318"/>
      <c r="Y614" s="318"/>
      <c r="Z614" s="318"/>
    </row>
    <row r="615" ht="15.75" customHeight="1">
      <c r="A615" s="319"/>
      <c r="B615" s="319"/>
      <c r="C615" s="320" t="s">
        <v>3193</v>
      </c>
      <c r="D615" s="319"/>
      <c r="E615" s="8"/>
      <c r="F615" s="8"/>
      <c r="G615" s="318"/>
      <c r="H615" s="318"/>
      <c r="I615" s="318"/>
      <c r="J615" s="318"/>
      <c r="K615" s="318"/>
      <c r="L615" s="318"/>
      <c r="M615" s="318"/>
      <c r="N615" s="318"/>
      <c r="O615" s="318"/>
      <c r="P615" s="318"/>
      <c r="Q615" s="318"/>
      <c r="R615" s="318"/>
      <c r="S615" s="318"/>
      <c r="T615" s="318"/>
      <c r="U615" s="318"/>
      <c r="V615" s="318"/>
      <c r="W615" s="318"/>
      <c r="X615" s="318"/>
      <c r="Y615" s="318"/>
      <c r="Z615" s="318"/>
    </row>
    <row r="616" ht="15.75" customHeight="1">
      <c r="A616" s="319"/>
      <c r="B616" s="319"/>
      <c r="C616" s="320" t="s">
        <v>3193</v>
      </c>
      <c r="D616" s="319"/>
      <c r="E616" s="8"/>
      <c r="F616" s="8"/>
      <c r="G616" s="318"/>
      <c r="H616" s="318"/>
      <c r="I616" s="318"/>
      <c r="J616" s="318"/>
      <c r="K616" s="318"/>
      <c r="L616" s="318"/>
      <c r="M616" s="318"/>
      <c r="N616" s="318"/>
      <c r="O616" s="318"/>
      <c r="P616" s="318"/>
      <c r="Q616" s="318"/>
      <c r="R616" s="318"/>
      <c r="S616" s="318"/>
      <c r="T616" s="318"/>
      <c r="U616" s="318"/>
      <c r="V616" s="318"/>
      <c r="W616" s="318"/>
      <c r="X616" s="318"/>
      <c r="Y616" s="318"/>
      <c r="Z616" s="318"/>
    </row>
    <row r="617" ht="15.75" customHeight="1">
      <c r="A617" s="319"/>
      <c r="B617" s="319"/>
      <c r="C617" s="320" t="s">
        <v>3193</v>
      </c>
      <c r="D617" s="319"/>
      <c r="E617" s="8"/>
      <c r="F617" s="8"/>
      <c r="G617" s="318"/>
      <c r="H617" s="318"/>
      <c r="I617" s="318"/>
      <c r="J617" s="318"/>
      <c r="K617" s="318"/>
      <c r="L617" s="318"/>
      <c r="M617" s="318"/>
      <c r="N617" s="318"/>
      <c r="O617" s="318"/>
      <c r="P617" s="318"/>
      <c r="Q617" s="318"/>
      <c r="R617" s="318"/>
      <c r="S617" s="318"/>
      <c r="T617" s="318"/>
      <c r="U617" s="318"/>
      <c r="V617" s="318"/>
      <c r="W617" s="318"/>
      <c r="X617" s="318"/>
      <c r="Y617" s="318"/>
      <c r="Z617" s="318"/>
    </row>
    <row r="618" ht="15.75" customHeight="1">
      <c r="A618" s="319"/>
      <c r="B618" s="319"/>
      <c r="C618" s="320" t="s">
        <v>3193</v>
      </c>
      <c r="D618" s="319"/>
      <c r="E618" s="8"/>
      <c r="F618" s="8"/>
      <c r="G618" s="318"/>
      <c r="H618" s="318"/>
      <c r="I618" s="318"/>
      <c r="J618" s="318"/>
      <c r="K618" s="318"/>
      <c r="L618" s="318"/>
      <c r="M618" s="318"/>
      <c r="N618" s="318"/>
      <c r="O618" s="318"/>
      <c r="P618" s="318"/>
      <c r="Q618" s="318"/>
      <c r="R618" s="318"/>
      <c r="S618" s="318"/>
      <c r="T618" s="318"/>
      <c r="U618" s="318"/>
      <c r="V618" s="318"/>
      <c r="W618" s="318"/>
      <c r="X618" s="318"/>
      <c r="Y618" s="318"/>
      <c r="Z618" s="318"/>
    </row>
    <row r="619" ht="15.75" customHeight="1">
      <c r="A619" s="319"/>
      <c r="B619" s="319"/>
      <c r="C619" s="320" t="s">
        <v>3193</v>
      </c>
      <c r="D619" s="319"/>
      <c r="E619" s="8"/>
      <c r="F619" s="8"/>
      <c r="G619" s="318"/>
      <c r="H619" s="318"/>
      <c r="I619" s="318"/>
      <c r="J619" s="318"/>
      <c r="K619" s="318"/>
      <c r="L619" s="318"/>
      <c r="M619" s="318"/>
      <c r="N619" s="318"/>
      <c r="O619" s="318"/>
      <c r="P619" s="318"/>
      <c r="Q619" s="318"/>
      <c r="R619" s="318"/>
      <c r="S619" s="318"/>
      <c r="T619" s="318"/>
      <c r="U619" s="318"/>
      <c r="V619" s="318"/>
      <c r="W619" s="318"/>
      <c r="X619" s="318"/>
      <c r="Y619" s="318"/>
      <c r="Z619" s="318"/>
    </row>
    <row r="620" ht="15.75" customHeight="1">
      <c r="A620" s="319"/>
      <c r="B620" s="319"/>
      <c r="C620" s="320" t="s">
        <v>3193</v>
      </c>
      <c r="D620" s="319"/>
      <c r="E620" s="8"/>
      <c r="F620" s="8"/>
      <c r="G620" s="318"/>
      <c r="H620" s="318"/>
      <c r="I620" s="318"/>
      <c r="J620" s="318"/>
      <c r="K620" s="318"/>
      <c r="L620" s="318"/>
      <c r="M620" s="318"/>
      <c r="N620" s="318"/>
      <c r="O620" s="318"/>
      <c r="P620" s="318"/>
      <c r="Q620" s="318"/>
      <c r="R620" s="318"/>
      <c r="S620" s="318"/>
      <c r="T620" s="318"/>
      <c r="U620" s="318"/>
      <c r="V620" s="318"/>
      <c r="W620" s="318"/>
      <c r="X620" s="318"/>
      <c r="Y620" s="318"/>
      <c r="Z620" s="318"/>
    </row>
    <row r="621" ht="15.75" customHeight="1">
      <c r="A621" s="319"/>
      <c r="B621" s="319"/>
      <c r="C621" s="320" t="s">
        <v>3193</v>
      </c>
      <c r="D621" s="319"/>
      <c r="E621" s="8"/>
      <c r="F621" s="8"/>
      <c r="G621" s="318"/>
      <c r="H621" s="318"/>
      <c r="I621" s="318"/>
      <c r="J621" s="318"/>
      <c r="K621" s="318"/>
      <c r="L621" s="318"/>
      <c r="M621" s="318"/>
      <c r="N621" s="318"/>
      <c r="O621" s="318"/>
      <c r="P621" s="318"/>
      <c r="Q621" s="318"/>
      <c r="R621" s="318"/>
      <c r="S621" s="318"/>
      <c r="T621" s="318"/>
      <c r="U621" s="318"/>
      <c r="V621" s="318"/>
      <c r="W621" s="318"/>
      <c r="X621" s="318"/>
      <c r="Y621" s="318"/>
      <c r="Z621" s="318"/>
    </row>
    <row r="622" ht="15.75" customHeight="1">
      <c r="A622" s="319"/>
      <c r="B622" s="319"/>
      <c r="C622" s="320" t="s">
        <v>3193</v>
      </c>
      <c r="D622" s="319"/>
      <c r="E622" s="8"/>
      <c r="F622" s="8"/>
      <c r="G622" s="318"/>
      <c r="H622" s="318"/>
      <c r="I622" s="318"/>
      <c r="J622" s="318"/>
      <c r="K622" s="318"/>
      <c r="L622" s="318"/>
      <c r="M622" s="318"/>
      <c r="N622" s="318"/>
      <c r="O622" s="318"/>
      <c r="P622" s="318"/>
      <c r="Q622" s="318"/>
      <c r="R622" s="318"/>
      <c r="S622" s="318"/>
      <c r="T622" s="318"/>
      <c r="U622" s="318"/>
      <c r="V622" s="318"/>
      <c r="W622" s="318"/>
      <c r="X622" s="318"/>
      <c r="Y622" s="318"/>
      <c r="Z622" s="318"/>
    </row>
    <row r="623" ht="15.75" customHeight="1">
      <c r="A623" s="319"/>
      <c r="B623" s="319"/>
      <c r="C623" s="320" t="s">
        <v>3193</v>
      </c>
      <c r="D623" s="319"/>
      <c r="E623" s="8"/>
      <c r="F623" s="8"/>
      <c r="G623" s="318"/>
      <c r="H623" s="318"/>
      <c r="I623" s="318"/>
      <c r="J623" s="318"/>
      <c r="K623" s="318"/>
      <c r="L623" s="318"/>
      <c r="M623" s="318"/>
      <c r="N623" s="318"/>
      <c r="O623" s="318"/>
      <c r="P623" s="318"/>
      <c r="Q623" s="318"/>
      <c r="R623" s="318"/>
      <c r="S623" s="318"/>
      <c r="T623" s="318"/>
      <c r="U623" s="318"/>
      <c r="V623" s="318"/>
      <c r="W623" s="318"/>
      <c r="X623" s="318"/>
      <c r="Y623" s="318"/>
      <c r="Z623" s="318"/>
    </row>
    <row r="624" ht="15.75" customHeight="1">
      <c r="A624" s="319"/>
      <c r="B624" s="319"/>
      <c r="C624" s="320" t="s">
        <v>3193</v>
      </c>
      <c r="D624" s="319"/>
      <c r="E624" s="8"/>
      <c r="F624" s="8"/>
      <c r="G624" s="318"/>
      <c r="H624" s="318"/>
      <c r="I624" s="318"/>
      <c r="J624" s="318"/>
      <c r="K624" s="318"/>
      <c r="L624" s="318"/>
      <c r="M624" s="318"/>
      <c r="N624" s="318"/>
      <c r="O624" s="318"/>
      <c r="P624" s="318"/>
      <c r="Q624" s="318"/>
      <c r="R624" s="318"/>
      <c r="S624" s="318"/>
      <c r="T624" s="318"/>
      <c r="U624" s="318"/>
      <c r="V624" s="318"/>
      <c r="W624" s="318"/>
      <c r="X624" s="318"/>
      <c r="Y624" s="318"/>
      <c r="Z624" s="318"/>
    </row>
    <row r="625" ht="15.75" customHeight="1">
      <c r="A625" s="319"/>
      <c r="B625" s="319"/>
      <c r="C625" s="320" t="s">
        <v>3193</v>
      </c>
      <c r="D625" s="319"/>
      <c r="E625" s="8"/>
      <c r="F625" s="8"/>
      <c r="G625" s="318"/>
      <c r="H625" s="318"/>
      <c r="I625" s="318"/>
      <c r="J625" s="318"/>
      <c r="K625" s="318"/>
      <c r="L625" s="318"/>
      <c r="M625" s="318"/>
      <c r="N625" s="318"/>
      <c r="O625" s="318"/>
      <c r="P625" s="318"/>
      <c r="Q625" s="318"/>
      <c r="R625" s="318"/>
      <c r="S625" s="318"/>
      <c r="T625" s="318"/>
      <c r="U625" s="318"/>
      <c r="V625" s="318"/>
      <c r="W625" s="318"/>
      <c r="X625" s="318"/>
      <c r="Y625" s="318"/>
      <c r="Z625" s="318"/>
    </row>
    <row r="626" ht="15.75" customHeight="1">
      <c r="A626" s="319"/>
      <c r="B626" s="319"/>
      <c r="C626" s="320" t="s">
        <v>3193</v>
      </c>
      <c r="D626" s="319"/>
      <c r="E626" s="8"/>
      <c r="F626" s="8"/>
      <c r="G626" s="318"/>
      <c r="H626" s="318"/>
      <c r="I626" s="318"/>
      <c r="J626" s="318"/>
      <c r="K626" s="318"/>
      <c r="L626" s="318"/>
      <c r="M626" s="318"/>
      <c r="N626" s="318"/>
      <c r="O626" s="318"/>
      <c r="P626" s="318"/>
      <c r="Q626" s="318"/>
      <c r="R626" s="318"/>
      <c r="S626" s="318"/>
      <c r="T626" s="318"/>
      <c r="U626" s="318"/>
      <c r="V626" s="318"/>
      <c r="W626" s="318"/>
      <c r="X626" s="318"/>
      <c r="Y626" s="318"/>
      <c r="Z626" s="318"/>
    </row>
    <row r="627" ht="15.75" customHeight="1">
      <c r="A627" s="319"/>
      <c r="B627" s="319"/>
      <c r="C627" s="320" t="s">
        <v>3193</v>
      </c>
      <c r="D627" s="319"/>
      <c r="E627" s="8"/>
      <c r="F627" s="8"/>
      <c r="G627" s="318"/>
      <c r="H627" s="318"/>
      <c r="I627" s="318"/>
      <c r="J627" s="318"/>
      <c r="K627" s="318"/>
      <c r="L627" s="318"/>
      <c r="M627" s="318"/>
      <c r="N627" s="318"/>
      <c r="O627" s="318"/>
      <c r="P627" s="318"/>
      <c r="Q627" s="318"/>
      <c r="R627" s="318"/>
      <c r="S627" s="318"/>
      <c r="T627" s="318"/>
      <c r="U627" s="318"/>
      <c r="V627" s="318"/>
      <c r="W627" s="318"/>
      <c r="X627" s="318"/>
      <c r="Y627" s="318"/>
      <c r="Z627" s="318"/>
    </row>
    <row r="628" ht="15.75" customHeight="1">
      <c r="A628" s="319"/>
      <c r="B628" s="319"/>
      <c r="C628" s="320" t="s">
        <v>3193</v>
      </c>
      <c r="D628" s="319"/>
      <c r="E628" s="8"/>
      <c r="F628" s="8"/>
      <c r="G628" s="318"/>
      <c r="H628" s="318"/>
      <c r="I628" s="318"/>
      <c r="J628" s="318"/>
      <c r="K628" s="318"/>
      <c r="L628" s="318"/>
      <c r="M628" s="318"/>
      <c r="N628" s="318"/>
      <c r="O628" s="318"/>
      <c r="P628" s="318"/>
      <c r="Q628" s="318"/>
      <c r="R628" s="318"/>
      <c r="S628" s="318"/>
      <c r="T628" s="318"/>
      <c r="U628" s="318"/>
      <c r="V628" s="318"/>
      <c r="W628" s="318"/>
      <c r="X628" s="318"/>
      <c r="Y628" s="318"/>
      <c r="Z628" s="318"/>
    </row>
    <row r="629" ht="15.75" customHeight="1">
      <c r="A629" s="319"/>
      <c r="B629" s="319"/>
      <c r="C629" s="320" t="s">
        <v>3193</v>
      </c>
      <c r="D629" s="319"/>
      <c r="E629" s="8"/>
      <c r="F629" s="8"/>
      <c r="G629" s="318"/>
      <c r="H629" s="318"/>
      <c r="I629" s="318"/>
      <c r="J629" s="318"/>
      <c r="K629" s="318"/>
      <c r="L629" s="318"/>
      <c r="M629" s="318"/>
      <c r="N629" s="318"/>
      <c r="O629" s="318"/>
      <c r="P629" s="318"/>
      <c r="Q629" s="318"/>
      <c r="R629" s="318"/>
      <c r="S629" s="318"/>
      <c r="T629" s="318"/>
      <c r="U629" s="318"/>
      <c r="V629" s="318"/>
      <c r="W629" s="318"/>
      <c r="X629" s="318"/>
      <c r="Y629" s="318"/>
      <c r="Z629" s="318"/>
    </row>
    <row r="630" ht="15.75" customHeight="1">
      <c r="A630" s="319"/>
      <c r="B630" s="319"/>
      <c r="C630" s="320" t="s">
        <v>3193</v>
      </c>
      <c r="D630" s="319"/>
      <c r="E630" s="8"/>
      <c r="F630" s="8"/>
      <c r="G630" s="318"/>
      <c r="H630" s="318"/>
      <c r="I630" s="318"/>
      <c r="J630" s="318"/>
      <c r="K630" s="318"/>
      <c r="L630" s="318"/>
      <c r="M630" s="318"/>
      <c r="N630" s="318"/>
      <c r="O630" s="318"/>
      <c r="P630" s="318"/>
      <c r="Q630" s="318"/>
      <c r="R630" s="318"/>
      <c r="S630" s="318"/>
      <c r="T630" s="318"/>
      <c r="U630" s="318"/>
      <c r="V630" s="318"/>
      <c r="W630" s="318"/>
      <c r="X630" s="318"/>
      <c r="Y630" s="318"/>
      <c r="Z630" s="318"/>
    </row>
    <row r="631" ht="15.75" customHeight="1">
      <c r="A631" s="319"/>
      <c r="B631" s="319"/>
      <c r="C631" s="320" t="s">
        <v>3193</v>
      </c>
      <c r="D631" s="319"/>
      <c r="E631" s="8"/>
      <c r="F631" s="8"/>
      <c r="G631" s="318"/>
      <c r="H631" s="318"/>
      <c r="I631" s="318"/>
      <c r="J631" s="318"/>
      <c r="K631" s="318"/>
      <c r="L631" s="318"/>
      <c r="M631" s="318"/>
      <c r="N631" s="318"/>
      <c r="O631" s="318"/>
      <c r="P631" s="318"/>
      <c r="Q631" s="318"/>
      <c r="R631" s="318"/>
      <c r="S631" s="318"/>
      <c r="T631" s="318"/>
      <c r="U631" s="318"/>
      <c r="V631" s="318"/>
      <c r="W631" s="318"/>
      <c r="X631" s="318"/>
      <c r="Y631" s="318"/>
      <c r="Z631" s="318"/>
    </row>
    <row r="632" ht="15.75" customHeight="1">
      <c r="A632" s="319"/>
      <c r="B632" s="319"/>
      <c r="C632" s="320" t="s">
        <v>3193</v>
      </c>
      <c r="D632" s="319"/>
      <c r="E632" s="8"/>
      <c r="F632" s="8"/>
      <c r="G632" s="318"/>
      <c r="H632" s="318"/>
      <c r="I632" s="318"/>
      <c r="J632" s="318"/>
      <c r="K632" s="318"/>
      <c r="L632" s="318"/>
      <c r="M632" s="318"/>
      <c r="N632" s="318"/>
      <c r="O632" s="318"/>
      <c r="P632" s="318"/>
      <c r="Q632" s="318"/>
      <c r="R632" s="318"/>
      <c r="S632" s="318"/>
      <c r="T632" s="318"/>
      <c r="U632" s="318"/>
      <c r="V632" s="318"/>
      <c r="W632" s="318"/>
      <c r="X632" s="318"/>
      <c r="Y632" s="318"/>
      <c r="Z632" s="318"/>
    </row>
    <row r="633" ht="15.75" customHeight="1">
      <c r="A633" s="319"/>
      <c r="B633" s="319"/>
      <c r="C633" s="320" t="s">
        <v>3193</v>
      </c>
      <c r="D633" s="319"/>
      <c r="E633" s="8"/>
      <c r="F633" s="8"/>
      <c r="G633" s="318"/>
      <c r="H633" s="318"/>
      <c r="I633" s="318"/>
      <c r="J633" s="318"/>
      <c r="K633" s="318"/>
      <c r="L633" s="318"/>
      <c r="M633" s="318"/>
      <c r="N633" s="318"/>
      <c r="O633" s="318"/>
      <c r="P633" s="318"/>
      <c r="Q633" s="318"/>
      <c r="R633" s="318"/>
      <c r="S633" s="318"/>
      <c r="T633" s="318"/>
      <c r="U633" s="318"/>
      <c r="V633" s="318"/>
      <c r="W633" s="318"/>
      <c r="X633" s="318"/>
      <c r="Y633" s="318"/>
      <c r="Z633" s="318"/>
    </row>
    <row r="634" ht="15.75" customHeight="1">
      <c r="A634" s="319"/>
      <c r="B634" s="319"/>
      <c r="C634" s="320" t="s">
        <v>3193</v>
      </c>
      <c r="D634" s="319"/>
      <c r="E634" s="8"/>
      <c r="F634" s="8"/>
      <c r="G634" s="318"/>
      <c r="H634" s="318"/>
      <c r="I634" s="318"/>
      <c r="J634" s="318"/>
      <c r="K634" s="318"/>
      <c r="L634" s="318"/>
      <c r="M634" s="318"/>
      <c r="N634" s="318"/>
      <c r="O634" s="318"/>
      <c r="P634" s="318"/>
      <c r="Q634" s="318"/>
      <c r="R634" s="318"/>
      <c r="S634" s="318"/>
      <c r="T634" s="318"/>
      <c r="U634" s="318"/>
      <c r="V634" s="318"/>
      <c r="W634" s="318"/>
      <c r="X634" s="318"/>
      <c r="Y634" s="318"/>
      <c r="Z634" s="318"/>
    </row>
    <row r="635" ht="15.75" customHeight="1">
      <c r="A635" s="319"/>
      <c r="B635" s="319"/>
      <c r="C635" s="320" t="s">
        <v>3193</v>
      </c>
      <c r="D635" s="319"/>
      <c r="E635" s="8"/>
      <c r="F635" s="8"/>
      <c r="G635" s="318"/>
      <c r="H635" s="318"/>
      <c r="I635" s="318"/>
      <c r="J635" s="318"/>
      <c r="K635" s="318"/>
      <c r="L635" s="318"/>
      <c r="M635" s="318"/>
      <c r="N635" s="318"/>
      <c r="O635" s="318"/>
      <c r="P635" s="318"/>
      <c r="Q635" s="318"/>
      <c r="R635" s="318"/>
      <c r="S635" s="318"/>
      <c r="T635" s="318"/>
      <c r="U635" s="318"/>
      <c r="V635" s="318"/>
      <c r="W635" s="318"/>
      <c r="X635" s="318"/>
      <c r="Y635" s="318"/>
      <c r="Z635" s="318"/>
    </row>
    <row r="636" ht="15.75" customHeight="1">
      <c r="A636" s="319"/>
      <c r="B636" s="319"/>
      <c r="C636" s="320" t="s">
        <v>3193</v>
      </c>
      <c r="D636" s="319"/>
      <c r="E636" s="8"/>
      <c r="F636" s="8"/>
      <c r="G636" s="318"/>
      <c r="H636" s="318"/>
      <c r="I636" s="318"/>
      <c r="J636" s="318"/>
      <c r="K636" s="318"/>
      <c r="L636" s="318"/>
      <c r="M636" s="318"/>
      <c r="N636" s="318"/>
      <c r="O636" s="318"/>
      <c r="P636" s="318"/>
      <c r="Q636" s="318"/>
      <c r="R636" s="318"/>
      <c r="S636" s="318"/>
      <c r="T636" s="318"/>
      <c r="U636" s="318"/>
      <c r="V636" s="318"/>
      <c r="W636" s="318"/>
      <c r="X636" s="318"/>
      <c r="Y636" s="318"/>
      <c r="Z636" s="318"/>
    </row>
    <row r="637" ht="15.75" customHeight="1">
      <c r="A637" s="319"/>
      <c r="B637" s="319"/>
      <c r="C637" s="320" t="s">
        <v>3193</v>
      </c>
      <c r="D637" s="319"/>
      <c r="E637" s="8"/>
      <c r="F637" s="8"/>
      <c r="G637" s="318"/>
      <c r="H637" s="318"/>
      <c r="I637" s="318"/>
      <c r="J637" s="318"/>
      <c r="K637" s="318"/>
      <c r="L637" s="318"/>
      <c r="M637" s="318"/>
      <c r="N637" s="318"/>
      <c r="O637" s="318"/>
      <c r="P637" s="318"/>
      <c r="Q637" s="318"/>
      <c r="R637" s="318"/>
      <c r="S637" s="318"/>
      <c r="T637" s="318"/>
      <c r="U637" s="318"/>
      <c r="V637" s="318"/>
      <c r="W637" s="318"/>
      <c r="X637" s="318"/>
      <c r="Y637" s="318"/>
      <c r="Z637" s="318"/>
    </row>
    <row r="638" ht="15.75" customHeight="1">
      <c r="A638" s="319"/>
      <c r="B638" s="319"/>
      <c r="C638" s="320" t="s">
        <v>3193</v>
      </c>
      <c r="D638" s="319"/>
      <c r="E638" s="8"/>
      <c r="F638" s="8"/>
      <c r="G638" s="318"/>
      <c r="H638" s="318"/>
      <c r="I638" s="318"/>
      <c r="J638" s="318"/>
      <c r="K638" s="318"/>
      <c r="L638" s="318"/>
      <c r="M638" s="318"/>
      <c r="N638" s="318"/>
      <c r="O638" s="318"/>
      <c r="P638" s="318"/>
      <c r="Q638" s="318"/>
      <c r="R638" s="318"/>
      <c r="S638" s="318"/>
      <c r="T638" s="318"/>
      <c r="U638" s="318"/>
      <c r="V638" s="318"/>
      <c r="W638" s="318"/>
      <c r="X638" s="318"/>
      <c r="Y638" s="318"/>
      <c r="Z638" s="318"/>
    </row>
    <row r="639" ht="15.75" customHeight="1">
      <c r="A639" s="319"/>
      <c r="B639" s="319"/>
      <c r="C639" s="320" t="s">
        <v>3193</v>
      </c>
      <c r="D639" s="319"/>
      <c r="E639" s="8"/>
      <c r="F639" s="8"/>
      <c r="G639" s="318"/>
      <c r="H639" s="318"/>
      <c r="I639" s="318"/>
      <c r="J639" s="318"/>
      <c r="K639" s="318"/>
      <c r="L639" s="318"/>
      <c r="M639" s="318"/>
      <c r="N639" s="318"/>
      <c r="O639" s="318"/>
      <c r="P639" s="318"/>
      <c r="Q639" s="318"/>
      <c r="R639" s="318"/>
      <c r="S639" s="318"/>
      <c r="T639" s="318"/>
      <c r="U639" s="318"/>
      <c r="V639" s="318"/>
      <c r="W639" s="318"/>
      <c r="X639" s="318"/>
      <c r="Y639" s="318"/>
      <c r="Z639" s="318"/>
    </row>
    <row r="640" ht="15.75" customHeight="1">
      <c r="A640" s="319"/>
      <c r="B640" s="319"/>
      <c r="C640" s="320" t="s">
        <v>3193</v>
      </c>
      <c r="D640" s="319"/>
      <c r="E640" s="8"/>
      <c r="F640" s="8"/>
      <c r="G640" s="318"/>
      <c r="H640" s="318"/>
      <c r="I640" s="318"/>
      <c r="J640" s="318"/>
      <c r="K640" s="318"/>
      <c r="L640" s="318"/>
      <c r="M640" s="318"/>
      <c r="N640" s="318"/>
      <c r="O640" s="318"/>
      <c r="P640" s="318"/>
      <c r="Q640" s="318"/>
      <c r="R640" s="318"/>
      <c r="S640" s="318"/>
      <c r="T640" s="318"/>
      <c r="U640" s="318"/>
      <c r="V640" s="318"/>
      <c r="W640" s="318"/>
      <c r="X640" s="318"/>
      <c r="Y640" s="318"/>
      <c r="Z640" s="318"/>
    </row>
    <row r="641" ht="15.75" customHeight="1">
      <c r="A641" s="319"/>
      <c r="B641" s="319"/>
      <c r="C641" s="320" t="s">
        <v>3193</v>
      </c>
      <c r="D641" s="319"/>
      <c r="E641" s="8"/>
      <c r="F641" s="8"/>
      <c r="G641" s="318"/>
      <c r="H641" s="318"/>
      <c r="I641" s="318"/>
      <c r="J641" s="318"/>
      <c r="K641" s="318"/>
      <c r="L641" s="318"/>
      <c r="M641" s="318"/>
      <c r="N641" s="318"/>
      <c r="O641" s="318"/>
      <c r="P641" s="318"/>
      <c r="Q641" s="318"/>
      <c r="R641" s="318"/>
      <c r="S641" s="318"/>
      <c r="T641" s="318"/>
      <c r="U641" s="318"/>
      <c r="V641" s="318"/>
      <c r="W641" s="318"/>
      <c r="X641" s="318"/>
      <c r="Y641" s="318"/>
      <c r="Z641" s="318"/>
    </row>
    <row r="642" ht="15.75" customHeight="1">
      <c r="A642" s="319"/>
      <c r="B642" s="319"/>
      <c r="C642" s="320" t="s">
        <v>3193</v>
      </c>
      <c r="D642" s="319"/>
      <c r="E642" s="8"/>
      <c r="F642" s="8"/>
      <c r="G642" s="318"/>
      <c r="H642" s="318"/>
      <c r="I642" s="318"/>
      <c r="J642" s="318"/>
      <c r="K642" s="318"/>
      <c r="L642" s="318"/>
      <c r="M642" s="318"/>
      <c r="N642" s="318"/>
      <c r="O642" s="318"/>
      <c r="P642" s="318"/>
      <c r="Q642" s="318"/>
      <c r="R642" s="318"/>
      <c r="S642" s="318"/>
      <c r="T642" s="318"/>
      <c r="U642" s="318"/>
      <c r="V642" s="318"/>
      <c r="W642" s="318"/>
      <c r="X642" s="318"/>
      <c r="Y642" s="318"/>
      <c r="Z642" s="318"/>
    </row>
    <row r="643" ht="15.75" customHeight="1">
      <c r="A643" s="319"/>
      <c r="B643" s="319"/>
      <c r="C643" s="320" t="s">
        <v>3193</v>
      </c>
      <c r="D643" s="319"/>
      <c r="E643" s="8"/>
      <c r="F643" s="8"/>
      <c r="G643" s="318"/>
      <c r="H643" s="318"/>
      <c r="I643" s="318"/>
      <c r="J643" s="318"/>
      <c r="K643" s="318"/>
      <c r="L643" s="318"/>
      <c r="M643" s="318"/>
      <c r="N643" s="318"/>
      <c r="O643" s="318"/>
      <c r="P643" s="318"/>
      <c r="Q643" s="318"/>
      <c r="R643" s="318"/>
      <c r="S643" s="318"/>
      <c r="T643" s="318"/>
      <c r="U643" s="318"/>
      <c r="V643" s="318"/>
      <c r="W643" s="318"/>
      <c r="X643" s="318"/>
      <c r="Y643" s="318"/>
      <c r="Z643" s="318"/>
    </row>
    <row r="644" ht="15.75" customHeight="1">
      <c r="A644" s="319"/>
      <c r="B644" s="319"/>
      <c r="C644" s="320" t="s">
        <v>3193</v>
      </c>
      <c r="D644" s="319"/>
      <c r="E644" s="8"/>
      <c r="F644" s="8"/>
      <c r="G644" s="318"/>
      <c r="H644" s="318"/>
      <c r="I644" s="318"/>
      <c r="J644" s="318"/>
      <c r="K644" s="318"/>
      <c r="L644" s="318"/>
      <c r="M644" s="318"/>
      <c r="N644" s="318"/>
      <c r="O644" s="318"/>
      <c r="P644" s="318"/>
      <c r="Q644" s="318"/>
      <c r="R644" s="318"/>
      <c r="S644" s="318"/>
      <c r="T644" s="318"/>
      <c r="U644" s="318"/>
      <c r="V644" s="318"/>
      <c r="W644" s="318"/>
      <c r="X644" s="318"/>
      <c r="Y644" s="318"/>
      <c r="Z644" s="318"/>
    </row>
    <row r="645" ht="15.75" customHeight="1">
      <c r="A645" s="319"/>
      <c r="B645" s="319"/>
      <c r="C645" s="320" t="s">
        <v>3193</v>
      </c>
      <c r="D645" s="319"/>
      <c r="E645" s="8"/>
      <c r="F645" s="8"/>
      <c r="G645" s="318"/>
      <c r="H645" s="318"/>
      <c r="I645" s="318"/>
      <c r="J645" s="318"/>
      <c r="K645" s="318"/>
      <c r="L645" s="318"/>
      <c r="M645" s="318"/>
      <c r="N645" s="318"/>
      <c r="O645" s="318"/>
      <c r="P645" s="318"/>
      <c r="Q645" s="318"/>
      <c r="R645" s="318"/>
      <c r="S645" s="318"/>
      <c r="T645" s="318"/>
      <c r="U645" s="318"/>
      <c r="V645" s="318"/>
      <c r="W645" s="318"/>
      <c r="X645" s="318"/>
      <c r="Y645" s="318"/>
      <c r="Z645" s="318"/>
    </row>
    <row r="646" ht="15.75" customHeight="1">
      <c r="A646" s="319"/>
      <c r="B646" s="319"/>
      <c r="C646" s="320" t="s">
        <v>3193</v>
      </c>
      <c r="D646" s="319"/>
      <c r="E646" s="8"/>
      <c r="F646" s="8"/>
      <c r="G646" s="318"/>
      <c r="H646" s="318"/>
      <c r="I646" s="318"/>
      <c r="J646" s="318"/>
      <c r="K646" s="318"/>
      <c r="L646" s="318"/>
      <c r="M646" s="318"/>
      <c r="N646" s="318"/>
      <c r="O646" s="318"/>
      <c r="P646" s="318"/>
      <c r="Q646" s="318"/>
      <c r="R646" s="318"/>
      <c r="S646" s="318"/>
      <c r="T646" s="318"/>
      <c r="U646" s="318"/>
      <c r="V646" s="318"/>
      <c r="W646" s="318"/>
      <c r="X646" s="318"/>
      <c r="Y646" s="318"/>
      <c r="Z646" s="318"/>
    </row>
    <row r="647" ht="15.75" customHeight="1">
      <c r="A647" s="319"/>
      <c r="B647" s="319"/>
      <c r="C647" s="320" t="s">
        <v>3193</v>
      </c>
      <c r="D647" s="319"/>
      <c r="E647" s="8"/>
      <c r="F647" s="8"/>
      <c r="G647" s="318"/>
      <c r="H647" s="318"/>
      <c r="I647" s="318"/>
      <c r="J647" s="318"/>
      <c r="K647" s="318"/>
      <c r="L647" s="318"/>
      <c r="M647" s="318"/>
      <c r="N647" s="318"/>
      <c r="O647" s="318"/>
      <c r="P647" s="318"/>
      <c r="Q647" s="318"/>
      <c r="R647" s="318"/>
      <c r="S647" s="318"/>
      <c r="T647" s="318"/>
      <c r="U647" s="318"/>
      <c r="V647" s="318"/>
      <c r="W647" s="318"/>
      <c r="X647" s="318"/>
      <c r="Y647" s="318"/>
      <c r="Z647" s="318"/>
    </row>
    <row r="648" ht="15.75" customHeight="1">
      <c r="A648" s="319"/>
      <c r="B648" s="319"/>
      <c r="C648" s="320" t="s">
        <v>3193</v>
      </c>
      <c r="D648" s="319"/>
      <c r="E648" s="8"/>
      <c r="F648" s="8"/>
      <c r="G648" s="318"/>
      <c r="H648" s="318"/>
      <c r="I648" s="318"/>
      <c r="J648" s="318"/>
      <c r="K648" s="318"/>
      <c r="L648" s="318"/>
      <c r="M648" s="318"/>
      <c r="N648" s="318"/>
      <c r="O648" s="318"/>
      <c r="P648" s="318"/>
      <c r="Q648" s="318"/>
      <c r="R648" s="318"/>
      <c r="S648" s="318"/>
      <c r="T648" s="318"/>
      <c r="U648" s="318"/>
      <c r="V648" s="318"/>
      <c r="W648" s="318"/>
      <c r="X648" s="318"/>
      <c r="Y648" s="318"/>
      <c r="Z648" s="318"/>
    </row>
    <row r="649" ht="15.75" customHeight="1">
      <c r="A649" s="319"/>
      <c r="B649" s="319"/>
      <c r="C649" s="320" t="s">
        <v>3193</v>
      </c>
      <c r="D649" s="319"/>
      <c r="E649" s="8"/>
      <c r="F649" s="8"/>
      <c r="G649" s="318"/>
      <c r="H649" s="318"/>
      <c r="I649" s="318"/>
      <c r="J649" s="318"/>
      <c r="K649" s="318"/>
      <c r="L649" s="318"/>
      <c r="M649" s="318"/>
      <c r="N649" s="318"/>
      <c r="O649" s="318"/>
      <c r="P649" s="318"/>
      <c r="Q649" s="318"/>
      <c r="R649" s="318"/>
      <c r="S649" s="318"/>
      <c r="T649" s="318"/>
      <c r="U649" s="318"/>
      <c r="V649" s="318"/>
      <c r="W649" s="318"/>
      <c r="X649" s="318"/>
      <c r="Y649" s="318"/>
      <c r="Z649" s="318"/>
    </row>
    <row r="650" ht="15.75" customHeight="1">
      <c r="A650" s="319"/>
      <c r="B650" s="319"/>
      <c r="C650" s="320" t="s">
        <v>3193</v>
      </c>
      <c r="D650" s="319"/>
      <c r="E650" s="8"/>
      <c r="F650" s="8"/>
      <c r="G650" s="318"/>
      <c r="H650" s="318"/>
      <c r="I650" s="318"/>
      <c r="J650" s="318"/>
      <c r="K650" s="318"/>
      <c r="L650" s="318"/>
      <c r="M650" s="318"/>
      <c r="N650" s="318"/>
      <c r="O650" s="318"/>
      <c r="P650" s="318"/>
      <c r="Q650" s="318"/>
      <c r="R650" s="318"/>
      <c r="S650" s="318"/>
      <c r="T650" s="318"/>
      <c r="U650" s="318"/>
      <c r="V650" s="318"/>
      <c r="W650" s="318"/>
      <c r="X650" s="318"/>
      <c r="Y650" s="318"/>
      <c r="Z650" s="318"/>
    </row>
    <row r="651" ht="15.75" customHeight="1">
      <c r="A651" s="319"/>
      <c r="B651" s="319"/>
      <c r="C651" s="320" t="s">
        <v>3193</v>
      </c>
      <c r="D651" s="319"/>
      <c r="E651" s="8"/>
      <c r="F651" s="8"/>
      <c r="G651" s="318"/>
      <c r="H651" s="318"/>
      <c r="I651" s="318"/>
      <c r="J651" s="318"/>
      <c r="K651" s="318"/>
      <c r="L651" s="318"/>
      <c r="M651" s="318"/>
      <c r="N651" s="318"/>
      <c r="O651" s="318"/>
      <c r="P651" s="318"/>
      <c r="Q651" s="318"/>
      <c r="R651" s="318"/>
      <c r="S651" s="318"/>
      <c r="T651" s="318"/>
      <c r="U651" s="318"/>
      <c r="V651" s="318"/>
      <c r="W651" s="318"/>
      <c r="X651" s="318"/>
      <c r="Y651" s="318"/>
      <c r="Z651" s="318"/>
    </row>
    <row r="652" ht="15.75" customHeight="1">
      <c r="A652" s="319"/>
      <c r="B652" s="319"/>
      <c r="C652" s="320" t="s">
        <v>3193</v>
      </c>
      <c r="D652" s="319"/>
      <c r="E652" s="8"/>
      <c r="F652" s="8"/>
      <c r="G652" s="318"/>
      <c r="H652" s="318"/>
      <c r="I652" s="318"/>
      <c r="J652" s="318"/>
      <c r="K652" s="318"/>
      <c r="L652" s="318"/>
      <c r="M652" s="318"/>
      <c r="N652" s="318"/>
      <c r="O652" s="318"/>
      <c r="P652" s="318"/>
      <c r="Q652" s="318"/>
      <c r="R652" s="318"/>
      <c r="S652" s="318"/>
      <c r="T652" s="318"/>
      <c r="U652" s="318"/>
      <c r="V652" s="318"/>
      <c r="W652" s="318"/>
      <c r="X652" s="318"/>
      <c r="Y652" s="318"/>
      <c r="Z652" s="318"/>
    </row>
    <row r="653" ht="15.75" customHeight="1">
      <c r="A653" s="319"/>
      <c r="B653" s="319"/>
      <c r="C653" s="320" t="s">
        <v>3193</v>
      </c>
      <c r="D653" s="319"/>
      <c r="E653" s="8"/>
      <c r="F653" s="8"/>
      <c r="G653" s="318"/>
      <c r="H653" s="318"/>
      <c r="I653" s="318"/>
      <c r="J653" s="318"/>
      <c r="K653" s="318"/>
      <c r="L653" s="318"/>
      <c r="M653" s="318"/>
      <c r="N653" s="318"/>
      <c r="O653" s="318"/>
      <c r="P653" s="318"/>
      <c r="Q653" s="318"/>
      <c r="R653" s="318"/>
      <c r="S653" s="318"/>
      <c r="T653" s="318"/>
      <c r="U653" s="318"/>
      <c r="V653" s="318"/>
      <c r="W653" s="318"/>
      <c r="X653" s="318"/>
      <c r="Y653" s="318"/>
      <c r="Z653" s="318"/>
    </row>
    <row r="654" ht="15.75" customHeight="1">
      <c r="A654" s="319"/>
      <c r="B654" s="319"/>
      <c r="C654" s="320" t="s">
        <v>3193</v>
      </c>
      <c r="D654" s="319"/>
      <c r="E654" s="8"/>
      <c r="F654" s="8"/>
      <c r="G654" s="318"/>
      <c r="H654" s="318"/>
      <c r="I654" s="318"/>
      <c r="J654" s="318"/>
      <c r="K654" s="318"/>
      <c r="L654" s="318"/>
      <c r="M654" s="318"/>
      <c r="N654" s="318"/>
      <c r="O654" s="318"/>
      <c r="P654" s="318"/>
      <c r="Q654" s="318"/>
      <c r="R654" s="318"/>
      <c r="S654" s="318"/>
      <c r="T654" s="318"/>
      <c r="U654" s="318"/>
      <c r="V654" s="318"/>
      <c r="W654" s="318"/>
      <c r="X654" s="318"/>
      <c r="Y654" s="318"/>
      <c r="Z654" s="318"/>
    </row>
    <row r="655" ht="15.75" customHeight="1">
      <c r="A655" s="319"/>
      <c r="B655" s="319"/>
      <c r="C655" s="320" t="s">
        <v>3193</v>
      </c>
      <c r="D655" s="319"/>
      <c r="E655" s="8"/>
      <c r="F655" s="8"/>
      <c r="G655" s="318"/>
      <c r="H655" s="318"/>
      <c r="I655" s="318"/>
      <c r="J655" s="318"/>
      <c r="K655" s="318"/>
      <c r="L655" s="318"/>
      <c r="M655" s="318"/>
      <c r="N655" s="318"/>
      <c r="O655" s="318"/>
      <c r="P655" s="318"/>
      <c r="Q655" s="318"/>
      <c r="R655" s="318"/>
      <c r="S655" s="318"/>
      <c r="T655" s="318"/>
      <c r="U655" s="318"/>
      <c r="V655" s="318"/>
      <c r="W655" s="318"/>
      <c r="X655" s="318"/>
      <c r="Y655" s="318"/>
      <c r="Z655" s="318"/>
    </row>
    <row r="656" ht="15.75" customHeight="1">
      <c r="A656" s="319"/>
      <c r="B656" s="319"/>
      <c r="C656" s="320" t="s">
        <v>3193</v>
      </c>
      <c r="D656" s="319"/>
      <c r="E656" s="8"/>
      <c r="F656" s="8"/>
      <c r="G656" s="318"/>
      <c r="H656" s="318"/>
      <c r="I656" s="318"/>
      <c r="J656" s="318"/>
      <c r="K656" s="318"/>
      <c r="L656" s="318"/>
      <c r="M656" s="318"/>
      <c r="N656" s="318"/>
      <c r="O656" s="318"/>
      <c r="P656" s="318"/>
      <c r="Q656" s="318"/>
      <c r="R656" s="318"/>
      <c r="S656" s="318"/>
      <c r="T656" s="318"/>
      <c r="U656" s="318"/>
      <c r="V656" s="318"/>
      <c r="W656" s="318"/>
      <c r="X656" s="318"/>
      <c r="Y656" s="318"/>
      <c r="Z656" s="318"/>
    </row>
    <row r="657" ht="15.75" customHeight="1">
      <c r="A657" s="319"/>
      <c r="B657" s="319"/>
      <c r="C657" s="320" t="s">
        <v>3193</v>
      </c>
      <c r="D657" s="319"/>
      <c r="E657" s="8"/>
      <c r="F657" s="8"/>
      <c r="G657" s="318"/>
      <c r="H657" s="318"/>
      <c r="I657" s="318"/>
      <c r="J657" s="318"/>
      <c r="K657" s="318"/>
      <c r="L657" s="318"/>
      <c r="M657" s="318"/>
      <c r="N657" s="318"/>
      <c r="O657" s="318"/>
      <c r="P657" s="318"/>
      <c r="Q657" s="318"/>
      <c r="R657" s="318"/>
      <c r="S657" s="318"/>
      <c r="T657" s="318"/>
      <c r="U657" s="318"/>
      <c r="V657" s="318"/>
      <c r="W657" s="318"/>
      <c r="X657" s="318"/>
      <c r="Y657" s="318"/>
      <c r="Z657" s="318"/>
    </row>
    <row r="658" ht="15.75" customHeight="1">
      <c r="A658" s="319"/>
      <c r="B658" s="319"/>
      <c r="C658" s="320" t="s">
        <v>3193</v>
      </c>
      <c r="D658" s="319"/>
      <c r="E658" s="8"/>
      <c r="F658" s="8"/>
      <c r="G658" s="318"/>
      <c r="H658" s="318"/>
      <c r="I658" s="318"/>
      <c r="J658" s="318"/>
      <c r="K658" s="318"/>
      <c r="L658" s="318"/>
      <c r="M658" s="318"/>
      <c r="N658" s="318"/>
      <c r="O658" s="318"/>
      <c r="P658" s="318"/>
      <c r="Q658" s="318"/>
      <c r="R658" s="318"/>
      <c r="S658" s="318"/>
      <c r="T658" s="318"/>
      <c r="U658" s="318"/>
      <c r="V658" s="318"/>
      <c r="W658" s="318"/>
      <c r="X658" s="318"/>
      <c r="Y658" s="318"/>
      <c r="Z658" s="318"/>
    </row>
    <row r="659" ht="15.75" customHeight="1">
      <c r="A659" s="319"/>
      <c r="B659" s="319"/>
      <c r="C659" s="320" t="s">
        <v>3193</v>
      </c>
      <c r="D659" s="319"/>
      <c r="E659" s="8"/>
      <c r="F659" s="8"/>
      <c r="G659" s="318"/>
      <c r="H659" s="318"/>
      <c r="I659" s="318"/>
      <c r="J659" s="318"/>
      <c r="K659" s="318"/>
      <c r="L659" s="318"/>
      <c r="M659" s="318"/>
      <c r="N659" s="318"/>
      <c r="O659" s="318"/>
      <c r="P659" s="318"/>
      <c r="Q659" s="318"/>
      <c r="R659" s="318"/>
      <c r="S659" s="318"/>
      <c r="T659" s="318"/>
      <c r="U659" s="318"/>
      <c r="V659" s="318"/>
      <c r="W659" s="318"/>
      <c r="X659" s="318"/>
      <c r="Y659" s="318"/>
      <c r="Z659" s="318"/>
    </row>
    <row r="660" ht="15.75" customHeight="1">
      <c r="A660" s="319"/>
      <c r="B660" s="319"/>
      <c r="C660" s="320" t="s">
        <v>3193</v>
      </c>
      <c r="D660" s="319"/>
      <c r="E660" s="8"/>
      <c r="F660" s="8"/>
      <c r="G660" s="318"/>
      <c r="H660" s="318"/>
      <c r="I660" s="318"/>
      <c r="J660" s="318"/>
      <c r="K660" s="318"/>
      <c r="L660" s="318"/>
      <c r="M660" s="318"/>
      <c r="N660" s="318"/>
      <c r="O660" s="318"/>
      <c r="P660" s="318"/>
      <c r="Q660" s="318"/>
      <c r="R660" s="318"/>
      <c r="S660" s="318"/>
      <c r="T660" s="318"/>
      <c r="U660" s="318"/>
      <c r="V660" s="318"/>
      <c r="W660" s="318"/>
      <c r="X660" s="318"/>
      <c r="Y660" s="318"/>
      <c r="Z660" s="318"/>
    </row>
    <row r="661" ht="15.75" customHeight="1">
      <c r="A661" s="319"/>
      <c r="B661" s="319"/>
      <c r="C661" s="320" t="s">
        <v>3193</v>
      </c>
      <c r="D661" s="319"/>
      <c r="E661" s="8"/>
      <c r="F661" s="8"/>
      <c r="G661" s="318"/>
      <c r="H661" s="318"/>
      <c r="I661" s="318"/>
      <c r="J661" s="318"/>
      <c r="K661" s="318"/>
      <c r="L661" s="318"/>
      <c r="M661" s="318"/>
      <c r="N661" s="318"/>
      <c r="O661" s="318"/>
      <c r="P661" s="318"/>
      <c r="Q661" s="318"/>
      <c r="R661" s="318"/>
      <c r="S661" s="318"/>
      <c r="T661" s="318"/>
      <c r="U661" s="318"/>
      <c r="V661" s="318"/>
      <c r="W661" s="318"/>
      <c r="X661" s="318"/>
      <c r="Y661" s="318"/>
      <c r="Z661" s="318"/>
    </row>
    <row r="662" ht="15.75" customHeight="1">
      <c r="A662" s="319"/>
      <c r="B662" s="319"/>
      <c r="C662" s="320" t="s">
        <v>3193</v>
      </c>
      <c r="D662" s="319"/>
      <c r="E662" s="8"/>
      <c r="F662" s="8"/>
      <c r="G662" s="318"/>
      <c r="H662" s="318"/>
      <c r="I662" s="318"/>
      <c r="J662" s="318"/>
      <c r="K662" s="318"/>
      <c r="L662" s="318"/>
      <c r="M662" s="318"/>
      <c r="N662" s="318"/>
      <c r="O662" s="318"/>
      <c r="P662" s="318"/>
      <c r="Q662" s="318"/>
      <c r="R662" s="318"/>
      <c r="S662" s="318"/>
      <c r="T662" s="318"/>
      <c r="U662" s="318"/>
      <c r="V662" s="318"/>
      <c r="W662" s="318"/>
      <c r="X662" s="318"/>
      <c r="Y662" s="318"/>
      <c r="Z662" s="318"/>
    </row>
    <row r="663" ht="15.75" customHeight="1">
      <c r="A663" s="319"/>
      <c r="B663" s="319"/>
      <c r="C663" s="320" t="s">
        <v>3193</v>
      </c>
      <c r="D663" s="319"/>
      <c r="E663" s="8"/>
      <c r="F663" s="8"/>
      <c r="G663" s="318"/>
      <c r="H663" s="318"/>
      <c r="I663" s="318"/>
      <c r="J663" s="318"/>
      <c r="K663" s="318"/>
      <c r="L663" s="318"/>
      <c r="M663" s="318"/>
      <c r="N663" s="318"/>
      <c r="O663" s="318"/>
      <c r="P663" s="318"/>
      <c r="Q663" s="318"/>
      <c r="R663" s="318"/>
      <c r="S663" s="318"/>
      <c r="T663" s="318"/>
      <c r="U663" s="318"/>
      <c r="V663" s="318"/>
      <c r="W663" s="318"/>
      <c r="X663" s="318"/>
      <c r="Y663" s="318"/>
      <c r="Z663" s="318"/>
    </row>
    <row r="664" ht="15.75" customHeight="1">
      <c r="A664" s="319"/>
      <c r="B664" s="319"/>
      <c r="C664" s="320" t="s">
        <v>3193</v>
      </c>
      <c r="D664" s="319"/>
      <c r="E664" s="8"/>
      <c r="F664" s="8"/>
      <c r="G664" s="318"/>
      <c r="H664" s="318"/>
      <c r="I664" s="318"/>
      <c r="J664" s="318"/>
      <c r="K664" s="318"/>
      <c r="L664" s="318"/>
      <c r="M664" s="318"/>
      <c r="N664" s="318"/>
      <c r="O664" s="318"/>
      <c r="P664" s="318"/>
      <c r="Q664" s="318"/>
      <c r="R664" s="318"/>
      <c r="S664" s="318"/>
      <c r="T664" s="318"/>
      <c r="U664" s="318"/>
      <c r="V664" s="318"/>
      <c r="W664" s="318"/>
      <c r="X664" s="318"/>
      <c r="Y664" s="318"/>
      <c r="Z664" s="318"/>
    </row>
    <row r="665" ht="15.75" customHeight="1">
      <c r="A665" s="319"/>
      <c r="B665" s="319"/>
      <c r="C665" s="320" t="s">
        <v>3193</v>
      </c>
      <c r="D665" s="319"/>
      <c r="E665" s="8"/>
      <c r="F665" s="8"/>
      <c r="G665" s="318"/>
      <c r="H665" s="318"/>
      <c r="I665" s="318"/>
      <c r="J665" s="318"/>
      <c r="K665" s="318"/>
      <c r="L665" s="318"/>
      <c r="M665" s="318"/>
      <c r="N665" s="318"/>
      <c r="O665" s="318"/>
      <c r="P665" s="318"/>
      <c r="Q665" s="318"/>
      <c r="R665" s="318"/>
      <c r="S665" s="318"/>
      <c r="T665" s="318"/>
      <c r="U665" s="318"/>
      <c r="V665" s="318"/>
      <c r="W665" s="318"/>
      <c r="X665" s="318"/>
      <c r="Y665" s="318"/>
      <c r="Z665" s="318"/>
    </row>
    <row r="666" ht="15.75" customHeight="1">
      <c r="A666" s="319"/>
      <c r="B666" s="319"/>
      <c r="C666" s="320" t="s">
        <v>3193</v>
      </c>
      <c r="D666" s="319"/>
      <c r="E666" s="8"/>
      <c r="F666" s="8"/>
      <c r="G666" s="318"/>
      <c r="H666" s="318"/>
      <c r="I666" s="318"/>
      <c r="J666" s="318"/>
      <c r="K666" s="318"/>
      <c r="L666" s="318"/>
      <c r="M666" s="318"/>
      <c r="N666" s="318"/>
      <c r="O666" s="318"/>
      <c r="P666" s="318"/>
      <c r="Q666" s="318"/>
      <c r="R666" s="318"/>
      <c r="S666" s="318"/>
      <c r="T666" s="318"/>
      <c r="U666" s="318"/>
      <c r="V666" s="318"/>
      <c r="W666" s="318"/>
      <c r="X666" s="318"/>
      <c r="Y666" s="318"/>
      <c r="Z666" s="318"/>
    </row>
    <row r="667" ht="15.75" customHeight="1">
      <c r="A667" s="319"/>
      <c r="B667" s="319"/>
      <c r="C667" s="320" t="s">
        <v>3193</v>
      </c>
      <c r="D667" s="319"/>
      <c r="E667" s="8"/>
      <c r="F667" s="8"/>
      <c r="G667" s="318"/>
      <c r="H667" s="318"/>
      <c r="I667" s="318"/>
      <c r="J667" s="318"/>
      <c r="K667" s="318"/>
      <c r="L667" s="318"/>
      <c r="M667" s="318"/>
      <c r="N667" s="318"/>
      <c r="O667" s="318"/>
      <c r="P667" s="318"/>
      <c r="Q667" s="318"/>
      <c r="R667" s="318"/>
      <c r="S667" s="318"/>
      <c r="T667" s="318"/>
      <c r="U667" s="318"/>
      <c r="V667" s="318"/>
      <c r="W667" s="318"/>
      <c r="X667" s="318"/>
      <c r="Y667" s="318"/>
      <c r="Z667" s="318"/>
    </row>
    <row r="668" ht="15.75" customHeight="1">
      <c r="A668" s="319"/>
      <c r="B668" s="319"/>
      <c r="C668" s="320" t="s">
        <v>3193</v>
      </c>
      <c r="D668" s="319"/>
      <c r="E668" s="8"/>
      <c r="F668" s="8"/>
      <c r="G668" s="318"/>
      <c r="H668" s="318"/>
      <c r="I668" s="318"/>
      <c r="J668" s="318"/>
      <c r="K668" s="318"/>
      <c r="L668" s="318"/>
      <c r="M668" s="318"/>
      <c r="N668" s="318"/>
      <c r="O668" s="318"/>
      <c r="P668" s="318"/>
      <c r="Q668" s="318"/>
      <c r="R668" s="318"/>
      <c r="S668" s="318"/>
      <c r="T668" s="318"/>
      <c r="U668" s="318"/>
      <c r="V668" s="318"/>
      <c r="W668" s="318"/>
      <c r="X668" s="318"/>
      <c r="Y668" s="318"/>
      <c r="Z668" s="318"/>
    </row>
    <row r="669" ht="15.75" customHeight="1">
      <c r="A669" s="319"/>
      <c r="B669" s="319"/>
      <c r="C669" s="320" t="s">
        <v>3193</v>
      </c>
      <c r="D669" s="319"/>
      <c r="E669" s="8"/>
      <c r="F669" s="8"/>
      <c r="G669" s="318"/>
      <c r="H669" s="318"/>
      <c r="I669" s="318"/>
      <c r="J669" s="318"/>
      <c r="K669" s="318"/>
      <c r="L669" s="318"/>
      <c r="M669" s="318"/>
      <c r="N669" s="318"/>
      <c r="O669" s="318"/>
      <c r="P669" s="318"/>
      <c r="Q669" s="318"/>
      <c r="R669" s="318"/>
      <c r="S669" s="318"/>
      <c r="T669" s="318"/>
      <c r="U669" s="318"/>
      <c r="V669" s="318"/>
      <c r="W669" s="318"/>
      <c r="X669" s="318"/>
      <c r="Y669" s="318"/>
      <c r="Z669" s="318"/>
    </row>
    <row r="670" ht="15.75" customHeight="1">
      <c r="A670" s="319"/>
      <c r="B670" s="319"/>
      <c r="C670" s="320" t="s">
        <v>3193</v>
      </c>
      <c r="D670" s="319"/>
      <c r="E670" s="8"/>
      <c r="F670" s="8"/>
      <c r="G670" s="318"/>
      <c r="H670" s="318"/>
      <c r="I670" s="318"/>
      <c r="J670" s="318"/>
      <c r="K670" s="318"/>
      <c r="L670" s="318"/>
      <c r="M670" s="318"/>
      <c r="N670" s="318"/>
      <c r="O670" s="318"/>
      <c r="P670" s="318"/>
      <c r="Q670" s="318"/>
      <c r="R670" s="318"/>
      <c r="S670" s="318"/>
      <c r="T670" s="318"/>
      <c r="U670" s="318"/>
      <c r="V670" s="318"/>
      <c r="W670" s="318"/>
      <c r="X670" s="318"/>
      <c r="Y670" s="318"/>
      <c r="Z670" s="318"/>
    </row>
    <row r="671" ht="15.75" customHeight="1">
      <c r="A671" s="319"/>
      <c r="B671" s="319"/>
      <c r="C671" s="320" t="s">
        <v>3193</v>
      </c>
      <c r="D671" s="319"/>
      <c r="E671" s="8"/>
      <c r="F671" s="8"/>
      <c r="G671" s="318"/>
      <c r="H671" s="318"/>
      <c r="I671" s="318"/>
      <c r="J671" s="318"/>
      <c r="K671" s="318"/>
      <c r="L671" s="318"/>
      <c r="M671" s="318"/>
      <c r="N671" s="318"/>
      <c r="O671" s="318"/>
      <c r="P671" s="318"/>
      <c r="Q671" s="318"/>
      <c r="R671" s="318"/>
      <c r="S671" s="318"/>
      <c r="T671" s="318"/>
      <c r="U671" s="318"/>
      <c r="V671" s="318"/>
      <c r="W671" s="318"/>
      <c r="X671" s="318"/>
      <c r="Y671" s="318"/>
      <c r="Z671" s="318"/>
    </row>
    <row r="672" ht="15.75" customHeight="1">
      <c r="A672" s="319"/>
      <c r="B672" s="319"/>
      <c r="C672" s="320" t="s">
        <v>3193</v>
      </c>
      <c r="D672" s="319"/>
      <c r="E672" s="8"/>
      <c r="F672" s="8"/>
      <c r="G672" s="318"/>
      <c r="H672" s="318"/>
      <c r="I672" s="318"/>
      <c r="J672" s="318"/>
      <c r="K672" s="318"/>
      <c r="L672" s="318"/>
      <c r="M672" s="318"/>
      <c r="N672" s="318"/>
      <c r="O672" s="318"/>
      <c r="P672" s="318"/>
      <c r="Q672" s="318"/>
      <c r="R672" s="318"/>
      <c r="S672" s="318"/>
      <c r="T672" s="318"/>
      <c r="U672" s="318"/>
      <c r="V672" s="318"/>
      <c r="W672" s="318"/>
      <c r="X672" s="318"/>
      <c r="Y672" s="318"/>
      <c r="Z672" s="318"/>
    </row>
    <row r="673" ht="15.75" customHeight="1">
      <c r="A673" s="319"/>
      <c r="B673" s="319"/>
      <c r="C673" s="320" t="s">
        <v>3193</v>
      </c>
      <c r="D673" s="319"/>
      <c r="E673" s="8"/>
      <c r="F673" s="8"/>
      <c r="G673" s="318"/>
      <c r="H673" s="318"/>
      <c r="I673" s="318"/>
      <c r="J673" s="318"/>
      <c r="K673" s="318"/>
      <c r="L673" s="318"/>
      <c r="M673" s="318"/>
      <c r="N673" s="318"/>
      <c r="O673" s="318"/>
      <c r="P673" s="318"/>
      <c r="Q673" s="318"/>
      <c r="R673" s="318"/>
      <c r="S673" s="318"/>
      <c r="T673" s="318"/>
      <c r="U673" s="318"/>
      <c r="V673" s="318"/>
      <c r="W673" s="318"/>
      <c r="X673" s="318"/>
      <c r="Y673" s="318"/>
      <c r="Z673" s="318"/>
    </row>
    <row r="674" ht="15.75" customHeight="1">
      <c r="A674" s="319"/>
      <c r="B674" s="319"/>
      <c r="C674" s="320" t="s">
        <v>3193</v>
      </c>
      <c r="D674" s="319"/>
      <c r="E674" s="8"/>
      <c r="F674" s="8"/>
      <c r="G674" s="318"/>
      <c r="H674" s="318"/>
      <c r="I674" s="318"/>
      <c r="J674" s="318"/>
      <c r="K674" s="318"/>
      <c r="L674" s="318"/>
      <c r="M674" s="318"/>
      <c r="N674" s="318"/>
      <c r="O674" s="318"/>
      <c r="P674" s="318"/>
      <c r="Q674" s="318"/>
      <c r="R674" s="318"/>
      <c r="S674" s="318"/>
      <c r="T674" s="318"/>
      <c r="U674" s="318"/>
      <c r="V674" s="318"/>
      <c r="W674" s="318"/>
      <c r="X674" s="318"/>
      <c r="Y674" s="318"/>
      <c r="Z674" s="318"/>
    </row>
    <row r="675" ht="15.75" customHeight="1">
      <c r="A675" s="319"/>
      <c r="B675" s="319"/>
      <c r="C675" s="320" t="s">
        <v>3193</v>
      </c>
      <c r="D675" s="319"/>
      <c r="E675" s="8"/>
      <c r="F675" s="8"/>
      <c r="G675" s="318"/>
      <c r="H675" s="318"/>
      <c r="I675" s="318"/>
      <c r="J675" s="318"/>
      <c r="K675" s="318"/>
      <c r="L675" s="318"/>
      <c r="M675" s="318"/>
      <c r="N675" s="318"/>
      <c r="O675" s="318"/>
      <c r="P675" s="318"/>
      <c r="Q675" s="318"/>
      <c r="R675" s="318"/>
      <c r="S675" s="318"/>
      <c r="T675" s="318"/>
      <c r="U675" s="318"/>
      <c r="V675" s="318"/>
      <c r="W675" s="318"/>
      <c r="X675" s="318"/>
      <c r="Y675" s="318"/>
      <c r="Z675" s="318"/>
    </row>
    <row r="676" ht="15.75" customHeight="1">
      <c r="A676" s="319"/>
      <c r="B676" s="319"/>
      <c r="C676" s="320" t="s">
        <v>3193</v>
      </c>
      <c r="D676" s="319"/>
      <c r="E676" s="8"/>
      <c r="F676" s="8"/>
      <c r="G676" s="318"/>
      <c r="H676" s="318"/>
      <c r="I676" s="318"/>
      <c r="J676" s="318"/>
      <c r="K676" s="318"/>
      <c r="L676" s="318"/>
      <c r="M676" s="318"/>
      <c r="N676" s="318"/>
      <c r="O676" s="318"/>
      <c r="P676" s="318"/>
      <c r="Q676" s="318"/>
      <c r="R676" s="318"/>
      <c r="S676" s="318"/>
      <c r="T676" s="318"/>
      <c r="U676" s="318"/>
      <c r="V676" s="318"/>
      <c r="W676" s="318"/>
      <c r="X676" s="318"/>
      <c r="Y676" s="318"/>
      <c r="Z676" s="318"/>
    </row>
    <row r="677" ht="15.75" customHeight="1">
      <c r="A677" s="319"/>
      <c r="B677" s="319"/>
      <c r="C677" s="320" t="s">
        <v>3193</v>
      </c>
      <c r="D677" s="319"/>
      <c r="E677" s="8"/>
      <c r="F677" s="8"/>
      <c r="G677" s="318"/>
      <c r="H677" s="318"/>
      <c r="I677" s="318"/>
      <c r="J677" s="318"/>
      <c r="K677" s="318"/>
      <c r="L677" s="318"/>
      <c r="M677" s="318"/>
      <c r="N677" s="318"/>
      <c r="O677" s="318"/>
      <c r="P677" s="318"/>
      <c r="Q677" s="318"/>
      <c r="R677" s="318"/>
      <c r="S677" s="318"/>
      <c r="T677" s="318"/>
      <c r="U677" s="318"/>
      <c r="V677" s="318"/>
      <c r="W677" s="318"/>
      <c r="X677" s="318"/>
      <c r="Y677" s="318"/>
      <c r="Z677" s="318"/>
    </row>
    <row r="678" ht="15.75" customHeight="1">
      <c r="A678" s="319"/>
      <c r="B678" s="319"/>
      <c r="C678" s="320" t="s">
        <v>3193</v>
      </c>
      <c r="D678" s="319"/>
      <c r="E678" s="8"/>
      <c r="F678" s="8"/>
      <c r="G678" s="318"/>
      <c r="H678" s="318"/>
      <c r="I678" s="318"/>
      <c r="J678" s="318"/>
      <c r="K678" s="318"/>
      <c r="L678" s="318"/>
      <c r="M678" s="318"/>
      <c r="N678" s="318"/>
      <c r="O678" s="318"/>
      <c r="P678" s="318"/>
      <c r="Q678" s="318"/>
      <c r="R678" s="318"/>
      <c r="S678" s="318"/>
      <c r="T678" s="318"/>
      <c r="U678" s="318"/>
      <c r="V678" s="318"/>
      <c r="W678" s="318"/>
      <c r="X678" s="318"/>
      <c r="Y678" s="318"/>
      <c r="Z678" s="318"/>
    </row>
    <row r="679" ht="15.75" customHeight="1">
      <c r="A679" s="319"/>
      <c r="B679" s="319"/>
      <c r="C679" s="320" t="s">
        <v>3193</v>
      </c>
      <c r="D679" s="319"/>
      <c r="E679" s="8"/>
      <c r="F679" s="8"/>
      <c r="G679" s="318"/>
      <c r="H679" s="318"/>
      <c r="I679" s="318"/>
      <c r="J679" s="318"/>
      <c r="K679" s="318"/>
      <c r="L679" s="318"/>
      <c r="M679" s="318"/>
      <c r="N679" s="318"/>
      <c r="O679" s="318"/>
      <c r="P679" s="318"/>
      <c r="Q679" s="318"/>
      <c r="R679" s="318"/>
      <c r="S679" s="318"/>
      <c r="T679" s="318"/>
      <c r="U679" s="318"/>
      <c r="V679" s="318"/>
      <c r="W679" s="318"/>
      <c r="X679" s="318"/>
      <c r="Y679" s="318"/>
      <c r="Z679" s="318"/>
    </row>
    <row r="680" ht="15.75" customHeight="1">
      <c r="A680" s="319"/>
      <c r="B680" s="319"/>
      <c r="C680" s="320" t="s">
        <v>3193</v>
      </c>
      <c r="D680" s="319"/>
      <c r="E680" s="8"/>
      <c r="F680" s="8"/>
      <c r="G680" s="318"/>
      <c r="H680" s="318"/>
      <c r="I680" s="318"/>
      <c r="J680" s="318"/>
      <c r="K680" s="318"/>
      <c r="L680" s="318"/>
      <c r="M680" s="318"/>
      <c r="N680" s="318"/>
      <c r="O680" s="318"/>
      <c r="P680" s="318"/>
      <c r="Q680" s="318"/>
      <c r="R680" s="318"/>
      <c r="S680" s="318"/>
      <c r="T680" s="318"/>
      <c r="U680" s="318"/>
      <c r="V680" s="318"/>
      <c r="W680" s="318"/>
      <c r="X680" s="318"/>
      <c r="Y680" s="318"/>
      <c r="Z680" s="318"/>
    </row>
    <row r="681" ht="15.75" customHeight="1">
      <c r="A681" s="319"/>
      <c r="B681" s="319"/>
      <c r="C681" s="320" t="s">
        <v>3193</v>
      </c>
      <c r="D681" s="319"/>
      <c r="E681" s="8"/>
      <c r="F681" s="8"/>
      <c r="G681" s="318"/>
      <c r="H681" s="318"/>
      <c r="I681" s="318"/>
      <c r="J681" s="318"/>
      <c r="K681" s="318"/>
      <c r="L681" s="318"/>
      <c r="M681" s="318"/>
      <c r="N681" s="318"/>
      <c r="O681" s="318"/>
      <c r="P681" s="318"/>
      <c r="Q681" s="318"/>
      <c r="R681" s="318"/>
      <c r="S681" s="318"/>
      <c r="T681" s="318"/>
      <c r="U681" s="318"/>
      <c r="V681" s="318"/>
      <c r="W681" s="318"/>
      <c r="X681" s="318"/>
      <c r="Y681" s="318"/>
      <c r="Z681" s="318"/>
    </row>
    <row r="682" ht="15.75" customHeight="1">
      <c r="A682" s="319"/>
      <c r="B682" s="319"/>
      <c r="C682" s="320" t="s">
        <v>3193</v>
      </c>
      <c r="D682" s="319"/>
      <c r="E682" s="8"/>
      <c r="F682" s="8"/>
      <c r="G682" s="318"/>
      <c r="H682" s="318"/>
      <c r="I682" s="318"/>
      <c r="J682" s="318"/>
      <c r="K682" s="318"/>
      <c r="L682" s="318"/>
      <c r="M682" s="318"/>
      <c r="N682" s="318"/>
      <c r="O682" s="318"/>
      <c r="P682" s="318"/>
      <c r="Q682" s="318"/>
      <c r="R682" s="318"/>
      <c r="S682" s="318"/>
      <c r="T682" s="318"/>
      <c r="U682" s="318"/>
      <c r="V682" s="318"/>
      <c r="W682" s="318"/>
      <c r="X682" s="318"/>
      <c r="Y682" s="318"/>
      <c r="Z682" s="318"/>
    </row>
    <row r="683" ht="15.75" customHeight="1">
      <c r="A683" s="319"/>
      <c r="B683" s="319"/>
      <c r="C683" s="320" t="s">
        <v>3193</v>
      </c>
      <c r="D683" s="319"/>
      <c r="E683" s="8"/>
      <c r="F683" s="8"/>
      <c r="G683" s="318"/>
      <c r="H683" s="318"/>
      <c r="I683" s="318"/>
      <c r="J683" s="318"/>
      <c r="K683" s="318"/>
      <c r="L683" s="318"/>
      <c r="M683" s="318"/>
      <c r="N683" s="318"/>
      <c r="O683" s="318"/>
      <c r="P683" s="318"/>
      <c r="Q683" s="318"/>
      <c r="R683" s="318"/>
      <c r="S683" s="318"/>
      <c r="T683" s="318"/>
      <c r="U683" s="318"/>
      <c r="V683" s="318"/>
      <c r="W683" s="318"/>
      <c r="X683" s="318"/>
      <c r="Y683" s="318"/>
      <c r="Z683" s="318"/>
    </row>
    <row r="684" ht="15.75" customHeight="1">
      <c r="A684" s="319"/>
      <c r="B684" s="319"/>
      <c r="C684" s="320" t="s">
        <v>3193</v>
      </c>
      <c r="D684" s="319"/>
      <c r="E684" s="8"/>
      <c r="F684" s="8"/>
      <c r="G684" s="318"/>
      <c r="H684" s="318"/>
      <c r="I684" s="318"/>
      <c r="J684" s="318"/>
      <c r="K684" s="318"/>
      <c r="L684" s="318"/>
      <c r="M684" s="318"/>
      <c r="N684" s="318"/>
      <c r="O684" s="318"/>
      <c r="P684" s="318"/>
      <c r="Q684" s="318"/>
      <c r="R684" s="318"/>
      <c r="S684" s="318"/>
      <c r="T684" s="318"/>
      <c r="U684" s="318"/>
      <c r="V684" s="318"/>
      <c r="W684" s="318"/>
      <c r="X684" s="318"/>
      <c r="Y684" s="318"/>
      <c r="Z684" s="318"/>
    </row>
    <row r="685" ht="15.75" customHeight="1">
      <c r="A685" s="319"/>
      <c r="B685" s="319"/>
      <c r="C685" s="320" t="s">
        <v>3193</v>
      </c>
      <c r="D685" s="319"/>
      <c r="E685" s="8"/>
      <c r="F685" s="8"/>
      <c r="G685" s="318"/>
      <c r="H685" s="318"/>
      <c r="I685" s="318"/>
      <c r="J685" s="318"/>
      <c r="K685" s="318"/>
      <c r="L685" s="318"/>
      <c r="M685" s="318"/>
      <c r="N685" s="318"/>
      <c r="O685" s="318"/>
      <c r="P685" s="318"/>
      <c r="Q685" s="318"/>
      <c r="R685" s="318"/>
      <c r="S685" s="318"/>
      <c r="T685" s="318"/>
      <c r="U685" s="318"/>
      <c r="V685" s="318"/>
      <c r="W685" s="318"/>
      <c r="X685" s="318"/>
      <c r="Y685" s="318"/>
      <c r="Z685" s="318"/>
    </row>
    <row r="686" ht="15.75" customHeight="1">
      <c r="A686" s="319"/>
      <c r="B686" s="319"/>
      <c r="C686" s="320" t="s">
        <v>3193</v>
      </c>
      <c r="D686" s="319"/>
      <c r="E686" s="8"/>
      <c r="F686" s="8"/>
      <c r="G686" s="318"/>
      <c r="H686" s="318"/>
      <c r="I686" s="318"/>
      <c r="J686" s="318"/>
      <c r="K686" s="318"/>
      <c r="L686" s="318"/>
      <c r="M686" s="318"/>
      <c r="N686" s="318"/>
      <c r="O686" s="318"/>
      <c r="P686" s="318"/>
      <c r="Q686" s="318"/>
      <c r="R686" s="318"/>
      <c r="S686" s="318"/>
      <c r="T686" s="318"/>
      <c r="U686" s="318"/>
      <c r="V686" s="318"/>
      <c r="W686" s="318"/>
      <c r="X686" s="318"/>
      <c r="Y686" s="318"/>
      <c r="Z686" s="318"/>
    </row>
    <row r="687" ht="15.75" customHeight="1">
      <c r="A687" s="319"/>
      <c r="B687" s="319"/>
      <c r="C687" s="320" t="s">
        <v>3193</v>
      </c>
      <c r="D687" s="319"/>
      <c r="E687" s="8"/>
      <c r="F687" s="8"/>
      <c r="G687" s="318"/>
      <c r="H687" s="318"/>
      <c r="I687" s="318"/>
      <c r="J687" s="318"/>
      <c r="K687" s="318"/>
      <c r="L687" s="318"/>
      <c r="M687" s="318"/>
      <c r="N687" s="318"/>
      <c r="O687" s="318"/>
      <c r="P687" s="318"/>
      <c r="Q687" s="318"/>
      <c r="R687" s="318"/>
      <c r="S687" s="318"/>
      <c r="T687" s="318"/>
      <c r="U687" s="318"/>
      <c r="V687" s="318"/>
      <c r="W687" s="318"/>
      <c r="X687" s="318"/>
      <c r="Y687" s="318"/>
      <c r="Z687" s="318"/>
    </row>
    <row r="688" ht="15.75" customHeight="1">
      <c r="A688" s="319"/>
      <c r="B688" s="319"/>
      <c r="C688" s="320" t="s">
        <v>3193</v>
      </c>
      <c r="D688" s="319"/>
      <c r="E688" s="8"/>
      <c r="F688" s="8"/>
      <c r="G688" s="318"/>
      <c r="H688" s="318"/>
      <c r="I688" s="318"/>
      <c r="J688" s="318"/>
      <c r="K688" s="318"/>
      <c r="L688" s="318"/>
      <c r="M688" s="318"/>
      <c r="N688" s="318"/>
      <c r="O688" s="318"/>
      <c r="P688" s="318"/>
      <c r="Q688" s="318"/>
      <c r="R688" s="318"/>
      <c r="S688" s="318"/>
      <c r="T688" s="318"/>
      <c r="U688" s="318"/>
      <c r="V688" s="318"/>
      <c r="W688" s="318"/>
      <c r="X688" s="318"/>
      <c r="Y688" s="318"/>
      <c r="Z688" s="318"/>
    </row>
    <row r="689" ht="15.75" customHeight="1">
      <c r="A689" s="319"/>
      <c r="B689" s="319"/>
      <c r="C689" s="320" t="s">
        <v>3193</v>
      </c>
      <c r="D689" s="319"/>
      <c r="E689" s="8"/>
      <c r="F689" s="8"/>
      <c r="G689" s="318"/>
      <c r="H689" s="318"/>
      <c r="I689" s="318"/>
      <c r="J689" s="318"/>
      <c r="K689" s="318"/>
      <c r="L689" s="318"/>
      <c r="M689" s="318"/>
      <c r="N689" s="318"/>
      <c r="O689" s="318"/>
      <c r="P689" s="318"/>
      <c r="Q689" s="318"/>
      <c r="R689" s="318"/>
      <c r="S689" s="318"/>
      <c r="T689" s="318"/>
      <c r="U689" s="318"/>
      <c r="V689" s="318"/>
      <c r="W689" s="318"/>
      <c r="X689" s="318"/>
      <c r="Y689" s="318"/>
      <c r="Z689" s="318"/>
    </row>
    <row r="690" ht="15.75" customHeight="1">
      <c r="A690" s="319"/>
      <c r="B690" s="319"/>
      <c r="C690" s="320" t="s">
        <v>3193</v>
      </c>
      <c r="D690" s="319"/>
      <c r="E690" s="8"/>
      <c r="F690" s="8"/>
      <c r="G690" s="318"/>
      <c r="H690" s="318"/>
      <c r="I690" s="318"/>
      <c r="J690" s="318"/>
      <c r="K690" s="318"/>
      <c r="L690" s="318"/>
      <c r="M690" s="318"/>
      <c r="N690" s="318"/>
      <c r="O690" s="318"/>
      <c r="P690" s="318"/>
      <c r="Q690" s="318"/>
      <c r="R690" s="318"/>
      <c r="S690" s="318"/>
      <c r="T690" s="318"/>
      <c r="U690" s="318"/>
      <c r="V690" s="318"/>
      <c r="W690" s="318"/>
      <c r="X690" s="318"/>
      <c r="Y690" s="318"/>
      <c r="Z690" s="318"/>
    </row>
    <row r="691" ht="15.75" customHeight="1">
      <c r="A691" s="319"/>
      <c r="B691" s="319"/>
      <c r="C691" s="320" t="s">
        <v>3193</v>
      </c>
      <c r="D691" s="319"/>
      <c r="E691" s="8"/>
      <c r="F691" s="8"/>
      <c r="G691" s="318"/>
      <c r="H691" s="318"/>
      <c r="I691" s="318"/>
      <c r="J691" s="318"/>
      <c r="K691" s="318"/>
      <c r="L691" s="318"/>
      <c r="M691" s="318"/>
      <c r="N691" s="318"/>
      <c r="O691" s="318"/>
      <c r="P691" s="318"/>
      <c r="Q691" s="318"/>
      <c r="R691" s="318"/>
      <c r="S691" s="318"/>
      <c r="T691" s="318"/>
      <c r="U691" s="318"/>
      <c r="V691" s="318"/>
      <c r="W691" s="318"/>
      <c r="X691" s="318"/>
      <c r="Y691" s="318"/>
      <c r="Z691" s="318"/>
    </row>
    <row r="692" ht="15.75" customHeight="1">
      <c r="A692" s="319"/>
      <c r="B692" s="319"/>
      <c r="C692" s="320" t="s">
        <v>3193</v>
      </c>
      <c r="D692" s="319"/>
      <c r="E692" s="8"/>
      <c r="F692" s="8"/>
      <c r="G692" s="318"/>
      <c r="H692" s="318"/>
      <c r="I692" s="318"/>
      <c r="J692" s="318"/>
      <c r="K692" s="318"/>
      <c r="L692" s="318"/>
      <c r="M692" s="318"/>
      <c r="N692" s="318"/>
      <c r="O692" s="318"/>
      <c r="P692" s="318"/>
      <c r="Q692" s="318"/>
      <c r="R692" s="318"/>
      <c r="S692" s="318"/>
      <c r="T692" s="318"/>
      <c r="U692" s="318"/>
      <c r="V692" s="318"/>
      <c r="W692" s="318"/>
      <c r="X692" s="318"/>
      <c r="Y692" s="318"/>
      <c r="Z692" s="318"/>
    </row>
    <row r="693" ht="15.75" customHeight="1">
      <c r="A693" s="319"/>
      <c r="B693" s="319"/>
      <c r="C693" s="320" t="s">
        <v>3193</v>
      </c>
      <c r="D693" s="319"/>
      <c r="E693" s="8"/>
      <c r="F693" s="8"/>
      <c r="G693" s="318"/>
      <c r="H693" s="318"/>
      <c r="I693" s="318"/>
      <c r="J693" s="318"/>
      <c r="K693" s="318"/>
      <c r="L693" s="318"/>
      <c r="M693" s="318"/>
      <c r="N693" s="318"/>
      <c r="O693" s="318"/>
      <c r="P693" s="318"/>
      <c r="Q693" s="318"/>
      <c r="R693" s="318"/>
      <c r="S693" s="318"/>
      <c r="T693" s="318"/>
      <c r="U693" s="318"/>
      <c r="V693" s="318"/>
      <c r="W693" s="318"/>
      <c r="X693" s="318"/>
      <c r="Y693" s="318"/>
      <c r="Z693" s="318"/>
    </row>
    <row r="694" ht="15.75" customHeight="1">
      <c r="A694" s="319"/>
      <c r="B694" s="319"/>
      <c r="C694" s="320" t="s">
        <v>3193</v>
      </c>
      <c r="D694" s="319"/>
      <c r="E694" s="8"/>
      <c r="F694" s="8"/>
      <c r="G694" s="318"/>
      <c r="H694" s="318"/>
      <c r="I694" s="318"/>
      <c r="J694" s="318"/>
      <c r="K694" s="318"/>
      <c r="L694" s="318"/>
      <c r="M694" s="318"/>
      <c r="N694" s="318"/>
      <c r="O694" s="318"/>
      <c r="P694" s="318"/>
      <c r="Q694" s="318"/>
      <c r="R694" s="318"/>
      <c r="S694" s="318"/>
      <c r="T694" s="318"/>
      <c r="U694" s="318"/>
      <c r="V694" s="318"/>
      <c r="W694" s="318"/>
      <c r="X694" s="318"/>
      <c r="Y694" s="318"/>
      <c r="Z694" s="318"/>
    </row>
    <row r="695" ht="15.75" customHeight="1">
      <c r="A695" s="319"/>
      <c r="B695" s="319"/>
      <c r="C695" s="320" t="s">
        <v>3193</v>
      </c>
      <c r="D695" s="319"/>
      <c r="E695" s="8"/>
      <c r="F695" s="8"/>
      <c r="G695" s="318"/>
      <c r="H695" s="318"/>
      <c r="I695" s="318"/>
      <c r="J695" s="318"/>
      <c r="K695" s="318"/>
      <c r="L695" s="318"/>
      <c r="M695" s="318"/>
      <c r="N695" s="318"/>
      <c r="O695" s="318"/>
      <c r="P695" s="318"/>
      <c r="Q695" s="318"/>
      <c r="R695" s="318"/>
      <c r="S695" s="318"/>
      <c r="T695" s="318"/>
      <c r="U695" s="318"/>
      <c r="V695" s="318"/>
      <c r="W695" s="318"/>
      <c r="X695" s="318"/>
      <c r="Y695" s="318"/>
      <c r="Z695" s="318"/>
    </row>
    <row r="696" ht="15.75" customHeight="1">
      <c r="A696" s="319"/>
      <c r="B696" s="319"/>
      <c r="C696" s="320" t="s">
        <v>3193</v>
      </c>
      <c r="D696" s="319"/>
      <c r="E696" s="8"/>
      <c r="F696" s="8"/>
      <c r="G696" s="318"/>
      <c r="H696" s="318"/>
      <c r="I696" s="318"/>
      <c r="J696" s="318"/>
      <c r="K696" s="318"/>
      <c r="L696" s="318"/>
      <c r="M696" s="318"/>
      <c r="N696" s="318"/>
      <c r="O696" s="318"/>
      <c r="P696" s="318"/>
      <c r="Q696" s="318"/>
      <c r="R696" s="318"/>
      <c r="S696" s="318"/>
      <c r="T696" s="318"/>
      <c r="U696" s="318"/>
      <c r="V696" s="318"/>
      <c r="W696" s="318"/>
      <c r="X696" s="318"/>
      <c r="Y696" s="318"/>
      <c r="Z696" s="318"/>
    </row>
    <row r="697" ht="15.75" customHeight="1">
      <c r="A697" s="319"/>
      <c r="B697" s="319"/>
      <c r="C697" s="320" t="s">
        <v>3193</v>
      </c>
      <c r="D697" s="319"/>
      <c r="E697" s="8"/>
      <c r="F697" s="8"/>
      <c r="G697" s="318"/>
      <c r="H697" s="318"/>
      <c r="I697" s="318"/>
      <c r="J697" s="318"/>
      <c r="K697" s="318"/>
      <c r="L697" s="318"/>
      <c r="M697" s="318"/>
      <c r="N697" s="318"/>
      <c r="O697" s="318"/>
      <c r="P697" s="318"/>
      <c r="Q697" s="318"/>
      <c r="R697" s="318"/>
      <c r="S697" s="318"/>
      <c r="T697" s="318"/>
      <c r="U697" s="318"/>
      <c r="V697" s="318"/>
      <c r="W697" s="318"/>
      <c r="X697" s="318"/>
      <c r="Y697" s="318"/>
      <c r="Z697" s="318"/>
    </row>
    <row r="698" ht="15.75" customHeight="1">
      <c r="A698" s="319"/>
      <c r="B698" s="319"/>
      <c r="C698" s="320" t="s">
        <v>3193</v>
      </c>
      <c r="D698" s="319"/>
      <c r="E698" s="8"/>
      <c r="F698" s="8"/>
      <c r="G698" s="318"/>
      <c r="H698" s="318"/>
      <c r="I698" s="318"/>
      <c r="J698" s="318"/>
      <c r="K698" s="318"/>
      <c r="L698" s="318"/>
      <c r="M698" s="318"/>
      <c r="N698" s="318"/>
      <c r="O698" s="318"/>
      <c r="P698" s="318"/>
      <c r="Q698" s="318"/>
      <c r="R698" s="318"/>
      <c r="S698" s="318"/>
      <c r="T698" s="318"/>
      <c r="U698" s="318"/>
      <c r="V698" s="318"/>
      <c r="W698" s="318"/>
      <c r="X698" s="318"/>
      <c r="Y698" s="318"/>
      <c r="Z698" s="318"/>
    </row>
    <row r="699" ht="15.75" customHeight="1">
      <c r="A699" s="319"/>
      <c r="B699" s="319"/>
      <c r="C699" s="320" t="s">
        <v>3193</v>
      </c>
      <c r="D699" s="319"/>
      <c r="E699" s="8"/>
      <c r="F699" s="8"/>
      <c r="G699" s="318"/>
      <c r="H699" s="318"/>
      <c r="I699" s="318"/>
      <c r="J699" s="318"/>
      <c r="K699" s="318"/>
      <c r="L699" s="318"/>
      <c r="M699" s="318"/>
      <c r="N699" s="318"/>
      <c r="O699" s="318"/>
      <c r="P699" s="318"/>
      <c r="Q699" s="318"/>
      <c r="R699" s="318"/>
      <c r="S699" s="318"/>
      <c r="T699" s="318"/>
      <c r="U699" s="318"/>
      <c r="V699" s="318"/>
      <c r="W699" s="318"/>
      <c r="X699" s="318"/>
      <c r="Y699" s="318"/>
      <c r="Z699" s="318"/>
    </row>
    <row r="700" ht="15.75" customHeight="1">
      <c r="A700" s="319"/>
      <c r="B700" s="319"/>
      <c r="C700" s="320" t="s">
        <v>3193</v>
      </c>
      <c r="D700" s="319"/>
      <c r="E700" s="8"/>
      <c r="F700" s="8"/>
      <c r="G700" s="318"/>
      <c r="H700" s="318"/>
      <c r="I700" s="318"/>
      <c r="J700" s="318"/>
      <c r="K700" s="318"/>
      <c r="L700" s="318"/>
      <c r="M700" s="318"/>
      <c r="N700" s="318"/>
      <c r="O700" s="318"/>
      <c r="P700" s="318"/>
      <c r="Q700" s="318"/>
      <c r="R700" s="318"/>
      <c r="S700" s="318"/>
      <c r="T700" s="318"/>
      <c r="U700" s="318"/>
      <c r="V700" s="318"/>
      <c r="W700" s="318"/>
      <c r="X700" s="318"/>
      <c r="Y700" s="318"/>
      <c r="Z700" s="318"/>
    </row>
    <row r="701" ht="15.75" customHeight="1">
      <c r="A701" s="319"/>
      <c r="B701" s="319"/>
      <c r="C701" s="320" t="s">
        <v>3193</v>
      </c>
      <c r="D701" s="319"/>
      <c r="E701" s="8"/>
      <c r="F701" s="8"/>
      <c r="G701" s="318"/>
      <c r="H701" s="318"/>
      <c r="I701" s="318"/>
      <c r="J701" s="318"/>
      <c r="K701" s="318"/>
      <c r="L701" s="318"/>
      <c r="M701" s="318"/>
      <c r="N701" s="318"/>
      <c r="O701" s="318"/>
      <c r="P701" s="318"/>
      <c r="Q701" s="318"/>
      <c r="R701" s="318"/>
      <c r="S701" s="318"/>
      <c r="T701" s="318"/>
      <c r="U701" s="318"/>
      <c r="V701" s="318"/>
      <c r="W701" s="318"/>
      <c r="X701" s="318"/>
      <c r="Y701" s="318"/>
      <c r="Z701" s="318"/>
    </row>
    <row r="702" ht="15.75" customHeight="1">
      <c r="A702" s="319"/>
      <c r="B702" s="319"/>
      <c r="C702" s="320" t="s">
        <v>3193</v>
      </c>
      <c r="D702" s="319"/>
      <c r="E702" s="8"/>
      <c r="F702" s="8"/>
      <c r="G702" s="318"/>
      <c r="H702" s="318"/>
      <c r="I702" s="318"/>
      <c r="J702" s="318"/>
      <c r="K702" s="318"/>
      <c r="L702" s="318"/>
      <c r="M702" s="318"/>
      <c r="N702" s="318"/>
      <c r="O702" s="318"/>
      <c r="P702" s="318"/>
      <c r="Q702" s="318"/>
      <c r="R702" s="318"/>
      <c r="S702" s="318"/>
      <c r="T702" s="318"/>
      <c r="U702" s="318"/>
      <c r="V702" s="318"/>
      <c r="W702" s="318"/>
      <c r="X702" s="318"/>
      <c r="Y702" s="318"/>
      <c r="Z702" s="318"/>
    </row>
    <row r="703" ht="15.75" customHeight="1">
      <c r="A703" s="319"/>
      <c r="B703" s="319"/>
      <c r="C703" s="320" t="s">
        <v>3193</v>
      </c>
      <c r="D703" s="319"/>
      <c r="E703" s="8"/>
      <c r="F703" s="8"/>
      <c r="G703" s="318"/>
      <c r="H703" s="318"/>
      <c r="I703" s="318"/>
      <c r="J703" s="318"/>
      <c r="K703" s="318"/>
      <c r="L703" s="318"/>
      <c r="M703" s="318"/>
      <c r="N703" s="318"/>
      <c r="O703" s="318"/>
      <c r="P703" s="318"/>
      <c r="Q703" s="318"/>
      <c r="R703" s="318"/>
      <c r="S703" s="318"/>
      <c r="T703" s="318"/>
      <c r="U703" s="318"/>
      <c r="V703" s="318"/>
      <c r="W703" s="318"/>
      <c r="X703" s="318"/>
      <c r="Y703" s="318"/>
      <c r="Z703" s="318"/>
    </row>
    <row r="704" ht="15.75" customHeight="1">
      <c r="A704" s="319"/>
      <c r="B704" s="319"/>
      <c r="C704" s="320" t="s">
        <v>3193</v>
      </c>
      <c r="D704" s="319"/>
      <c r="E704" s="8"/>
      <c r="F704" s="8"/>
      <c r="G704" s="318"/>
      <c r="H704" s="318"/>
      <c r="I704" s="318"/>
      <c r="J704" s="318"/>
      <c r="K704" s="318"/>
      <c r="L704" s="318"/>
      <c r="M704" s="318"/>
      <c r="N704" s="318"/>
      <c r="O704" s="318"/>
      <c r="P704" s="318"/>
      <c r="Q704" s="318"/>
      <c r="R704" s="318"/>
      <c r="S704" s="318"/>
      <c r="T704" s="318"/>
      <c r="U704" s="318"/>
      <c r="V704" s="318"/>
      <c r="W704" s="318"/>
      <c r="X704" s="318"/>
      <c r="Y704" s="318"/>
      <c r="Z704" s="318"/>
    </row>
    <row r="705" ht="15.75" customHeight="1">
      <c r="A705" s="319"/>
      <c r="B705" s="319"/>
      <c r="C705" s="320" t="s">
        <v>3193</v>
      </c>
      <c r="D705" s="319"/>
      <c r="E705" s="8"/>
      <c r="F705" s="8"/>
      <c r="G705" s="318"/>
      <c r="H705" s="318"/>
      <c r="I705" s="318"/>
      <c r="J705" s="318"/>
      <c r="K705" s="318"/>
      <c r="L705" s="318"/>
      <c r="M705" s="318"/>
      <c r="N705" s="318"/>
      <c r="O705" s="318"/>
      <c r="P705" s="318"/>
      <c r="Q705" s="318"/>
      <c r="R705" s="318"/>
      <c r="S705" s="318"/>
      <c r="T705" s="318"/>
      <c r="U705" s="318"/>
      <c r="V705" s="318"/>
      <c r="W705" s="318"/>
      <c r="X705" s="318"/>
      <c r="Y705" s="318"/>
      <c r="Z705" s="318"/>
    </row>
    <row r="706" ht="15.75" customHeight="1">
      <c r="A706" s="319"/>
      <c r="B706" s="319"/>
      <c r="C706" s="320" t="s">
        <v>3193</v>
      </c>
      <c r="D706" s="319"/>
      <c r="E706" s="8"/>
      <c r="F706" s="8"/>
      <c r="G706" s="318"/>
      <c r="H706" s="318"/>
      <c r="I706" s="318"/>
      <c r="J706" s="318"/>
      <c r="K706" s="318"/>
      <c r="L706" s="318"/>
      <c r="M706" s="318"/>
      <c r="N706" s="318"/>
      <c r="O706" s="318"/>
      <c r="P706" s="318"/>
      <c r="Q706" s="318"/>
      <c r="R706" s="318"/>
      <c r="S706" s="318"/>
      <c r="T706" s="318"/>
      <c r="U706" s="318"/>
      <c r="V706" s="318"/>
      <c r="W706" s="318"/>
      <c r="X706" s="318"/>
      <c r="Y706" s="318"/>
      <c r="Z706" s="318"/>
    </row>
    <row r="707" ht="15.75" customHeight="1">
      <c r="A707" s="319"/>
      <c r="B707" s="319"/>
      <c r="C707" s="320" t="s">
        <v>3193</v>
      </c>
      <c r="D707" s="319"/>
      <c r="E707" s="8"/>
      <c r="F707" s="8"/>
      <c r="G707" s="318"/>
      <c r="H707" s="318"/>
      <c r="I707" s="318"/>
      <c r="J707" s="318"/>
      <c r="K707" s="318"/>
      <c r="L707" s="318"/>
      <c r="M707" s="318"/>
      <c r="N707" s="318"/>
      <c r="O707" s="318"/>
      <c r="P707" s="318"/>
      <c r="Q707" s="318"/>
      <c r="R707" s="318"/>
      <c r="S707" s="318"/>
      <c r="T707" s="318"/>
      <c r="U707" s="318"/>
      <c r="V707" s="318"/>
      <c r="W707" s="318"/>
      <c r="X707" s="318"/>
      <c r="Y707" s="318"/>
      <c r="Z707" s="318"/>
    </row>
    <row r="708" ht="15.75" customHeight="1">
      <c r="A708" s="319"/>
      <c r="B708" s="319"/>
      <c r="C708" s="320" t="s">
        <v>3193</v>
      </c>
      <c r="D708" s="319"/>
      <c r="E708" s="8"/>
      <c r="F708" s="8"/>
      <c r="G708" s="318"/>
      <c r="H708" s="318"/>
      <c r="I708" s="318"/>
      <c r="J708" s="318"/>
      <c r="K708" s="318"/>
      <c r="L708" s="318"/>
      <c r="M708" s="318"/>
      <c r="N708" s="318"/>
      <c r="O708" s="318"/>
      <c r="P708" s="318"/>
      <c r="Q708" s="318"/>
      <c r="R708" s="318"/>
      <c r="S708" s="318"/>
      <c r="T708" s="318"/>
      <c r="U708" s="318"/>
      <c r="V708" s="318"/>
      <c r="W708" s="318"/>
      <c r="X708" s="318"/>
      <c r="Y708" s="318"/>
      <c r="Z708" s="318"/>
    </row>
    <row r="709" ht="15.75" customHeight="1">
      <c r="A709" s="319"/>
      <c r="B709" s="319"/>
      <c r="C709" s="320" t="s">
        <v>3193</v>
      </c>
      <c r="D709" s="319"/>
      <c r="E709" s="8"/>
      <c r="F709" s="8"/>
      <c r="G709" s="318"/>
      <c r="H709" s="318"/>
      <c r="I709" s="318"/>
      <c r="J709" s="318"/>
      <c r="K709" s="318"/>
      <c r="L709" s="318"/>
      <c r="M709" s="318"/>
      <c r="N709" s="318"/>
      <c r="O709" s="318"/>
      <c r="P709" s="318"/>
      <c r="Q709" s="318"/>
      <c r="R709" s="318"/>
      <c r="S709" s="318"/>
      <c r="T709" s="318"/>
      <c r="U709" s="318"/>
      <c r="V709" s="318"/>
      <c r="W709" s="318"/>
      <c r="X709" s="318"/>
      <c r="Y709" s="318"/>
      <c r="Z709" s="318"/>
    </row>
    <row r="710" ht="15.75" customHeight="1">
      <c r="A710" s="319"/>
      <c r="B710" s="319"/>
      <c r="C710" s="320" t="s">
        <v>3193</v>
      </c>
      <c r="D710" s="319"/>
      <c r="E710" s="8"/>
      <c r="F710" s="8"/>
      <c r="G710" s="318"/>
      <c r="H710" s="318"/>
      <c r="I710" s="318"/>
      <c r="J710" s="318"/>
      <c r="K710" s="318"/>
      <c r="L710" s="318"/>
      <c r="M710" s="318"/>
      <c r="N710" s="318"/>
      <c r="O710" s="318"/>
      <c r="P710" s="318"/>
      <c r="Q710" s="318"/>
      <c r="R710" s="318"/>
      <c r="S710" s="318"/>
      <c r="T710" s="318"/>
      <c r="U710" s="318"/>
      <c r="V710" s="318"/>
      <c r="W710" s="318"/>
      <c r="X710" s="318"/>
      <c r="Y710" s="318"/>
      <c r="Z710" s="318"/>
    </row>
    <row r="711" ht="15.75" customHeight="1">
      <c r="A711" s="319"/>
      <c r="B711" s="319"/>
      <c r="C711" s="320" t="s">
        <v>3193</v>
      </c>
      <c r="D711" s="319"/>
      <c r="E711" s="8"/>
      <c r="F711" s="8"/>
      <c r="G711" s="318"/>
      <c r="H711" s="318"/>
      <c r="I711" s="318"/>
      <c r="J711" s="318"/>
      <c r="K711" s="318"/>
      <c r="L711" s="318"/>
      <c r="M711" s="318"/>
      <c r="N711" s="318"/>
      <c r="O711" s="318"/>
      <c r="P711" s="318"/>
      <c r="Q711" s="318"/>
      <c r="R711" s="318"/>
      <c r="S711" s="318"/>
      <c r="T711" s="318"/>
      <c r="U711" s="318"/>
      <c r="V711" s="318"/>
      <c r="W711" s="318"/>
      <c r="X711" s="318"/>
      <c r="Y711" s="318"/>
      <c r="Z711" s="318"/>
    </row>
    <row r="712" ht="15.75" customHeight="1">
      <c r="A712" s="319"/>
      <c r="B712" s="319"/>
      <c r="C712" s="320" t="s">
        <v>3193</v>
      </c>
      <c r="D712" s="319"/>
      <c r="E712" s="8"/>
      <c r="F712" s="8"/>
      <c r="G712" s="318"/>
      <c r="H712" s="318"/>
      <c r="I712" s="318"/>
      <c r="J712" s="318"/>
      <c r="K712" s="318"/>
      <c r="L712" s="318"/>
      <c r="M712" s="318"/>
      <c r="N712" s="318"/>
      <c r="O712" s="318"/>
      <c r="P712" s="318"/>
      <c r="Q712" s="318"/>
      <c r="R712" s="318"/>
      <c r="S712" s="318"/>
      <c r="T712" s="318"/>
      <c r="U712" s="318"/>
      <c r="V712" s="318"/>
      <c r="W712" s="318"/>
      <c r="X712" s="318"/>
      <c r="Y712" s="318"/>
      <c r="Z712" s="318"/>
    </row>
    <row r="713" ht="15.75" customHeight="1">
      <c r="A713" s="319"/>
      <c r="B713" s="319"/>
      <c r="C713" s="320" t="s">
        <v>3193</v>
      </c>
      <c r="D713" s="319"/>
      <c r="E713" s="8"/>
      <c r="F713" s="8"/>
      <c r="G713" s="318"/>
      <c r="H713" s="318"/>
      <c r="I713" s="318"/>
      <c r="J713" s="318"/>
      <c r="K713" s="318"/>
      <c r="L713" s="318"/>
      <c r="M713" s="318"/>
      <c r="N713" s="318"/>
      <c r="O713" s="318"/>
      <c r="P713" s="318"/>
      <c r="Q713" s="318"/>
      <c r="R713" s="318"/>
      <c r="S713" s="318"/>
      <c r="T713" s="318"/>
      <c r="U713" s="318"/>
      <c r="V713" s="318"/>
      <c r="W713" s="318"/>
      <c r="X713" s="318"/>
      <c r="Y713" s="318"/>
      <c r="Z713" s="318"/>
    </row>
    <row r="714" ht="15.75" customHeight="1">
      <c r="A714" s="319"/>
      <c r="B714" s="319"/>
      <c r="C714" s="320" t="s">
        <v>3193</v>
      </c>
      <c r="D714" s="319"/>
      <c r="E714" s="8"/>
      <c r="F714" s="8"/>
      <c r="G714" s="318"/>
      <c r="H714" s="318"/>
      <c r="I714" s="318"/>
      <c r="J714" s="318"/>
      <c r="K714" s="318"/>
      <c r="L714" s="318"/>
      <c r="M714" s="318"/>
      <c r="N714" s="318"/>
      <c r="O714" s="318"/>
      <c r="P714" s="318"/>
      <c r="Q714" s="318"/>
      <c r="R714" s="318"/>
      <c r="S714" s="318"/>
      <c r="T714" s="318"/>
      <c r="U714" s="318"/>
      <c r="V714" s="318"/>
      <c r="W714" s="318"/>
      <c r="X714" s="318"/>
      <c r="Y714" s="318"/>
      <c r="Z714" s="318"/>
    </row>
    <row r="715" ht="15.75" customHeight="1">
      <c r="A715" s="319"/>
      <c r="B715" s="319"/>
      <c r="C715" s="320" t="s">
        <v>3193</v>
      </c>
      <c r="D715" s="319"/>
      <c r="E715" s="8"/>
      <c r="F715" s="8"/>
      <c r="G715" s="318"/>
      <c r="H715" s="318"/>
      <c r="I715" s="318"/>
      <c r="J715" s="318"/>
      <c r="K715" s="318"/>
      <c r="L715" s="318"/>
      <c r="M715" s="318"/>
      <c r="N715" s="318"/>
      <c r="O715" s="318"/>
      <c r="P715" s="318"/>
      <c r="Q715" s="318"/>
      <c r="R715" s="318"/>
      <c r="S715" s="318"/>
      <c r="T715" s="318"/>
      <c r="U715" s="318"/>
      <c r="V715" s="318"/>
      <c r="W715" s="318"/>
      <c r="X715" s="318"/>
      <c r="Y715" s="318"/>
      <c r="Z715" s="318"/>
    </row>
    <row r="716" ht="15.75" customHeight="1">
      <c r="A716" s="319"/>
      <c r="B716" s="319"/>
      <c r="C716" s="320" t="s">
        <v>3193</v>
      </c>
      <c r="D716" s="319"/>
      <c r="E716" s="8"/>
      <c r="F716" s="8"/>
      <c r="G716" s="318"/>
      <c r="H716" s="318"/>
      <c r="I716" s="318"/>
      <c r="J716" s="318"/>
      <c r="K716" s="318"/>
      <c r="L716" s="318"/>
      <c r="M716" s="318"/>
      <c r="N716" s="318"/>
      <c r="O716" s="318"/>
      <c r="P716" s="318"/>
      <c r="Q716" s="318"/>
      <c r="R716" s="318"/>
      <c r="S716" s="318"/>
      <c r="T716" s="318"/>
      <c r="U716" s="318"/>
      <c r="V716" s="318"/>
      <c r="W716" s="318"/>
      <c r="X716" s="318"/>
      <c r="Y716" s="318"/>
      <c r="Z716" s="318"/>
    </row>
    <row r="717" ht="15.75" customHeight="1">
      <c r="A717" s="319"/>
      <c r="B717" s="319"/>
      <c r="C717" s="320" t="s">
        <v>3193</v>
      </c>
      <c r="D717" s="319"/>
      <c r="E717" s="8"/>
      <c r="F717" s="8"/>
      <c r="G717" s="318"/>
      <c r="H717" s="318"/>
      <c r="I717" s="318"/>
      <c r="J717" s="318"/>
      <c r="K717" s="318"/>
      <c r="L717" s="318"/>
      <c r="M717" s="318"/>
      <c r="N717" s="318"/>
      <c r="O717" s="318"/>
      <c r="P717" s="318"/>
      <c r="Q717" s="318"/>
      <c r="R717" s="318"/>
      <c r="S717" s="318"/>
      <c r="T717" s="318"/>
      <c r="U717" s="318"/>
      <c r="V717" s="318"/>
      <c r="W717" s="318"/>
      <c r="X717" s="318"/>
      <c r="Y717" s="318"/>
      <c r="Z717" s="318"/>
    </row>
    <row r="718" ht="15.75" customHeight="1">
      <c r="A718" s="319"/>
      <c r="B718" s="319"/>
      <c r="C718" s="320" t="s">
        <v>3193</v>
      </c>
      <c r="D718" s="319"/>
      <c r="E718" s="8"/>
      <c r="F718" s="8"/>
      <c r="G718" s="318"/>
      <c r="H718" s="318"/>
      <c r="I718" s="318"/>
      <c r="J718" s="318"/>
      <c r="K718" s="318"/>
      <c r="L718" s="318"/>
      <c r="M718" s="318"/>
      <c r="N718" s="318"/>
      <c r="O718" s="318"/>
      <c r="P718" s="318"/>
      <c r="Q718" s="318"/>
      <c r="R718" s="318"/>
      <c r="S718" s="318"/>
      <c r="T718" s="318"/>
      <c r="U718" s="318"/>
      <c r="V718" s="318"/>
      <c r="W718" s="318"/>
      <c r="X718" s="318"/>
      <c r="Y718" s="318"/>
      <c r="Z718" s="318"/>
    </row>
    <row r="719" ht="15.75" customHeight="1">
      <c r="A719" s="319"/>
      <c r="B719" s="319"/>
      <c r="C719" s="320" t="s">
        <v>3193</v>
      </c>
      <c r="D719" s="319"/>
      <c r="E719" s="8"/>
      <c r="F719" s="8"/>
      <c r="G719" s="318"/>
      <c r="H719" s="318"/>
      <c r="I719" s="318"/>
      <c r="J719" s="318"/>
      <c r="K719" s="318"/>
      <c r="L719" s="318"/>
      <c r="M719" s="318"/>
      <c r="N719" s="318"/>
      <c r="O719" s="318"/>
      <c r="P719" s="318"/>
      <c r="Q719" s="318"/>
      <c r="R719" s="318"/>
      <c r="S719" s="318"/>
      <c r="T719" s="318"/>
      <c r="U719" s="318"/>
      <c r="V719" s="318"/>
      <c r="W719" s="318"/>
      <c r="X719" s="318"/>
      <c r="Y719" s="318"/>
      <c r="Z719" s="318"/>
    </row>
    <row r="720" ht="15.75" customHeight="1">
      <c r="A720" s="319"/>
      <c r="B720" s="319"/>
      <c r="C720" s="320" t="s">
        <v>3193</v>
      </c>
      <c r="D720" s="319"/>
      <c r="E720" s="8"/>
      <c r="F720" s="8"/>
      <c r="G720" s="318"/>
      <c r="H720" s="318"/>
      <c r="I720" s="318"/>
      <c r="J720" s="318"/>
      <c r="K720" s="318"/>
      <c r="L720" s="318"/>
      <c r="M720" s="318"/>
      <c r="N720" s="318"/>
      <c r="O720" s="318"/>
      <c r="P720" s="318"/>
      <c r="Q720" s="318"/>
      <c r="R720" s="318"/>
      <c r="S720" s="318"/>
      <c r="T720" s="318"/>
      <c r="U720" s="318"/>
      <c r="V720" s="318"/>
      <c r="W720" s="318"/>
      <c r="X720" s="318"/>
      <c r="Y720" s="318"/>
      <c r="Z720" s="318"/>
    </row>
    <row r="721" ht="15.75" customHeight="1">
      <c r="A721" s="319"/>
      <c r="B721" s="319"/>
      <c r="C721" s="320" t="s">
        <v>3193</v>
      </c>
      <c r="D721" s="319"/>
      <c r="E721" s="8"/>
      <c r="F721" s="8"/>
      <c r="G721" s="318"/>
      <c r="H721" s="318"/>
      <c r="I721" s="318"/>
      <c r="J721" s="318"/>
      <c r="K721" s="318"/>
      <c r="L721" s="318"/>
      <c r="M721" s="318"/>
      <c r="N721" s="318"/>
      <c r="O721" s="318"/>
      <c r="P721" s="318"/>
      <c r="Q721" s="318"/>
      <c r="R721" s="318"/>
      <c r="S721" s="318"/>
      <c r="T721" s="318"/>
      <c r="U721" s="318"/>
      <c r="V721" s="318"/>
      <c r="W721" s="318"/>
      <c r="X721" s="318"/>
      <c r="Y721" s="318"/>
      <c r="Z721" s="318"/>
    </row>
    <row r="722" ht="15.75" customHeight="1">
      <c r="A722" s="319"/>
      <c r="B722" s="319"/>
      <c r="C722" s="320" t="s">
        <v>3193</v>
      </c>
      <c r="D722" s="319"/>
      <c r="E722" s="8"/>
      <c r="F722" s="8"/>
      <c r="G722" s="318"/>
      <c r="H722" s="318"/>
      <c r="I722" s="318"/>
      <c r="J722" s="318"/>
      <c r="K722" s="318"/>
      <c r="L722" s="318"/>
      <c r="M722" s="318"/>
      <c r="N722" s="318"/>
      <c r="O722" s="318"/>
      <c r="P722" s="318"/>
      <c r="Q722" s="318"/>
      <c r="R722" s="318"/>
      <c r="S722" s="318"/>
      <c r="T722" s="318"/>
      <c r="U722" s="318"/>
      <c r="V722" s="318"/>
      <c r="W722" s="318"/>
      <c r="X722" s="318"/>
      <c r="Y722" s="318"/>
      <c r="Z722" s="318"/>
    </row>
    <row r="723" ht="15.75" customHeight="1">
      <c r="A723" s="319"/>
      <c r="B723" s="319"/>
      <c r="C723" s="320" t="s">
        <v>3193</v>
      </c>
      <c r="D723" s="319"/>
      <c r="E723" s="8"/>
      <c r="F723" s="8"/>
      <c r="G723" s="318"/>
      <c r="H723" s="318"/>
      <c r="I723" s="318"/>
      <c r="J723" s="318"/>
      <c r="K723" s="318"/>
      <c r="L723" s="318"/>
      <c r="M723" s="318"/>
      <c r="N723" s="318"/>
      <c r="O723" s="318"/>
      <c r="P723" s="318"/>
      <c r="Q723" s="318"/>
      <c r="R723" s="318"/>
      <c r="S723" s="318"/>
      <c r="T723" s="318"/>
      <c r="U723" s="318"/>
      <c r="V723" s="318"/>
      <c r="W723" s="318"/>
      <c r="X723" s="318"/>
      <c r="Y723" s="318"/>
      <c r="Z723" s="318"/>
    </row>
    <row r="724" ht="15.75" customHeight="1">
      <c r="A724" s="319"/>
      <c r="B724" s="319"/>
      <c r="C724" s="320" t="s">
        <v>3193</v>
      </c>
      <c r="D724" s="319"/>
      <c r="E724" s="8"/>
      <c r="F724" s="8"/>
      <c r="G724" s="318"/>
      <c r="H724" s="318"/>
      <c r="I724" s="318"/>
      <c r="J724" s="318"/>
      <c r="K724" s="318"/>
      <c r="L724" s="318"/>
      <c r="M724" s="318"/>
      <c r="N724" s="318"/>
      <c r="O724" s="318"/>
      <c r="P724" s="318"/>
      <c r="Q724" s="318"/>
      <c r="R724" s="318"/>
      <c r="S724" s="318"/>
      <c r="T724" s="318"/>
      <c r="U724" s="318"/>
      <c r="V724" s="318"/>
      <c r="W724" s="318"/>
      <c r="X724" s="318"/>
      <c r="Y724" s="318"/>
      <c r="Z724" s="318"/>
    </row>
    <row r="725" ht="15.75" customHeight="1">
      <c r="A725" s="319"/>
      <c r="B725" s="319"/>
      <c r="C725" s="320" t="s">
        <v>3193</v>
      </c>
      <c r="D725" s="319"/>
      <c r="E725" s="8"/>
      <c r="F725" s="8"/>
      <c r="G725" s="318"/>
      <c r="H725" s="318"/>
      <c r="I725" s="318"/>
      <c r="J725" s="318"/>
      <c r="K725" s="318"/>
      <c r="L725" s="318"/>
      <c r="M725" s="318"/>
      <c r="N725" s="318"/>
      <c r="O725" s="318"/>
      <c r="P725" s="318"/>
      <c r="Q725" s="318"/>
      <c r="R725" s="318"/>
      <c r="S725" s="318"/>
      <c r="T725" s="318"/>
      <c r="U725" s="318"/>
      <c r="V725" s="318"/>
      <c r="W725" s="318"/>
      <c r="X725" s="318"/>
      <c r="Y725" s="318"/>
      <c r="Z725" s="318"/>
    </row>
    <row r="726" ht="15.75" customHeight="1">
      <c r="A726" s="319"/>
      <c r="B726" s="319"/>
      <c r="C726" s="320" t="s">
        <v>3193</v>
      </c>
      <c r="D726" s="319"/>
      <c r="E726" s="8"/>
      <c r="F726" s="8"/>
      <c r="G726" s="318"/>
      <c r="H726" s="318"/>
      <c r="I726" s="318"/>
      <c r="J726" s="318"/>
      <c r="K726" s="318"/>
      <c r="L726" s="318"/>
      <c r="M726" s="318"/>
      <c r="N726" s="318"/>
      <c r="O726" s="318"/>
      <c r="P726" s="318"/>
      <c r="Q726" s="318"/>
      <c r="R726" s="318"/>
      <c r="S726" s="318"/>
      <c r="T726" s="318"/>
      <c r="U726" s="318"/>
      <c r="V726" s="318"/>
      <c r="W726" s="318"/>
      <c r="X726" s="318"/>
      <c r="Y726" s="318"/>
      <c r="Z726" s="318"/>
    </row>
    <row r="727" ht="15.75" customHeight="1">
      <c r="A727" s="319"/>
      <c r="B727" s="319"/>
      <c r="C727" s="320" t="s">
        <v>3193</v>
      </c>
      <c r="D727" s="319"/>
      <c r="E727" s="8"/>
      <c r="F727" s="8"/>
      <c r="G727" s="318"/>
      <c r="H727" s="318"/>
      <c r="I727" s="318"/>
      <c r="J727" s="318"/>
      <c r="K727" s="318"/>
      <c r="L727" s="318"/>
      <c r="M727" s="318"/>
      <c r="N727" s="318"/>
      <c r="O727" s="318"/>
      <c r="P727" s="318"/>
      <c r="Q727" s="318"/>
      <c r="R727" s="318"/>
      <c r="S727" s="318"/>
      <c r="T727" s="318"/>
      <c r="U727" s="318"/>
      <c r="V727" s="318"/>
      <c r="W727" s="318"/>
      <c r="X727" s="318"/>
      <c r="Y727" s="318"/>
      <c r="Z727" s="318"/>
    </row>
    <row r="728" ht="15.75" customHeight="1">
      <c r="A728" s="319"/>
      <c r="B728" s="319"/>
      <c r="C728" s="320" t="s">
        <v>3193</v>
      </c>
      <c r="D728" s="319"/>
      <c r="E728" s="8"/>
      <c r="F728" s="8"/>
      <c r="G728" s="318"/>
      <c r="H728" s="318"/>
      <c r="I728" s="318"/>
      <c r="J728" s="318"/>
      <c r="K728" s="318"/>
      <c r="L728" s="318"/>
      <c r="M728" s="318"/>
      <c r="N728" s="318"/>
      <c r="O728" s="318"/>
      <c r="P728" s="318"/>
      <c r="Q728" s="318"/>
      <c r="R728" s="318"/>
      <c r="S728" s="318"/>
      <c r="T728" s="318"/>
      <c r="U728" s="318"/>
      <c r="V728" s="318"/>
      <c r="W728" s="318"/>
      <c r="X728" s="318"/>
      <c r="Y728" s="318"/>
      <c r="Z728" s="318"/>
    </row>
    <row r="729" ht="15.75" customHeight="1">
      <c r="A729" s="319"/>
      <c r="B729" s="319"/>
      <c r="C729" s="320" t="s">
        <v>3193</v>
      </c>
      <c r="D729" s="319"/>
      <c r="E729" s="8"/>
      <c r="F729" s="8"/>
      <c r="G729" s="318"/>
      <c r="H729" s="318"/>
      <c r="I729" s="318"/>
      <c r="J729" s="318"/>
      <c r="K729" s="318"/>
      <c r="L729" s="318"/>
      <c r="M729" s="318"/>
      <c r="N729" s="318"/>
      <c r="O729" s="318"/>
      <c r="P729" s="318"/>
      <c r="Q729" s="318"/>
      <c r="R729" s="318"/>
      <c r="S729" s="318"/>
      <c r="T729" s="318"/>
      <c r="U729" s="318"/>
      <c r="V729" s="318"/>
      <c r="W729" s="318"/>
      <c r="X729" s="318"/>
      <c r="Y729" s="318"/>
      <c r="Z729" s="318"/>
    </row>
    <row r="730" ht="15.75" customHeight="1">
      <c r="A730" s="319"/>
      <c r="B730" s="319"/>
      <c r="C730" s="320" t="s">
        <v>3193</v>
      </c>
      <c r="D730" s="319"/>
      <c r="E730" s="8"/>
      <c r="F730" s="8"/>
      <c r="G730" s="318"/>
      <c r="H730" s="318"/>
      <c r="I730" s="318"/>
      <c r="J730" s="318"/>
      <c r="K730" s="318"/>
      <c r="L730" s="318"/>
      <c r="M730" s="318"/>
      <c r="N730" s="318"/>
      <c r="O730" s="318"/>
      <c r="P730" s="318"/>
      <c r="Q730" s="318"/>
      <c r="R730" s="318"/>
      <c r="S730" s="318"/>
      <c r="T730" s="318"/>
      <c r="U730" s="318"/>
      <c r="V730" s="318"/>
      <c r="W730" s="318"/>
      <c r="X730" s="318"/>
      <c r="Y730" s="318"/>
      <c r="Z730" s="318"/>
    </row>
    <row r="731" ht="15.75" customHeight="1">
      <c r="A731" s="319"/>
      <c r="B731" s="319"/>
      <c r="C731" s="320" t="s">
        <v>3193</v>
      </c>
      <c r="D731" s="319"/>
      <c r="E731" s="8"/>
      <c r="F731" s="8"/>
      <c r="G731" s="318"/>
      <c r="H731" s="318"/>
      <c r="I731" s="318"/>
      <c r="J731" s="318"/>
      <c r="K731" s="318"/>
      <c r="L731" s="318"/>
      <c r="M731" s="318"/>
      <c r="N731" s="318"/>
      <c r="O731" s="318"/>
      <c r="P731" s="318"/>
      <c r="Q731" s="318"/>
      <c r="R731" s="318"/>
      <c r="S731" s="318"/>
      <c r="T731" s="318"/>
      <c r="U731" s="318"/>
      <c r="V731" s="318"/>
      <c r="W731" s="318"/>
      <c r="X731" s="318"/>
      <c r="Y731" s="318"/>
      <c r="Z731" s="318"/>
    </row>
    <row r="732" ht="15.75" customHeight="1">
      <c r="A732" s="319"/>
      <c r="B732" s="319"/>
      <c r="C732" s="320" t="s">
        <v>3193</v>
      </c>
      <c r="D732" s="319"/>
      <c r="E732" s="8"/>
      <c r="F732" s="8"/>
      <c r="G732" s="318"/>
      <c r="H732" s="318"/>
      <c r="I732" s="318"/>
      <c r="J732" s="318"/>
      <c r="K732" s="318"/>
      <c r="L732" s="318"/>
      <c r="M732" s="318"/>
      <c r="N732" s="318"/>
      <c r="O732" s="318"/>
      <c r="P732" s="318"/>
      <c r="Q732" s="318"/>
      <c r="R732" s="318"/>
      <c r="S732" s="318"/>
      <c r="T732" s="318"/>
      <c r="U732" s="318"/>
      <c r="V732" s="318"/>
      <c r="W732" s="318"/>
      <c r="X732" s="318"/>
      <c r="Y732" s="318"/>
      <c r="Z732" s="318"/>
    </row>
    <row r="733" ht="15.75" customHeight="1">
      <c r="A733" s="319"/>
      <c r="B733" s="319"/>
      <c r="C733" s="320" t="s">
        <v>3193</v>
      </c>
      <c r="D733" s="319"/>
      <c r="E733" s="8"/>
      <c r="F733" s="8"/>
      <c r="G733" s="318"/>
      <c r="H733" s="318"/>
      <c r="I733" s="318"/>
      <c r="J733" s="318"/>
      <c r="K733" s="318"/>
      <c r="L733" s="318"/>
      <c r="M733" s="318"/>
      <c r="N733" s="318"/>
      <c r="O733" s="318"/>
      <c r="P733" s="318"/>
      <c r="Q733" s="318"/>
      <c r="R733" s="318"/>
      <c r="S733" s="318"/>
      <c r="T733" s="318"/>
      <c r="U733" s="318"/>
      <c r="V733" s="318"/>
      <c r="W733" s="318"/>
      <c r="X733" s="318"/>
      <c r="Y733" s="318"/>
      <c r="Z733" s="318"/>
    </row>
    <row r="734" ht="15.75" customHeight="1">
      <c r="A734" s="319"/>
      <c r="B734" s="319"/>
      <c r="C734" s="320" t="s">
        <v>3193</v>
      </c>
      <c r="D734" s="319"/>
      <c r="E734" s="8"/>
      <c r="F734" s="8"/>
      <c r="G734" s="318"/>
      <c r="H734" s="318"/>
      <c r="I734" s="318"/>
      <c r="J734" s="318"/>
      <c r="K734" s="318"/>
      <c r="L734" s="318"/>
      <c r="M734" s="318"/>
      <c r="N734" s="318"/>
      <c r="O734" s="318"/>
      <c r="P734" s="318"/>
      <c r="Q734" s="318"/>
      <c r="R734" s="318"/>
      <c r="S734" s="318"/>
      <c r="T734" s="318"/>
      <c r="U734" s="318"/>
      <c r="V734" s="318"/>
      <c r="W734" s="318"/>
      <c r="X734" s="318"/>
      <c r="Y734" s="318"/>
      <c r="Z734" s="318"/>
    </row>
    <row r="735" ht="15.75" customHeight="1">
      <c r="A735" s="319"/>
      <c r="B735" s="319"/>
      <c r="C735" s="320" t="s">
        <v>3193</v>
      </c>
      <c r="D735" s="319"/>
      <c r="E735" s="8"/>
      <c r="F735" s="8"/>
      <c r="G735" s="318"/>
      <c r="H735" s="318"/>
      <c r="I735" s="318"/>
      <c r="J735" s="318"/>
      <c r="K735" s="318"/>
      <c r="L735" s="318"/>
      <c r="M735" s="318"/>
      <c r="N735" s="318"/>
      <c r="O735" s="318"/>
      <c r="P735" s="318"/>
      <c r="Q735" s="318"/>
      <c r="R735" s="318"/>
      <c r="S735" s="318"/>
      <c r="T735" s="318"/>
      <c r="U735" s="318"/>
      <c r="V735" s="318"/>
      <c r="W735" s="318"/>
      <c r="X735" s="318"/>
      <c r="Y735" s="318"/>
      <c r="Z735" s="318"/>
    </row>
    <row r="736" ht="15.75" customHeight="1">
      <c r="A736" s="319"/>
      <c r="B736" s="319"/>
      <c r="C736" s="320" t="s">
        <v>3193</v>
      </c>
      <c r="D736" s="319"/>
      <c r="E736" s="8"/>
      <c r="F736" s="8"/>
      <c r="G736" s="318"/>
      <c r="H736" s="318"/>
      <c r="I736" s="318"/>
      <c r="J736" s="318"/>
      <c r="K736" s="318"/>
      <c r="L736" s="318"/>
      <c r="M736" s="318"/>
      <c r="N736" s="318"/>
      <c r="O736" s="318"/>
      <c r="P736" s="318"/>
      <c r="Q736" s="318"/>
      <c r="R736" s="318"/>
      <c r="S736" s="318"/>
      <c r="T736" s="318"/>
      <c r="U736" s="318"/>
      <c r="V736" s="318"/>
      <c r="W736" s="318"/>
      <c r="X736" s="318"/>
      <c r="Y736" s="318"/>
      <c r="Z736" s="318"/>
    </row>
    <row r="737" ht="15.75" customHeight="1">
      <c r="A737" s="319"/>
      <c r="B737" s="319"/>
      <c r="C737" s="320" t="s">
        <v>3193</v>
      </c>
      <c r="D737" s="319"/>
      <c r="E737" s="8"/>
      <c r="F737" s="8"/>
      <c r="G737" s="318"/>
      <c r="H737" s="318"/>
      <c r="I737" s="318"/>
      <c r="J737" s="318"/>
      <c r="K737" s="318"/>
      <c r="L737" s="318"/>
      <c r="M737" s="318"/>
      <c r="N737" s="318"/>
      <c r="O737" s="318"/>
      <c r="P737" s="318"/>
      <c r="Q737" s="318"/>
      <c r="R737" s="318"/>
      <c r="S737" s="318"/>
      <c r="T737" s="318"/>
      <c r="U737" s="318"/>
      <c r="V737" s="318"/>
      <c r="W737" s="318"/>
      <c r="X737" s="318"/>
      <c r="Y737" s="318"/>
      <c r="Z737" s="318"/>
    </row>
    <row r="738" ht="15.75" customHeight="1">
      <c r="A738" s="319"/>
      <c r="B738" s="319"/>
      <c r="C738" s="320" t="s">
        <v>3193</v>
      </c>
      <c r="D738" s="319"/>
      <c r="E738" s="8"/>
      <c r="F738" s="8"/>
      <c r="G738" s="318"/>
      <c r="H738" s="318"/>
      <c r="I738" s="318"/>
      <c r="J738" s="318"/>
      <c r="K738" s="318"/>
      <c r="L738" s="318"/>
      <c r="M738" s="318"/>
      <c r="N738" s="318"/>
      <c r="O738" s="318"/>
      <c r="P738" s="318"/>
      <c r="Q738" s="318"/>
      <c r="R738" s="318"/>
      <c r="S738" s="318"/>
      <c r="T738" s="318"/>
      <c r="U738" s="318"/>
      <c r="V738" s="318"/>
      <c r="W738" s="318"/>
      <c r="X738" s="318"/>
      <c r="Y738" s="318"/>
      <c r="Z738" s="318"/>
    </row>
    <row r="739" ht="15.75" customHeight="1">
      <c r="A739" s="319"/>
      <c r="B739" s="319"/>
      <c r="C739" s="320" t="s">
        <v>3193</v>
      </c>
      <c r="D739" s="319"/>
      <c r="E739" s="8"/>
      <c r="F739" s="8"/>
      <c r="G739" s="318"/>
      <c r="H739" s="318"/>
      <c r="I739" s="318"/>
      <c r="J739" s="318"/>
      <c r="K739" s="318"/>
      <c r="L739" s="318"/>
      <c r="M739" s="318"/>
      <c r="N739" s="318"/>
      <c r="O739" s="318"/>
      <c r="P739" s="318"/>
      <c r="Q739" s="318"/>
      <c r="R739" s="318"/>
      <c r="S739" s="318"/>
      <c r="T739" s="318"/>
      <c r="U739" s="318"/>
      <c r="V739" s="318"/>
      <c r="W739" s="318"/>
      <c r="X739" s="318"/>
      <c r="Y739" s="318"/>
      <c r="Z739" s="318"/>
    </row>
    <row r="740" ht="15.75" customHeight="1">
      <c r="A740" s="319"/>
      <c r="B740" s="319"/>
      <c r="C740" s="320" t="s">
        <v>3193</v>
      </c>
      <c r="D740" s="319"/>
      <c r="E740" s="8"/>
      <c r="F740" s="8"/>
      <c r="G740" s="318"/>
      <c r="H740" s="318"/>
      <c r="I740" s="318"/>
      <c r="J740" s="318"/>
      <c r="K740" s="318"/>
      <c r="L740" s="318"/>
      <c r="M740" s="318"/>
      <c r="N740" s="318"/>
      <c r="O740" s="318"/>
      <c r="P740" s="318"/>
      <c r="Q740" s="318"/>
      <c r="R740" s="318"/>
      <c r="S740" s="318"/>
      <c r="T740" s="318"/>
      <c r="U740" s="318"/>
      <c r="V740" s="318"/>
      <c r="W740" s="318"/>
      <c r="X740" s="318"/>
      <c r="Y740" s="318"/>
      <c r="Z740" s="318"/>
    </row>
    <row r="741" ht="15.75" customHeight="1">
      <c r="A741" s="319"/>
      <c r="B741" s="319"/>
      <c r="C741" s="320" t="s">
        <v>3193</v>
      </c>
      <c r="D741" s="319"/>
      <c r="E741" s="8"/>
      <c r="F741" s="8"/>
      <c r="G741" s="318"/>
      <c r="H741" s="318"/>
      <c r="I741" s="318"/>
      <c r="J741" s="318"/>
      <c r="K741" s="318"/>
      <c r="L741" s="318"/>
      <c r="M741" s="318"/>
      <c r="N741" s="318"/>
      <c r="O741" s="318"/>
      <c r="P741" s="318"/>
      <c r="Q741" s="318"/>
      <c r="R741" s="318"/>
      <c r="S741" s="318"/>
      <c r="T741" s="318"/>
      <c r="U741" s="318"/>
      <c r="V741" s="318"/>
      <c r="W741" s="318"/>
      <c r="X741" s="318"/>
      <c r="Y741" s="318"/>
      <c r="Z741" s="318"/>
    </row>
    <row r="742" ht="15.75" customHeight="1">
      <c r="A742" s="319"/>
      <c r="B742" s="319"/>
      <c r="C742" s="320" t="s">
        <v>3193</v>
      </c>
      <c r="D742" s="319"/>
      <c r="E742" s="8"/>
      <c r="F742" s="8"/>
      <c r="G742" s="318"/>
      <c r="H742" s="318"/>
      <c r="I742" s="318"/>
      <c r="J742" s="318"/>
      <c r="K742" s="318"/>
      <c r="L742" s="318"/>
      <c r="M742" s="318"/>
      <c r="N742" s="318"/>
      <c r="O742" s="318"/>
      <c r="P742" s="318"/>
      <c r="Q742" s="318"/>
      <c r="R742" s="318"/>
      <c r="S742" s="318"/>
      <c r="T742" s="318"/>
      <c r="U742" s="318"/>
      <c r="V742" s="318"/>
      <c r="W742" s="318"/>
      <c r="X742" s="318"/>
      <c r="Y742" s="318"/>
      <c r="Z742" s="318"/>
    </row>
    <row r="743" ht="15.75" customHeight="1">
      <c r="A743" s="319"/>
      <c r="B743" s="319"/>
      <c r="C743" s="320" t="s">
        <v>3193</v>
      </c>
      <c r="D743" s="319"/>
      <c r="E743" s="8"/>
      <c r="F743" s="8"/>
      <c r="G743" s="318"/>
      <c r="H743" s="318"/>
      <c r="I743" s="318"/>
      <c r="J743" s="318"/>
      <c r="K743" s="318"/>
      <c r="L743" s="318"/>
      <c r="M743" s="318"/>
      <c r="N743" s="318"/>
      <c r="O743" s="318"/>
      <c r="P743" s="318"/>
      <c r="Q743" s="318"/>
      <c r="R743" s="318"/>
      <c r="S743" s="318"/>
      <c r="T743" s="318"/>
      <c r="U743" s="318"/>
      <c r="V743" s="318"/>
      <c r="W743" s="318"/>
      <c r="X743" s="318"/>
      <c r="Y743" s="318"/>
      <c r="Z743" s="318"/>
    </row>
    <row r="744" ht="15.75" customHeight="1">
      <c r="A744" s="319"/>
      <c r="B744" s="319"/>
      <c r="C744" s="320" t="s">
        <v>3193</v>
      </c>
      <c r="D744" s="319"/>
      <c r="E744" s="8"/>
      <c r="F744" s="8"/>
      <c r="G744" s="318"/>
      <c r="H744" s="318"/>
      <c r="I744" s="318"/>
      <c r="J744" s="318"/>
      <c r="K744" s="318"/>
      <c r="L744" s="318"/>
      <c r="M744" s="318"/>
      <c r="N744" s="318"/>
      <c r="O744" s="318"/>
      <c r="P744" s="318"/>
      <c r="Q744" s="318"/>
      <c r="R744" s="318"/>
      <c r="S744" s="318"/>
      <c r="T744" s="318"/>
      <c r="U744" s="318"/>
      <c r="V744" s="318"/>
      <c r="W744" s="318"/>
      <c r="X744" s="318"/>
      <c r="Y744" s="318"/>
      <c r="Z744" s="318"/>
    </row>
    <row r="745" ht="15.75" customHeight="1">
      <c r="A745" s="319"/>
      <c r="B745" s="319"/>
      <c r="C745" s="320" t="s">
        <v>3193</v>
      </c>
      <c r="D745" s="319"/>
      <c r="E745" s="8"/>
      <c r="F745" s="8"/>
      <c r="G745" s="318"/>
      <c r="H745" s="318"/>
      <c r="I745" s="318"/>
      <c r="J745" s="318"/>
      <c r="K745" s="318"/>
      <c r="L745" s="318"/>
      <c r="M745" s="318"/>
      <c r="N745" s="318"/>
      <c r="O745" s="318"/>
      <c r="P745" s="318"/>
      <c r="Q745" s="318"/>
      <c r="R745" s="318"/>
      <c r="S745" s="318"/>
      <c r="T745" s="318"/>
      <c r="U745" s="318"/>
      <c r="V745" s="318"/>
      <c r="W745" s="318"/>
      <c r="X745" s="318"/>
      <c r="Y745" s="318"/>
      <c r="Z745" s="318"/>
    </row>
    <row r="746" ht="15.75" customHeight="1">
      <c r="A746" s="319"/>
      <c r="B746" s="319"/>
      <c r="C746" s="320" t="s">
        <v>3193</v>
      </c>
      <c r="D746" s="319"/>
      <c r="E746" s="8"/>
      <c r="F746" s="8"/>
      <c r="G746" s="318"/>
      <c r="H746" s="318"/>
      <c r="I746" s="318"/>
      <c r="J746" s="318"/>
      <c r="K746" s="318"/>
      <c r="L746" s="318"/>
      <c r="M746" s="318"/>
      <c r="N746" s="318"/>
      <c r="O746" s="318"/>
      <c r="P746" s="318"/>
      <c r="Q746" s="318"/>
      <c r="R746" s="318"/>
      <c r="S746" s="318"/>
      <c r="T746" s="318"/>
      <c r="U746" s="318"/>
      <c r="V746" s="318"/>
      <c r="W746" s="318"/>
      <c r="X746" s="318"/>
      <c r="Y746" s="318"/>
      <c r="Z746" s="318"/>
    </row>
    <row r="747" ht="15.75" customHeight="1">
      <c r="A747" s="319"/>
      <c r="B747" s="319"/>
      <c r="C747" s="320" t="s">
        <v>3193</v>
      </c>
      <c r="D747" s="319"/>
      <c r="E747" s="8"/>
      <c r="F747" s="8"/>
      <c r="G747" s="318"/>
      <c r="H747" s="318"/>
      <c r="I747" s="318"/>
      <c r="J747" s="318"/>
      <c r="K747" s="318"/>
      <c r="L747" s="318"/>
      <c r="M747" s="318"/>
      <c r="N747" s="318"/>
      <c r="O747" s="318"/>
      <c r="P747" s="318"/>
      <c r="Q747" s="318"/>
      <c r="R747" s="318"/>
      <c r="S747" s="318"/>
      <c r="T747" s="318"/>
      <c r="U747" s="318"/>
      <c r="V747" s="318"/>
      <c r="W747" s="318"/>
      <c r="X747" s="318"/>
      <c r="Y747" s="318"/>
      <c r="Z747" s="318"/>
    </row>
    <row r="748" ht="15.75" customHeight="1">
      <c r="A748" s="319"/>
      <c r="B748" s="319"/>
      <c r="C748" s="320" t="s">
        <v>3193</v>
      </c>
      <c r="D748" s="319"/>
      <c r="E748" s="8"/>
      <c r="F748" s="8"/>
      <c r="G748" s="318"/>
      <c r="H748" s="318"/>
      <c r="I748" s="318"/>
      <c r="J748" s="318"/>
      <c r="K748" s="318"/>
      <c r="L748" s="318"/>
      <c r="M748" s="318"/>
      <c r="N748" s="318"/>
      <c r="O748" s="318"/>
      <c r="P748" s="318"/>
      <c r="Q748" s="318"/>
      <c r="R748" s="318"/>
      <c r="S748" s="318"/>
      <c r="T748" s="318"/>
      <c r="U748" s="318"/>
      <c r="V748" s="318"/>
      <c r="W748" s="318"/>
      <c r="X748" s="318"/>
      <c r="Y748" s="318"/>
      <c r="Z748" s="318"/>
    </row>
    <row r="749" ht="15.75" customHeight="1">
      <c r="A749" s="319"/>
      <c r="B749" s="319"/>
      <c r="C749" s="320" t="s">
        <v>3193</v>
      </c>
      <c r="D749" s="319"/>
      <c r="E749" s="8"/>
      <c r="F749" s="8"/>
      <c r="G749" s="318"/>
      <c r="H749" s="318"/>
      <c r="I749" s="318"/>
      <c r="J749" s="318"/>
      <c r="K749" s="318"/>
      <c r="L749" s="318"/>
      <c r="M749" s="318"/>
      <c r="N749" s="318"/>
      <c r="O749" s="318"/>
      <c r="P749" s="318"/>
      <c r="Q749" s="318"/>
      <c r="R749" s="318"/>
      <c r="S749" s="318"/>
      <c r="T749" s="318"/>
      <c r="U749" s="318"/>
      <c r="V749" s="318"/>
      <c r="W749" s="318"/>
      <c r="X749" s="318"/>
      <c r="Y749" s="318"/>
      <c r="Z749" s="318"/>
    </row>
    <row r="750" ht="15.75" customHeight="1">
      <c r="A750" s="319"/>
      <c r="B750" s="319"/>
      <c r="C750" s="320" t="s">
        <v>3193</v>
      </c>
      <c r="D750" s="319"/>
      <c r="E750" s="8"/>
      <c r="F750" s="8"/>
      <c r="G750" s="318"/>
      <c r="H750" s="318"/>
      <c r="I750" s="318"/>
      <c r="J750" s="318"/>
      <c r="K750" s="318"/>
      <c r="L750" s="318"/>
      <c r="M750" s="318"/>
      <c r="N750" s="318"/>
      <c r="O750" s="318"/>
      <c r="P750" s="318"/>
      <c r="Q750" s="318"/>
      <c r="R750" s="318"/>
      <c r="S750" s="318"/>
      <c r="T750" s="318"/>
      <c r="U750" s="318"/>
      <c r="V750" s="318"/>
      <c r="W750" s="318"/>
      <c r="X750" s="318"/>
      <c r="Y750" s="318"/>
      <c r="Z750" s="318"/>
    </row>
    <row r="751" ht="15.75" customHeight="1">
      <c r="A751" s="319"/>
      <c r="B751" s="319"/>
      <c r="C751" s="320" t="s">
        <v>3193</v>
      </c>
      <c r="D751" s="319"/>
      <c r="E751" s="8"/>
      <c r="F751" s="8"/>
      <c r="G751" s="318"/>
      <c r="H751" s="318"/>
      <c r="I751" s="318"/>
      <c r="J751" s="318"/>
      <c r="K751" s="318"/>
      <c r="L751" s="318"/>
      <c r="M751" s="318"/>
      <c r="N751" s="318"/>
      <c r="O751" s="318"/>
      <c r="P751" s="318"/>
      <c r="Q751" s="318"/>
      <c r="R751" s="318"/>
      <c r="S751" s="318"/>
      <c r="T751" s="318"/>
      <c r="U751" s="318"/>
      <c r="V751" s="318"/>
      <c r="W751" s="318"/>
      <c r="X751" s="318"/>
      <c r="Y751" s="318"/>
      <c r="Z751" s="318"/>
    </row>
    <row r="752" ht="15.75" customHeight="1">
      <c r="A752" s="319"/>
      <c r="B752" s="319"/>
      <c r="C752" s="320" t="s">
        <v>3193</v>
      </c>
      <c r="D752" s="319"/>
      <c r="E752" s="8"/>
      <c r="F752" s="8"/>
      <c r="G752" s="318"/>
      <c r="H752" s="318"/>
      <c r="I752" s="318"/>
      <c r="J752" s="318"/>
      <c r="K752" s="318"/>
      <c r="L752" s="318"/>
      <c r="M752" s="318"/>
      <c r="N752" s="318"/>
      <c r="O752" s="318"/>
      <c r="P752" s="318"/>
      <c r="Q752" s="318"/>
      <c r="R752" s="318"/>
      <c r="S752" s="318"/>
      <c r="T752" s="318"/>
      <c r="U752" s="318"/>
      <c r="V752" s="318"/>
      <c r="W752" s="318"/>
      <c r="X752" s="318"/>
      <c r="Y752" s="318"/>
      <c r="Z752" s="318"/>
    </row>
    <row r="753" ht="15.75" customHeight="1">
      <c r="A753" s="319"/>
      <c r="B753" s="319"/>
      <c r="C753" s="320" t="s">
        <v>3193</v>
      </c>
      <c r="D753" s="319"/>
      <c r="E753" s="8"/>
      <c r="F753" s="8"/>
      <c r="G753" s="318"/>
      <c r="H753" s="318"/>
      <c r="I753" s="318"/>
      <c r="J753" s="318"/>
      <c r="K753" s="318"/>
      <c r="L753" s="318"/>
      <c r="M753" s="318"/>
      <c r="N753" s="318"/>
      <c r="O753" s="318"/>
      <c r="P753" s="318"/>
      <c r="Q753" s="318"/>
      <c r="R753" s="318"/>
      <c r="S753" s="318"/>
      <c r="T753" s="318"/>
      <c r="U753" s="318"/>
      <c r="V753" s="318"/>
      <c r="W753" s="318"/>
      <c r="X753" s="318"/>
      <c r="Y753" s="318"/>
      <c r="Z753" s="318"/>
    </row>
    <row r="754" ht="15.75" customHeight="1">
      <c r="A754" s="319"/>
      <c r="B754" s="319"/>
      <c r="C754" s="320" t="s">
        <v>3193</v>
      </c>
      <c r="D754" s="319"/>
      <c r="E754" s="8"/>
      <c r="F754" s="8"/>
      <c r="G754" s="318"/>
      <c r="H754" s="318"/>
      <c r="I754" s="318"/>
      <c r="J754" s="318"/>
      <c r="K754" s="318"/>
      <c r="L754" s="318"/>
      <c r="M754" s="318"/>
      <c r="N754" s="318"/>
      <c r="O754" s="318"/>
      <c r="P754" s="318"/>
      <c r="Q754" s="318"/>
      <c r="R754" s="318"/>
      <c r="S754" s="318"/>
      <c r="T754" s="318"/>
      <c r="U754" s="318"/>
      <c r="V754" s="318"/>
      <c r="W754" s="318"/>
      <c r="X754" s="318"/>
      <c r="Y754" s="318"/>
      <c r="Z754" s="318"/>
    </row>
    <row r="755" ht="15.75" customHeight="1">
      <c r="A755" s="319"/>
      <c r="B755" s="319"/>
      <c r="C755" s="320" t="s">
        <v>3193</v>
      </c>
      <c r="D755" s="319"/>
      <c r="E755" s="8"/>
      <c r="F755" s="8"/>
      <c r="G755" s="318"/>
      <c r="H755" s="318"/>
      <c r="I755" s="318"/>
      <c r="J755" s="318"/>
      <c r="K755" s="318"/>
      <c r="L755" s="318"/>
      <c r="M755" s="318"/>
      <c r="N755" s="318"/>
      <c r="O755" s="318"/>
      <c r="P755" s="318"/>
      <c r="Q755" s="318"/>
      <c r="R755" s="318"/>
      <c r="S755" s="318"/>
      <c r="T755" s="318"/>
      <c r="U755" s="318"/>
      <c r="V755" s="318"/>
      <c r="W755" s="318"/>
      <c r="X755" s="318"/>
      <c r="Y755" s="318"/>
      <c r="Z755" s="318"/>
    </row>
    <row r="756" ht="15.75" customHeight="1">
      <c r="A756" s="319"/>
      <c r="B756" s="319"/>
      <c r="C756" s="320" t="s">
        <v>3193</v>
      </c>
      <c r="D756" s="319"/>
      <c r="E756" s="8"/>
      <c r="F756" s="8"/>
      <c r="G756" s="318"/>
      <c r="H756" s="318"/>
      <c r="I756" s="318"/>
      <c r="J756" s="318"/>
      <c r="K756" s="318"/>
      <c r="L756" s="318"/>
      <c r="M756" s="318"/>
      <c r="N756" s="318"/>
      <c r="O756" s="318"/>
      <c r="P756" s="318"/>
      <c r="Q756" s="318"/>
      <c r="R756" s="318"/>
      <c r="S756" s="318"/>
      <c r="T756" s="318"/>
      <c r="U756" s="318"/>
      <c r="V756" s="318"/>
      <c r="W756" s="318"/>
      <c r="X756" s="318"/>
      <c r="Y756" s="318"/>
      <c r="Z756" s="318"/>
    </row>
    <row r="757" ht="15.75" customHeight="1">
      <c r="A757" s="319"/>
      <c r="B757" s="319"/>
      <c r="C757" s="320" t="s">
        <v>3193</v>
      </c>
      <c r="D757" s="319"/>
      <c r="E757" s="8"/>
      <c r="F757" s="8"/>
      <c r="G757" s="318"/>
      <c r="H757" s="318"/>
      <c r="I757" s="318"/>
      <c r="J757" s="318"/>
      <c r="K757" s="318"/>
      <c r="L757" s="318"/>
      <c r="M757" s="318"/>
      <c r="N757" s="318"/>
      <c r="O757" s="318"/>
      <c r="P757" s="318"/>
      <c r="Q757" s="318"/>
      <c r="R757" s="318"/>
      <c r="S757" s="318"/>
      <c r="T757" s="318"/>
      <c r="U757" s="318"/>
      <c r="V757" s="318"/>
      <c r="W757" s="318"/>
      <c r="X757" s="318"/>
      <c r="Y757" s="318"/>
      <c r="Z757" s="318"/>
    </row>
    <row r="758" ht="15.75" customHeight="1">
      <c r="A758" s="319"/>
      <c r="B758" s="319"/>
      <c r="C758" s="320" t="s">
        <v>3193</v>
      </c>
      <c r="D758" s="319"/>
      <c r="E758" s="8"/>
      <c r="F758" s="8"/>
      <c r="G758" s="318"/>
      <c r="H758" s="318"/>
      <c r="I758" s="318"/>
      <c r="J758" s="318"/>
      <c r="K758" s="318"/>
      <c r="L758" s="318"/>
      <c r="M758" s="318"/>
      <c r="N758" s="318"/>
      <c r="O758" s="318"/>
      <c r="P758" s="318"/>
      <c r="Q758" s="318"/>
      <c r="R758" s="318"/>
      <c r="S758" s="318"/>
      <c r="T758" s="318"/>
      <c r="U758" s="318"/>
      <c r="V758" s="318"/>
      <c r="W758" s="318"/>
      <c r="X758" s="318"/>
      <c r="Y758" s="318"/>
      <c r="Z758" s="318"/>
    </row>
    <row r="759" ht="15.75" customHeight="1">
      <c r="A759" s="319"/>
      <c r="B759" s="319"/>
      <c r="C759" s="320" t="s">
        <v>3193</v>
      </c>
      <c r="D759" s="319"/>
      <c r="E759" s="8"/>
      <c r="F759" s="8"/>
      <c r="G759" s="318"/>
      <c r="H759" s="318"/>
      <c r="I759" s="318"/>
      <c r="J759" s="318"/>
      <c r="K759" s="318"/>
      <c r="L759" s="318"/>
      <c r="M759" s="318"/>
      <c r="N759" s="318"/>
      <c r="O759" s="318"/>
      <c r="P759" s="318"/>
      <c r="Q759" s="318"/>
      <c r="R759" s="318"/>
      <c r="S759" s="318"/>
      <c r="T759" s="318"/>
      <c r="U759" s="318"/>
      <c r="V759" s="318"/>
      <c r="W759" s="318"/>
      <c r="X759" s="318"/>
      <c r="Y759" s="318"/>
      <c r="Z759" s="318"/>
    </row>
    <row r="760" ht="15.75" customHeight="1">
      <c r="A760" s="319"/>
      <c r="B760" s="319"/>
      <c r="C760" s="320" t="s">
        <v>3193</v>
      </c>
      <c r="D760" s="319"/>
      <c r="E760" s="8"/>
      <c r="F760" s="8"/>
      <c r="G760" s="318"/>
      <c r="H760" s="318"/>
      <c r="I760" s="318"/>
      <c r="J760" s="318"/>
      <c r="K760" s="318"/>
      <c r="L760" s="318"/>
      <c r="M760" s="318"/>
      <c r="N760" s="318"/>
      <c r="O760" s="318"/>
      <c r="P760" s="318"/>
      <c r="Q760" s="318"/>
      <c r="R760" s="318"/>
      <c r="S760" s="318"/>
      <c r="T760" s="318"/>
      <c r="U760" s="318"/>
      <c r="V760" s="318"/>
      <c r="W760" s="318"/>
      <c r="X760" s="318"/>
      <c r="Y760" s="318"/>
      <c r="Z760" s="318"/>
    </row>
    <row r="761" ht="15.75" customHeight="1">
      <c r="A761" s="319"/>
      <c r="B761" s="319"/>
      <c r="C761" s="320" t="s">
        <v>3193</v>
      </c>
      <c r="D761" s="319"/>
      <c r="E761" s="8"/>
      <c r="F761" s="8"/>
      <c r="G761" s="318"/>
      <c r="H761" s="318"/>
      <c r="I761" s="318"/>
      <c r="J761" s="318"/>
      <c r="K761" s="318"/>
      <c r="L761" s="318"/>
      <c r="M761" s="318"/>
      <c r="N761" s="318"/>
      <c r="O761" s="318"/>
      <c r="P761" s="318"/>
      <c r="Q761" s="318"/>
      <c r="R761" s="318"/>
      <c r="S761" s="318"/>
      <c r="T761" s="318"/>
      <c r="U761" s="318"/>
      <c r="V761" s="318"/>
      <c r="W761" s="318"/>
      <c r="X761" s="318"/>
      <c r="Y761" s="318"/>
      <c r="Z761" s="318"/>
    </row>
    <row r="762" ht="15.75" customHeight="1">
      <c r="A762" s="319"/>
      <c r="B762" s="319"/>
      <c r="C762" s="320" t="s">
        <v>3193</v>
      </c>
      <c r="D762" s="319"/>
      <c r="E762" s="8"/>
      <c r="F762" s="8"/>
      <c r="G762" s="318"/>
      <c r="H762" s="318"/>
      <c r="I762" s="318"/>
      <c r="J762" s="318"/>
      <c r="K762" s="318"/>
      <c r="L762" s="318"/>
      <c r="M762" s="318"/>
      <c r="N762" s="318"/>
      <c r="O762" s="318"/>
      <c r="P762" s="318"/>
      <c r="Q762" s="318"/>
      <c r="R762" s="318"/>
      <c r="S762" s="318"/>
      <c r="T762" s="318"/>
      <c r="U762" s="318"/>
      <c r="V762" s="318"/>
      <c r="W762" s="318"/>
      <c r="X762" s="318"/>
      <c r="Y762" s="318"/>
      <c r="Z762" s="318"/>
    </row>
    <row r="763" ht="15.75" customHeight="1">
      <c r="A763" s="319"/>
      <c r="B763" s="319"/>
      <c r="C763" s="320" t="s">
        <v>3193</v>
      </c>
      <c r="D763" s="319"/>
      <c r="E763" s="8"/>
      <c r="F763" s="8"/>
      <c r="G763" s="318"/>
      <c r="H763" s="318"/>
      <c r="I763" s="318"/>
      <c r="J763" s="318"/>
      <c r="K763" s="318"/>
      <c r="L763" s="318"/>
      <c r="M763" s="318"/>
      <c r="N763" s="318"/>
      <c r="O763" s="318"/>
      <c r="P763" s="318"/>
      <c r="Q763" s="318"/>
      <c r="R763" s="318"/>
      <c r="S763" s="318"/>
      <c r="T763" s="318"/>
      <c r="U763" s="318"/>
      <c r="V763" s="318"/>
      <c r="W763" s="318"/>
      <c r="X763" s="318"/>
      <c r="Y763" s="318"/>
      <c r="Z763" s="318"/>
    </row>
    <row r="764" ht="15.75" customHeight="1">
      <c r="A764" s="319"/>
      <c r="B764" s="319"/>
      <c r="C764" s="320" t="s">
        <v>3193</v>
      </c>
      <c r="D764" s="319"/>
      <c r="E764" s="8"/>
      <c r="F764" s="8"/>
      <c r="G764" s="318"/>
      <c r="H764" s="318"/>
      <c r="I764" s="318"/>
      <c r="J764" s="318"/>
      <c r="K764" s="318"/>
      <c r="L764" s="318"/>
      <c r="M764" s="318"/>
      <c r="N764" s="318"/>
      <c r="O764" s="318"/>
      <c r="P764" s="318"/>
      <c r="Q764" s="318"/>
      <c r="R764" s="318"/>
      <c r="S764" s="318"/>
      <c r="T764" s="318"/>
      <c r="U764" s="318"/>
      <c r="V764" s="318"/>
      <c r="W764" s="318"/>
      <c r="X764" s="318"/>
      <c r="Y764" s="318"/>
      <c r="Z764" s="318"/>
    </row>
    <row r="765" ht="15.75" customHeight="1">
      <c r="A765" s="319"/>
      <c r="B765" s="319"/>
      <c r="C765" s="320" t="s">
        <v>3193</v>
      </c>
      <c r="D765" s="319"/>
      <c r="E765" s="8"/>
      <c r="F765" s="8"/>
      <c r="G765" s="318"/>
      <c r="H765" s="318"/>
      <c r="I765" s="318"/>
      <c r="J765" s="318"/>
      <c r="K765" s="318"/>
      <c r="L765" s="318"/>
      <c r="M765" s="318"/>
      <c r="N765" s="318"/>
      <c r="O765" s="318"/>
      <c r="P765" s="318"/>
      <c r="Q765" s="318"/>
      <c r="R765" s="318"/>
      <c r="S765" s="318"/>
      <c r="T765" s="318"/>
      <c r="U765" s="318"/>
      <c r="V765" s="318"/>
      <c r="W765" s="318"/>
      <c r="X765" s="318"/>
      <c r="Y765" s="318"/>
      <c r="Z765" s="318"/>
    </row>
    <row r="766" ht="15.75" customHeight="1">
      <c r="A766" s="319"/>
      <c r="B766" s="319"/>
      <c r="C766" s="320" t="s">
        <v>3193</v>
      </c>
      <c r="D766" s="319"/>
      <c r="E766" s="8"/>
      <c r="F766" s="8"/>
      <c r="G766" s="318"/>
      <c r="H766" s="318"/>
      <c r="I766" s="318"/>
      <c r="J766" s="318"/>
      <c r="K766" s="318"/>
      <c r="L766" s="318"/>
      <c r="M766" s="318"/>
      <c r="N766" s="318"/>
      <c r="O766" s="318"/>
      <c r="P766" s="318"/>
      <c r="Q766" s="318"/>
      <c r="R766" s="318"/>
      <c r="S766" s="318"/>
      <c r="T766" s="318"/>
      <c r="U766" s="318"/>
      <c r="V766" s="318"/>
      <c r="W766" s="318"/>
      <c r="X766" s="318"/>
      <c r="Y766" s="318"/>
      <c r="Z766" s="318"/>
    </row>
    <row r="767" ht="15.75" customHeight="1">
      <c r="A767" s="319"/>
      <c r="B767" s="319"/>
      <c r="C767" s="320" t="s">
        <v>3193</v>
      </c>
      <c r="D767" s="319"/>
      <c r="E767" s="8"/>
      <c r="F767" s="8"/>
      <c r="G767" s="318"/>
      <c r="H767" s="318"/>
      <c r="I767" s="318"/>
      <c r="J767" s="318"/>
      <c r="K767" s="318"/>
      <c r="L767" s="318"/>
      <c r="M767" s="318"/>
      <c r="N767" s="318"/>
      <c r="O767" s="318"/>
      <c r="P767" s="318"/>
      <c r="Q767" s="318"/>
      <c r="R767" s="318"/>
      <c r="S767" s="318"/>
      <c r="T767" s="318"/>
      <c r="U767" s="318"/>
      <c r="V767" s="318"/>
      <c r="W767" s="318"/>
      <c r="X767" s="318"/>
      <c r="Y767" s="318"/>
      <c r="Z767" s="318"/>
    </row>
    <row r="768" ht="15.75" customHeight="1">
      <c r="A768" s="319"/>
      <c r="B768" s="319"/>
      <c r="C768" s="320" t="s">
        <v>3193</v>
      </c>
      <c r="D768" s="319"/>
      <c r="E768" s="8"/>
      <c r="F768" s="8"/>
      <c r="G768" s="318"/>
      <c r="H768" s="318"/>
      <c r="I768" s="318"/>
      <c r="J768" s="318"/>
      <c r="K768" s="318"/>
      <c r="L768" s="318"/>
      <c r="M768" s="318"/>
      <c r="N768" s="318"/>
      <c r="O768" s="318"/>
      <c r="P768" s="318"/>
      <c r="Q768" s="318"/>
      <c r="R768" s="318"/>
      <c r="S768" s="318"/>
      <c r="T768" s="318"/>
      <c r="U768" s="318"/>
      <c r="V768" s="318"/>
      <c r="W768" s="318"/>
      <c r="X768" s="318"/>
      <c r="Y768" s="318"/>
      <c r="Z768" s="318"/>
    </row>
    <row r="769" ht="15.75" customHeight="1">
      <c r="A769" s="319"/>
      <c r="B769" s="319"/>
      <c r="C769" s="320" t="s">
        <v>3193</v>
      </c>
      <c r="D769" s="319"/>
      <c r="E769" s="8"/>
      <c r="F769" s="8"/>
      <c r="G769" s="318"/>
      <c r="H769" s="318"/>
      <c r="I769" s="318"/>
      <c r="J769" s="318"/>
      <c r="K769" s="318"/>
      <c r="L769" s="318"/>
      <c r="M769" s="318"/>
      <c r="N769" s="318"/>
      <c r="O769" s="318"/>
      <c r="P769" s="318"/>
      <c r="Q769" s="318"/>
      <c r="R769" s="318"/>
      <c r="S769" s="318"/>
      <c r="T769" s="318"/>
      <c r="U769" s="318"/>
      <c r="V769" s="318"/>
      <c r="W769" s="318"/>
      <c r="X769" s="318"/>
      <c r="Y769" s="318"/>
      <c r="Z769" s="318"/>
    </row>
    <row r="770" ht="15.75" customHeight="1">
      <c r="A770" s="319"/>
      <c r="B770" s="319"/>
      <c r="C770" s="320" t="s">
        <v>3193</v>
      </c>
      <c r="D770" s="319"/>
      <c r="E770" s="8"/>
      <c r="F770" s="8"/>
      <c r="G770" s="318"/>
      <c r="H770" s="318"/>
      <c r="I770" s="318"/>
      <c r="J770" s="318"/>
      <c r="K770" s="318"/>
      <c r="L770" s="318"/>
      <c r="M770" s="318"/>
      <c r="N770" s="318"/>
      <c r="O770" s="318"/>
      <c r="P770" s="318"/>
      <c r="Q770" s="318"/>
      <c r="R770" s="318"/>
      <c r="S770" s="318"/>
      <c r="T770" s="318"/>
      <c r="U770" s="318"/>
      <c r="V770" s="318"/>
      <c r="W770" s="318"/>
      <c r="X770" s="318"/>
      <c r="Y770" s="318"/>
      <c r="Z770" s="318"/>
    </row>
    <row r="771" ht="15.75" customHeight="1">
      <c r="A771" s="319"/>
      <c r="B771" s="319"/>
      <c r="C771" s="320" t="s">
        <v>3193</v>
      </c>
      <c r="D771" s="319"/>
      <c r="E771" s="8"/>
      <c r="F771" s="8"/>
      <c r="G771" s="318"/>
      <c r="H771" s="318"/>
      <c r="I771" s="318"/>
      <c r="J771" s="318"/>
      <c r="K771" s="318"/>
      <c r="L771" s="318"/>
      <c r="M771" s="318"/>
      <c r="N771" s="318"/>
      <c r="O771" s="318"/>
      <c r="P771" s="318"/>
      <c r="Q771" s="318"/>
      <c r="R771" s="318"/>
      <c r="S771" s="318"/>
      <c r="T771" s="318"/>
      <c r="U771" s="318"/>
      <c r="V771" s="318"/>
      <c r="W771" s="318"/>
      <c r="X771" s="318"/>
      <c r="Y771" s="318"/>
      <c r="Z771" s="318"/>
    </row>
    <row r="772" ht="15.75" customHeight="1">
      <c r="A772" s="319"/>
      <c r="B772" s="319"/>
      <c r="C772" s="320" t="s">
        <v>3193</v>
      </c>
      <c r="D772" s="319"/>
      <c r="E772" s="8"/>
      <c r="F772" s="8"/>
      <c r="G772" s="318"/>
      <c r="H772" s="318"/>
      <c r="I772" s="318"/>
      <c r="J772" s="318"/>
      <c r="K772" s="318"/>
      <c r="L772" s="318"/>
      <c r="M772" s="318"/>
      <c r="N772" s="318"/>
      <c r="O772" s="318"/>
      <c r="P772" s="318"/>
      <c r="Q772" s="318"/>
      <c r="R772" s="318"/>
      <c r="S772" s="318"/>
      <c r="T772" s="318"/>
      <c r="U772" s="318"/>
      <c r="V772" s="318"/>
      <c r="W772" s="318"/>
      <c r="X772" s="318"/>
      <c r="Y772" s="318"/>
      <c r="Z772" s="318"/>
    </row>
    <row r="773" ht="15.75" customHeight="1">
      <c r="A773" s="319"/>
      <c r="B773" s="319"/>
      <c r="C773" s="320" t="s">
        <v>3193</v>
      </c>
      <c r="D773" s="319"/>
      <c r="E773" s="8"/>
      <c r="F773" s="8"/>
      <c r="G773" s="318"/>
      <c r="H773" s="318"/>
      <c r="I773" s="318"/>
      <c r="J773" s="318"/>
      <c r="K773" s="318"/>
      <c r="L773" s="318"/>
      <c r="M773" s="318"/>
      <c r="N773" s="318"/>
      <c r="O773" s="318"/>
      <c r="P773" s="318"/>
      <c r="Q773" s="318"/>
      <c r="R773" s="318"/>
      <c r="S773" s="318"/>
      <c r="T773" s="318"/>
      <c r="U773" s="318"/>
      <c r="V773" s="318"/>
      <c r="W773" s="318"/>
      <c r="X773" s="318"/>
      <c r="Y773" s="318"/>
      <c r="Z773" s="318"/>
    </row>
    <row r="774" ht="15.75" customHeight="1">
      <c r="A774" s="319"/>
      <c r="B774" s="319"/>
      <c r="C774" s="320" t="s">
        <v>3193</v>
      </c>
      <c r="D774" s="319"/>
      <c r="E774" s="8"/>
      <c r="F774" s="8"/>
      <c r="G774" s="318"/>
      <c r="H774" s="318"/>
      <c r="I774" s="318"/>
      <c r="J774" s="318"/>
      <c r="K774" s="318"/>
      <c r="L774" s="318"/>
      <c r="M774" s="318"/>
      <c r="N774" s="318"/>
      <c r="O774" s="318"/>
      <c r="P774" s="318"/>
      <c r="Q774" s="318"/>
      <c r="R774" s="318"/>
      <c r="S774" s="318"/>
      <c r="T774" s="318"/>
      <c r="U774" s="318"/>
      <c r="V774" s="318"/>
      <c r="W774" s="318"/>
      <c r="X774" s="318"/>
      <c r="Y774" s="318"/>
      <c r="Z774" s="318"/>
    </row>
    <row r="775" ht="15.75" customHeight="1">
      <c r="A775" s="319"/>
      <c r="B775" s="319"/>
      <c r="C775" s="320" t="s">
        <v>3193</v>
      </c>
      <c r="D775" s="319"/>
      <c r="E775" s="8"/>
      <c r="F775" s="8"/>
      <c r="G775" s="318"/>
      <c r="H775" s="318"/>
      <c r="I775" s="318"/>
      <c r="J775" s="318"/>
      <c r="K775" s="318"/>
      <c r="L775" s="318"/>
      <c r="M775" s="318"/>
      <c r="N775" s="318"/>
      <c r="O775" s="318"/>
      <c r="P775" s="318"/>
      <c r="Q775" s="318"/>
      <c r="R775" s="318"/>
      <c r="S775" s="318"/>
      <c r="T775" s="318"/>
      <c r="U775" s="318"/>
      <c r="V775" s="318"/>
      <c r="W775" s="318"/>
      <c r="X775" s="318"/>
      <c r="Y775" s="318"/>
      <c r="Z775" s="318"/>
    </row>
    <row r="776" ht="15.75" customHeight="1">
      <c r="A776" s="319"/>
      <c r="B776" s="319"/>
      <c r="C776" s="320" t="s">
        <v>3193</v>
      </c>
      <c r="D776" s="319"/>
      <c r="E776" s="8"/>
      <c r="F776" s="8"/>
      <c r="G776" s="318"/>
      <c r="H776" s="318"/>
      <c r="I776" s="318"/>
      <c r="J776" s="318"/>
      <c r="K776" s="318"/>
      <c r="L776" s="318"/>
      <c r="M776" s="318"/>
      <c r="N776" s="318"/>
      <c r="O776" s="318"/>
      <c r="P776" s="318"/>
      <c r="Q776" s="318"/>
      <c r="R776" s="318"/>
      <c r="S776" s="318"/>
      <c r="T776" s="318"/>
      <c r="U776" s="318"/>
      <c r="V776" s="318"/>
      <c r="W776" s="318"/>
      <c r="X776" s="318"/>
      <c r="Y776" s="318"/>
      <c r="Z776" s="318"/>
    </row>
    <row r="777" ht="15.75" customHeight="1">
      <c r="A777" s="319"/>
      <c r="B777" s="319"/>
      <c r="C777" s="320" t="s">
        <v>3193</v>
      </c>
      <c r="D777" s="319"/>
      <c r="E777" s="8"/>
      <c r="F777" s="8"/>
      <c r="G777" s="318"/>
      <c r="H777" s="318"/>
      <c r="I777" s="318"/>
      <c r="J777" s="318"/>
      <c r="K777" s="318"/>
      <c r="L777" s="318"/>
      <c r="M777" s="318"/>
      <c r="N777" s="318"/>
      <c r="O777" s="318"/>
      <c r="P777" s="318"/>
      <c r="Q777" s="318"/>
      <c r="R777" s="318"/>
      <c r="S777" s="318"/>
      <c r="T777" s="318"/>
      <c r="U777" s="318"/>
      <c r="V777" s="318"/>
      <c r="W777" s="318"/>
      <c r="X777" s="318"/>
      <c r="Y777" s="318"/>
      <c r="Z777" s="318"/>
    </row>
    <row r="778" ht="15.75" customHeight="1">
      <c r="A778" s="319"/>
      <c r="B778" s="319"/>
      <c r="C778" s="320" t="s">
        <v>3193</v>
      </c>
      <c r="D778" s="319"/>
      <c r="E778" s="8"/>
      <c r="F778" s="8"/>
      <c r="G778" s="318"/>
      <c r="H778" s="318"/>
      <c r="I778" s="318"/>
      <c r="J778" s="318"/>
      <c r="K778" s="318"/>
      <c r="L778" s="318"/>
      <c r="M778" s="318"/>
      <c r="N778" s="318"/>
      <c r="O778" s="318"/>
      <c r="P778" s="318"/>
      <c r="Q778" s="318"/>
      <c r="R778" s="318"/>
      <c r="S778" s="318"/>
      <c r="T778" s="318"/>
      <c r="U778" s="318"/>
      <c r="V778" s="318"/>
      <c r="W778" s="318"/>
      <c r="X778" s="318"/>
      <c r="Y778" s="318"/>
      <c r="Z778" s="318"/>
    </row>
    <row r="779" ht="15.75" customHeight="1">
      <c r="A779" s="319"/>
      <c r="B779" s="319"/>
      <c r="C779" s="320" t="s">
        <v>3193</v>
      </c>
      <c r="D779" s="319"/>
      <c r="E779" s="8"/>
      <c r="F779" s="8"/>
      <c r="G779" s="318"/>
      <c r="H779" s="318"/>
      <c r="I779" s="318"/>
      <c r="J779" s="318"/>
      <c r="K779" s="318"/>
      <c r="L779" s="318"/>
      <c r="M779" s="318"/>
      <c r="N779" s="318"/>
      <c r="O779" s="318"/>
      <c r="P779" s="318"/>
      <c r="Q779" s="318"/>
      <c r="R779" s="318"/>
      <c r="S779" s="318"/>
      <c r="T779" s="318"/>
      <c r="U779" s="318"/>
      <c r="V779" s="318"/>
      <c r="W779" s="318"/>
      <c r="X779" s="318"/>
      <c r="Y779" s="318"/>
      <c r="Z779" s="318"/>
    </row>
    <row r="780" ht="15.75" customHeight="1">
      <c r="A780" s="319"/>
      <c r="B780" s="319"/>
      <c r="C780" s="320" t="s">
        <v>3193</v>
      </c>
      <c r="D780" s="319"/>
      <c r="E780" s="8"/>
      <c r="F780" s="8"/>
      <c r="G780" s="318"/>
      <c r="H780" s="318"/>
      <c r="I780" s="318"/>
      <c r="J780" s="318"/>
      <c r="K780" s="318"/>
      <c r="L780" s="318"/>
      <c r="M780" s="318"/>
      <c r="N780" s="318"/>
      <c r="O780" s="318"/>
      <c r="P780" s="318"/>
      <c r="Q780" s="318"/>
      <c r="R780" s="318"/>
      <c r="S780" s="318"/>
      <c r="T780" s="318"/>
      <c r="U780" s="318"/>
      <c r="V780" s="318"/>
      <c r="W780" s="318"/>
      <c r="X780" s="318"/>
      <c r="Y780" s="318"/>
      <c r="Z780" s="318"/>
    </row>
    <row r="781" ht="15.75" customHeight="1">
      <c r="A781" s="319"/>
      <c r="B781" s="319"/>
      <c r="C781" s="320" t="s">
        <v>3193</v>
      </c>
      <c r="D781" s="319"/>
      <c r="E781" s="8"/>
      <c r="F781" s="8"/>
      <c r="G781" s="318"/>
      <c r="H781" s="318"/>
      <c r="I781" s="318"/>
      <c r="J781" s="318"/>
      <c r="K781" s="318"/>
      <c r="L781" s="318"/>
      <c r="M781" s="318"/>
      <c r="N781" s="318"/>
      <c r="O781" s="318"/>
      <c r="P781" s="318"/>
      <c r="Q781" s="318"/>
      <c r="R781" s="318"/>
      <c r="S781" s="318"/>
      <c r="T781" s="318"/>
      <c r="U781" s="318"/>
      <c r="V781" s="318"/>
      <c r="W781" s="318"/>
      <c r="X781" s="318"/>
      <c r="Y781" s="318"/>
      <c r="Z781" s="318"/>
    </row>
    <row r="782" ht="15.75" customHeight="1">
      <c r="A782" s="319"/>
      <c r="B782" s="319"/>
      <c r="C782" s="320" t="s">
        <v>3193</v>
      </c>
      <c r="D782" s="319"/>
      <c r="E782" s="8"/>
      <c r="F782" s="8"/>
      <c r="G782" s="318"/>
      <c r="H782" s="318"/>
      <c r="I782" s="318"/>
      <c r="J782" s="318"/>
      <c r="K782" s="318"/>
      <c r="L782" s="318"/>
      <c r="M782" s="318"/>
      <c r="N782" s="318"/>
      <c r="O782" s="318"/>
      <c r="P782" s="318"/>
      <c r="Q782" s="318"/>
      <c r="R782" s="318"/>
      <c r="S782" s="318"/>
      <c r="T782" s="318"/>
      <c r="U782" s="318"/>
      <c r="V782" s="318"/>
      <c r="W782" s="318"/>
      <c r="X782" s="318"/>
      <c r="Y782" s="318"/>
      <c r="Z782" s="318"/>
    </row>
    <row r="783" ht="15.75" customHeight="1">
      <c r="A783" s="319"/>
      <c r="B783" s="319"/>
      <c r="C783" s="320" t="s">
        <v>3193</v>
      </c>
      <c r="D783" s="319"/>
      <c r="E783" s="8"/>
      <c r="F783" s="8"/>
      <c r="G783" s="318"/>
      <c r="H783" s="318"/>
      <c r="I783" s="318"/>
      <c r="J783" s="318"/>
      <c r="K783" s="318"/>
      <c r="L783" s="318"/>
      <c r="M783" s="318"/>
      <c r="N783" s="318"/>
      <c r="O783" s="318"/>
      <c r="P783" s="318"/>
      <c r="Q783" s="318"/>
      <c r="R783" s="318"/>
      <c r="S783" s="318"/>
      <c r="T783" s="318"/>
      <c r="U783" s="318"/>
      <c r="V783" s="318"/>
      <c r="W783" s="318"/>
      <c r="X783" s="318"/>
      <c r="Y783" s="318"/>
      <c r="Z783" s="318"/>
    </row>
    <row r="784" ht="15.75" customHeight="1">
      <c r="A784" s="319"/>
      <c r="B784" s="319"/>
      <c r="C784" s="320" t="s">
        <v>3193</v>
      </c>
      <c r="D784" s="319"/>
      <c r="E784" s="8"/>
      <c r="F784" s="8"/>
      <c r="G784" s="318"/>
      <c r="H784" s="318"/>
      <c r="I784" s="318"/>
      <c r="J784" s="318"/>
      <c r="K784" s="318"/>
      <c r="L784" s="318"/>
      <c r="M784" s="318"/>
      <c r="N784" s="318"/>
      <c r="O784" s="318"/>
      <c r="P784" s="318"/>
      <c r="Q784" s="318"/>
      <c r="R784" s="318"/>
      <c r="S784" s="318"/>
      <c r="T784" s="318"/>
      <c r="U784" s="318"/>
      <c r="V784" s="318"/>
      <c r="W784" s="318"/>
      <c r="X784" s="318"/>
      <c r="Y784" s="318"/>
      <c r="Z784" s="318"/>
    </row>
    <row r="785" ht="15.75" customHeight="1">
      <c r="A785" s="319"/>
      <c r="B785" s="319"/>
      <c r="C785" s="320" t="s">
        <v>3193</v>
      </c>
      <c r="D785" s="319"/>
      <c r="E785" s="8"/>
      <c r="F785" s="8"/>
      <c r="G785" s="318"/>
      <c r="H785" s="318"/>
      <c r="I785" s="318"/>
      <c r="J785" s="318"/>
      <c r="K785" s="318"/>
      <c r="L785" s="318"/>
      <c r="M785" s="318"/>
      <c r="N785" s="318"/>
      <c r="O785" s="318"/>
      <c r="P785" s="318"/>
      <c r="Q785" s="318"/>
      <c r="R785" s="318"/>
      <c r="S785" s="318"/>
      <c r="T785" s="318"/>
      <c r="U785" s="318"/>
      <c r="V785" s="318"/>
      <c r="W785" s="318"/>
      <c r="X785" s="318"/>
      <c r="Y785" s="318"/>
      <c r="Z785" s="318"/>
    </row>
    <row r="786" ht="15.75" customHeight="1">
      <c r="A786" s="319"/>
      <c r="B786" s="319"/>
      <c r="C786" s="320" t="s">
        <v>3193</v>
      </c>
      <c r="D786" s="319"/>
      <c r="E786" s="8"/>
      <c r="F786" s="8"/>
      <c r="G786" s="318"/>
      <c r="H786" s="318"/>
      <c r="I786" s="318"/>
      <c r="J786" s="318"/>
      <c r="K786" s="318"/>
      <c r="L786" s="318"/>
      <c r="M786" s="318"/>
      <c r="N786" s="318"/>
      <c r="O786" s="318"/>
      <c r="P786" s="318"/>
      <c r="Q786" s="318"/>
      <c r="R786" s="318"/>
      <c r="S786" s="318"/>
      <c r="T786" s="318"/>
      <c r="U786" s="318"/>
      <c r="V786" s="318"/>
      <c r="W786" s="318"/>
      <c r="X786" s="318"/>
      <c r="Y786" s="318"/>
      <c r="Z786" s="318"/>
    </row>
    <row r="787" ht="15.75" customHeight="1">
      <c r="A787" s="319"/>
      <c r="B787" s="319"/>
      <c r="C787" s="320" t="s">
        <v>3193</v>
      </c>
      <c r="D787" s="319"/>
      <c r="E787" s="8"/>
      <c r="F787" s="8"/>
      <c r="G787" s="318"/>
      <c r="H787" s="318"/>
      <c r="I787" s="318"/>
      <c r="J787" s="318"/>
      <c r="K787" s="318"/>
      <c r="L787" s="318"/>
      <c r="M787" s="318"/>
      <c r="N787" s="318"/>
      <c r="O787" s="318"/>
      <c r="P787" s="318"/>
      <c r="Q787" s="318"/>
      <c r="R787" s="318"/>
      <c r="S787" s="318"/>
      <c r="T787" s="318"/>
      <c r="U787" s="318"/>
      <c r="V787" s="318"/>
      <c r="W787" s="318"/>
      <c r="X787" s="318"/>
      <c r="Y787" s="318"/>
      <c r="Z787" s="318"/>
    </row>
    <row r="788" ht="15.75" customHeight="1">
      <c r="A788" s="319"/>
      <c r="B788" s="319"/>
      <c r="C788" s="320" t="s">
        <v>3193</v>
      </c>
      <c r="D788" s="319"/>
      <c r="E788" s="8"/>
      <c r="F788" s="8"/>
      <c r="G788" s="318"/>
      <c r="H788" s="318"/>
      <c r="I788" s="318"/>
      <c r="J788" s="318"/>
      <c r="K788" s="318"/>
      <c r="L788" s="318"/>
      <c r="M788" s="318"/>
      <c r="N788" s="318"/>
      <c r="O788" s="318"/>
      <c r="P788" s="318"/>
      <c r="Q788" s="318"/>
      <c r="R788" s="318"/>
      <c r="S788" s="318"/>
      <c r="T788" s="318"/>
      <c r="U788" s="318"/>
      <c r="V788" s="318"/>
      <c r="W788" s="318"/>
      <c r="X788" s="318"/>
      <c r="Y788" s="318"/>
      <c r="Z788" s="318"/>
    </row>
    <row r="789" ht="15.75" customHeight="1">
      <c r="A789" s="319"/>
      <c r="B789" s="319"/>
      <c r="C789" s="320" t="s">
        <v>3193</v>
      </c>
      <c r="D789" s="319"/>
      <c r="E789" s="8"/>
      <c r="F789" s="8"/>
      <c r="G789" s="318"/>
      <c r="H789" s="318"/>
      <c r="I789" s="318"/>
      <c r="J789" s="318"/>
      <c r="K789" s="318"/>
      <c r="L789" s="318"/>
      <c r="M789" s="318"/>
      <c r="N789" s="318"/>
      <c r="O789" s="318"/>
      <c r="P789" s="318"/>
      <c r="Q789" s="318"/>
      <c r="R789" s="318"/>
      <c r="S789" s="318"/>
      <c r="T789" s="318"/>
      <c r="U789" s="318"/>
      <c r="V789" s="318"/>
      <c r="W789" s="318"/>
      <c r="X789" s="318"/>
      <c r="Y789" s="318"/>
      <c r="Z789" s="318"/>
    </row>
    <row r="790" ht="15.75" customHeight="1">
      <c r="A790" s="319"/>
      <c r="B790" s="319"/>
      <c r="C790" s="320" t="s">
        <v>3193</v>
      </c>
      <c r="D790" s="319"/>
      <c r="E790" s="8"/>
      <c r="F790" s="8"/>
      <c r="G790" s="318"/>
      <c r="H790" s="318"/>
      <c r="I790" s="318"/>
      <c r="J790" s="318"/>
      <c r="K790" s="318"/>
      <c r="L790" s="318"/>
      <c r="M790" s="318"/>
      <c r="N790" s="318"/>
      <c r="O790" s="318"/>
      <c r="P790" s="318"/>
      <c r="Q790" s="318"/>
      <c r="R790" s="318"/>
      <c r="S790" s="318"/>
      <c r="T790" s="318"/>
      <c r="U790" s="318"/>
      <c r="V790" s="318"/>
      <c r="W790" s="318"/>
      <c r="X790" s="318"/>
      <c r="Y790" s="318"/>
      <c r="Z790" s="318"/>
    </row>
    <row r="791" ht="15.75" customHeight="1">
      <c r="A791" s="319"/>
      <c r="B791" s="319"/>
      <c r="C791" s="320" t="s">
        <v>3193</v>
      </c>
      <c r="D791" s="319"/>
      <c r="E791" s="8"/>
      <c r="F791" s="8"/>
      <c r="G791" s="318"/>
      <c r="H791" s="318"/>
      <c r="I791" s="318"/>
      <c r="J791" s="318"/>
      <c r="K791" s="318"/>
      <c r="L791" s="318"/>
      <c r="M791" s="318"/>
      <c r="N791" s="318"/>
      <c r="O791" s="318"/>
      <c r="P791" s="318"/>
      <c r="Q791" s="318"/>
      <c r="R791" s="318"/>
      <c r="S791" s="318"/>
      <c r="T791" s="318"/>
      <c r="U791" s="318"/>
      <c r="V791" s="318"/>
      <c r="W791" s="318"/>
      <c r="X791" s="318"/>
      <c r="Y791" s="318"/>
      <c r="Z791" s="318"/>
    </row>
    <row r="792" ht="15.75" customHeight="1">
      <c r="A792" s="319"/>
      <c r="B792" s="319"/>
      <c r="C792" s="320" t="s">
        <v>3193</v>
      </c>
      <c r="D792" s="319"/>
      <c r="E792" s="8"/>
      <c r="F792" s="8"/>
      <c r="G792" s="318"/>
      <c r="H792" s="318"/>
      <c r="I792" s="318"/>
      <c r="J792" s="318"/>
      <c r="K792" s="318"/>
      <c r="L792" s="318"/>
      <c r="M792" s="318"/>
      <c r="N792" s="318"/>
      <c r="O792" s="318"/>
      <c r="P792" s="318"/>
      <c r="Q792" s="318"/>
      <c r="R792" s="318"/>
      <c r="S792" s="318"/>
      <c r="T792" s="318"/>
      <c r="U792" s="318"/>
      <c r="V792" s="318"/>
      <c r="W792" s="318"/>
      <c r="X792" s="318"/>
      <c r="Y792" s="318"/>
      <c r="Z792" s="318"/>
    </row>
    <row r="793" ht="15.75" customHeight="1">
      <c r="A793" s="319"/>
      <c r="B793" s="319"/>
      <c r="C793" s="320" t="s">
        <v>3193</v>
      </c>
      <c r="D793" s="319"/>
      <c r="E793" s="8"/>
      <c r="F793" s="8"/>
      <c r="G793" s="318"/>
      <c r="H793" s="318"/>
      <c r="I793" s="318"/>
      <c r="J793" s="318"/>
      <c r="K793" s="318"/>
      <c r="L793" s="318"/>
      <c r="M793" s="318"/>
      <c r="N793" s="318"/>
      <c r="O793" s="318"/>
      <c r="P793" s="318"/>
      <c r="Q793" s="318"/>
      <c r="R793" s="318"/>
      <c r="S793" s="318"/>
      <c r="T793" s="318"/>
      <c r="U793" s="318"/>
      <c r="V793" s="318"/>
      <c r="W793" s="318"/>
      <c r="X793" s="318"/>
      <c r="Y793" s="318"/>
      <c r="Z793" s="318"/>
    </row>
    <row r="794" ht="15.75" customHeight="1">
      <c r="A794" s="319"/>
      <c r="B794" s="319"/>
      <c r="C794" s="320" t="s">
        <v>3193</v>
      </c>
      <c r="D794" s="319"/>
      <c r="E794" s="8"/>
      <c r="F794" s="8"/>
      <c r="G794" s="318"/>
      <c r="H794" s="318"/>
      <c r="I794" s="318"/>
      <c r="J794" s="318"/>
      <c r="K794" s="318"/>
      <c r="L794" s="318"/>
      <c r="M794" s="318"/>
      <c r="N794" s="318"/>
      <c r="O794" s="318"/>
      <c r="P794" s="318"/>
      <c r="Q794" s="318"/>
      <c r="R794" s="318"/>
      <c r="S794" s="318"/>
      <c r="T794" s="318"/>
      <c r="U794" s="318"/>
      <c r="V794" s="318"/>
      <c r="W794" s="318"/>
      <c r="X794" s="318"/>
      <c r="Y794" s="318"/>
      <c r="Z794" s="318"/>
    </row>
    <row r="795" ht="15.75" customHeight="1">
      <c r="A795" s="319"/>
      <c r="B795" s="319"/>
      <c r="C795" s="320" t="s">
        <v>3193</v>
      </c>
      <c r="D795" s="319"/>
      <c r="E795" s="8"/>
      <c r="F795" s="8"/>
      <c r="G795" s="318"/>
      <c r="H795" s="318"/>
      <c r="I795" s="318"/>
      <c r="J795" s="318"/>
      <c r="K795" s="318"/>
      <c r="L795" s="318"/>
      <c r="M795" s="318"/>
      <c r="N795" s="318"/>
      <c r="O795" s="318"/>
      <c r="P795" s="318"/>
      <c r="Q795" s="318"/>
      <c r="R795" s="318"/>
      <c r="S795" s="318"/>
      <c r="T795" s="318"/>
      <c r="U795" s="318"/>
      <c r="V795" s="318"/>
      <c r="W795" s="318"/>
      <c r="X795" s="318"/>
      <c r="Y795" s="318"/>
      <c r="Z795" s="318"/>
    </row>
    <row r="796" ht="15.75" customHeight="1">
      <c r="A796" s="319"/>
      <c r="B796" s="319"/>
      <c r="C796" s="320" t="s">
        <v>3193</v>
      </c>
      <c r="D796" s="319"/>
      <c r="E796" s="8"/>
      <c r="F796" s="8"/>
      <c r="G796" s="318"/>
      <c r="H796" s="318"/>
      <c r="I796" s="318"/>
      <c r="J796" s="318"/>
      <c r="K796" s="318"/>
      <c r="L796" s="318"/>
      <c r="M796" s="318"/>
      <c r="N796" s="318"/>
      <c r="O796" s="318"/>
      <c r="P796" s="318"/>
      <c r="Q796" s="318"/>
      <c r="R796" s="318"/>
      <c r="S796" s="318"/>
      <c r="T796" s="318"/>
      <c r="U796" s="318"/>
      <c r="V796" s="318"/>
      <c r="W796" s="318"/>
      <c r="X796" s="318"/>
      <c r="Y796" s="318"/>
      <c r="Z796" s="318"/>
    </row>
    <row r="797" ht="15.75" customHeight="1">
      <c r="A797" s="319"/>
      <c r="B797" s="319"/>
      <c r="C797" s="320" t="s">
        <v>3193</v>
      </c>
      <c r="D797" s="319"/>
      <c r="E797" s="8"/>
      <c r="F797" s="8"/>
      <c r="G797" s="318"/>
      <c r="H797" s="318"/>
      <c r="I797" s="318"/>
      <c r="J797" s="318"/>
      <c r="K797" s="318"/>
      <c r="L797" s="318"/>
      <c r="M797" s="318"/>
      <c r="N797" s="318"/>
      <c r="O797" s="318"/>
      <c r="P797" s="318"/>
      <c r="Q797" s="318"/>
      <c r="R797" s="318"/>
      <c r="S797" s="318"/>
      <c r="T797" s="318"/>
      <c r="U797" s="318"/>
      <c r="V797" s="318"/>
      <c r="W797" s="318"/>
      <c r="X797" s="318"/>
      <c r="Y797" s="318"/>
      <c r="Z797" s="318"/>
    </row>
    <row r="798" ht="15.75" customHeight="1">
      <c r="A798" s="319"/>
      <c r="B798" s="319"/>
      <c r="C798" s="320" t="s">
        <v>3193</v>
      </c>
      <c r="D798" s="319"/>
      <c r="E798" s="8"/>
      <c r="F798" s="8"/>
      <c r="G798" s="318"/>
      <c r="H798" s="318"/>
      <c r="I798" s="318"/>
      <c r="J798" s="318"/>
      <c r="K798" s="318"/>
      <c r="L798" s="318"/>
      <c r="M798" s="318"/>
      <c r="N798" s="318"/>
      <c r="O798" s="318"/>
      <c r="P798" s="318"/>
      <c r="Q798" s="318"/>
      <c r="R798" s="318"/>
      <c r="S798" s="318"/>
      <c r="T798" s="318"/>
      <c r="U798" s="318"/>
      <c r="V798" s="318"/>
      <c r="W798" s="318"/>
      <c r="X798" s="318"/>
      <c r="Y798" s="318"/>
      <c r="Z798" s="318"/>
    </row>
    <row r="799" ht="15.75" customHeight="1">
      <c r="A799" s="319"/>
      <c r="B799" s="319"/>
      <c r="C799" s="320" t="s">
        <v>3193</v>
      </c>
      <c r="D799" s="319"/>
      <c r="E799" s="8"/>
      <c r="F799" s="8"/>
      <c r="G799" s="318"/>
      <c r="H799" s="318"/>
      <c r="I799" s="318"/>
      <c r="J799" s="318"/>
      <c r="K799" s="318"/>
      <c r="L799" s="318"/>
      <c r="M799" s="318"/>
      <c r="N799" s="318"/>
      <c r="O799" s="318"/>
      <c r="P799" s="318"/>
      <c r="Q799" s="318"/>
      <c r="R799" s="318"/>
      <c r="S799" s="318"/>
      <c r="T799" s="318"/>
      <c r="U799" s="318"/>
      <c r="V799" s="318"/>
      <c r="W799" s="318"/>
      <c r="X799" s="318"/>
      <c r="Y799" s="318"/>
      <c r="Z799" s="318"/>
    </row>
    <row r="800" ht="15.75" customHeight="1">
      <c r="A800" s="319"/>
      <c r="B800" s="319"/>
      <c r="C800" s="320" t="s">
        <v>3193</v>
      </c>
      <c r="D800" s="319"/>
      <c r="E800" s="8"/>
      <c r="F800" s="8"/>
      <c r="G800" s="318"/>
      <c r="H800" s="318"/>
      <c r="I800" s="318"/>
      <c r="J800" s="318"/>
      <c r="K800" s="318"/>
      <c r="L800" s="318"/>
      <c r="M800" s="318"/>
      <c r="N800" s="318"/>
      <c r="O800" s="318"/>
      <c r="P800" s="318"/>
      <c r="Q800" s="318"/>
      <c r="R800" s="318"/>
      <c r="S800" s="318"/>
      <c r="T800" s="318"/>
      <c r="U800" s="318"/>
      <c r="V800" s="318"/>
      <c r="W800" s="318"/>
      <c r="X800" s="318"/>
      <c r="Y800" s="318"/>
      <c r="Z800" s="318"/>
    </row>
    <row r="801" ht="15.75" customHeight="1">
      <c r="A801" s="319"/>
      <c r="B801" s="319"/>
      <c r="C801" s="320" t="s">
        <v>3193</v>
      </c>
      <c r="D801" s="319"/>
      <c r="E801" s="8"/>
      <c r="F801" s="8"/>
      <c r="G801" s="318"/>
      <c r="H801" s="318"/>
      <c r="I801" s="318"/>
      <c r="J801" s="318"/>
      <c r="K801" s="318"/>
      <c r="L801" s="318"/>
      <c r="M801" s="318"/>
      <c r="N801" s="318"/>
      <c r="O801" s="318"/>
      <c r="P801" s="318"/>
      <c r="Q801" s="318"/>
      <c r="R801" s="318"/>
      <c r="S801" s="318"/>
      <c r="T801" s="318"/>
      <c r="U801" s="318"/>
      <c r="V801" s="318"/>
      <c r="W801" s="318"/>
      <c r="X801" s="318"/>
      <c r="Y801" s="318"/>
      <c r="Z801" s="318"/>
    </row>
    <row r="802" ht="15.75" customHeight="1">
      <c r="A802" s="319"/>
      <c r="B802" s="319"/>
      <c r="C802" s="320" t="s">
        <v>3193</v>
      </c>
      <c r="D802" s="319"/>
      <c r="E802" s="8"/>
      <c r="F802" s="8"/>
      <c r="G802" s="318"/>
      <c r="H802" s="318"/>
      <c r="I802" s="318"/>
      <c r="J802" s="318"/>
      <c r="K802" s="318"/>
      <c r="L802" s="318"/>
      <c r="M802" s="318"/>
      <c r="N802" s="318"/>
      <c r="O802" s="318"/>
      <c r="P802" s="318"/>
      <c r="Q802" s="318"/>
      <c r="R802" s="318"/>
      <c r="S802" s="318"/>
      <c r="T802" s="318"/>
      <c r="U802" s="318"/>
      <c r="V802" s="318"/>
      <c r="W802" s="318"/>
      <c r="X802" s="318"/>
      <c r="Y802" s="318"/>
      <c r="Z802" s="318"/>
    </row>
    <row r="803" ht="15.75" customHeight="1">
      <c r="A803" s="319"/>
      <c r="B803" s="319"/>
      <c r="C803" s="320" t="s">
        <v>3193</v>
      </c>
      <c r="D803" s="319"/>
      <c r="E803" s="8"/>
      <c r="F803" s="8"/>
      <c r="G803" s="318"/>
      <c r="H803" s="318"/>
      <c r="I803" s="318"/>
      <c r="J803" s="318"/>
      <c r="K803" s="318"/>
      <c r="L803" s="318"/>
      <c r="M803" s="318"/>
      <c r="N803" s="318"/>
      <c r="O803" s="318"/>
      <c r="P803" s="318"/>
      <c r="Q803" s="318"/>
      <c r="R803" s="318"/>
      <c r="S803" s="318"/>
      <c r="T803" s="318"/>
      <c r="U803" s="318"/>
      <c r="V803" s="318"/>
      <c r="W803" s="318"/>
      <c r="X803" s="318"/>
      <c r="Y803" s="318"/>
      <c r="Z803" s="318"/>
    </row>
    <row r="804" ht="15.75" customHeight="1">
      <c r="A804" s="319"/>
      <c r="B804" s="319"/>
      <c r="C804" s="320" t="s">
        <v>3193</v>
      </c>
      <c r="D804" s="319"/>
      <c r="E804" s="8"/>
      <c r="F804" s="8"/>
      <c r="G804" s="318"/>
      <c r="H804" s="318"/>
      <c r="I804" s="318"/>
      <c r="J804" s="318"/>
      <c r="K804" s="318"/>
      <c r="L804" s="318"/>
      <c r="M804" s="318"/>
      <c r="N804" s="318"/>
      <c r="O804" s="318"/>
      <c r="P804" s="318"/>
      <c r="Q804" s="318"/>
      <c r="R804" s="318"/>
      <c r="S804" s="318"/>
      <c r="T804" s="318"/>
      <c r="U804" s="318"/>
      <c r="V804" s="318"/>
      <c r="W804" s="318"/>
      <c r="X804" s="318"/>
      <c r="Y804" s="318"/>
      <c r="Z804" s="318"/>
    </row>
    <row r="805" ht="15.75" customHeight="1">
      <c r="A805" s="319"/>
      <c r="B805" s="319"/>
      <c r="C805" s="320" t="s">
        <v>3193</v>
      </c>
      <c r="D805" s="319"/>
      <c r="E805" s="8"/>
      <c r="F805" s="8"/>
      <c r="G805" s="318"/>
      <c r="H805" s="318"/>
      <c r="I805" s="318"/>
      <c r="J805" s="318"/>
      <c r="K805" s="318"/>
      <c r="L805" s="318"/>
      <c r="M805" s="318"/>
      <c r="N805" s="318"/>
      <c r="O805" s="318"/>
      <c r="P805" s="318"/>
      <c r="Q805" s="318"/>
      <c r="R805" s="318"/>
      <c r="S805" s="318"/>
      <c r="T805" s="318"/>
      <c r="U805" s="318"/>
      <c r="V805" s="318"/>
      <c r="W805" s="318"/>
      <c r="X805" s="318"/>
      <c r="Y805" s="318"/>
      <c r="Z805" s="318"/>
    </row>
    <row r="806" ht="15.75" customHeight="1">
      <c r="A806" s="319"/>
      <c r="B806" s="319"/>
      <c r="C806" s="320" t="s">
        <v>3193</v>
      </c>
      <c r="D806" s="319"/>
      <c r="E806" s="8"/>
      <c r="F806" s="8"/>
      <c r="G806" s="318"/>
      <c r="H806" s="318"/>
      <c r="I806" s="318"/>
      <c r="J806" s="318"/>
      <c r="K806" s="318"/>
      <c r="L806" s="318"/>
      <c r="M806" s="318"/>
      <c r="N806" s="318"/>
      <c r="O806" s="318"/>
      <c r="P806" s="318"/>
      <c r="Q806" s="318"/>
      <c r="R806" s="318"/>
      <c r="S806" s="318"/>
      <c r="T806" s="318"/>
      <c r="U806" s="318"/>
      <c r="V806" s="318"/>
      <c r="W806" s="318"/>
      <c r="X806" s="318"/>
      <c r="Y806" s="318"/>
      <c r="Z806" s="318"/>
    </row>
    <row r="807" ht="15.75" customHeight="1">
      <c r="A807" s="319"/>
      <c r="B807" s="319"/>
      <c r="C807" s="320" t="s">
        <v>3193</v>
      </c>
      <c r="D807" s="319"/>
      <c r="E807" s="8"/>
      <c r="F807" s="8"/>
      <c r="G807" s="318"/>
      <c r="H807" s="318"/>
      <c r="I807" s="318"/>
      <c r="J807" s="318"/>
      <c r="K807" s="318"/>
      <c r="L807" s="318"/>
      <c r="M807" s="318"/>
      <c r="N807" s="318"/>
      <c r="O807" s="318"/>
      <c r="P807" s="318"/>
      <c r="Q807" s="318"/>
      <c r="R807" s="318"/>
      <c r="S807" s="318"/>
      <c r="T807" s="318"/>
      <c r="U807" s="318"/>
      <c r="V807" s="318"/>
      <c r="W807" s="318"/>
      <c r="X807" s="318"/>
      <c r="Y807" s="318"/>
      <c r="Z807" s="318"/>
    </row>
    <row r="808" ht="15.75" customHeight="1">
      <c r="A808" s="319"/>
      <c r="B808" s="319"/>
      <c r="C808" s="320" t="s">
        <v>3193</v>
      </c>
      <c r="D808" s="319"/>
      <c r="E808" s="8"/>
      <c r="F808" s="8"/>
      <c r="G808" s="318"/>
      <c r="H808" s="318"/>
      <c r="I808" s="318"/>
      <c r="J808" s="318"/>
      <c r="K808" s="318"/>
      <c r="L808" s="318"/>
      <c r="M808" s="318"/>
      <c r="N808" s="318"/>
      <c r="O808" s="318"/>
      <c r="P808" s="318"/>
      <c r="Q808" s="318"/>
      <c r="R808" s="318"/>
      <c r="S808" s="318"/>
      <c r="T808" s="318"/>
      <c r="U808" s="318"/>
      <c r="V808" s="318"/>
      <c r="W808" s="318"/>
      <c r="X808" s="318"/>
      <c r="Y808" s="318"/>
      <c r="Z808" s="318"/>
    </row>
    <row r="809" ht="15.75" customHeight="1">
      <c r="A809" s="319"/>
      <c r="B809" s="319"/>
      <c r="C809" s="320" t="s">
        <v>3193</v>
      </c>
      <c r="D809" s="319"/>
      <c r="E809" s="8"/>
      <c r="F809" s="8"/>
      <c r="G809" s="318"/>
      <c r="H809" s="318"/>
      <c r="I809" s="318"/>
      <c r="J809" s="318"/>
      <c r="K809" s="318"/>
      <c r="L809" s="318"/>
      <c r="M809" s="318"/>
      <c r="N809" s="318"/>
      <c r="O809" s="318"/>
      <c r="P809" s="318"/>
      <c r="Q809" s="318"/>
      <c r="R809" s="318"/>
      <c r="S809" s="318"/>
      <c r="T809" s="318"/>
      <c r="U809" s="318"/>
      <c r="V809" s="318"/>
      <c r="W809" s="318"/>
      <c r="X809" s="318"/>
      <c r="Y809" s="318"/>
      <c r="Z809" s="318"/>
    </row>
    <row r="810" ht="15.75" customHeight="1">
      <c r="A810" s="319"/>
      <c r="B810" s="319"/>
      <c r="C810" s="320" t="s">
        <v>3193</v>
      </c>
      <c r="D810" s="319"/>
      <c r="E810" s="8"/>
      <c r="F810" s="8"/>
      <c r="G810" s="318"/>
      <c r="H810" s="318"/>
      <c r="I810" s="318"/>
      <c r="J810" s="318"/>
      <c r="K810" s="318"/>
      <c r="L810" s="318"/>
      <c r="M810" s="318"/>
      <c r="N810" s="318"/>
      <c r="O810" s="318"/>
      <c r="P810" s="318"/>
      <c r="Q810" s="318"/>
      <c r="R810" s="318"/>
      <c r="S810" s="318"/>
      <c r="T810" s="318"/>
      <c r="U810" s="318"/>
      <c r="V810" s="318"/>
      <c r="W810" s="318"/>
      <c r="X810" s="318"/>
      <c r="Y810" s="318"/>
      <c r="Z810" s="318"/>
    </row>
    <row r="811" ht="15.75" customHeight="1">
      <c r="A811" s="319"/>
      <c r="B811" s="319"/>
      <c r="C811" s="320" t="s">
        <v>3193</v>
      </c>
      <c r="D811" s="319"/>
      <c r="E811" s="8"/>
      <c r="F811" s="8"/>
      <c r="G811" s="318"/>
      <c r="H811" s="318"/>
      <c r="I811" s="318"/>
      <c r="J811" s="318"/>
      <c r="K811" s="318"/>
      <c r="L811" s="318"/>
      <c r="M811" s="318"/>
      <c r="N811" s="318"/>
      <c r="O811" s="318"/>
      <c r="P811" s="318"/>
      <c r="Q811" s="318"/>
      <c r="R811" s="318"/>
      <c r="S811" s="318"/>
      <c r="T811" s="318"/>
      <c r="U811" s="318"/>
      <c r="V811" s="318"/>
      <c r="W811" s="318"/>
      <c r="X811" s="318"/>
      <c r="Y811" s="318"/>
      <c r="Z811" s="318"/>
    </row>
    <row r="812" ht="15.75" customHeight="1">
      <c r="A812" s="319"/>
      <c r="B812" s="319"/>
      <c r="C812" s="320" t="s">
        <v>3193</v>
      </c>
      <c r="D812" s="319"/>
      <c r="E812" s="8"/>
      <c r="F812" s="8"/>
      <c r="G812" s="318"/>
      <c r="H812" s="318"/>
      <c r="I812" s="318"/>
      <c r="J812" s="318"/>
      <c r="K812" s="318"/>
      <c r="L812" s="318"/>
      <c r="M812" s="318"/>
      <c r="N812" s="318"/>
      <c r="O812" s="318"/>
      <c r="P812" s="318"/>
      <c r="Q812" s="318"/>
      <c r="R812" s="318"/>
      <c r="S812" s="318"/>
      <c r="T812" s="318"/>
      <c r="U812" s="318"/>
      <c r="V812" s="318"/>
      <c r="W812" s="318"/>
      <c r="X812" s="318"/>
      <c r="Y812" s="318"/>
      <c r="Z812" s="318"/>
    </row>
    <row r="813" ht="15.75" customHeight="1">
      <c r="A813" s="319"/>
      <c r="B813" s="319"/>
      <c r="C813" s="320" t="s">
        <v>3193</v>
      </c>
      <c r="D813" s="319"/>
      <c r="E813" s="8"/>
      <c r="F813" s="8"/>
      <c r="G813" s="318"/>
      <c r="H813" s="318"/>
      <c r="I813" s="318"/>
      <c r="J813" s="318"/>
      <c r="K813" s="318"/>
      <c r="L813" s="318"/>
      <c r="M813" s="318"/>
      <c r="N813" s="318"/>
      <c r="O813" s="318"/>
      <c r="P813" s="318"/>
      <c r="Q813" s="318"/>
      <c r="R813" s="318"/>
      <c r="S813" s="318"/>
      <c r="T813" s="318"/>
      <c r="U813" s="318"/>
      <c r="V813" s="318"/>
      <c r="W813" s="318"/>
      <c r="X813" s="318"/>
      <c r="Y813" s="318"/>
      <c r="Z813" s="318"/>
    </row>
    <row r="814" ht="15.75" customHeight="1">
      <c r="A814" s="319"/>
      <c r="B814" s="319"/>
      <c r="C814" s="320" t="s">
        <v>3193</v>
      </c>
      <c r="D814" s="319"/>
      <c r="E814" s="8"/>
      <c r="F814" s="8"/>
      <c r="G814" s="318"/>
      <c r="H814" s="318"/>
      <c r="I814" s="318"/>
      <c r="J814" s="318"/>
      <c r="K814" s="318"/>
      <c r="L814" s="318"/>
      <c r="M814" s="318"/>
      <c r="N814" s="318"/>
      <c r="O814" s="318"/>
      <c r="P814" s="318"/>
      <c r="Q814" s="318"/>
      <c r="R814" s="318"/>
      <c r="S814" s="318"/>
      <c r="T814" s="318"/>
      <c r="U814" s="318"/>
      <c r="V814" s="318"/>
      <c r="W814" s="318"/>
      <c r="X814" s="318"/>
      <c r="Y814" s="318"/>
      <c r="Z814" s="318"/>
    </row>
    <row r="815" ht="15.75" customHeight="1">
      <c r="A815" s="319"/>
      <c r="B815" s="319"/>
      <c r="C815" s="320" t="s">
        <v>3193</v>
      </c>
      <c r="D815" s="319"/>
      <c r="E815" s="8"/>
      <c r="F815" s="8"/>
      <c r="G815" s="318"/>
      <c r="H815" s="318"/>
      <c r="I815" s="318"/>
      <c r="J815" s="318"/>
      <c r="K815" s="318"/>
      <c r="L815" s="318"/>
      <c r="M815" s="318"/>
      <c r="N815" s="318"/>
      <c r="O815" s="318"/>
      <c r="P815" s="318"/>
      <c r="Q815" s="318"/>
      <c r="R815" s="318"/>
      <c r="S815" s="318"/>
      <c r="T815" s="318"/>
      <c r="U815" s="318"/>
      <c r="V815" s="318"/>
      <c r="W815" s="318"/>
      <c r="X815" s="318"/>
      <c r="Y815" s="318"/>
      <c r="Z815" s="318"/>
    </row>
    <row r="816" ht="15.75" customHeight="1">
      <c r="A816" s="319"/>
      <c r="B816" s="319"/>
      <c r="C816" s="320" t="s">
        <v>3193</v>
      </c>
      <c r="D816" s="319"/>
      <c r="E816" s="8"/>
      <c r="F816" s="8"/>
      <c r="G816" s="318"/>
      <c r="H816" s="318"/>
      <c r="I816" s="318"/>
      <c r="J816" s="318"/>
      <c r="K816" s="318"/>
      <c r="L816" s="318"/>
      <c r="M816" s="318"/>
      <c r="N816" s="318"/>
      <c r="O816" s="318"/>
      <c r="P816" s="318"/>
      <c r="Q816" s="318"/>
      <c r="R816" s="318"/>
      <c r="S816" s="318"/>
      <c r="T816" s="318"/>
      <c r="U816" s="318"/>
      <c r="V816" s="318"/>
      <c r="W816" s="318"/>
      <c r="X816" s="318"/>
      <c r="Y816" s="318"/>
      <c r="Z816" s="318"/>
    </row>
    <row r="817" ht="15.75" customHeight="1">
      <c r="A817" s="319"/>
      <c r="B817" s="319"/>
      <c r="C817" s="320" t="s">
        <v>3193</v>
      </c>
      <c r="D817" s="319"/>
      <c r="E817" s="8"/>
      <c r="F817" s="8"/>
      <c r="G817" s="318"/>
      <c r="H817" s="318"/>
      <c r="I817" s="318"/>
      <c r="J817" s="318"/>
      <c r="K817" s="318"/>
      <c r="L817" s="318"/>
      <c r="M817" s="318"/>
      <c r="N817" s="318"/>
      <c r="O817" s="318"/>
      <c r="P817" s="318"/>
      <c r="Q817" s="318"/>
      <c r="R817" s="318"/>
      <c r="S817" s="318"/>
      <c r="T817" s="318"/>
      <c r="U817" s="318"/>
      <c r="V817" s="318"/>
      <c r="W817" s="318"/>
      <c r="X817" s="318"/>
      <c r="Y817" s="318"/>
      <c r="Z817" s="318"/>
    </row>
    <row r="818" ht="15.75" customHeight="1">
      <c r="A818" s="319"/>
      <c r="B818" s="319"/>
      <c r="C818" s="320" t="s">
        <v>3193</v>
      </c>
      <c r="D818" s="319"/>
      <c r="E818" s="8"/>
      <c r="F818" s="8"/>
      <c r="G818" s="318"/>
      <c r="H818" s="318"/>
      <c r="I818" s="318"/>
      <c r="J818" s="318"/>
      <c r="K818" s="318"/>
      <c r="L818" s="318"/>
      <c r="M818" s="318"/>
      <c r="N818" s="318"/>
      <c r="O818" s="318"/>
      <c r="P818" s="318"/>
      <c r="Q818" s="318"/>
      <c r="R818" s="318"/>
      <c r="S818" s="318"/>
      <c r="T818" s="318"/>
      <c r="U818" s="318"/>
      <c r="V818" s="318"/>
      <c r="W818" s="318"/>
      <c r="X818" s="318"/>
      <c r="Y818" s="318"/>
      <c r="Z818" s="318"/>
    </row>
    <row r="819" ht="15.75" customHeight="1">
      <c r="A819" s="319"/>
      <c r="B819" s="319"/>
      <c r="C819" s="320" t="s">
        <v>3193</v>
      </c>
      <c r="D819" s="319"/>
      <c r="E819" s="8"/>
      <c r="F819" s="8"/>
      <c r="G819" s="318"/>
      <c r="H819" s="318"/>
      <c r="I819" s="318"/>
      <c r="J819" s="318"/>
      <c r="K819" s="318"/>
      <c r="L819" s="318"/>
      <c r="M819" s="318"/>
      <c r="N819" s="318"/>
      <c r="O819" s="318"/>
      <c r="P819" s="318"/>
      <c r="Q819" s="318"/>
      <c r="R819" s="318"/>
      <c r="S819" s="318"/>
      <c r="T819" s="318"/>
      <c r="U819" s="318"/>
      <c r="V819" s="318"/>
      <c r="W819" s="318"/>
      <c r="X819" s="318"/>
      <c r="Y819" s="318"/>
      <c r="Z819" s="318"/>
    </row>
    <row r="820" ht="15.75" customHeight="1">
      <c r="A820" s="319"/>
      <c r="B820" s="319"/>
      <c r="C820" s="320" t="s">
        <v>3193</v>
      </c>
      <c r="D820" s="319"/>
      <c r="E820" s="8"/>
      <c r="F820" s="8"/>
      <c r="G820" s="318"/>
      <c r="H820" s="318"/>
      <c r="I820" s="318"/>
      <c r="J820" s="318"/>
      <c r="K820" s="318"/>
      <c r="L820" s="318"/>
      <c r="M820" s="318"/>
      <c r="N820" s="318"/>
      <c r="O820" s="318"/>
      <c r="P820" s="318"/>
      <c r="Q820" s="318"/>
      <c r="R820" s="318"/>
      <c r="S820" s="318"/>
      <c r="T820" s="318"/>
      <c r="U820" s="318"/>
      <c r="V820" s="318"/>
      <c r="W820" s="318"/>
      <c r="X820" s="318"/>
      <c r="Y820" s="318"/>
      <c r="Z820" s="318"/>
    </row>
    <row r="821" ht="15.75" customHeight="1">
      <c r="A821" s="319"/>
      <c r="B821" s="319"/>
      <c r="C821" s="320" t="s">
        <v>3193</v>
      </c>
      <c r="D821" s="319"/>
      <c r="E821" s="8"/>
      <c r="F821" s="8"/>
      <c r="G821" s="318"/>
      <c r="H821" s="318"/>
      <c r="I821" s="318"/>
      <c r="J821" s="318"/>
      <c r="K821" s="318"/>
      <c r="L821" s="318"/>
      <c r="M821" s="318"/>
      <c r="N821" s="318"/>
      <c r="O821" s="318"/>
      <c r="P821" s="318"/>
      <c r="Q821" s="318"/>
      <c r="R821" s="318"/>
      <c r="S821" s="318"/>
      <c r="T821" s="318"/>
      <c r="U821" s="318"/>
      <c r="V821" s="318"/>
      <c r="W821" s="318"/>
      <c r="X821" s="318"/>
      <c r="Y821" s="318"/>
      <c r="Z821" s="318"/>
    </row>
    <row r="822" ht="15.75" customHeight="1">
      <c r="A822" s="319"/>
      <c r="B822" s="319"/>
      <c r="C822" s="320" t="s">
        <v>3193</v>
      </c>
      <c r="D822" s="319"/>
      <c r="E822" s="8"/>
      <c r="F822" s="8"/>
      <c r="G822" s="318"/>
      <c r="H822" s="318"/>
      <c r="I822" s="318"/>
      <c r="J822" s="318"/>
      <c r="K822" s="318"/>
      <c r="L822" s="318"/>
      <c r="M822" s="318"/>
      <c r="N822" s="318"/>
      <c r="O822" s="318"/>
      <c r="P822" s="318"/>
      <c r="Q822" s="318"/>
      <c r="R822" s="318"/>
      <c r="S822" s="318"/>
      <c r="T822" s="318"/>
      <c r="U822" s="318"/>
      <c r="V822" s="318"/>
      <c r="W822" s="318"/>
      <c r="X822" s="318"/>
      <c r="Y822" s="318"/>
      <c r="Z822" s="318"/>
    </row>
    <row r="823" ht="15.75" customHeight="1">
      <c r="A823" s="319"/>
      <c r="B823" s="319"/>
      <c r="C823" s="320" t="s">
        <v>3193</v>
      </c>
      <c r="D823" s="319"/>
      <c r="E823" s="8"/>
      <c r="F823" s="8"/>
      <c r="G823" s="318"/>
      <c r="H823" s="318"/>
      <c r="I823" s="318"/>
      <c r="J823" s="318"/>
      <c r="K823" s="318"/>
      <c r="L823" s="318"/>
      <c r="M823" s="318"/>
      <c r="N823" s="318"/>
      <c r="O823" s="318"/>
      <c r="P823" s="318"/>
      <c r="Q823" s="318"/>
      <c r="R823" s="318"/>
      <c r="S823" s="318"/>
      <c r="T823" s="318"/>
      <c r="U823" s="318"/>
      <c r="V823" s="318"/>
      <c r="W823" s="318"/>
      <c r="X823" s="318"/>
      <c r="Y823" s="318"/>
      <c r="Z823" s="318"/>
    </row>
    <row r="824" ht="15.75" customHeight="1">
      <c r="A824" s="319"/>
      <c r="B824" s="319"/>
      <c r="C824" s="320" t="s">
        <v>3193</v>
      </c>
      <c r="D824" s="319"/>
      <c r="E824" s="8"/>
      <c r="F824" s="8"/>
      <c r="G824" s="318"/>
      <c r="H824" s="318"/>
      <c r="I824" s="318"/>
      <c r="J824" s="318"/>
      <c r="K824" s="318"/>
      <c r="L824" s="318"/>
      <c r="M824" s="318"/>
      <c r="N824" s="318"/>
      <c r="O824" s="318"/>
      <c r="P824" s="318"/>
      <c r="Q824" s="318"/>
      <c r="R824" s="318"/>
      <c r="S824" s="318"/>
      <c r="T824" s="318"/>
      <c r="U824" s="318"/>
      <c r="V824" s="318"/>
      <c r="W824" s="318"/>
      <c r="X824" s="318"/>
      <c r="Y824" s="318"/>
      <c r="Z824" s="318"/>
    </row>
    <row r="825" ht="15.75" customHeight="1">
      <c r="A825" s="319"/>
      <c r="B825" s="319"/>
      <c r="C825" s="320" t="s">
        <v>3193</v>
      </c>
      <c r="D825" s="319"/>
      <c r="E825" s="8"/>
      <c r="F825" s="8"/>
      <c r="G825" s="318"/>
      <c r="H825" s="318"/>
      <c r="I825" s="318"/>
      <c r="J825" s="318"/>
      <c r="K825" s="318"/>
      <c r="L825" s="318"/>
      <c r="M825" s="318"/>
      <c r="N825" s="318"/>
      <c r="O825" s="318"/>
      <c r="P825" s="318"/>
      <c r="Q825" s="318"/>
      <c r="R825" s="318"/>
      <c r="S825" s="318"/>
      <c r="T825" s="318"/>
      <c r="U825" s="318"/>
      <c r="V825" s="318"/>
      <c r="W825" s="318"/>
      <c r="X825" s="318"/>
      <c r="Y825" s="318"/>
      <c r="Z825" s="318"/>
    </row>
    <row r="826" ht="15.75" customHeight="1">
      <c r="A826" s="319"/>
      <c r="B826" s="319"/>
      <c r="C826" s="320" t="s">
        <v>3193</v>
      </c>
      <c r="D826" s="319"/>
      <c r="E826" s="8"/>
      <c r="F826" s="8"/>
      <c r="G826" s="318"/>
      <c r="H826" s="318"/>
      <c r="I826" s="318"/>
      <c r="J826" s="318"/>
      <c r="K826" s="318"/>
      <c r="L826" s="318"/>
      <c r="M826" s="318"/>
      <c r="N826" s="318"/>
      <c r="O826" s="318"/>
      <c r="P826" s="318"/>
      <c r="Q826" s="318"/>
      <c r="R826" s="318"/>
      <c r="S826" s="318"/>
      <c r="T826" s="318"/>
      <c r="U826" s="318"/>
      <c r="V826" s="318"/>
      <c r="W826" s="318"/>
      <c r="X826" s="318"/>
      <c r="Y826" s="318"/>
      <c r="Z826" s="318"/>
    </row>
    <row r="827" ht="15.75" customHeight="1">
      <c r="A827" s="319"/>
      <c r="B827" s="319"/>
      <c r="C827" s="320" t="s">
        <v>3193</v>
      </c>
      <c r="D827" s="319"/>
      <c r="E827" s="8"/>
      <c r="F827" s="8"/>
      <c r="G827" s="318"/>
      <c r="H827" s="318"/>
      <c r="I827" s="318"/>
      <c r="J827" s="318"/>
      <c r="K827" s="318"/>
      <c r="L827" s="318"/>
      <c r="M827" s="318"/>
      <c r="N827" s="318"/>
      <c r="O827" s="318"/>
      <c r="P827" s="318"/>
      <c r="Q827" s="318"/>
      <c r="R827" s="318"/>
      <c r="S827" s="318"/>
      <c r="T827" s="318"/>
      <c r="U827" s="318"/>
      <c r="V827" s="318"/>
      <c r="W827" s="318"/>
      <c r="X827" s="318"/>
      <c r="Y827" s="318"/>
      <c r="Z827" s="318"/>
    </row>
    <row r="828" ht="15.75" customHeight="1">
      <c r="A828" s="319"/>
      <c r="B828" s="319"/>
      <c r="C828" s="320" t="s">
        <v>3193</v>
      </c>
      <c r="D828" s="319"/>
      <c r="E828" s="8"/>
      <c r="F828" s="8"/>
      <c r="G828" s="318"/>
      <c r="H828" s="318"/>
      <c r="I828" s="318"/>
      <c r="J828" s="318"/>
      <c r="K828" s="318"/>
      <c r="L828" s="318"/>
      <c r="M828" s="318"/>
      <c r="N828" s="318"/>
      <c r="O828" s="318"/>
      <c r="P828" s="318"/>
      <c r="Q828" s="318"/>
      <c r="R828" s="318"/>
      <c r="S828" s="318"/>
      <c r="T828" s="318"/>
      <c r="U828" s="318"/>
      <c r="V828" s="318"/>
      <c r="W828" s="318"/>
      <c r="X828" s="318"/>
      <c r="Y828" s="318"/>
      <c r="Z828" s="318"/>
    </row>
    <row r="829" ht="15.75" customHeight="1">
      <c r="A829" s="319"/>
      <c r="B829" s="319"/>
      <c r="C829" s="320" t="s">
        <v>3193</v>
      </c>
      <c r="D829" s="319"/>
      <c r="E829" s="8"/>
      <c r="F829" s="8"/>
      <c r="G829" s="318"/>
      <c r="H829" s="318"/>
      <c r="I829" s="318"/>
      <c r="J829" s="318"/>
      <c r="K829" s="318"/>
      <c r="L829" s="318"/>
      <c r="M829" s="318"/>
      <c r="N829" s="318"/>
      <c r="O829" s="318"/>
      <c r="P829" s="318"/>
      <c r="Q829" s="318"/>
      <c r="R829" s="318"/>
      <c r="S829" s="318"/>
      <c r="T829" s="318"/>
      <c r="U829" s="318"/>
      <c r="V829" s="318"/>
      <c r="W829" s="318"/>
      <c r="X829" s="318"/>
      <c r="Y829" s="318"/>
      <c r="Z829" s="318"/>
    </row>
    <row r="830" ht="15.75" customHeight="1">
      <c r="A830" s="319"/>
      <c r="B830" s="319"/>
      <c r="C830" s="320" t="s">
        <v>3193</v>
      </c>
      <c r="D830" s="319"/>
      <c r="E830" s="8"/>
      <c r="F830" s="8"/>
      <c r="G830" s="318"/>
      <c r="H830" s="318"/>
      <c r="I830" s="318"/>
      <c r="J830" s="318"/>
      <c r="K830" s="318"/>
      <c r="L830" s="318"/>
      <c r="M830" s="318"/>
      <c r="N830" s="318"/>
      <c r="O830" s="318"/>
      <c r="P830" s="318"/>
      <c r="Q830" s="318"/>
      <c r="R830" s="318"/>
      <c r="S830" s="318"/>
      <c r="T830" s="318"/>
      <c r="U830" s="318"/>
      <c r="V830" s="318"/>
      <c r="W830" s="318"/>
      <c r="X830" s="318"/>
      <c r="Y830" s="318"/>
      <c r="Z830" s="318"/>
    </row>
    <row r="831" ht="15.75" customHeight="1">
      <c r="A831" s="319"/>
      <c r="B831" s="319"/>
      <c r="C831" s="320" t="s">
        <v>3193</v>
      </c>
      <c r="D831" s="319"/>
      <c r="E831" s="8"/>
      <c r="F831" s="8"/>
      <c r="G831" s="318"/>
      <c r="H831" s="318"/>
      <c r="I831" s="318"/>
      <c r="J831" s="318"/>
      <c r="K831" s="318"/>
      <c r="L831" s="318"/>
      <c r="M831" s="318"/>
      <c r="N831" s="318"/>
      <c r="O831" s="318"/>
      <c r="P831" s="318"/>
      <c r="Q831" s="318"/>
      <c r="R831" s="318"/>
      <c r="S831" s="318"/>
      <c r="T831" s="318"/>
      <c r="U831" s="318"/>
      <c r="V831" s="318"/>
      <c r="W831" s="318"/>
      <c r="X831" s="318"/>
      <c r="Y831" s="318"/>
      <c r="Z831" s="318"/>
    </row>
    <row r="832" ht="15.75" customHeight="1">
      <c r="A832" s="319"/>
      <c r="B832" s="319"/>
      <c r="C832" s="320" t="s">
        <v>3193</v>
      </c>
      <c r="D832" s="319"/>
      <c r="E832" s="8"/>
      <c r="F832" s="8"/>
      <c r="G832" s="318"/>
      <c r="H832" s="318"/>
      <c r="I832" s="318"/>
      <c r="J832" s="318"/>
      <c r="K832" s="318"/>
      <c r="L832" s="318"/>
      <c r="M832" s="318"/>
      <c r="N832" s="318"/>
      <c r="O832" s="318"/>
      <c r="P832" s="318"/>
      <c r="Q832" s="318"/>
      <c r="R832" s="318"/>
      <c r="S832" s="318"/>
      <c r="T832" s="318"/>
      <c r="U832" s="318"/>
      <c r="V832" s="318"/>
      <c r="W832" s="318"/>
      <c r="X832" s="318"/>
      <c r="Y832" s="318"/>
      <c r="Z832" s="318"/>
    </row>
    <row r="833" ht="15.75" customHeight="1">
      <c r="A833" s="319"/>
      <c r="B833" s="319"/>
      <c r="C833" s="320" t="s">
        <v>3193</v>
      </c>
      <c r="D833" s="319"/>
      <c r="E833" s="8"/>
      <c r="F833" s="8"/>
      <c r="G833" s="318"/>
      <c r="H833" s="318"/>
      <c r="I833" s="318"/>
      <c r="J833" s="318"/>
      <c r="K833" s="318"/>
      <c r="L833" s="318"/>
      <c r="M833" s="318"/>
      <c r="N833" s="318"/>
      <c r="O833" s="318"/>
      <c r="P833" s="318"/>
      <c r="Q833" s="318"/>
      <c r="R833" s="318"/>
      <c r="S833" s="318"/>
      <c r="T833" s="318"/>
      <c r="U833" s="318"/>
      <c r="V833" s="318"/>
      <c r="W833" s="318"/>
      <c r="X833" s="318"/>
      <c r="Y833" s="318"/>
      <c r="Z833" s="318"/>
    </row>
    <row r="834" ht="15.75" customHeight="1">
      <c r="A834" s="319"/>
      <c r="B834" s="319"/>
      <c r="C834" s="320" t="s">
        <v>3193</v>
      </c>
      <c r="D834" s="319"/>
      <c r="E834" s="8"/>
      <c r="F834" s="8"/>
      <c r="G834" s="318"/>
      <c r="H834" s="318"/>
      <c r="I834" s="318"/>
      <c r="J834" s="318"/>
      <c r="K834" s="318"/>
      <c r="L834" s="318"/>
      <c r="M834" s="318"/>
      <c r="N834" s="318"/>
      <c r="O834" s="318"/>
      <c r="P834" s="318"/>
      <c r="Q834" s="318"/>
      <c r="R834" s="318"/>
      <c r="S834" s="318"/>
      <c r="T834" s="318"/>
      <c r="U834" s="318"/>
      <c r="V834" s="318"/>
      <c r="W834" s="318"/>
      <c r="X834" s="318"/>
      <c r="Y834" s="318"/>
      <c r="Z834" s="318"/>
    </row>
    <row r="835" ht="15.75" customHeight="1">
      <c r="A835" s="319"/>
      <c r="B835" s="319"/>
      <c r="C835" s="320" t="s">
        <v>3193</v>
      </c>
      <c r="D835" s="319"/>
      <c r="E835" s="8"/>
      <c r="F835" s="8"/>
      <c r="G835" s="318"/>
      <c r="H835" s="318"/>
      <c r="I835" s="318"/>
      <c r="J835" s="318"/>
      <c r="K835" s="318"/>
      <c r="L835" s="318"/>
      <c r="M835" s="318"/>
      <c r="N835" s="318"/>
      <c r="O835" s="318"/>
      <c r="P835" s="318"/>
      <c r="Q835" s="318"/>
      <c r="R835" s="318"/>
      <c r="S835" s="318"/>
      <c r="T835" s="318"/>
      <c r="U835" s="318"/>
      <c r="V835" s="318"/>
      <c r="W835" s="318"/>
      <c r="X835" s="318"/>
      <c r="Y835" s="318"/>
      <c r="Z835" s="318"/>
    </row>
    <row r="836" ht="15.75" customHeight="1">
      <c r="A836" s="319"/>
      <c r="B836" s="319"/>
      <c r="C836" s="320" t="s">
        <v>3193</v>
      </c>
      <c r="D836" s="319"/>
      <c r="E836" s="8"/>
      <c r="F836" s="8"/>
      <c r="G836" s="318"/>
      <c r="H836" s="318"/>
      <c r="I836" s="318"/>
      <c r="J836" s="318"/>
      <c r="K836" s="318"/>
      <c r="L836" s="318"/>
      <c r="M836" s="318"/>
      <c r="N836" s="318"/>
      <c r="O836" s="318"/>
      <c r="P836" s="318"/>
      <c r="Q836" s="318"/>
      <c r="R836" s="318"/>
      <c r="S836" s="318"/>
      <c r="T836" s="318"/>
      <c r="U836" s="318"/>
      <c r="V836" s="318"/>
      <c r="W836" s="318"/>
      <c r="X836" s="318"/>
      <c r="Y836" s="318"/>
      <c r="Z836" s="318"/>
    </row>
    <row r="837" ht="15.75" customHeight="1">
      <c r="A837" s="319"/>
      <c r="B837" s="319"/>
      <c r="C837" s="320" t="s">
        <v>3193</v>
      </c>
      <c r="D837" s="319"/>
      <c r="E837" s="8"/>
      <c r="F837" s="8"/>
      <c r="G837" s="318"/>
      <c r="H837" s="318"/>
      <c r="I837" s="318"/>
      <c r="J837" s="318"/>
      <c r="K837" s="318"/>
      <c r="L837" s="318"/>
      <c r="M837" s="318"/>
      <c r="N837" s="318"/>
      <c r="O837" s="318"/>
      <c r="P837" s="318"/>
      <c r="Q837" s="318"/>
      <c r="R837" s="318"/>
      <c r="S837" s="318"/>
      <c r="T837" s="318"/>
      <c r="U837" s="318"/>
      <c r="V837" s="318"/>
      <c r="W837" s="318"/>
      <c r="X837" s="318"/>
      <c r="Y837" s="318"/>
      <c r="Z837" s="318"/>
    </row>
    <row r="838" ht="15.75" customHeight="1">
      <c r="A838" s="319"/>
      <c r="B838" s="319"/>
      <c r="C838" s="320" t="s">
        <v>3193</v>
      </c>
      <c r="D838" s="319"/>
      <c r="E838" s="8"/>
      <c r="F838" s="8"/>
      <c r="G838" s="318"/>
      <c r="H838" s="318"/>
      <c r="I838" s="318"/>
      <c r="J838" s="318"/>
      <c r="K838" s="318"/>
      <c r="L838" s="318"/>
      <c r="M838" s="318"/>
      <c r="N838" s="318"/>
      <c r="O838" s="318"/>
      <c r="P838" s="318"/>
      <c r="Q838" s="318"/>
      <c r="R838" s="318"/>
      <c r="S838" s="318"/>
      <c r="T838" s="318"/>
      <c r="U838" s="318"/>
      <c r="V838" s="318"/>
      <c r="W838" s="318"/>
      <c r="X838" s="318"/>
      <c r="Y838" s="318"/>
      <c r="Z838" s="318"/>
    </row>
    <row r="839" ht="15.75" customHeight="1">
      <c r="A839" s="319"/>
      <c r="B839" s="319"/>
      <c r="C839" s="320" t="s">
        <v>3193</v>
      </c>
      <c r="D839" s="319"/>
      <c r="E839" s="8"/>
      <c r="F839" s="8"/>
      <c r="G839" s="318"/>
      <c r="H839" s="318"/>
      <c r="I839" s="318"/>
      <c r="J839" s="318"/>
      <c r="K839" s="318"/>
      <c r="L839" s="318"/>
      <c r="M839" s="318"/>
      <c r="N839" s="318"/>
      <c r="O839" s="318"/>
      <c r="P839" s="318"/>
      <c r="Q839" s="318"/>
      <c r="R839" s="318"/>
      <c r="S839" s="318"/>
      <c r="T839" s="318"/>
      <c r="U839" s="318"/>
      <c r="V839" s="318"/>
      <c r="W839" s="318"/>
      <c r="X839" s="318"/>
      <c r="Y839" s="318"/>
      <c r="Z839" s="318"/>
    </row>
    <row r="840" ht="15.75" customHeight="1">
      <c r="A840" s="319"/>
      <c r="B840" s="319"/>
      <c r="C840" s="320" t="s">
        <v>3193</v>
      </c>
      <c r="D840" s="319"/>
      <c r="E840" s="8"/>
      <c r="F840" s="8"/>
      <c r="G840" s="318"/>
      <c r="H840" s="318"/>
      <c r="I840" s="318"/>
      <c r="J840" s="318"/>
      <c r="K840" s="318"/>
      <c r="L840" s="318"/>
      <c r="M840" s="318"/>
      <c r="N840" s="318"/>
      <c r="O840" s="318"/>
      <c r="P840" s="318"/>
      <c r="Q840" s="318"/>
      <c r="R840" s="318"/>
      <c r="S840" s="318"/>
      <c r="T840" s="318"/>
      <c r="U840" s="318"/>
      <c r="V840" s="318"/>
      <c r="W840" s="318"/>
      <c r="X840" s="318"/>
      <c r="Y840" s="318"/>
      <c r="Z840" s="318"/>
    </row>
    <row r="841" ht="15.75" customHeight="1">
      <c r="A841" s="319"/>
      <c r="B841" s="319"/>
      <c r="C841" s="320" t="s">
        <v>3193</v>
      </c>
      <c r="D841" s="319"/>
      <c r="E841" s="8"/>
      <c r="F841" s="8"/>
      <c r="G841" s="318"/>
      <c r="H841" s="318"/>
      <c r="I841" s="318"/>
      <c r="J841" s="318"/>
      <c r="K841" s="318"/>
      <c r="L841" s="318"/>
      <c r="M841" s="318"/>
      <c r="N841" s="318"/>
      <c r="O841" s="318"/>
      <c r="P841" s="318"/>
      <c r="Q841" s="318"/>
      <c r="R841" s="318"/>
      <c r="S841" s="318"/>
      <c r="T841" s="318"/>
      <c r="U841" s="318"/>
      <c r="V841" s="318"/>
      <c r="W841" s="318"/>
      <c r="X841" s="318"/>
      <c r="Y841" s="318"/>
      <c r="Z841" s="318"/>
    </row>
    <row r="842" ht="15.75" customHeight="1">
      <c r="A842" s="319"/>
      <c r="B842" s="319"/>
      <c r="C842" s="320" t="s">
        <v>3193</v>
      </c>
      <c r="D842" s="319"/>
      <c r="E842" s="8"/>
      <c r="F842" s="8"/>
      <c r="G842" s="318"/>
      <c r="H842" s="318"/>
      <c r="I842" s="318"/>
      <c r="J842" s="318"/>
      <c r="K842" s="318"/>
      <c r="L842" s="318"/>
      <c r="M842" s="318"/>
      <c r="N842" s="318"/>
      <c r="O842" s="318"/>
      <c r="P842" s="318"/>
      <c r="Q842" s="318"/>
      <c r="R842" s="318"/>
      <c r="S842" s="318"/>
      <c r="T842" s="318"/>
      <c r="U842" s="318"/>
      <c r="V842" s="318"/>
      <c r="W842" s="318"/>
      <c r="X842" s="318"/>
      <c r="Y842" s="318"/>
      <c r="Z842" s="318"/>
    </row>
    <row r="843" ht="15.75" customHeight="1">
      <c r="A843" s="319"/>
      <c r="B843" s="319"/>
      <c r="C843" s="320" t="s">
        <v>3193</v>
      </c>
      <c r="D843" s="319"/>
      <c r="E843" s="8"/>
      <c r="F843" s="8"/>
      <c r="G843" s="318"/>
      <c r="H843" s="318"/>
      <c r="I843" s="318"/>
      <c r="J843" s="318"/>
      <c r="K843" s="318"/>
      <c r="L843" s="318"/>
      <c r="M843" s="318"/>
      <c r="N843" s="318"/>
      <c r="O843" s="318"/>
      <c r="P843" s="318"/>
      <c r="Q843" s="318"/>
      <c r="R843" s="318"/>
      <c r="S843" s="318"/>
      <c r="T843" s="318"/>
      <c r="U843" s="318"/>
      <c r="V843" s="318"/>
      <c r="W843" s="318"/>
      <c r="X843" s="318"/>
      <c r="Y843" s="318"/>
      <c r="Z843" s="318"/>
    </row>
    <row r="844" ht="15.75" customHeight="1">
      <c r="A844" s="319"/>
      <c r="B844" s="319"/>
      <c r="C844" s="320" t="s">
        <v>3193</v>
      </c>
      <c r="D844" s="319"/>
      <c r="E844" s="8"/>
      <c r="F844" s="8"/>
      <c r="G844" s="318"/>
      <c r="H844" s="318"/>
      <c r="I844" s="318"/>
      <c r="J844" s="318"/>
      <c r="K844" s="318"/>
      <c r="L844" s="318"/>
      <c r="M844" s="318"/>
      <c r="N844" s="318"/>
      <c r="O844" s="318"/>
      <c r="P844" s="318"/>
      <c r="Q844" s="318"/>
      <c r="R844" s="318"/>
      <c r="S844" s="318"/>
      <c r="T844" s="318"/>
      <c r="U844" s="318"/>
      <c r="V844" s="318"/>
      <c r="W844" s="318"/>
      <c r="X844" s="318"/>
      <c r="Y844" s="318"/>
      <c r="Z844" s="318"/>
    </row>
    <row r="845" ht="15.75" customHeight="1">
      <c r="A845" s="319"/>
      <c r="B845" s="319"/>
      <c r="C845" s="320" t="s">
        <v>3193</v>
      </c>
      <c r="D845" s="319"/>
      <c r="E845" s="8"/>
      <c r="F845" s="8"/>
      <c r="G845" s="318"/>
      <c r="H845" s="318"/>
      <c r="I845" s="318"/>
      <c r="J845" s="318"/>
      <c r="K845" s="318"/>
      <c r="L845" s="318"/>
      <c r="M845" s="318"/>
      <c r="N845" s="318"/>
      <c r="O845" s="318"/>
      <c r="P845" s="318"/>
      <c r="Q845" s="318"/>
      <c r="R845" s="318"/>
      <c r="S845" s="318"/>
      <c r="T845" s="318"/>
      <c r="U845" s="318"/>
      <c r="V845" s="318"/>
      <c r="W845" s="318"/>
      <c r="X845" s="318"/>
      <c r="Y845" s="318"/>
      <c r="Z845" s="318"/>
    </row>
    <row r="846" ht="15.75" customHeight="1">
      <c r="A846" s="319"/>
      <c r="B846" s="319"/>
      <c r="C846" s="320" t="s">
        <v>3193</v>
      </c>
      <c r="D846" s="319"/>
      <c r="E846" s="8"/>
      <c r="F846" s="8"/>
      <c r="G846" s="318"/>
      <c r="H846" s="318"/>
      <c r="I846" s="318"/>
      <c r="J846" s="318"/>
      <c r="K846" s="318"/>
      <c r="L846" s="318"/>
      <c r="M846" s="318"/>
      <c r="N846" s="318"/>
      <c r="O846" s="318"/>
      <c r="P846" s="318"/>
      <c r="Q846" s="318"/>
      <c r="R846" s="318"/>
      <c r="S846" s="318"/>
      <c r="T846" s="318"/>
      <c r="U846" s="318"/>
      <c r="V846" s="318"/>
      <c r="W846" s="318"/>
      <c r="X846" s="318"/>
      <c r="Y846" s="318"/>
      <c r="Z846" s="318"/>
    </row>
    <row r="847" ht="15.75" customHeight="1">
      <c r="A847" s="319"/>
      <c r="B847" s="319"/>
      <c r="C847" s="320" t="s">
        <v>3193</v>
      </c>
      <c r="D847" s="319"/>
      <c r="E847" s="8"/>
      <c r="F847" s="8"/>
      <c r="G847" s="318"/>
      <c r="H847" s="318"/>
      <c r="I847" s="318"/>
      <c r="J847" s="318"/>
      <c r="K847" s="318"/>
      <c r="L847" s="318"/>
      <c r="M847" s="318"/>
      <c r="N847" s="318"/>
      <c r="O847" s="318"/>
      <c r="P847" s="318"/>
      <c r="Q847" s="318"/>
      <c r="R847" s="318"/>
      <c r="S847" s="318"/>
      <c r="T847" s="318"/>
      <c r="U847" s="318"/>
      <c r="V847" s="318"/>
      <c r="W847" s="318"/>
      <c r="X847" s="318"/>
      <c r="Y847" s="318"/>
      <c r="Z847" s="318"/>
    </row>
    <row r="848" ht="15.75" customHeight="1">
      <c r="A848" s="319"/>
      <c r="B848" s="319"/>
      <c r="C848" s="320" t="s">
        <v>3193</v>
      </c>
      <c r="D848" s="319"/>
      <c r="E848" s="8"/>
      <c r="F848" s="8"/>
      <c r="G848" s="318"/>
      <c r="H848" s="318"/>
      <c r="I848" s="318"/>
      <c r="J848" s="318"/>
      <c r="K848" s="318"/>
      <c r="L848" s="318"/>
      <c r="M848" s="318"/>
      <c r="N848" s="318"/>
      <c r="O848" s="318"/>
      <c r="P848" s="318"/>
      <c r="Q848" s="318"/>
      <c r="R848" s="318"/>
      <c r="S848" s="318"/>
      <c r="T848" s="318"/>
      <c r="U848" s="318"/>
      <c r="V848" s="318"/>
      <c r="W848" s="318"/>
      <c r="X848" s="318"/>
      <c r="Y848" s="318"/>
      <c r="Z848" s="318"/>
    </row>
    <row r="849" ht="15.75" customHeight="1">
      <c r="A849" s="319"/>
      <c r="B849" s="319"/>
      <c r="C849" s="320" t="s">
        <v>3193</v>
      </c>
      <c r="D849" s="319"/>
      <c r="E849" s="8"/>
      <c r="F849" s="8"/>
      <c r="G849" s="318"/>
      <c r="H849" s="318"/>
      <c r="I849" s="318"/>
      <c r="J849" s="318"/>
      <c r="K849" s="318"/>
      <c r="L849" s="318"/>
      <c r="M849" s="318"/>
      <c r="N849" s="318"/>
      <c r="O849" s="318"/>
      <c r="P849" s="318"/>
      <c r="Q849" s="318"/>
      <c r="R849" s="318"/>
      <c r="S849" s="318"/>
      <c r="T849" s="318"/>
      <c r="U849" s="318"/>
      <c r="V849" s="318"/>
      <c r="W849" s="318"/>
      <c r="X849" s="318"/>
      <c r="Y849" s="318"/>
      <c r="Z849" s="318"/>
    </row>
    <row r="850" ht="15.75" customHeight="1">
      <c r="A850" s="319"/>
      <c r="B850" s="319"/>
      <c r="C850" s="320" t="s">
        <v>3193</v>
      </c>
      <c r="D850" s="319"/>
      <c r="E850" s="8"/>
      <c r="F850" s="8"/>
      <c r="G850" s="318"/>
      <c r="H850" s="318"/>
      <c r="I850" s="318"/>
      <c r="J850" s="318"/>
      <c r="K850" s="318"/>
      <c r="L850" s="318"/>
      <c r="M850" s="318"/>
      <c r="N850" s="318"/>
      <c r="O850" s="318"/>
      <c r="P850" s="318"/>
      <c r="Q850" s="318"/>
      <c r="R850" s="318"/>
      <c r="S850" s="318"/>
      <c r="T850" s="318"/>
      <c r="U850" s="318"/>
      <c r="V850" s="318"/>
      <c r="W850" s="318"/>
      <c r="X850" s="318"/>
      <c r="Y850" s="318"/>
      <c r="Z850" s="318"/>
    </row>
    <row r="851" ht="15.75" customHeight="1">
      <c r="A851" s="319"/>
      <c r="B851" s="319"/>
      <c r="C851" s="320" t="s">
        <v>3193</v>
      </c>
      <c r="D851" s="319"/>
      <c r="E851" s="8"/>
      <c r="F851" s="8"/>
      <c r="G851" s="318"/>
      <c r="H851" s="318"/>
      <c r="I851" s="318"/>
      <c r="J851" s="318"/>
      <c r="K851" s="318"/>
      <c r="L851" s="318"/>
      <c r="M851" s="318"/>
      <c r="N851" s="318"/>
      <c r="O851" s="318"/>
      <c r="P851" s="318"/>
      <c r="Q851" s="318"/>
      <c r="R851" s="318"/>
      <c r="S851" s="318"/>
      <c r="T851" s="318"/>
      <c r="U851" s="318"/>
      <c r="V851" s="318"/>
      <c r="W851" s="318"/>
      <c r="X851" s="318"/>
      <c r="Y851" s="318"/>
      <c r="Z851" s="318"/>
    </row>
    <row r="852" ht="15.75" customHeight="1">
      <c r="A852" s="319"/>
      <c r="B852" s="319"/>
      <c r="C852" s="320" t="s">
        <v>3193</v>
      </c>
      <c r="D852" s="319"/>
      <c r="E852" s="8"/>
      <c r="F852" s="8"/>
      <c r="G852" s="318"/>
      <c r="H852" s="318"/>
      <c r="I852" s="318"/>
      <c r="J852" s="318"/>
      <c r="K852" s="318"/>
      <c r="L852" s="318"/>
      <c r="M852" s="318"/>
      <c r="N852" s="318"/>
      <c r="O852" s="318"/>
      <c r="P852" s="318"/>
      <c r="Q852" s="318"/>
      <c r="R852" s="318"/>
      <c r="S852" s="318"/>
      <c r="T852" s="318"/>
      <c r="U852" s="318"/>
      <c r="V852" s="318"/>
      <c r="W852" s="318"/>
      <c r="X852" s="318"/>
      <c r="Y852" s="318"/>
      <c r="Z852" s="318"/>
    </row>
    <row r="853" ht="15.75" customHeight="1">
      <c r="A853" s="319"/>
      <c r="B853" s="319"/>
      <c r="C853" s="320" t="s">
        <v>3193</v>
      </c>
      <c r="D853" s="319"/>
      <c r="E853" s="8"/>
      <c r="F853" s="8"/>
      <c r="G853" s="318"/>
      <c r="H853" s="318"/>
      <c r="I853" s="318"/>
      <c r="J853" s="318"/>
      <c r="K853" s="318"/>
      <c r="L853" s="318"/>
      <c r="M853" s="318"/>
      <c r="N853" s="318"/>
      <c r="O853" s="318"/>
      <c r="P853" s="318"/>
      <c r="Q853" s="318"/>
      <c r="R853" s="318"/>
      <c r="S853" s="318"/>
      <c r="T853" s="318"/>
      <c r="U853" s="318"/>
      <c r="V853" s="318"/>
      <c r="W853" s="318"/>
      <c r="X853" s="318"/>
      <c r="Y853" s="318"/>
      <c r="Z853" s="318"/>
    </row>
    <row r="854" ht="15.75" customHeight="1">
      <c r="A854" s="319"/>
      <c r="B854" s="319"/>
      <c r="C854" s="320" t="s">
        <v>3193</v>
      </c>
      <c r="D854" s="319"/>
      <c r="E854" s="8"/>
      <c r="F854" s="8"/>
      <c r="G854" s="318"/>
      <c r="H854" s="318"/>
      <c r="I854" s="318"/>
      <c r="J854" s="318"/>
      <c r="K854" s="318"/>
      <c r="L854" s="318"/>
      <c r="M854" s="318"/>
      <c r="N854" s="318"/>
      <c r="O854" s="318"/>
      <c r="P854" s="318"/>
      <c r="Q854" s="318"/>
      <c r="R854" s="318"/>
      <c r="S854" s="318"/>
      <c r="T854" s="318"/>
      <c r="U854" s="318"/>
      <c r="V854" s="318"/>
      <c r="W854" s="318"/>
      <c r="X854" s="318"/>
      <c r="Y854" s="318"/>
      <c r="Z854" s="318"/>
    </row>
    <row r="855" ht="15.75" customHeight="1">
      <c r="A855" s="319"/>
      <c r="B855" s="319"/>
      <c r="C855" s="320" t="s">
        <v>3193</v>
      </c>
      <c r="D855" s="319"/>
      <c r="E855" s="8"/>
      <c r="F855" s="8"/>
      <c r="G855" s="318"/>
      <c r="H855" s="318"/>
      <c r="I855" s="318"/>
      <c r="J855" s="318"/>
      <c r="K855" s="318"/>
      <c r="L855" s="318"/>
      <c r="M855" s="318"/>
      <c r="N855" s="318"/>
      <c r="O855" s="318"/>
      <c r="P855" s="318"/>
      <c r="Q855" s="318"/>
      <c r="R855" s="318"/>
      <c r="S855" s="318"/>
      <c r="T855" s="318"/>
      <c r="U855" s="318"/>
      <c r="V855" s="318"/>
      <c r="W855" s="318"/>
      <c r="X855" s="318"/>
      <c r="Y855" s="318"/>
      <c r="Z855" s="318"/>
    </row>
    <row r="856" ht="15.75" customHeight="1">
      <c r="A856" s="319"/>
      <c r="B856" s="319"/>
      <c r="C856" s="320" t="s">
        <v>3193</v>
      </c>
      <c r="D856" s="319"/>
      <c r="E856" s="8"/>
      <c r="F856" s="8"/>
      <c r="G856" s="318"/>
      <c r="H856" s="318"/>
      <c r="I856" s="318"/>
      <c r="J856" s="318"/>
      <c r="K856" s="318"/>
      <c r="L856" s="318"/>
      <c r="M856" s="318"/>
      <c r="N856" s="318"/>
      <c r="O856" s="318"/>
      <c r="P856" s="318"/>
      <c r="Q856" s="318"/>
      <c r="R856" s="318"/>
      <c r="S856" s="318"/>
      <c r="T856" s="318"/>
      <c r="U856" s="318"/>
      <c r="V856" s="318"/>
      <c r="W856" s="318"/>
      <c r="X856" s="318"/>
      <c r="Y856" s="318"/>
      <c r="Z856" s="318"/>
    </row>
    <row r="857" ht="15.75" customHeight="1">
      <c r="A857" s="319"/>
      <c r="B857" s="319"/>
      <c r="C857" s="320" t="s">
        <v>3193</v>
      </c>
      <c r="D857" s="319"/>
      <c r="E857" s="8"/>
      <c r="F857" s="8"/>
      <c r="G857" s="318"/>
      <c r="H857" s="318"/>
      <c r="I857" s="318"/>
      <c r="J857" s="318"/>
      <c r="K857" s="318"/>
      <c r="L857" s="318"/>
      <c r="M857" s="318"/>
      <c r="N857" s="318"/>
      <c r="O857" s="318"/>
      <c r="P857" s="318"/>
      <c r="Q857" s="318"/>
      <c r="R857" s="318"/>
      <c r="S857" s="318"/>
      <c r="T857" s="318"/>
      <c r="U857" s="318"/>
      <c r="V857" s="318"/>
      <c r="W857" s="318"/>
      <c r="X857" s="318"/>
      <c r="Y857" s="318"/>
      <c r="Z857" s="318"/>
    </row>
    <row r="858" ht="15.75" customHeight="1">
      <c r="A858" s="319"/>
      <c r="B858" s="319"/>
      <c r="C858" s="320" t="s">
        <v>3193</v>
      </c>
      <c r="D858" s="319"/>
      <c r="E858" s="8"/>
      <c r="F858" s="8"/>
      <c r="G858" s="318"/>
      <c r="H858" s="318"/>
      <c r="I858" s="318"/>
      <c r="J858" s="318"/>
      <c r="K858" s="318"/>
      <c r="L858" s="318"/>
      <c r="M858" s="318"/>
      <c r="N858" s="318"/>
      <c r="O858" s="318"/>
      <c r="P858" s="318"/>
      <c r="Q858" s="318"/>
      <c r="R858" s="318"/>
      <c r="S858" s="318"/>
      <c r="T858" s="318"/>
      <c r="U858" s="318"/>
      <c r="V858" s="318"/>
      <c r="W858" s="318"/>
      <c r="X858" s="318"/>
      <c r="Y858" s="318"/>
      <c r="Z858" s="318"/>
    </row>
    <row r="859" ht="15.75" customHeight="1">
      <c r="A859" s="319"/>
      <c r="B859" s="319"/>
      <c r="C859" s="320" t="s">
        <v>3193</v>
      </c>
      <c r="D859" s="319"/>
      <c r="E859" s="8"/>
      <c r="F859" s="8"/>
      <c r="G859" s="318"/>
      <c r="H859" s="318"/>
      <c r="I859" s="318"/>
      <c r="J859" s="318"/>
      <c r="K859" s="318"/>
      <c r="L859" s="318"/>
      <c r="M859" s="318"/>
      <c r="N859" s="318"/>
      <c r="O859" s="318"/>
      <c r="P859" s="318"/>
      <c r="Q859" s="318"/>
      <c r="R859" s="318"/>
      <c r="S859" s="318"/>
      <c r="T859" s="318"/>
      <c r="U859" s="318"/>
      <c r="V859" s="318"/>
      <c r="W859" s="318"/>
      <c r="X859" s="318"/>
      <c r="Y859" s="318"/>
      <c r="Z859" s="318"/>
    </row>
    <row r="860" ht="15.75" customHeight="1">
      <c r="A860" s="319"/>
      <c r="B860" s="319"/>
      <c r="C860" s="320" t="s">
        <v>3193</v>
      </c>
      <c r="D860" s="319"/>
      <c r="E860" s="8"/>
      <c r="F860" s="8"/>
      <c r="G860" s="318"/>
      <c r="H860" s="318"/>
      <c r="I860" s="318"/>
      <c r="J860" s="318"/>
      <c r="K860" s="318"/>
      <c r="L860" s="318"/>
      <c r="M860" s="318"/>
      <c r="N860" s="318"/>
      <c r="O860" s="318"/>
      <c r="P860" s="318"/>
      <c r="Q860" s="318"/>
      <c r="R860" s="318"/>
      <c r="S860" s="318"/>
      <c r="T860" s="318"/>
      <c r="U860" s="318"/>
      <c r="V860" s="318"/>
      <c r="W860" s="318"/>
      <c r="X860" s="318"/>
      <c r="Y860" s="318"/>
      <c r="Z860" s="318"/>
    </row>
    <row r="861" ht="15.75" customHeight="1">
      <c r="A861" s="319"/>
      <c r="B861" s="319"/>
      <c r="C861" s="320" t="s">
        <v>3193</v>
      </c>
      <c r="D861" s="319"/>
      <c r="E861" s="8"/>
      <c r="F861" s="8"/>
      <c r="G861" s="318"/>
      <c r="H861" s="318"/>
      <c r="I861" s="318"/>
      <c r="J861" s="318"/>
      <c r="K861" s="318"/>
      <c r="L861" s="318"/>
      <c r="M861" s="318"/>
      <c r="N861" s="318"/>
      <c r="O861" s="318"/>
      <c r="P861" s="318"/>
      <c r="Q861" s="318"/>
      <c r="R861" s="318"/>
      <c r="S861" s="318"/>
      <c r="T861" s="318"/>
      <c r="U861" s="318"/>
      <c r="V861" s="318"/>
      <c r="W861" s="318"/>
      <c r="X861" s="318"/>
      <c r="Y861" s="318"/>
      <c r="Z861" s="318"/>
    </row>
    <row r="862" ht="15.75" customHeight="1">
      <c r="A862" s="319"/>
      <c r="B862" s="319"/>
      <c r="C862" s="320" t="s">
        <v>3193</v>
      </c>
      <c r="D862" s="319"/>
      <c r="E862" s="8"/>
      <c r="F862" s="8"/>
      <c r="G862" s="318"/>
      <c r="H862" s="318"/>
      <c r="I862" s="318"/>
      <c r="J862" s="318"/>
      <c r="K862" s="318"/>
      <c r="L862" s="318"/>
      <c r="M862" s="318"/>
      <c r="N862" s="318"/>
      <c r="O862" s="318"/>
      <c r="P862" s="318"/>
      <c r="Q862" s="318"/>
      <c r="R862" s="318"/>
      <c r="S862" s="318"/>
      <c r="T862" s="318"/>
      <c r="U862" s="318"/>
      <c r="V862" s="318"/>
      <c r="W862" s="318"/>
      <c r="X862" s="318"/>
      <c r="Y862" s="318"/>
      <c r="Z862" s="318"/>
    </row>
    <row r="863" ht="15.75" customHeight="1">
      <c r="A863" s="319"/>
      <c r="B863" s="319"/>
      <c r="C863" s="320" t="s">
        <v>3193</v>
      </c>
      <c r="D863" s="319"/>
      <c r="E863" s="8"/>
      <c r="F863" s="8"/>
      <c r="G863" s="318"/>
      <c r="H863" s="318"/>
      <c r="I863" s="318"/>
      <c r="J863" s="318"/>
      <c r="K863" s="318"/>
      <c r="L863" s="318"/>
      <c r="M863" s="318"/>
      <c r="N863" s="318"/>
      <c r="O863" s="318"/>
      <c r="P863" s="318"/>
      <c r="Q863" s="318"/>
      <c r="R863" s="318"/>
      <c r="S863" s="318"/>
      <c r="T863" s="318"/>
      <c r="U863" s="318"/>
      <c r="V863" s="318"/>
      <c r="W863" s="318"/>
      <c r="X863" s="318"/>
      <c r="Y863" s="318"/>
      <c r="Z863" s="318"/>
    </row>
    <row r="864" ht="15.75" customHeight="1">
      <c r="A864" s="319"/>
      <c r="B864" s="319"/>
      <c r="C864" s="320" t="s">
        <v>3193</v>
      </c>
      <c r="D864" s="319"/>
      <c r="E864" s="8"/>
      <c r="F864" s="8"/>
      <c r="G864" s="318"/>
      <c r="H864" s="318"/>
      <c r="I864" s="318"/>
      <c r="J864" s="318"/>
      <c r="K864" s="318"/>
      <c r="L864" s="318"/>
      <c r="M864" s="318"/>
      <c r="N864" s="318"/>
      <c r="O864" s="318"/>
      <c r="P864" s="318"/>
      <c r="Q864" s="318"/>
      <c r="R864" s="318"/>
      <c r="S864" s="318"/>
      <c r="T864" s="318"/>
      <c r="U864" s="318"/>
      <c r="V864" s="318"/>
      <c r="W864" s="318"/>
      <c r="X864" s="318"/>
      <c r="Y864" s="318"/>
      <c r="Z864" s="318"/>
    </row>
    <row r="865" ht="15.75" customHeight="1">
      <c r="A865" s="319"/>
      <c r="B865" s="319"/>
      <c r="C865" s="320" t="s">
        <v>3193</v>
      </c>
      <c r="D865" s="319"/>
      <c r="E865" s="8"/>
      <c r="F865" s="8"/>
      <c r="G865" s="318"/>
      <c r="H865" s="318"/>
      <c r="I865" s="318"/>
      <c r="J865" s="318"/>
      <c r="K865" s="318"/>
      <c r="L865" s="318"/>
      <c r="M865" s="318"/>
      <c r="N865" s="318"/>
      <c r="O865" s="318"/>
      <c r="P865" s="318"/>
      <c r="Q865" s="318"/>
      <c r="R865" s="318"/>
      <c r="S865" s="318"/>
      <c r="T865" s="318"/>
      <c r="U865" s="318"/>
      <c r="V865" s="318"/>
      <c r="W865" s="318"/>
      <c r="X865" s="318"/>
      <c r="Y865" s="318"/>
      <c r="Z865" s="318"/>
    </row>
    <row r="866" ht="15.75" customHeight="1">
      <c r="A866" s="319"/>
      <c r="B866" s="319"/>
      <c r="C866" s="320" t="s">
        <v>3193</v>
      </c>
      <c r="D866" s="319"/>
      <c r="E866" s="8"/>
      <c r="F866" s="8"/>
      <c r="G866" s="318"/>
      <c r="H866" s="318"/>
      <c r="I866" s="318"/>
      <c r="J866" s="318"/>
      <c r="K866" s="318"/>
      <c r="L866" s="318"/>
      <c r="M866" s="318"/>
      <c r="N866" s="318"/>
      <c r="O866" s="318"/>
      <c r="P866" s="318"/>
      <c r="Q866" s="318"/>
      <c r="R866" s="318"/>
      <c r="S866" s="318"/>
      <c r="T866" s="318"/>
      <c r="U866" s="318"/>
      <c r="V866" s="318"/>
      <c r="W866" s="318"/>
      <c r="X866" s="318"/>
      <c r="Y866" s="318"/>
      <c r="Z866" s="318"/>
    </row>
    <row r="867" ht="15.75" customHeight="1">
      <c r="A867" s="319"/>
      <c r="B867" s="319"/>
      <c r="C867" s="320" t="s">
        <v>3193</v>
      </c>
      <c r="D867" s="319"/>
      <c r="E867" s="8"/>
      <c r="F867" s="8"/>
      <c r="G867" s="318"/>
      <c r="H867" s="318"/>
      <c r="I867" s="318"/>
      <c r="J867" s="318"/>
      <c r="K867" s="318"/>
      <c r="L867" s="318"/>
      <c r="M867" s="318"/>
      <c r="N867" s="318"/>
      <c r="O867" s="318"/>
      <c r="P867" s="318"/>
      <c r="Q867" s="318"/>
      <c r="R867" s="318"/>
      <c r="S867" s="318"/>
      <c r="T867" s="318"/>
      <c r="U867" s="318"/>
      <c r="V867" s="318"/>
      <c r="W867" s="318"/>
      <c r="X867" s="318"/>
      <c r="Y867" s="318"/>
      <c r="Z867" s="318"/>
    </row>
    <row r="868" ht="15.75" customHeight="1">
      <c r="A868" s="319"/>
      <c r="B868" s="319"/>
      <c r="C868" s="320" t="s">
        <v>3193</v>
      </c>
      <c r="D868" s="319"/>
      <c r="E868" s="8"/>
      <c r="F868" s="8"/>
      <c r="G868" s="318"/>
      <c r="H868" s="318"/>
      <c r="I868" s="318"/>
      <c r="J868" s="318"/>
      <c r="K868" s="318"/>
      <c r="L868" s="318"/>
      <c r="M868" s="318"/>
      <c r="N868" s="318"/>
      <c r="O868" s="318"/>
      <c r="P868" s="318"/>
      <c r="Q868" s="318"/>
      <c r="R868" s="318"/>
      <c r="S868" s="318"/>
      <c r="T868" s="318"/>
      <c r="U868" s="318"/>
      <c r="V868" s="318"/>
      <c r="W868" s="318"/>
      <c r="X868" s="318"/>
      <c r="Y868" s="318"/>
      <c r="Z868" s="318"/>
    </row>
    <row r="869" ht="15.75" customHeight="1">
      <c r="A869" s="319"/>
      <c r="B869" s="319"/>
      <c r="C869" s="320" t="s">
        <v>3193</v>
      </c>
      <c r="D869" s="319"/>
      <c r="E869" s="8"/>
      <c r="F869" s="8"/>
      <c r="G869" s="318"/>
      <c r="H869" s="318"/>
      <c r="I869" s="318"/>
      <c r="J869" s="318"/>
      <c r="K869" s="318"/>
      <c r="L869" s="318"/>
      <c r="M869" s="318"/>
      <c r="N869" s="318"/>
      <c r="O869" s="318"/>
      <c r="P869" s="318"/>
      <c r="Q869" s="318"/>
      <c r="R869" s="318"/>
      <c r="S869" s="318"/>
      <c r="T869" s="318"/>
      <c r="U869" s="318"/>
      <c r="V869" s="318"/>
      <c r="W869" s="318"/>
      <c r="X869" s="318"/>
      <c r="Y869" s="318"/>
      <c r="Z869" s="318"/>
    </row>
    <row r="870" ht="15.75" customHeight="1">
      <c r="A870" s="319"/>
      <c r="B870" s="319"/>
      <c r="C870" s="320" t="s">
        <v>3193</v>
      </c>
      <c r="D870" s="319"/>
      <c r="E870" s="8"/>
      <c r="F870" s="8"/>
      <c r="G870" s="318"/>
      <c r="H870" s="318"/>
      <c r="I870" s="318"/>
      <c r="J870" s="318"/>
      <c r="K870" s="318"/>
      <c r="L870" s="318"/>
      <c r="M870" s="318"/>
      <c r="N870" s="318"/>
      <c r="O870" s="318"/>
      <c r="P870" s="318"/>
      <c r="Q870" s="318"/>
      <c r="R870" s="318"/>
      <c r="S870" s="318"/>
      <c r="T870" s="318"/>
      <c r="U870" s="318"/>
      <c r="V870" s="318"/>
      <c r="W870" s="318"/>
      <c r="X870" s="318"/>
      <c r="Y870" s="318"/>
      <c r="Z870" s="318"/>
    </row>
    <row r="871" ht="15.75" customHeight="1">
      <c r="A871" s="319"/>
      <c r="B871" s="319"/>
      <c r="C871" s="320" t="s">
        <v>3193</v>
      </c>
      <c r="D871" s="319"/>
      <c r="E871" s="8"/>
      <c r="F871" s="8"/>
      <c r="G871" s="318"/>
      <c r="H871" s="318"/>
      <c r="I871" s="318"/>
      <c r="J871" s="318"/>
      <c r="K871" s="318"/>
      <c r="L871" s="318"/>
      <c r="M871" s="318"/>
      <c r="N871" s="318"/>
      <c r="O871" s="318"/>
      <c r="P871" s="318"/>
      <c r="Q871" s="318"/>
      <c r="R871" s="318"/>
      <c r="S871" s="318"/>
      <c r="T871" s="318"/>
      <c r="U871" s="318"/>
      <c r="V871" s="318"/>
      <c r="W871" s="318"/>
      <c r="X871" s="318"/>
      <c r="Y871" s="318"/>
      <c r="Z871" s="318"/>
    </row>
    <row r="872" ht="15.75" customHeight="1">
      <c r="A872" s="319"/>
      <c r="B872" s="319"/>
      <c r="C872" s="320" t="s">
        <v>3193</v>
      </c>
      <c r="D872" s="319"/>
      <c r="E872" s="8"/>
      <c r="F872" s="8"/>
      <c r="G872" s="318"/>
      <c r="H872" s="318"/>
      <c r="I872" s="318"/>
      <c r="J872" s="318"/>
      <c r="K872" s="318"/>
      <c r="L872" s="318"/>
      <c r="M872" s="318"/>
      <c r="N872" s="318"/>
      <c r="O872" s="318"/>
      <c r="P872" s="318"/>
      <c r="Q872" s="318"/>
      <c r="R872" s="318"/>
      <c r="S872" s="318"/>
      <c r="T872" s="318"/>
      <c r="U872" s="318"/>
      <c r="V872" s="318"/>
      <c r="W872" s="318"/>
      <c r="X872" s="318"/>
      <c r="Y872" s="318"/>
      <c r="Z872" s="318"/>
    </row>
    <row r="873" ht="15.75" customHeight="1">
      <c r="A873" s="319"/>
      <c r="B873" s="319"/>
      <c r="C873" s="320" t="s">
        <v>3193</v>
      </c>
      <c r="D873" s="319"/>
      <c r="E873" s="8"/>
      <c r="F873" s="8"/>
      <c r="G873" s="318"/>
      <c r="H873" s="318"/>
      <c r="I873" s="318"/>
      <c r="J873" s="318"/>
      <c r="K873" s="318"/>
      <c r="L873" s="318"/>
      <c r="M873" s="318"/>
      <c r="N873" s="318"/>
      <c r="O873" s="318"/>
      <c r="P873" s="318"/>
      <c r="Q873" s="318"/>
      <c r="R873" s="318"/>
      <c r="S873" s="318"/>
      <c r="T873" s="318"/>
      <c r="U873" s="318"/>
      <c r="V873" s="318"/>
      <c r="W873" s="318"/>
      <c r="X873" s="318"/>
      <c r="Y873" s="318"/>
      <c r="Z873" s="318"/>
    </row>
    <row r="874" ht="15.75" customHeight="1">
      <c r="A874" s="319"/>
      <c r="B874" s="319"/>
      <c r="C874" s="320" t="s">
        <v>3193</v>
      </c>
      <c r="D874" s="319"/>
      <c r="E874" s="8"/>
      <c r="F874" s="8"/>
      <c r="G874" s="318"/>
      <c r="H874" s="318"/>
      <c r="I874" s="318"/>
      <c r="J874" s="318"/>
      <c r="K874" s="318"/>
      <c r="L874" s="318"/>
      <c r="M874" s="318"/>
      <c r="N874" s="318"/>
      <c r="O874" s="318"/>
      <c r="P874" s="318"/>
      <c r="Q874" s="318"/>
      <c r="R874" s="318"/>
      <c r="S874" s="318"/>
      <c r="T874" s="318"/>
      <c r="U874" s="318"/>
      <c r="V874" s="318"/>
      <c r="W874" s="318"/>
      <c r="X874" s="318"/>
      <c r="Y874" s="318"/>
      <c r="Z874" s="318"/>
    </row>
    <row r="875" ht="15.75" customHeight="1">
      <c r="A875" s="319"/>
      <c r="B875" s="319"/>
      <c r="C875" s="320" t="s">
        <v>3193</v>
      </c>
      <c r="D875" s="319"/>
      <c r="E875" s="8"/>
      <c r="F875" s="8"/>
      <c r="G875" s="318"/>
      <c r="H875" s="318"/>
      <c r="I875" s="318"/>
      <c r="J875" s="318"/>
      <c r="K875" s="318"/>
      <c r="L875" s="318"/>
      <c r="M875" s="318"/>
      <c r="N875" s="318"/>
      <c r="O875" s="318"/>
      <c r="P875" s="318"/>
      <c r="Q875" s="318"/>
      <c r="R875" s="318"/>
      <c r="S875" s="318"/>
      <c r="T875" s="318"/>
      <c r="U875" s="318"/>
      <c r="V875" s="318"/>
      <c r="W875" s="318"/>
      <c r="X875" s="318"/>
      <c r="Y875" s="318"/>
      <c r="Z875" s="318"/>
    </row>
    <row r="876" ht="15.75" customHeight="1">
      <c r="A876" s="319"/>
      <c r="B876" s="319"/>
      <c r="C876" s="320" t="s">
        <v>3193</v>
      </c>
      <c r="D876" s="319"/>
      <c r="E876" s="8"/>
      <c r="F876" s="8"/>
      <c r="G876" s="318"/>
      <c r="H876" s="318"/>
      <c r="I876" s="318"/>
      <c r="J876" s="318"/>
      <c r="K876" s="318"/>
      <c r="L876" s="318"/>
      <c r="M876" s="318"/>
      <c r="N876" s="318"/>
      <c r="O876" s="318"/>
      <c r="P876" s="318"/>
      <c r="Q876" s="318"/>
      <c r="R876" s="318"/>
      <c r="S876" s="318"/>
      <c r="T876" s="318"/>
      <c r="U876" s="318"/>
      <c r="V876" s="318"/>
      <c r="W876" s="318"/>
      <c r="X876" s="318"/>
      <c r="Y876" s="318"/>
      <c r="Z876" s="318"/>
    </row>
    <row r="877" ht="15.75" customHeight="1">
      <c r="A877" s="319"/>
      <c r="B877" s="319"/>
      <c r="C877" s="320" t="s">
        <v>3193</v>
      </c>
      <c r="D877" s="319"/>
      <c r="E877" s="8"/>
      <c r="F877" s="8"/>
      <c r="G877" s="318"/>
      <c r="H877" s="318"/>
      <c r="I877" s="318"/>
      <c r="J877" s="318"/>
      <c r="K877" s="318"/>
      <c r="L877" s="318"/>
      <c r="M877" s="318"/>
      <c r="N877" s="318"/>
      <c r="O877" s="318"/>
      <c r="P877" s="318"/>
      <c r="Q877" s="318"/>
      <c r="R877" s="318"/>
      <c r="S877" s="318"/>
      <c r="T877" s="318"/>
      <c r="U877" s="318"/>
      <c r="V877" s="318"/>
      <c r="W877" s="318"/>
      <c r="X877" s="318"/>
      <c r="Y877" s="318"/>
      <c r="Z877" s="318"/>
    </row>
    <row r="878" ht="15.75" customHeight="1">
      <c r="A878" s="319"/>
      <c r="B878" s="319"/>
      <c r="C878" s="320" t="s">
        <v>3193</v>
      </c>
      <c r="D878" s="319"/>
      <c r="E878" s="8"/>
      <c r="F878" s="8"/>
      <c r="G878" s="318"/>
      <c r="H878" s="318"/>
      <c r="I878" s="318"/>
      <c r="J878" s="318"/>
      <c r="K878" s="318"/>
      <c r="L878" s="318"/>
      <c r="M878" s="318"/>
      <c r="N878" s="318"/>
      <c r="O878" s="318"/>
      <c r="P878" s="318"/>
      <c r="Q878" s="318"/>
      <c r="R878" s="318"/>
      <c r="S878" s="318"/>
      <c r="T878" s="318"/>
      <c r="U878" s="318"/>
      <c r="V878" s="318"/>
      <c r="W878" s="318"/>
      <c r="X878" s="318"/>
      <c r="Y878" s="318"/>
      <c r="Z878" s="318"/>
    </row>
    <row r="879" ht="15.75" customHeight="1">
      <c r="A879" s="319"/>
      <c r="B879" s="319"/>
      <c r="C879" s="320" t="s">
        <v>3193</v>
      </c>
      <c r="D879" s="319"/>
      <c r="E879" s="8"/>
      <c r="F879" s="8"/>
      <c r="G879" s="318"/>
      <c r="H879" s="318"/>
      <c r="I879" s="318"/>
      <c r="J879" s="318"/>
      <c r="K879" s="318"/>
      <c r="L879" s="318"/>
      <c r="M879" s="318"/>
      <c r="N879" s="318"/>
      <c r="O879" s="318"/>
      <c r="P879" s="318"/>
      <c r="Q879" s="318"/>
      <c r="R879" s="318"/>
      <c r="S879" s="318"/>
      <c r="T879" s="318"/>
      <c r="U879" s="318"/>
      <c r="V879" s="318"/>
      <c r="W879" s="318"/>
      <c r="X879" s="318"/>
      <c r="Y879" s="318"/>
      <c r="Z879" s="318"/>
    </row>
    <row r="880" ht="15.75" customHeight="1">
      <c r="A880" s="319"/>
      <c r="B880" s="319"/>
      <c r="C880" s="320" t="s">
        <v>3193</v>
      </c>
      <c r="D880" s="319"/>
      <c r="E880" s="8"/>
      <c r="F880" s="8"/>
      <c r="G880" s="318"/>
      <c r="H880" s="318"/>
      <c r="I880" s="318"/>
      <c r="J880" s="318"/>
      <c r="K880" s="318"/>
      <c r="L880" s="318"/>
      <c r="M880" s="318"/>
      <c r="N880" s="318"/>
      <c r="O880" s="318"/>
      <c r="P880" s="318"/>
      <c r="Q880" s="318"/>
      <c r="R880" s="318"/>
      <c r="S880" s="318"/>
      <c r="T880" s="318"/>
      <c r="U880" s="318"/>
      <c r="V880" s="318"/>
      <c r="W880" s="318"/>
      <c r="X880" s="318"/>
      <c r="Y880" s="318"/>
      <c r="Z880" s="318"/>
    </row>
    <row r="881" ht="15.75" customHeight="1">
      <c r="A881" s="319"/>
      <c r="B881" s="319"/>
      <c r="C881" s="320" t="s">
        <v>3193</v>
      </c>
      <c r="D881" s="319"/>
      <c r="E881" s="8"/>
      <c r="F881" s="8"/>
      <c r="G881" s="318"/>
      <c r="H881" s="318"/>
      <c r="I881" s="318"/>
      <c r="J881" s="318"/>
      <c r="K881" s="318"/>
      <c r="L881" s="318"/>
      <c r="M881" s="318"/>
      <c r="N881" s="318"/>
      <c r="O881" s="318"/>
      <c r="P881" s="318"/>
      <c r="Q881" s="318"/>
      <c r="R881" s="318"/>
      <c r="S881" s="318"/>
      <c r="T881" s="318"/>
      <c r="U881" s="318"/>
      <c r="V881" s="318"/>
      <c r="W881" s="318"/>
      <c r="X881" s="318"/>
      <c r="Y881" s="318"/>
      <c r="Z881" s="318"/>
    </row>
    <row r="882" ht="15.75" customHeight="1">
      <c r="A882" s="319"/>
      <c r="B882" s="319"/>
      <c r="C882" s="320" t="s">
        <v>3193</v>
      </c>
      <c r="D882" s="319"/>
      <c r="E882" s="8"/>
      <c r="F882" s="8"/>
      <c r="G882" s="318"/>
      <c r="H882" s="318"/>
      <c r="I882" s="318"/>
      <c r="J882" s="318"/>
      <c r="K882" s="318"/>
      <c r="L882" s="318"/>
      <c r="M882" s="318"/>
      <c r="N882" s="318"/>
      <c r="O882" s="318"/>
      <c r="P882" s="318"/>
      <c r="Q882" s="318"/>
      <c r="R882" s="318"/>
      <c r="S882" s="318"/>
      <c r="T882" s="318"/>
      <c r="U882" s="318"/>
      <c r="V882" s="318"/>
      <c r="W882" s="318"/>
      <c r="X882" s="318"/>
      <c r="Y882" s="318"/>
      <c r="Z882" s="318"/>
    </row>
    <row r="883" ht="15.75" customHeight="1">
      <c r="A883" s="319"/>
      <c r="B883" s="319"/>
      <c r="C883" s="320" t="s">
        <v>3193</v>
      </c>
      <c r="D883" s="319"/>
      <c r="E883" s="8"/>
      <c r="F883" s="8"/>
      <c r="G883" s="318"/>
      <c r="H883" s="318"/>
      <c r="I883" s="318"/>
      <c r="J883" s="318"/>
      <c r="K883" s="318"/>
      <c r="L883" s="318"/>
      <c r="M883" s="318"/>
      <c r="N883" s="318"/>
      <c r="O883" s="318"/>
      <c r="P883" s="318"/>
      <c r="Q883" s="318"/>
      <c r="R883" s="318"/>
      <c r="S883" s="318"/>
      <c r="T883" s="318"/>
      <c r="U883" s="318"/>
      <c r="V883" s="318"/>
      <c r="W883" s="318"/>
      <c r="X883" s="318"/>
      <c r="Y883" s="318"/>
      <c r="Z883" s="318"/>
    </row>
    <row r="884" ht="15.75" customHeight="1">
      <c r="A884" s="319"/>
      <c r="B884" s="319"/>
      <c r="C884" s="320" t="s">
        <v>3193</v>
      </c>
      <c r="D884" s="319"/>
      <c r="E884" s="8"/>
      <c r="F884" s="8"/>
      <c r="G884" s="318"/>
      <c r="H884" s="318"/>
      <c r="I884" s="318"/>
      <c r="J884" s="318"/>
      <c r="K884" s="318"/>
      <c r="L884" s="318"/>
      <c r="M884" s="318"/>
      <c r="N884" s="318"/>
      <c r="O884" s="318"/>
      <c r="P884" s="318"/>
      <c r="Q884" s="318"/>
      <c r="R884" s="318"/>
      <c r="S884" s="318"/>
      <c r="T884" s="318"/>
      <c r="U884" s="318"/>
      <c r="V884" s="318"/>
      <c r="W884" s="318"/>
      <c r="X884" s="318"/>
      <c r="Y884" s="318"/>
      <c r="Z884" s="318"/>
    </row>
    <row r="885" ht="15.75" customHeight="1">
      <c r="A885" s="319"/>
      <c r="B885" s="319"/>
      <c r="C885" s="320" t="s">
        <v>3193</v>
      </c>
      <c r="D885" s="319"/>
      <c r="E885" s="8"/>
      <c r="F885" s="8"/>
      <c r="G885" s="318"/>
      <c r="H885" s="318"/>
      <c r="I885" s="318"/>
      <c r="J885" s="318"/>
      <c r="K885" s="318"/>
      <c r="L885" s="318"/>
      <c r="M885" s="318"/>
      <c r="N885" s="318"/>
      <c r="O885" s="318"/>
      <c r="P885" s="318"/>
      <c r="Q885" s="318"/>
      <c r="R885" s="318"/>
      <c r="S885" s="318"/>
      <c r="T885" s="318"/>
      <c r="U885" s="318"/>
      <c r="V885" s="318"/>
      <c r="W885" s="318"/>
      <c r="X885" s="318"/>
      <c r="Y885" s="318"/>
      <c r="Z885" s="318"/>
    </row>
    <row r="886" ht="15.75" customHeight="1">
      <c r="A886" s="319"/>
      <c r="B886" s="319"/>
      <c r="C886" s="320" t="s">
        <v>3193</v>
      </c>
      <c r="D886" s="319"/>
      <c r="E886" s="8"/>
      <c r="F886" s="8"/>
      <c r="G886" s="318"/>
      <c r="H886" s="318"/>
      <c r="I886" s="318"/>
      <c r="J886" s="318"/>
      <c r="K886" s="318"/>
      <c r="L886" s="318"/>
      <c r="M886" s="318"/>
      <c r="N886" s="318"/>
      <c r="O886" s="318"/>
      <c r="P886" s="318"/>
      <c r="Q886" s="318"/>
      <c r="R886" s="318"/>
      <c r="S886" s="318"/>
      <c r="T886" s="318"/>
      <c r="U886" s="318"/>
      <c r="V886" s="318"/>
      <c r="W886" s="318"/>
      <c r="X886" s="318"/>
      <c r="Y886" s="318"/>
      <c r="Z886" s="318"/>
    </row>
    <row r="887" ht="15.75" customHeight="1">
      <c r="A887" s="319"/>
      <c r="B887" s="319"/>
      <c r="C887" s="320" t="s">
        <v>3193</v>
      </c>
      <c r="D887" s="319"/>
      <c r="E887" s="8"/>
      <c r="F887" s="8"/>
      <c r="G887" s="318"/>
      <c r="H887" s="318"/>
      <c r="I887" s="318"/>
      <c r="J887" s="318"/>
      <c r="K887" s="318"/>
      <c r="L887" s="318"/>
      <c r="M887" s="318"/>
      <c r="N887" s="318"/>
      <c r="O887" s="318"/>
      <c r="P887" s="318"/>
      <c r="Q887" s="318"/>
      <c r="R887" s="318"/>
      <c r="S887" s="318"/>
      <c r="T887" s="318"/>
      <c r="U887" s="318"/>
      <c r="V887" s="318"/>
      <c r="W887" s="318"/>
      <c r="X887" s="318"/>
      <c r="Y887" s="318"/>
      <c r="Z887" s="318"/>
    </row>
    <row r="888" ht="15.75" customHeight="1">
      <c r="A888" s="319"/>
      <c r="B888" s="319"/>
      <c r="C888" s="320" t="s">
        <v>3193</v>
      </c>
      <c r="D888" s="319"/>
      <c r="E888" s="8"/>
      <c r="F888" s="8"/>
      <c r="G888" s="318"/>
      <c r="H888" s="318"/>
      <c r="I888" s="318"/>
      <c r="J888" s="318"/>
      <c r="K888" s="318"/>
      <c r="L888" s="318"/>
      <c r="M888" s="318"/>
      <c r="N888" s="318"/>
      <c r="O888" s="318"/>
      <c r="P888" s="318"/>
      <c r="Q888" s="318"/>
      <c r="R888" s="318"/>
      <c r="S888" s="318"/>
      <c r="T888" s="318"/>
      <c r="U888" s="318"/>
      <c r="V888" s="318"/>
      <c r="W888" s="318"/>
      <c r="X888" s="318"/>
      <c r="Y888" s="318"/>
      <c r="Z888" s="318"/>
    </row>
    <row r="889" ht="15.75" customHeight="1">
      <c r="A889" s="319"/>
      <c r="B889" s="319"/>
      <c r="C889" s="320" t="s">
        <v>3193</v>
      </c>
      <c r="D889" s="319"/>
      <c r="E889" s="8"/>
      <c r="F889" s="8"/>
      <c r="G889" s="318"/>
      <c r="H889" s="318"/>
      <c r="I889" s="318"/>
      <c r="J889" s="318"/>
      <c r="K889" s="318"/>
      <c r="L889" s="318"/>
      <c r="M889" s="318"/>
      <c r="N889" s="318"/>
      <c r="O889" s="318"/>
      <c r="P889" s="318"/>
      <c r="Q889" s="318"/>
      <c r="R889" s="318"/>
      <c r="S889" s="318"/>
      <c r="T889" s="318"/>
      <c r="U889" s="318"/>
      <c r="V889" s="318"/>
      <c r="W889" s="318"/>
      <c r="X889" s="318"/>
      <c r="Y889" s="318"/>
      <c r="Z889" s="318"/>
    </row>
    <row r="890" ht="15.75" customHeight="1">
      <c r="A890" s="319"/>
      <c r="B890" s="319"/>
      <c r="C890" s="320" t="s">
        <v>3193</v>
      </c>
      <c r="D890" s="319"/>
      <c r="E890" s="8"/>
      <c r="F890" s="8"/>
      <c r="G890" s="318"/>
      <c r="H890" s="318"/>
      <c r="I890" s="318"/>
      <c r="J890" s="318"/>
      <c r="K890" s="318"/>
      <c r="L890" s="318"/>
      <c r="M890" s="318"/>
      <c r="N890" s="318"/>
      <c r="O890" s="318"/>
      <c r="P890" s="318"/>
      <c r="Q890" s="318"/>
      <c r="R890" s="318"/>
      <c r="S890" s="318"/>
      <c r="T890" s="318"/>
      <c r="U890" s="318"/>
      <c r="V890" s="318"/>
      <c r="W890" s="318"/>
      <c r="X890" s="318"/>
      <c r="Y890" s="318"/>
      <c r="Z890" s="318"/>
    </row>
    <row r="891" ht="15.75" customHeight="1">
      <c r="A891" s="319"/>
      <c r="B891" s="319"/>
      <c r="C891" s="320" t="s">
        <v>3193</v>
      </c>
      <c r="D891" s="319"/>
      <c r="E891" s="8"/>
      <c r="F891" s="8"/>
      <c r="G891" s="318"/>
      <c r="H891" s="318"/>
      <c r="I891" s="318"/>
      <c r="J891" s="318"/>
      <c r="K891" s="318"/>
      <c r="L891" s="318"/>
      <c r="M891" s="318"/>
      <c r="N891" s="318"/>
      <c r="O891" s="318"/>
      <c r="P891" s="318"/>
      <c r="Q891" s="318"/>
      <c r="R891" s="318"/>
      <c r="S891" s="318"/>
      <c r="T891" s="318"/>
      <c r="U891" s="318"/>
      <c r="V891" s="318"/>
      <c r="W891" s="318"/>
      <c r="X891" s="318"/>
      <c r="Y891" s="318"/>
      <c r="Z891" s="318"/>
    </row>
    <row r="892" ht="15.75" customHeight="1">
      <c r="A892" s="319"/>
      <c r="B892" s="319"/>
      <c r="C892" s="320" t="s">
        <v>3193</v>
      </c>
      <c r="D892" s="319"/>
      <c r="E892" s="8"/>
      <c r="F892" s="8"/>
      <c r="G892" s="318"/>
      <c r="H892" s="318"/>
      <c r="I892" s="318"/>
      <c r="J892" s="318"/>
      <c r="K892" s="318"/>
      <c r="L892" s="318"/>
      <c r="M892" s="318"/>
      <c r="N892" s="318"/>
      <c r="O892" s="318"/>
      <c r="P892" s="318"/>
      <c r="Q892" s="318"/>
      <c r="R892" s="318"/>
      <c r="S892" s="318"/>
      <c r="T892" s="318"/>
      <c r="U892" s="318"/>
      <c r="V892" s="318"/>
      <c r="W892" s="318"/>
      <c r="X892" s="318"/>
      <c r="Y892" s="318"/>
      <c r="Z892" s="318"/>
    </row>
    <row r="893" ht="15.75" customHeight="1">
      <c r="A893" s="319"/>
      <c r="B893" s="319"/>
      <c r="C893" s="320" t="s">
        <v>3193</v>
      </c>
      <c r="D893" s="319"/>
      <c r="E893" s="8"/>
      <c r="F893" s="8"/>
      <c r="G893" s="318"/>
      <c r="H893" s="318"/>
      <c r="I893" s="318"/>
      <c r="J893" s="318"/>
      <c r="K893" s="318"/>
      <c r="L893" s="318"/>
      <c r="M893" s="318"/>
      <c r="N893" s="318"/>
      <c r="O893" s="318"/>
      <c r="P893" s="318"/>
      <c r="Q893" s="318"/>
      <c r="R893" s="318"/>
      <c r="S893" s="318"/>
      <c r="T893" s="318"/>
      <c r="U893" s="318"/>
      <c r="V893" s="318"/>
      <c r="W893" s="318"/>
      <c r="X893" s="318"/>
      <c r="Y893" s="318"/>
      <c r="Z893" s="318"/>
    </row>
    <row r="894" ht="15.75" customHeight="1">
      <c r="A894" s="319"/>
      <c r="B894" s="319"/>
      <c r="C894" s="320" t="s">
        <v>3193</v>
      </c>
      <c r="D894" s="319"/>
      <c r="E894" s="8"/>
      <c r="F894" s="8"/>
      <c r="G894" s="318"/>
      <c r="H894" s="318"/>
      <c r="I894" s="318"/>
      <c r="J894" s="318"/>
      <c r="K894" s="318"/>
      <c r="L894" s="318"/>
      <c r="M894" s="318"/>
      <c r="N894" s="318"/>
      <c r="O894" s="318"/>
      <c r="P894" s="318"/>
      <c r="Q894" s="318"/>
      <c r="R894" s="318"/>
      <c r="S894" s="318"/>
      <c r="T894" s="318"/>
      <c r="U894" s="318"/>
      <c r="V894" s="318"/>
      <c r="W894" s="318"/>
      <c r="X894" s="318"/>
      <c r="Y894" s="318"/>
      <c r="Z894" s="318"/>
    </row>
    <row r="895" ht="15.75" customHeight="1">
      <c r="A895" s="319"/>
      <c r="B895" s="319"/>
      <c r="C895" s="320" t="s">
        <v>3193</v>
      </c>
      <c r="D895" s="319"/>
      <c r="E895" s="8"/>
      <c r="F895" s="8"/>
      <c r="G895" s="318"/>
      <c r="H895" s="318"/>
      <c r="I895" s="318"/>
      <c r="J895" s="318"/>
      <c r="K895" s="318"/>
      <c r="L895" s="318"/>
      <c r="M895" s="318"/>
      <c r="N895" s="318"/>
      <c r="O895" s="318"/>
      <c r="P895" s="318"/>
      <c r="Q895" s="318"/>
      <c r="R895" s="318"/>
      <c r="S895" s="318"/>
      <c r="T895" s="318"/>
      <c r="U895" s="318"/>
      <c r="V895" s="318"/>
      <c r="W895" s="318"/>
      <c r="X895" s="318"/>
      <c r="Y895" s="318"/>
      <c r="Z895" s="318"/>
    </row>
    <row r="896" ht="15.75" customHeight="1">
      <c r="A896" s="319"/>
      <c r="B896" s="319"/>
      <c r="C896" s="320" t="s">
        <v>3193</v>
      </c>
      <c r="D896" s="319"/>
      <c r="E896" s="8"/>
      <c r="F896" s="8"/>
      <c r="G896" s="318"/>
      <c r="H896" s="318"/>
      <c r="I896" s="318"/>
      <c r="J896" s="318"/>
      <c r="K896" s="318"/>
      <c r="L896" s="318"/>
      <c r="M896" s="318"/>
      <c r="N896" s="318"/>
      <c r="O896" s="318"/>
      <c r="P896" s="318"/>
      <c r="Q896" s="318"/>
      <c r="R896" s="318"/>
      <c r="S896" s="318"/>
      <c r="T896" s="318"/>
      <c r="U896" s="318"/>
      <c r="V896" s="318"/>
      <c r="W896" s="318"/>
      <c r="X896" s="318"/>
      <c r="Y896" s="318"/>
      <c r="Z896" s="318"/>
    </row>
    <row r="897" ht="15.75" customHeight="1">
      <c r="A897" s="319"/>
      <c r="B897" s="319"/>
      <c r="C897" s="320" t="s">
        <v>3193</v>
      </c>
      <c r="D897" s="319"/>
      <c r="E897" s="8"/>
      <c r="F897" s="8"/>
      <c r="G897" s="318"/>
      <c r="H897" s="318"/>
      <c r="I897" s="318"/>
      <c r="J897" s="318"/>
      <c r="K897" s="318"/>
      <c r="L897" s="318"/>
      <c r="M897" s="318"/>
      <c r="N897" s="318"/>
      <c r="O897" s="318"/>
      <c r="P897" s="318"/>
      <c r="Q897" s="318"/>
      <c r="R897" s="318"/>
      <c r="S897" s="318"/>
      <c r="T897" s="318"/>
      <c r="U897" s="318"/>
      <c r="V897" s="318"/>
      <c r="W897" s="318"/>
      <c r="X897" s="318"/>
      <c r="Y897" s="318"/>
      <c r="Z897" s="318"/>
    </row>
    <row r="898" ht="15.75" customHeight="1">
      <c r="A898" s="319"/>
      <c r="B898" s="319"/>
      <c r="C898" s="320" t="s">
        <v>3193</v>
      </c>
      <c r="D898" s="319"/>
      <c r="E898" s="8"/>
      <c r="F898" s="8"/>
      <c r="G898" s="318"/>
      <c r="H898" s="318"/>
      <c r="I898" s="318"/>
      <c r="J898" s="318"/>
      <c r="K898" s="318"/>
      <c r="L898" s="318"/>
      <c r="M898" s="318"/>
      <c r="N898" s="318"/>
      <c r="O898" s="318"/>
      <c r="P898" s="318"/>
      <c r="Q898" s="318"/>
      <c r="R898" s="318"/>
      <c r="S898" s="318"/>
      <c r="T898" s="318"/>
      <c r="U898" s="318"/>
      <c r="V898" s="318"/>
      <c r="W898" s="318"/>
      <c r="X898" s="318"/>
      <c r="Y898" s="318"/>
      <c r="Z898" s="318"/>
    </row>
    <row r="899" ht="15.75" customHeight="1">
      <c r="A899" s="319"/>
      <c r="B899" s="319"/>
      <c r="C899" s="320" t="s">
        <v>3193</v>
      </c>
      <c r="D899" s="319"/>
      <c r="E899" s="8"/>
      <c r="F899" s="8"/>
      <c r="G899" s="318"/>
      <c r="H899" s="318"/>
      <c r="I899" s="318"/>
      <c r="J899" s="318"/>
      <c r="K899" s="318"/>
      <c r="L899" s="318"/>
      <c r="M899" s="318"/>
      <c r="N899" s="318"/>
      <c r="O899" s="318"/>
      <c r="P899" s="318"/>
      <c r="Q899" s="318"/>
      <c r="R899" s="318"/>
      <c r="S899" s="318"/>
      <c r="T899" s="318"/>
      <c r="U899" s="318"/>
      <c r="V899" s="318"/>
      <c r="W899" s="318"/>
      <c r="X899" s="318"/>
      <c r="Y899" s="318"/>
      <c r="Z899" s="318"/>
    </row>
    <row r="900" ht="15.75" customHeight="1">
      <c r="A900" s="319"/>
      <c r="B900" s="319"/>
      <c r="C900" s="320" t="s">
        <v>3193</v>
      </c>
      <c r="D900" s="319"/>
      <c r="E900" s="8"/>
      <c r="F900" s="8"/>
      <c r="G900" s="318"/>
      <c r="H900" s="318"/>
      <c r="I900" s="318"/>
      <c r="J900" s="318"/>
      <c r="K900" s="318"/>
      <c r="L900" s="318"/>
      <c r="M900" s="318"/>
      <c r="N900" s="318"/>
      <c r="O900" s="318"/>
      <c r="P900" s="318"/>
      <c r="Q900" s="318"/>
      <c r="R900" s="318"/>
      <c r="S900" s="318"/>
      <c r="T900" s="318"/>
      <c r="U900" s="318"/>
      <c r="V900" s="318"/>
      <c r="W900" s="318"/>
      <c r="X900" s="318"/>
      <c r="Y900" s="318"/>
      <c r="Z900" s="318"/>
    </row>
    <row r="901" ht="15.75" customHeight="1">
      <c r="A901" s="319"/>
      <c r="B901" s="319"/>
      <c r="C901" s="320" t="s">
        <v>3193</v>
      </c>
      <c r="D901" s="319"/>
      <c r="E901" s="8"/>
      <c r="F901" s="8"/>
      <c r="G901" s="318"/>
      <c r="H901" s="318"/>
      <c r="I901" s="318"/>
      <c r="J901" s="318"/>
      <c r="K901" s="318"/>
      <c r="L901" s="318"/>
      <c r="M901" s="318"/>
      <c r="N901" s="318"/>
      <c r="O901" s="318"/>
      <c r="P901" s="318"/>
      <c r="Q901" s="318"/>
      <c r="R901" s="318"/>
      <c r="S901" s="318"/>
      <c r="T901" s="318"/>
      <c r="U901" s="318"/>
      <c r="V901" s="318"/>
      <c r="W901" s="318"/>
      <c r="X901" s="318"/>
      <c r="Y901" s="318"/>
      <c r="Z901" s="318"/>
    </row>
    <row r="902" ht="15.75" customHeight="1">
      <c r="A902" s="319"/>
      <c r="B902" s="319"/>
      <c r="C902" s="320" t="s">
        <v>3193</v>
      </c>
      <c r="D902" s="319"/>
      <c r="E902" s="8"/>
      <c r="F902" s="8"/>
      <c r="G902" s="318"/>
      <c r="H902" s="318"/>
      <c r="I902" s="318"/>
      <c r="J902" s="318"/>
      <c r="K902" s="318"/>
      <c r="L902" s="318"/>
      <c r="M902" s="318"/>
      <c r="N902" s="318"/>
      <c r="O902" s="318"/>
      <c r="P902" s="318"/>
      <c r="Q902" s="318"/>
      <c r="R902" s="318"/>
      <c r="S902" s="318"/>
      <c r="T902" s="318"/>
      <c r="U902" s="318"/>
      <c r="V902" s="318"/>
      <c r="W902" s="318"/>
      <c r="X902" s="318"/>
      <c r="Y902" s="318"/>
      <c r="Z902" s="318"/>
    </row>
    <row r="903" ht="15.75" customHeight="1">
      <c r="A903" s="319"/>
      <c r="B903" s="319"/>
      <c r="C903" s="320" t="s">
        <v>3193</v>
      </c>
      <c r="D903" s="319"/>
      <c r="E903" s="8"/>
      <c r="F903" s="8"/>
      <c r="G903" s="318"/>
      <c r="H903" s="318"/>
      <c r="I903" s="318"/>
      <c r="J903" s="318"/>
      <c r="K903" s="318"/>
      <c r="L903" s="318"/>
      <c r="M903" s="318"/>
      <c r="N903" s="318"/>
      <c r="O903" s="318"/>
      <c r="P903" s="318"/>
      <c r="Q903" s="318"/>
      <c r="R903" s="318"/>
      <c r="S903" s="318"/>
      <c r="T903" s="318"/>
      <c r="U903" s="318"/>
      <c r="V903" s="318"/>
      <c r="W903" s="318"/>
      <c r="X903" s="318"/>
      <c r="Y903" s="318"/>
      <c r="Z903" s="318"/>
    </row>
    <row r="904" ht="15.75" customHeight="1">
      <c r="A904" s="319"/>
      <c r="B904" s="319"/>
      <c r="C904" s="320" t="s">
        <v>3193</v>
      </c>
      <c r="D904" s="319"/>
      <c r="E904" s="8"/>
      <c r="F904" s="8"/>
      <c r="G904" s="318"/>
      <c r="H904" s="318"/>
      <c r="I904" s="318"/>
      <c r="J904" s="318"/>
      <c r="K904" s="318"/>
      <c r="L904" s="318"/>
      <c r="M904" s="318"/>
      <c r="N904" s="318"/>
      <c r="O904" s="318"/>
      <c r="P904" s="318"/>
      <c r="Q904" s="318"/>
      <c r="R904" s="318"/>
      <c r="S904" s="318"/>
      <c r="T904" s="318"/>
      <c r="U904" s="318"/>
      <c r="V904" s="318"/>
      <c r="W904" s="318"/>
      <c r="X904" s="318"/>
      <c r="Y904" s="318"/>
      <c r="Z904" s="318"/>
    </row>
    <row r="905" ht="15.75" customHeight="1">
      <c r="A905" s="319"/>
      <c r="B905" s="319"/>
      <c r="C905" s="320" t="s">
        <v>3193</v>
      </c>
      <c r="D905" s="319"/>
      <c r="E905" s="8"/>
      <c r="F905" s="8"/>
      <c r="G905" s="318"/>
      <c r="H905" s="318"/>
      <c r="I905" s="318"/>
      <c r="J905" s="318"/>
      <c r="K905" s="318"/>
      <c r="L905" s="318"/>
      <c r="M905" s="318"/>
      <c r="N905" s="318"/>
      <c r="O905" s="318"/>
      <c r="P905" s="318"/>
      <c r="Q905" s="318"/>
      <c r="R905" s="318"/>
      <c r="S905" s="318"/>
      <c r="T905" s="318"/>
      <c r="U905" s="318"/>
      <c r="V905" s="318"/>
      <c r="W905" s="318"/>
      <c r="X905" s="318"/>
      <c r="Y905" s="318"/>
      <c r="Z905" s="318"/>
    </row>
    <row r="906" ht="15.75" customHeight="1">
      <c r="A906" s="319"/>
      <c r="B906" s="319"/>
      <c r="C906" s="320" t="s">
        <v>3193</v>
      </c>
      <c r="D906" s="319"/>
      <c r="E906" s="8"/>
      <c r="F906" s="8"/>
      <c r="G906" s="318"/>
      <c r="H906" s="318"/>
      <c r="I906" s="318"/>
      <c r="J906" s="318"/>
      <c r="K906" s="318"/>
      <c r="L906" s="318"/>
      <c r="M906" s="318"/>
      <c r="N906" s="318"/>
      <c r="O906" s="318"/>
      <c r="P906" s="318"/>
      <c r="Q906" s="318"/>
      <c r="R906" s="318"/>
      <c r="S906" s="318"/>
      <c r="T906" s="318"/>
      <c r="U906" s="318"/>
      <c r="V906" s="318"/>
      <c r="W906" s="318"/>
      <c r="X906" s="318"/>
      <c r="Y906" s="318"/>
      <c r="Z906" s="318"/>
    </row>
    <row r="907" ht="15.75" customHeight="1">
      <c r="A907" s="319"/>
      <c r="B907" s="319"/>
      <c r="C907" s="320" t="s">
        <v>3193</v>
      </c>
      <c r="D907" s="319"/>
      <c r="E907" s="8"/>
      <c r="F907" s="8"/>
      <c r="G907" s="318"/>
      <c r="H907" s="318"/>
      <c r="I907" s="318"/>
      <c r="J907" s="318"/>
      <c r="K907" s="318"/>
      <c r="L907" s="318"/>
      <c r="M907" s="318"/>
      <c r="N907" s="318"/>
      <c r="O907" s="318"/>
      <c r="P907" s="318"/>
      <c r="Q907" s="318"/>
      <c r="R907" s="318"/>
      <c r="S907" s="318"/>
      <c r="T907" s="318"/>
      <c r="U907" s="318"/>
      <c r="V907" s="318"/>
      <c r="W907" s="318"/>
      <c r="X907" s="318"/>
      <c r="Y907" s="318"/>
      <c r="Z907" s="318"/>
    </row>
    <row r="908" ht="15.75" customHeight="1">
      <c r="A908" s="319"/>
      <c r="B908" s="319"/>
      <c r="C908" s="320" t="s">
        <v>3193</v>
      </c>
      <c r="D908" s="319"/>
      <c r="E908" s="8"/>
      <c r="F908" s="8"/>
      <c r="G908" s="318"/>
      <c r="H908" s="318"/>
      <c r="I908" s="318"/>
      <c r="J908" s="318"/>
      <c r="K908" s="318"/>
      <c r="L908" s="318"/>
      <c r="M908" s="318"/>
      <c r="N908" s="318"/>
      <c r="O908" s="318"/>
      <c r="P908" s="318"/>
      <c r="Q908" s="318"/>
      <c r="R908" s="318"/>
      <c r="S908" s="318"/>
      <c r="T908" s="318"/>
      <c r="U908" s="318"/>
      <c r="V908" s="318"/>
      <c r="W908" s="318"/>
      <c r="X908" s="318"/>
      <c r="Y908" s="318"/>
      <c r="Z908" s="318"/>
    </row>
    <row r="909" ht="15.75" customHeight="1">
      <c r="A909" s="319"/>
      <c r="B909" s="319"/>
      <c r="C909" s="320" t="s">
        <v>3193</v>
      </c>
      <c r="D909" s="319"/>
      <c r="E909" s="8"/>
      <c r="F909" s="8"/>
      <c r="G909" s="318"/>
      <c r="H909" s="318"/>
      <c r="I909" s="318"/>
      <c r="J909" s="318"/>
      <c r="K909" s="318"/>
      <c r="L909" s="318"/>
      <c r="M909" s="318"/>
      <c r="N909" s="318"/>
      <c r="O909" s="318"/>
      <c r="P909" s="318"/>
      <c r="Q909" s="318"/>
      <c r="R909" s="318"/>
      <c r="S909" s="318"/>
      <c r="T909" s="318"/>
      <c r="U909" s="318"/>
      <c r="V909" s="318"/>
      <c r="W909" s="318"/>
      <c r="X909" s="318"/>
      <c r="Y909" s="318"/>
      <c r="Z909" s="318"/>
    </row>
    <row r="910" ht="15.75" customHeight="1">
      <c r="A910" s="319"/>
      <c r="B910" s="319"/>
      <c r="C910" s="320" t="s">
        <v>3193</v>
      </c>
      <c r="D910" s="319"/>
      <c r="E910" s="8"/>
      <c r="F910" s="8"/>
      <c r="G910" s="318"/>
      <c r="H910" s="318"/>
      <c r="I910" s="318"/>
      <c r="J910" s="318"/>
      <c r="K910" s="318"/>
      <c r="L910" s="318"/>
      <c r="M910" s="318"/>
      <c r="N910" s="318"/>
      <c r="O910" s="318"/>
      <c r="P910" s="318"/>
      <c r="Q910" s="318"/>
      <c r="R910" s="318"/>
      <c r="S910" s="318"/>
      <c r="T910" s="318"/>
      <c r="U910" s="318"/>
      <c r="V910" s="318"/>
      <c r="W910" s="318"/>
      <c r="X910" s="318"/>
      <c r="Y910" s="318"/>
      <c r="Z910" s="318"/>
    </row>
    <row r="911" ht="15.75" customHeight="1">
      <c r="A911" s="319"/>
      <c r="B911" s="319"/>
      <c r="C911" s="320" t="s">
        <v>3193</v>
      </c>
      <c r="D911" s="319"/>
      <c r="E911" s="8"/>
      <c r="F911" s="8"/>
      <c r="G911" s="318"/>
      <c r="H911" s="318"/>
      <c r="I911" s="318"/>
      <c r="J911" s="318"/>
      <c r="K911" s="318"/>
      <c r="L911" s="318"/>
      <c r="M911" s="318"/>
      <c r="N911" s="318"/>
      <c r="O911" s="318"/>
      <c r="P911" s="318"/>
      <c r="Q911" s="318"/>
      <c r="R911" s="318"/>
      <c r="S911" s="318"/>
      <c r="T911" s="318"/>
      <c r="U911" s="318"/>
      <c r="V911" s="318"/>
      <c r="W911" s="318"/>
      <c r="X911" s="318"/>
      <c r="Y911" s="318"/>
      <c r="Z911" s="318"/>
    </row>
    <row r="912" ht="15.75" customHeight="1">
      <c r="A912" s="319"/>
      <c r="B912" s="319"/>
      <c r="C912" s="320" t="s">
        <v>3193</v>
      </c>
      <c r="D912" s="319"/>
      <c r="E912" s="8"/>
      <c r="F912" s="8"/>
      <c r="G912" s="318"/>
      <c r="H912" s="318"/>
      <c r="I912" s="318"/>
      <c r="J912" s="318"/>
      <c r="K912" s="318"/>
      <c r="L912" s="318"/>
      <c r="M912" s="318"/>
      <c r="N912" s="318"/>
      <c r="O912" s="318"/>
      <c r="P912" s="318"/>
      <c r="Q912" s="318"/>
      <c r="R912" s="318"/>
      <c r="S912" s="318"/>
      <c r="T912" s="318"/>
      <c r="U912" s="318"/>
      <c r="V912" s="318"/>
      <c r="W912" s="318"/>
      <c r="X912" s="318"/>
      <c r="Y912" s="318"/>
      <c r="Z912" s="318"/>
    </row>
    <row r="913" ht="15.75" customHeight="1">
      <c r="A913" s="319"/>
      <c r="B913" s="319"/>
      <c r="C913" s="320" t="s">
        <v>3193</v>
      </c>
      <c r="D913" s="319"/>
      <c r="E913" s="8"/>
      <c r="F913" s="8"/>
      <c r="G913" s="318"/>
      <c r="H913" s="318"/>
      <c r="I913" s="318"/>
      <c r="J913" s="318"/>
      <c r="K913" s="318"/>
      <c r="L913" s="318"/>
      <c r="M913" s="318"/>
      <c r="N913" s="318"/>
      <c r="O913" s="318"/>
      <c r="P913" s="318"/>
      <c r="Q913" s="318"/>
      <c r="R913" s="318"/>
      <c r="S913" s="318"/>
      <c r="T913" s="318"/>
      <c r="U913" s="318"/>
      <c r="V913" s="318"/>
      <c r="W913" s="318"/>
      <c r="X913" s="318"/>
      <c r="Y913" s="318"/>
      <c r="Z913" s="318"/>
    </row>
    <row r="914" ht="15.75" customHeight="1">
      <c r="A914" s="319"/>
      <c r="B914" s="319"/>
      <c r="C914" s="320" t="s">
        <v>3193</v>
      </c>
      <c r="D914" s="319"/>
      <c r="E914" s="8"/>
      <c r="F914" s="8"/>
      <c r="G914" s="318"/>
      <c r="H914" s="318"/>
      <c r="I914" s="318"/>
      <c r="J914" s="318"/>
      <c r="K914" s="318"/>
      <c r="L914" s="318"/>
      <c r="M914" s="318"/>
      <c r="N914" s="318"/>
      <c r="O914" s="318"/>
      <c r="P914" s="318"/>
      <c r="Q914" s="318"/>
      <c r="R914" s="318"/>
      <c r="S914" s="318"/>
      <c r="T914" s="318"/>
      <c r="U914" s="318"/>
      <c r="V914" s="318"/>
      <c r="W914" s="318"/>
      <c r="X914" s="318"/>
      <c r="Y914" s="318"/>
      <c r="Z914" s="318"/>
    </row>
    <row r="915" ht="15.75" customHeight="1">
      <c r="A915" s="319"/>
      <c r="B915" s="319"/>
      <c r="C915" s="320" t="s">
        <v>3193</v>
      </c>
      <c r="D915" s="319"/>
      <c r="E915" s="8"/>
      <c r="F915" s="8"/>
      <c r="G915" s="318"/>
      <c r="H915" s="318"/>
      <c r="I915" s="318"/>
      <c r="J915" s="318"/>
      <c r="K915" s="318"/>
      <c r="L915" s="318"/>
      <c r="M915" s="318"/>
      <c r="N915" s="318"/>
      <c r="O915" s="318"/>
      <c r="P915" s="318"/>
      <c r="Q915" s="318"/>
      <c r="R915" s="318"/>
      <c r="S915" s="318"/>
      <c r="T915" s="318"/>
      <c r="U915" s="318"/>
      <c r="V915" s="318"/>
      <c r="W915" s="318"/>
      <c r="X915" s="318"/>
      <c r="Y915" s="318"/>
      <c r="Z915" s="318"/>
    </row>
    <row r="916" ht="15.75" customHeight="1">
      <c r="A916" s="319"/>
      <c r="B916" s="319"/>
      <c r="C916" s="320" t="s">
        <v>3193</v>
      </c>
      <c r="D916" s="319"/>
      <c r="E916" s="8"/>
      <c r="F916" s="8"/>
      <c r="G916" s="318"/>
      <c r="H916" s="318"/>
      <c r="I916" s="318"/>
      <c r="J916" s="318"/>
      <c r="K916" s="318"/>
      <c r="L916" s="318"/>
      <c r="M916" s="318"/>
      <c r="N916" s="318"/>
      <c r="O916" s="318"/>
      <c r="P916" s="318"/>
      <c r="Q916" s="318"/>
      <c r="R916" s="318"/>
      <c r="S916" s="318"/>
      <c r="T916" s="318"/>
      <c r="U916" s="318"/>
      <c r="V916" s="318"/>
      <c r="W916" s="318"/>
      <c r="X916" s="318"/>
      <c r="Y916" s="318"/>
      <c r="Z916" s="318"/>
    </row>
    <row r="917" ht="15.75" customHeight="1">
      <c r="A917" s="319"/>
      <c r="B917" s="319"/>
      <c r="C917" s="320" t="s">
        <v>3193</v>
      </c>
      <c r="D917" s="319"/>
      <c r="E917" s="8"/>
      <c r="F917" s="8"/>
      <c r="G917" s="318"/>
      <c r="H917" s="318"/>
      <c r="I917" s="318"/>
      <c r="J917" s="318"/>
      <c r="K917" s="318"/>
      <c r="L917" s="318"/>
      <c r="M917" s="318"/>
      <c r="N917" s="318"/>
      <c r="O917" s="318"/>
      <c r="P917" s="318"/>
      <c r="Q917" s="318"/>
      <c r="R917" s="318"/>
      <c r="S917" s="318"/>
      <c r="T917" s="318"/>
      <c r="U917" s="318"/>
      <c r="V917" s="318"/>
      <c r="W917" s="318"/>
      <c r="X917" s="318"/>
      <c r="Y917" s="318"/>
      <c r="Z917" s="318"/>
    </row>
    <row r="918" ht="15.75" customHeight="1">
      <c r="A918" s="319"/>
      <c r="B918" s="319"/>
      <c r="C918" s="320" t="s">
        <v>3193</v>
      </c>
      <c r="D918" s="319"/>
      <c r="E918" s="8"/>
      <c r="F918" s="8"/>
      <c r="G918" s="318"/>
      <c r="H918" s="318"/>
      <c r="I918" s="318"/>
      <c r="J918" s="318"/>
      <c r="K918" s="318"/>
      <c r="L918" s="318"/>
      <c r="M918" s="318"/>
      <c r="N918" s="318"/>
      <c r="O918" s="318"/>
      <c r="P918" s="318"/>
      <c r="Q918" s="318"/>
      <c r="R918" s="318"/>
      <c r="S918" s="318"/>
      <c r="T918" s="318"/>
      <c r="U918" s="318"/>
      <c r="V918" s="318"/>
      <c r="W918" s="318"/>
      <c r="X918" s="318"/>
      <c r="Y918" s="318"/>
      <c r="Z918" s="318"/>
    </row>
    <row r="919" ht="15.75" customHeight="1">
      <c r="A919" s="319"/>
      <c r="B919" s="319"/>
      <c r="C919" s="320" t="s">
        <v>3193</v>
      </c>
      <c r="D919" s="319"/>
      <c r="E919" s="8"/>
      <c r="F919" s="8"/>
      <c r="G919" s="318"/>
      <c r="H919" s="318"/>
      <c r="I919" s="318"/>
      <c r="J919" s="318"/>
      <c r="K919" s="318"/>
      <c r="L919" s="318"/>
      <c r="M919" s="318"/>
      <c r="N919" s="318"/>
      <c r="O919" s="318"/>
      <c r="P919" s="318"/>
      <c r="Q919" s="318"/>
      <c r="R919" s="318"/>
      <c r="S919" s="318"/>
      <c r="T919" s="318"/>
      <c r="U919" s="318"/>
      <c r="V919" s="318"/>
      <c r="W919" s="318"/>
      <c r="X919" s="318"/>
      <c r="Y919" s="318"/>
      <c r="Z919" s="318"/>
    </row>
    <row r="920" ht="15.75" customHeight="1">
      <c r="A920" s="319"/>
      <c r="B920" s="319"/>
      <c r="C920" s="320" t="s">
        <v>3193</v>
      </c>
      <c r="D920" s="319"/>
      <c r="E920" s="8"/>
      <c r="F920" s="8"/>
      <c r="G920" s="318"/>
      <c r="H920" s="318"/>
      <c r="I920" s="318"/>
      <c r="J920" s="318"/>
      <c r="K920" s="318"/>
      <c r="L920" s="318"/>
      <c r="M920" s="318"/>
      <c r="N920" s="318"/>
      <c r="O920" s="318"/>
      <c r="P920" s="318"/>
      <c r="Q920" s="318"/>
      <c r="R920" s="318"/>
      <c r="S920" s="318"/>
      <c r="T920" s="318"/>
      <c r="U920" s="318"/>
      <c r="V920" s="318"/>
      <c r="W920" s="318"/>
      <c r="X920" s="318"/>
      <c r="Y920" s="318"/>
      <c r="Z920" s="318"/>
    </row>
    <row r="921" ht="15.75" customHeight="1">
      <c r="A921" s="319"/>
      <c r="B921" s="319"/>
      <c r="C921" s="320" t="s">
        <v>3193</v>
      </c>
      <c r="D921" s="319"/>
      <c r="E921" s="8"/>
      <c r="F921" s="8"/>
      <c r="G921" s="318"/>
      <c r="H921" s="318"/>
      <c r="I921" s="318"/>
      <c r="J921" s="318"/>
      <c r="K921" s="318"/>
      <c r="L921" s="318"/>
      <c r="M921" s="318"/>
      <c r="N921" s="318"/>
      <c r="O921" s="318"/>
      <c r="P921" s="318"/>
      <c r="Q921" s="318"/>
      <c r="R921" s="318"/>
      <c r="S921" s="318"/>
      <c r="T921" s="318"/>
      <c r="U921" s="318"/>
      <c r="V921" s="318"/>
      <c r="W921" s="318"/>
      <c r="X921" s="318"/>
      <c r="Y921" s="318"/>
      <c r="Z921" s="318"/>
    </row>
    <row r="922" ht="15.75" customHeight="1">
      <c r="A922" s="319"/>
      <c r="B922" s="319"/>
      <c r="C922" s="320" t="s">
        <v>3193</v>
      </c>
      <c r="D922" s="319"/>
      <c r="E922" s="8"/>
      <c r="F922" s="8"/>
      <c r="G922" s="318"/>
      <c r="H922" s="318"/>
      <c r="I922" s="318"/>
      <c r="J922" s="318"/>
      <c r="K922" s="318"/>
      <c r="L922" s="318"/>
      <c r="M922" s="318"/>
      <c r="N922" s="318"/>
      <c r="O922" s="318"/>
      <c r="P922" s="318"/>
      <c r="Q922" s="318"/>
      <c r="R922" s="318"/>
      <c r="S922" s="318"/>
      <c r="T922" s="318"/>
      <c r="U922" s="318"/>
      <c r="V922" s="318"/>
      <c r="W922" s="318"/>
      <c r="X922" s="318"/>
      <c r="Y922" s="318"/>
      <c r="Z922" s="318"/>
    </row>
    <row r="923" ht="15.75" customHeight="1">
      <c r="A923" s="319"/>
      <c r="B923" s="319"/>
      <c r="C923" s="320" t="s">
        <v>3193</v>
      </c>
      <c r="D923" s="319"/>
      <c r="E923" s="8"/>
      <c r="F923" s="8"/>
      <c r="G923" s="318"/>
      <c r="H923" s="318"/>
      <c r="I923" s="318"/>
      <c r="J923" s="318"/>
      <c r="K923" s="318"/>
      <c r="L923" s="318"/>
      <c r="M923" s="318"/>
      <c r="N923" s="318"/>
      <c r="O923" s="318"/>
      <c r="P923" s="318"/>
      <c r="Q923" s="318"/>
      <c r="R923" s="318"/>
      <c r="S923" s="318"/>
      <c r="T923" s="318"/>
      <c r="U923" s="318"/>
      <c r="V923" s="318"/>
      <c r="W923" s="318"/>
      <c r="X923" s="318"/>
      <c r="Y923" s="318"/>
      <c r="Z923" s="318"/>
    </row>
    <row r="924" ht="15.75" customHeight="1">
      <c r="A924" s="319"/>
      <c r="B924" s="319"/>
      <c r="C924" s="320" t="s">
        <v>3193</v>
      </c>
      <c r="D924" s="319"/>
      <c r="E924" s="8"/>
      <c r="F924" s="8"/>
      <c r="G924" s="318"/>
      <c r="H924" s="318"/>
      <c r="I924" s="318"/>
      <c r="J924" s="318"/>
      <c r="K924" s="318"/>
      <c r="L924" s="318"/>
      <c r="M924" s="318"/>
      <c r="N924" s="318"/>
      <c r="O924" s="318"/>
      <c r="P924" s="318"/>
      <c r="Q924" s="318"/>
      <c r="R924" s="318"/>
      <c r="S924" s="318"/>
      <c r="T924" s="318"/>
      <c r="U924" s="318"/>
      <c r="V924" s="318"/>
      <c r="W924" s="318"/>
      <c r="X924" s="318"/>
      <c r="Y924" s="318"/>
      <c r="Z924" s="318"/>
    </row>
    <row r="925" ht="15.75" customHeight="1">
      <c r="A925" s="319"/>
      <c r="B925" s="319"/>
      <c r="C925" s="320" t="s">
        <v>3193</v>
      </c>
      <c r="D925" s="319"/>
      <c r="E925" s="8"/>
      <c r="F925" s="8"/>
      <c r="G925" s="318"/>
      <c r="H925" s="318"/>
      <c r="I925" s="318"/>
      <c r="J925" s="318"/>
      <c r="K925" s="318"/>
      <c r="L925" s="318"/>
      <c r="M925" s="318"/>
      <c r="N925" s="318"/>
      <c r="O925" s="318"/>
      <c r="P925" s="318"/>
      <c r="Q925" s="318"/>
      <c r="R925" s="318"/>
      <c r="S925" s="318"/>
      <c r="T925" s="318"/>
      <c r="U925" s="318"/>
      <c r="V925" s="318"/>
      <c r="W925" s="318"/>
      <c r="X925" s="318"/>
      <c r="Y925" s="318"/>
      <c r="Z925" s="318"/>
    </row>
    <row r="926" ht="15.75" customHeight="1">
      <c r="A926" s="319"/>
      <c r="B926" s="319"/>
      <c r="C926" s="320" t="s">
        <v>3193</v>
      </c>
      <c r="D926" s="319"/>
      <c r="E926" s="8"/>
      <c r="F926" s="8"/>
      <c r="G926" s="318"/>
      <c r="H926" s="318"/>
      <c r="I926" s="318"/>
      <c r="J926" s="318"/>
      <c r="K926" s="318"/>
      <c r="L926" s="318"/>
      <c r="M926" s="318"/>
      <c r="N926" s="318"/>
      <c r="O926" s="318"/>
      <c r="P926" s="318"/>
      <c r="Q926" s="318"/>
      <c r="R926" s="318"/>
      <c r="S926" s="318"/>
      <c r="T926" s="318"/>
      <c r="U926" s="318"/>
      <c r="V926" s="318"/>
      <c r="W926" s="318"/>
      <c r="X926" s="318"/>
      <c r="Y926" s="318"/>
      <c r="Z926" s="318"/>
    </row>
    <row r="927" ht="15.75" customHeight="1">
      <c r="A927" s="319"/>
      <c r="B927" s="319"/>
      <c r="C927" s="320" t="s">
        <v>3193</v>
      </c>
      <c r="D927" s="319"/>
      <c r="E927" s="8"/>
      <c r="F927" s="8"/>
      <c r="G927" s="318"/>
      <c r="H927" s="318"/>
      <c r="I927" s="318"/>
      <c r="J927" s="318"/>
      <c r="K927" s="318"/>
      <c r="L927" s="318"/>
      <c r="M927" s="318"/>
      <c r="N927" s="318"/>
      <c r="O927" s="318"/>
      <c r="P927" s="318"/>
      <c r="Q927" s="318"/>
      <c r="R927" s="318"/>
      <c r="S927" s="318"/>
      <c r="T927" s="318"/>
      <c r="U927" s="318"/>
      <c r="V927" s="318"/>
      <c r="W927" s="318"/>
      <c r="X927" s="318"/>
      <c r="Y927" s="318"/>
      <c r="Z927" s="318"/>
    </row>
    <row r="928" ht="15.75" customHeight="1">
      <c r="A928" s="319"/>
      <c r="B928" s="319"/>
      <c r="C928" s="320" t="s">
        <v>3193</v>
      </c>
      <c r="D928" s="319"/>
      <c r="E928" s="8"/>
      <c r="F928" s="8"/>
      <c r="G928" s="318"/>
      <c r="H928" s="318"/>
      <c r="I928" s="318"/>
      <c r="J928" s="318"/>
      <c r="K928" s="318"/>
      <c r="L928" s="318"/>
      <c r="M928" s="318"/>
      <c r="N928" s="318"/>
      <c r="O928" s="318"/>
      <c r="P928" s="318"/>
      <c r="Q928" s="318"/>
      <c r="R928" s="318"/>
      <c r="S928" s="318"/>
      <c r="T928" s="318"/>
      <c r="U928" s="318"/>
      <c r="V928" s="318"/>
      <c r="W928" s="318"/>
      <c r="X928" s="318"/>
      <c r="Y928" s="318"/>
      <c r="Z928" s="318"/>
    </row>
    <row r="929" ht="15.75" customHeight="1">
      <c r="A929" s="319"/>
      <c r="B929" s="319"/>
      <c r="C929" s="320" t="s">
        <v>3193</v>
      </c>
      <c r="D929" s="319"/>
      <c r="E929" s="8"/>
      <c r="F929" s="8"/>
      <c r="G929" s="318"/>
      <c r="H929" s="318"/>
      <c r="I929" s="318"/>
      <c r="J929" s="318"/>
      <c r="K929" s="318"/>
      <c r="L929" s="318"/>
      <c r="M929" s="318"/>
      <c r="N929" s="318"/>
      <c r="O929" s="318"/>
      <c r="P929" s="318"/>
      <c r="Q929" s="318"/>
      <c r="R929" s="318"/>
      <c r="S929" s="318"/>
      <c r="T929" s="318"/>
      <c r="U929" s="318"/>
      <c r="V929" s="318"/>
      <c r="W929" s="318"/>
      <c r="X929" s="318"/>
      <c r="Y929" s="318"/>
      <c r="Z929" s="318"/>
    </row>
    <row r="930" ht="15.75" customHeight="1">
      <c r="A930" s="319"/>
      <c r="B930" s="319"/>
      <c r="C930" s="320" t="s">
        <v>3193</v>
      </c>
      <c r="D930" s="319"/>
      <c r="E930" s="8"/>
      <c r="F930" s="8"/>
      <c r="G930" s="318"/>
      <c r="H930" s="318"/>
      <c r="I930" s="318"/>
      <c r="J930" s="318"/>
      <c r="K930" s="318"/>
      <c r="L930" s="318"/>
      <c r="M930" s="318"/>
      <c r="N930" s="318"/>
      <c r="O930" s="318"/>
      <c r="P930" s="318"/>
      <c r="Q930" s="318"/>
      <c r="R930" s="318"/>
      <c r="S930" s="318"/>
      <c r="T930" s="318"/>
      <c r="U930" s="318"/>
      <c r="V930" s="318"/>
      <c r="W930" s="318"/>
      <c r="X930" s="318"/>
      <c r="Y930" s="318"/>
      <c r="Z930" s="318"/>
    </row>
    <row r="931" ht="15.75" customHeight="1">
      <c r="A931" s="319"/>
      <c r="B931" s="319"/>
      <c r="C931" s="320" t="s">
        <v>3193</v>
      </c>
      <c r="D931" s="319"/>
      <c r="E931" s="8"/>
      <c r="F931" s="8"/>
      <c r="G931" s="318"/>
      <c r="H931" s="318"/>
      <c r="I931" s="318"/>
      <c r="J931" s="318"/>
      <c r="K931" s="318"/>
      <c r="L931" s="318"/>
      <c r="M931" s="318"/>
      <c r="N931" s="318"/>
      <c r="O931" s="318"/>
      <c r="P931" s="318"/>
      <c r="Q931" s="318"/>
      <c r="R931" s="318"/>
      <c r="S931" s="318"/>
      <c r="T931" s="318"/>
      <c r="U931" s="318"/>
      <c r="V931" s="318"/>
      <c r="W931" s="318"/>
      <c r="X931" s="318"/>
      <c r="Y931" s="318"/>
      <c r="Z931" s="318"/>
    </row>
    <row r="932" ht="15.75" customHeight="1">
      <c r="A932" s="319"/>
      <c r="B932" s="319"/>
      <c r="C932" s="320" t="s">
        <v>3193</v>
      </c>
      <c r="D932" s="319"/>
      <c r="E932" s="8"/>
      <c r="F932" s="8"/>
      <c r="G932" s="318"/>
      <c r="H932" s="318"/>
      <c r="I932" s="318"/>
      <c r="J932" s="318"/>
      <c r="K932" s="318"/>
      <c r="L932" s="318"/>
      <c r="M932" s="318"/>
      <c r="N932" s="318"/>
      <c r="O932" s="318"/>
      <c r="P932" s="318"/>
      <c r="Q932" s="318"/>
      <c r="R932" s="318"/>
      <c r="S932" s="318"/>
      <c r="T932" s="318"/>
      <c r="U932" s="318"/>
      <c r="V932" s="318"/>
      <c r="W932" s="318"/>
      <c r="X932" s="318"/>
      <c r="Y932" s="318"/>
      <c r="Z932" s="318"/>
    </row>
    <row r="933" ht="15.75" customHeight="1">
      <c r="A933" s="319"/>
      <c r="B933" s="319"/>
      <c r="C933" s="320" t="s">
        <v>3193</v>
      </c>
      <c r="D933" s="319"/>
      <c r="E933" s="8"/>
      <c r="F933" s="8"/>
      <c r="G933" s="318"/>
      <c r="H933" s="318"/>
      <c r="I933" s="318"/>
      <c r="J933" s="318"/>
      <c r="K933" s="318"/>
      <c r="L933" s="318"/>
      <c r="M933" s="318"/>
      <c r="N933" s="318"/>
      <c r="O933" s="318"/>
      <c r="P933" s="318"/>
      <c r="Q933" s="318"/>
      <c r="R933" s="318"/>
      <c r="S933" s="318"/>
      <c r="T933" s="318"/>
      <c r="U933" s="318"/>
      <c r="V933" s="318"/>
      <c r="W933" s="318"/>
      <c r="X933" s="318"/>
      <c r="Y933" s="318"/>
      <c r="Z933" s="318"/>
    </row>
    <row r="934" ht="15.75" customHeight="1">
      <c r="A934" s="319"/>
      <c r="B934" s="319"/>
      <c r="C934" s="320" t="s">
        <v>3193</v>
      </c>
      <c r="D934" s="319"/>
      <c r="E934" s="8"/>
      <c r="F934" s="8"/>
      <c r="G934" s="318"/>
      <c r="H934" s="318"/>
      <c r="I934" s="318"/>
      <c r="J934" s="318"/>
      <c r="K934" s="318"/>
      <c r="L934" s="318"/>
      <c r="M934" s="318"/>
      <c r="N934" s="318"/>
      <c r="O934" s="318"/>
      <c r="P934" s="318"/>
      <c r="Q934" s="318"/>
      <c r="R934" s="318"/>
      <c r="S934" s="318"/>
      <c r="T934" s="318"/>
      <c r="U934" s="318"/>
      <c r="V934" s="318"/>
      <c r="W934" s="318"/>
      <c r="X934" s="318"/>
      <c r="Y934" s="318"/>
      <c r="Z934" s="318"/>
    </row>
    <row r="935" ht="15.75" customHeight="1">
      <c r="A935" s="319"/>
      <c r="B935" s="319"/>
      <c r="C935" s="320" t="s">
        <v>3193</v>
      </c>
      <c r="D935" s="319"/>
      <c r="E935" s="8"/>
      <c r="F935" s="8"/>
      <c r="G935" s="318"/>
      <c r="H935" s="318"/>
      <c r="I935" s="318"/>
      <c r="J935" s="318"/>
      <c r="K935" s="318"/>
      <c r="L935" s="318"/>
      <c r="M935" s="318"/>
      <c r="N935" s="318"/>
      <c r="O935" s="318"/>
      <c r="P935" s="318"/>
      <c r="Q935" s="318"/>
      <c r="R935" s="318"/>
      <c r="S935" s="318"/>
      <c r="T935" s="318"/>
      <c r="U935" s="318"/>
      <c r="V935" s="318"/>
      <c r="W935" s="318"/>
      <c r="X935" s="318"/>
      <c r="Y935" s="318"/>
      <c r="Z935" s="318"/>
    </row>
    <row r="936" ht="15.75" customHeight="1">
      <c r="A936" s="319"/>
      <c r="B936" s="319"/>
      <c r="C936" s="320" t="s">
        <v>3193</v>
      </c>
      <c r="D936" s="319"/>
      <c r="E936" s="8"/>
      <c r="F936" s="8"/>
      <c r="G936" s="318"/>
      <c r="H936" s="318"/>
      <c r="I936" s="318"/>
      <c r="J936" s="318"/>
      <c r="K936" s="318"/>
      <c r="L936" s="318"/>
      <c r="M936" s="318"/>
      <c r="N936" s="318"/>
      <c r="O936" s="318"/>
      <c r="P936" s="318"/>
      <c r="Q936" s="318"/>
      <c r="R936" s="318"/>
      <c r="S936" s="318"/>
      <c r="T936" s="318"/>
      <c r="U936" s="318"/>
      <c r="V936" s="318"/>
      <c r="W936" s="318"/>
      <c r="X936" s="318"/>
      <c r="Y936" s="318"/>
      <c r="Z936" s="318"/>
    </row>
    <row r="937" ht="15.75" customHeight="1">
      <c r="A937" s="319"/>
      <c r="B937" s="319"/>
      <c r="C937" s="320" t="s">
        <v>3193</v>
      </c>
      <c r="D937" s="319"/>
      <c r="E937" s="8"/>
      <c r="F937" s="8"/>
      <c r="G937" s="318"/>
      <c r="H937" s="318"/>
      <c r="I937" s="318"/>
      <c r="J937" s="318"/>
      <c r="K937" s="318"/>
      <c r="L937" s="318"/>
      <c r="M937" s="318"/>
      <c r="N937" s="318"/>
      <c r="O937" s="318"/>
      <c r="P937" s="318"/>
      <c r="Q937" s="318"/>
      <c r="R937" s="318"/>
      <c r="S937" s="318"/>
      <c r="T937" s="318"/>
      <c r="U937" s="318"/>
      <c r="V937" s="318"/>
      <c r="W937" s="318"/>
      <c r="X937" s="318"/>
      <c r="Y937" s="318"/>
      <c r="Z937" s="318"/>
    </row>
    <row r="938" ht="15.75" customHeight="1">
      <c r="A938" s="319"/>
      <c r="B938" s="319"/>
      <c r="C938" s="320" t="s">
        <v>3193</v>
      </c>
      <c r="D938" s="319"/>
      <c r="E938" s="8"/>
      <c r="F938" s="8"/>
      <c r="G938" s="318"/>
      <c r="H938" s="318"/>
      <c r="I938" s="318"/>
      <c r="J938" s="318"/>
      <c r="K938" s="318"/>
      <c r="L938" s="318"/>
      <c r="M938" s="318"/>
      <c r="N938" s="318"/>
      <c r="O938" s="318"/>
      <c r="P938" s="318"/>
      <c r="Q938" s="318"/>
      <c r="R938" s="318"/>
      <c r="S938" s="318"/>
      <c r="T938" s="318"/>
      <c r="U938" s="318"/>
      <c r="V938" s="318"/>
      <c r="W938" s="318"/>
      <c r="X938" s="318"/>
      <c r="Y938" s="318"/>
      <c r="Z938" s="318"/>
    </row>
    <row r="939" ht="15.75" customHeight="1">
      <c r="A939" s="319"/>
      <c r="B939" s="319"/>
      <c r="C939" s="320" t="s">
        <v>3193</v>
      </c>
      <c r="D939" s="319"/>
      <c r="E939" s="8"/>
      <c r="F939" s="8"/>
      <c r="G939" s="318"/>
      <c r="H939" s="318"/>
      <c r="I939" s="318"/>
      <c r="J939" s="318"/>
      <c r="K939" s="318"/>
      <c r="L939" s="318"/>
      <c r="M939" s="318"/>
      <c r="N939" s="318"/>
      <c r="O939" s="318"/>
      <c r="P939" s="318"/>
      <c r="Q939" s="318"/>
      <c r="R939" s="318"/>
      <c r="S939" s="318"/>
      <c r="T939" s="318"/>
      <c r="U939" s="318"/>
      <c r="V939" s="318"/>
      <c r="W939" s="318"/>
      <c r="X939" s="318"/>
      <c r="Y939" s="318"/>
      <c r="Z939" s="318"/>
    </row>
    <row r="940" ht="15.75" customHeight="1">
      <c r="A940" s="319"/>
      <c r="B940" s="319"/>
      <c r="C940" s="320" t="s">
        <v>3193</v>
      </c>
      <c r="D940" s="319"/>
      <c r="E940" s="8"/>
      <c r="F940" s="8"/>
      <c r="G940" s="318"/>
      <c r="H940" s="318"/>
      <c r="I940" s="318"/>
      <c r="J940" s="318"/>
      <c r="K940" s="318"/>
      <c r="L940" s="318"/>
      <c r="M940" s="318"/>
      <c r="N940" s="318"/>
      <c r="O940" s="318"/>
      <c r="P940" s="318"/>
      <c r="Q940" s="318"/>
      <c r="R940" s="318"/>
      <c r="S940" s="318"/>
      <c r="T940" s="318"/>
      <c r="U940" s="318"/>
      <c r="V940" s="318"/>
      <c r="W940" s="318"/>
      <c r="X940" s="318"/>
      <c r="Y940" s="318"/>
      <c r="Z940" s="318"/>
    </row>
    <row r="941" ht="15.75" customHeight="1">
      <c r="A941" s="319"/>
      <c r="B941" s="319"/>
      <c r="C941" s="320" t="s">
        <v>3193</v>
      </c>
      <c r="D941" s="319"/>
      <c r="E941" s="8"/>
      <c r="F941" s="8"/>
      <c r="G941" s="318"/>
      <c r="H941" s="318"/>
      <c r="I941" s="318"/>
      <c r="J941" s="318"/>
      <c r="K941" s="318"/>
      <c r="L941" s="318"/>
      <c r="M941" s="318"/>
      <c r="N941" s="318"/>
      <c r="O941" s="318"/>
      <c r="P941" s="318"/>
      <c r="Q941" s="318"/>
      <c r="R941" s="318"/>
      <c r="S941" s="318"/>
      <c r="T941" s="318"/>
      <c r="U941" s="318"/>
      <c r="V941" s="318"/>
      <c r="W941" s="318"/>
      <c r="X941" s="318"/>
      <c r="Y941" s="318"/>
      <c r="Z941" s="318"/>
    </row>
    <row r="942" ht="15.75" customHeight="1">
      <c r="A942" s="319"/>
      <c r="B942" s="319"/>
      <c r="C942" s="320" t="s">
        <v>3193</v>
      </c>
      <c r="D942" s="319"/>
      <c r="E942" s="8"/>
      <c r="F942" s="8"/>
      <c r="G942" s="318"/>
      <c r="H942" s="318"/>
      <c r="I942" s="318"/>
      <c r="J942" s="318"/>
      <c r="K942" s="318"/>
      <c r="L942" s="318"/>
      <c r="M942" s="318"/>
      <c r="N942" s="318"/>
      <c r="O942" s="318"/>
      <c r="P942" s="318"/>
      <c r="Q942" s="318"/>
      <c r="R942" s="318"/>
      <c r="S942" s="318"/>
      <c r="T942" s="318"/>
      <c r="U942" s="318"/>
      <c r="V942" s="318"/>
      <c r="W942" s="318"/>
      <c r="X942" s="318"/>
      <c r="Y942" s="318"/>
      <c r="Z942" s="318"/>
    </row>
    <row r="943" ht="15.75" customHeight="1">
      <c r="A943" s="319"/>
      <c r="B943" s="319"/>
      <c r="C943" s="320" t="s">
        <v>3193</v>
      </c>
      <c r="D943" s="319"/>
      <c r="E943" s="8"/>
      <c r="F943" s="8"/>
      <c r="G943" s="318"/>
      <c r="H943" s="318"/>
      <c r="I943" s="318"/>
      <c r="J943" s="318"/>
      <c r="K943" s="318"/>
      <c r="L943" s="318"/>
      <c r="M943" s="318"/>
      <c r="N943" s="318"/>
      <c r="O943" s="318"/>
      <c r="P943" s="318"/>
      <c r="Q943" s="318"/>
      <c r="R943" s="318"/>
      <c r="S943" s="318"/>
      <c r="T943" s="318"/>
      <c r="U943" s="318"/>
      <c r="V943" s="318"/>
      <c r="W943" s="318"/>
      <c r="X943" s="318"/>
      <c r="Y943" s="318"/>
      <c r="Z943" s="318"/>
    </row>
    <row r="944" ht="15.75" customHeight="1">
      <c r="A944" s="319"/>
      <c r="B944" s="319"/>
      <c r="C944" s="320" t="s">
        <v>3193</v>
      </c>
      <c r="D944" s="319"/>
      <c r="E944" s="8"/>
      <c r="F944" s="8"/>
      <c r="G944" s="318"/>
      <c r="H944" s="318"/>
      <c r="I944" s="318"/>
      <c r="J944" s="318"/>
      <c r="K944" s="318"/>
      <c r="L944" s="318"/>
      <c r="M944" s="318"/>
      <c r="N944" s="318"/>
      <c r="O944" s="318"/>
      <c r="P944" s="318"/>
      <c r="Q944" s="318"/>
      <c r="R944" s="318"/>
      <c r="S944" s="318"/>
      <c r="T944" s="318"/>
      <c r="U944" s="318"/>
      <c r="V944" s="318"/>
      <c r="W944" s="318"/>
      <c r="X944" s="318"/>
      <c r="Y944" s="318"/>
      <c r="Z944" s="318"/>
    </row>
    <row r="945" ht="15.75" customHeight="1">
      <c r="A945" s="319"/>
      <c r="B945" s="319"/>
      <c r="C945" s="320" t="s">
        <v>3193</v>
      </c>
      <c r="D945" s="319"/>
      <c r="E945" s="8"/>
      <c r="F945" s="8"/>
      <c r="G945" s="318"/>
      <c r="H945" s="318"/>
      <c r="I945" s="318"/>
      <c r="J945" s="318"/>
      <c r="K945" s="318"/>
      <c r="L945" s="318"/>
      <c r="M945" s="318"/>
      <c r="N945" s="318"/>
      <c r="O945" s="318"/>
      <c r="P945" s="318"/>
      <c r="Q945" s="318"/>
      <c r="R945" s="318"/>
      <c r="S945" s="318"/>
      <c r="T945" s="318"/>
      <c r="U945" s="318"/>
      <c r="V945" s="318"/>
      <c r="W945" s="318"/>
      <c r="X945" s="318"/>
      <c r="Y945" s="318"/>
      <c r="Z945" s="318"/>
    </row>
    <row r="946" ht="15.75" customHeight="1">
      <c r="A946" s="319"/>
      <c r="B946" s="319"/>
      <c r="C946" s="320" t="s">
        <v>3193</v>
      </c>
      <c r="D946" s="319"/>
      <c r="E946" s="8"/>
      <c r="F946" s="8"/>
      <c r="G946" s="318"/>
      <c r="H946" s="318"/>
      <c r="I946" s="318"/>
      <c r="J946" s="318"/>
      <c r="K946" s="318"/>
      <c r="L946" s="318"/>
      <c r="M946" s="318"/>
      <c r="N946" s="318"/>
      <c r="O946" s="318"/>
      <c r="P946" s="318"/>
      <c r="Q946" s="318"/>
      <c r="R946" s="318"/>
      <c r="S946" s="318"/>
      <c r="T946" s="318"/>
      <c r="U946" s="318"/>
      <c r="V946" s="318"/>
      <c r="W946" s="318"/>
      <c r="X946" s="318"/>
      <c r="Y946" s="318"/>
      <c r="Z946" s="318"/>
    </row>
    <row r="947" ht="15.75" customHeight="1">
      <c r="A947" s="319"/>
      <c r="B947" s="319"/>
      <c r="C947" s="320" t="s">
        <v>3193</v>
      </c>
      <c r="D947" s="319"/>
      <c r="E947" s="8"/>
      <c r="F947" s="8"/>
      <c r="G947" s="318"/>
      <c r="H947" s="318"/>
      <c r="I947" s="318"/>
      <c r="J947" s="318"/>
      <c r="K947" s="318"/>
      <c r="L947" s="318"/>
      <c r="M947" s="318"/>
      <c r="N947" s="318"/>
      <c r="O947" s="318"/>
      <c r="P947" s="318"/>
      <c r="Q947" s="318"/>
      <c r="R947" s="318"/>
      <c r="S947" s="318"/>
      <c r="T947" s="318"/>
      <c r="U947" s="318"/>
      <c r="V947" s="318"/>
      <c r="W947" s="318"/>
      <c r="X947" s="318"/>
      <c r="Y947" s="318"/>
      <c r="Z947" s="318"/>
    </row>
    <row r="948" ht="15.75" customHeight="1">
      <c r="A948" s="319"/>
      <c r="B948" s="319"/>
      <c r="C948" s="320" t="s">
        <v>3193</v>
      </c>
      <c r="D948" s="319"/>
      <c r="E948" s="8"/>
      <c r="F948" s="8"/>
      <c r="G948" s="318"/>
      <c r="H948" s="318"/>
      <c r="I948" s="318"/>
      <c r="J948" s="318"/>
      <c r="K948" s="318"/>
      <c r="L948" s="318"/>
      <c r="M948" s="318"/>
      <c r="N948" s="318"/>
      <c r="O948" s="318"/>
      <c r="P948" s="318"/>
      <c r="Q948" s="318"/>
      <c r="R948" s="318"/>
      <c r="S948" s="318"/>
      <c r="T948" s="318"/>
      <c r="U948" s="318"/>
      <c r="V948" s="318"/>
      <c r="W948" s="318"/>
      <c r="X948" s="318"/>
      <c r="Y948" s="318"/>
      <c r="Z948" s="318"/>
    </row>
    <row r="949" ht="15.75" customHeight="1">
      <c r="A949" s="319"/>
      <c r="B949" s="319"/>
      <c r="C949" s="320" t="s">
        <v>3193</v>
      </c>
      <c r="D949" s="319"/>
      <c r="E949" s="8"/>
      <c r="F949" s="8"/>
      <c r="G949" s="318"/>
      <c r="H949" s="318"/>
      <c r="I949" s="318"/>
      <c r="J949" s="318"/>
      <c r="K949" s="318"/>
      <c r="L949" s="318"/>
      <c r="M949" s="318"/>
      <c r="N949" s="318"/>
      <c r="O949" s="318"/>
      <c r="P949" s="318"/>
      <c r="Q949" s="318"/>
      <c r="R949" s="318"/>
      <c r="S949" s="318"/>
      <c r="T949" s="318"/>
      <c r="U949" s="318"/>
      <c r="V949" s="318"/>
      <c r="W949" s="318"/>
      <c r="X949" s="318"/>
      <c r="Y949" s="318"/>
      <c r="Z949" s="318"/>
    </row>
    <row r="950" ht="15.75" customHeight="1">
      <c r="A950" s="319"/>
      <c r="B950" s="319"/>
      <c r="C950" s="320" t="s">
        <v>3193</v>
      </c>
      <c r="D950" s="319"/>
      <c r="E950" s="8"/>
      <c r="F950" s="8"/>
      <c r="G950" s="318"/>
      <c r="H950" s="318"/>
      <c r="I950" s="318"/>
      <c r="J950" s="318"/>
      <c r="K950" s="318"/>
      <c r="L950" s="318"/>
      <c r="M950" s="318"/>
      <c r="N950" s="318"/>
      <c r="O950" s="318"/>
      <c r="P950" s="318"/>
      <c r="Q950" s="318"/>
      <c r="R950" s="318"/>
      <c r="S950" s="318"/>
      <c r="T950" s="318"/>
      <c r="U950" s="318"/>
      <c r="V950" s="318"/>
      <c r="W950" s="318"/>
      <c r="X950" s="318"/>
      <c r="Y950" s="318"/>
      <c r="Z950" s="318"/>
    </row>
    <row r="951" ht="15.75" customHeight="1">
      <c r="A951" s="319"/>
      <c r="B951" s="319"/>
      <c r="C951" s="320" t="s">
        <v>3193</v>
      </c>
      <c r="D951" s="319"/>
      <c r="E951" s="8"/>
      <c r="F951" s="8"/>
      <c r="G951" s="318"/>
      <c r="H951" s="318"/>
      <c r="I951" s="318"/>
      <c r="J951" s="318"/>
      <c r="K951" s="318"/>
      <c r="L951" s="318"/>
      <c r="M951" s="318"/>
      <c r="N951" s="318"/>
      <c r="O951" s="318"/>
      <c r="P951" s="318"/>
      <c r="Q951" s="318"/>
      <c r="R951" s="318"/>
      <c r="S951" s="318"/>
      <c r="T951" s="318"/>
      <c r="U951" s="318"/>
      <c r="V951" s="318"/>
      <c r="W951" s="318"/>
      <c r="X951" s="318"/>
      <c r="Y951" s="318"/>
      <c r="Z951" s="318"/>
    </row>
    <row r="952" ht="15.75" customHeight="1">
      <c r="A952" s="319"/>
      <c r="B952" s="319"/>
      <c r="C952" s="320" t="s">
        <v>3193</v>
      </c>
      <c r="D952" s="319"/>
      <c r="E952" s="8"/>
      <c r="F952" s="8"/>
      <c r="G952" s="318"/>
      <c r="H952" s="318"/>
      <c r="I952" s="318"/>
      <c r="J952" s="318"/>
      <c r="K952" s="318"/>
      <c r="L952" s="318"/>
      <c r="M952" s="318"/>
      <c r="N952" s="318"/>
      <c r="O952" s="318"/>
      <c r="P952" s="318"/>
      <c r="Q952" s="318"/>
      <c r="R952" s="318"/>
      <c r="S952" s="318"/>
      <c r="T952" s="318"/>
      <c r="U952" s="318"/>
      <c r="V952" s="318"/>
      <c r="W952" s="318"/>
      <c r="X952" s="318"/>
      <c r="Y952" s="318"/>
      <c r="Z952" s="318"/>
    </row>
    <row r="953" ht="15.75" customHeight="1">
      <c r="A953" s="319"/>
      <c r="B953" s="319"/>
      <c r="C953" s="320" t="s">
        <v>3193</v>
      </c>
      <c r="D953" s="319"/>
      <c r="E953" s="8"/>
      <c r="F953" s="8"/>
      <c r="G953" s="318"/>
      <c r="H953" s="318"/>
      <c r="I953" s="318"/>
      <c r="J953" s="318"/>
      <c r="K953" s="318"/>
      <c r="L953" s="318"/>
      <c r="M953" s="318"/>
      <c r="N953" s="318"/>
      <c r="O953" s="318"/>
      <c r="P953" s="318"/>
      <c r="Q953" s="318"/>
      <c r="R953" s="318"/>
      <c r="S953" s="318"/>
      <c r="T953" s="318"/>
      <c r="U953" s="318"/>
      <c r="V953" s="318"/>
      <c r="W953" s="318"/>
      <c r="X953" s="318"/>
      <c r="Y953" s="318"/>
      <c r="Z953" s="318"/>
    </row>
    <row r="954" ht="15.75" customHeight="1">
      <c r="A954" s="319"/>
      <c r="B954" s="319"/>
      <c r="C954" s="320" t="s">
        <v>3193</v>
      </c>
      <c r="D954" s="319"/>
      <c r="E954" s="8"/>
      <c r="F954" s="8"/>
      <c r="G954" s="318"/>
      <c r="H954" s="318"/>
      <c r="I954" s="318"/>
      <c r="J954" s="318"/>
      <c r="K954" s="318"/>
      <c r="L954" s="318"/>
      <c r="M954" s="318"/>
      <c r="N954" s="318"/>
      <c r="O954" s="318"/>
      <c r="P954" s="318"/>
      <c r="Q954" s="318"/>
      <c r="R954" s="318"/>
      <c r="S954" s="318"/>
      <c r="T954" s="318"/>
      <c r="U954" s="318"/>
      <c r="V954" s="318"/>
      <c r="W954" s="318"/>
      <c r="X954" s="318"/>
      <c r="Y954" s="318"/>
      <c r="Z954" s="318"/>
    </row>
    <row r="955" ht="15.75" customHeight="1">
      <c r="A955" s="319"/>
      <c r="B955" s="319"/>
      <c r="C955" s="320" t="s">
        <v>3193</v>
      </c>
      <c r="D955" s="319"/>
      <c r="E955" s="8"/>
      <c r="F955" s="8"/>
      <c r="G955" s="318"/>
      <c r="H955" s="318"/>
      <c r="I955" s="318"/>
      <c r="J955" s="318"/>
      <c r="K955" s="318"/>
      <c r="L955" s="318"/>
      <c r="M955" s="318"/>
      <c r="N955" s="318"/>
      <c r="O955" s="318"/>
      <c r="P955" s="318"/>
      <c r="Q955" s="318"/>
      <c r="R955" s="318"/>
      <c r="S955" s="318"/>
      <c r="T955" s="318"/>
      <c r="U955" s="318"/>
      <c r="V955" s="318"/>
      <c r="W955" s="318"/>
      <c r="X955" s="318"/>
      <c r="Y955" s="318"/>
      <c r="Z955" s="318"/>
    </row>
    <row r="956" ht="15.75" customHeight="1">
      <c r="A956" s="319"/>
      <c r="B956" s="319"/>
      <c r="C956" s="320" t="s">
        <v>3193</v>
      </c>
      <c r="D956" s="319"/>
      <c r="E956" s="8"/>
      <c r="F956" s="8"/>
      <c r="G956" s="318"/>
      <c r="H956" s="318"/>
      <c r="I956" s="318"/>
      <c r="J956" s="318"/>
      <c r="K956" s="318"/>
      <c r="L956" s="318"/>
      <c r="M956" s="318"/>
      <c r="N956" s="318"/>
      <c r="O956" s="318"/>
      <c r="P956" s="318"/>
      <c r="Q956" s="318"/>
      <c r="R956" s="318"/>
      <c r="S956" s="318"/>
      <c r="T956" s="318"/>
      <c r="U956" s="318"/>
      <c r="V956" s="318"/>
      <c r="W956" s="318"/>
      <c r="X956" s="318"/>
      <c r="Y956" s="318"/>
      <c r="Z956" s="318"/>
    </row>
    <row r="957" ht="15.75" customHeight="1">
      <c r="A957" s="319"/>
      <c r="B957" s="319"/>
      <c r="C957" s="320" t="s">
        <v>3193</v>
      </c>
      <c r="D957" s="319"/>
      <c r="E957" s="8"/>
      <c r="F957" s="8"/>
      <c r="G957" s="318"/>
      <c r="H957" s="318"/>
      <c r="I957" s="318"/>
      <c r="J957" s="318"/>
      <c r="K957" s="318"/>
      <c r="L957" s="318"/>
      <c r="M957" s="318"/>
      <c r="N957" s="318"/>
      <c r="O957" s="318"/>
      <c r="P957" s="318"/>
      <c r="Q957" s="318"/>
      <c r="R957" s="318"/>
      <c r="S957" s="318"/>
      <c r="T957" s="318"/>
      <c r="U957" s="318"/>
      <c r="V957" s="318"/>
      <c r="W957" s="318"/>
      <c r="X957" s="318"/>
      <c r="Y957" s="318"/>
      <c r="Z957" s="318"/>
    </row>
    <row r="958" ht="15.75" customHeight="1">
      <c r="A958" s="319"/>
      <c r="B958" s="319"/>
      <c r="C958" s="320" t="s">
        <v>3193</v>
      </c>
      <c r="D958" s="319"/>
      <c r="E958" s="8"/>
      <c r="F958" s="8"/>
      <c r="G958" s="318"/>
      <c r="H958" s="318"/>
      <c r="I958" s="318"/>
      <c r="J958" s="318"/>
      <c r="K958" s="318"/>
      <c r="L958" s="318"/>
      <c r="M958" s="318"/>
      <c r="N958" s="318"/>
      <c r="O958" s="318"/>
      <c r="P958" s="318"/>
      <c r="Q958" s="318"/>
      <c r="R958" s="318"/>
      <c r="S958" s="318"/>
      <c r="T958" s="318"/>
      <c r="U958" s="318"/>
      <c r="V958" s="318"/>
      <c r="W958" s="318"/>
      <c r="X958" s="318"/>
      <c r="Y958" s="318"/>
      <c r="Z958" s="318"/>
    </row>
    <row r="959" ht="15.75" customHeight="1">
      <c r="A959" s="319"/>
      <c r="B959" s="319"/>
      <c r="C959" s="320" t="s">
        <v>3193</v>
      </c>
      <c r="D959" s="319"/>
      <c r="E959" s="8"/>
      <c r="F959" s="8"/>
      <c r="G959" s="318"/>
      <c r="H959" s="318"/>
      <c r="I959" s="318"/>
      <c r="J959" s="318"/>
      <c r="K959" s="318"/>
      <c r="L959" s="318"/>
      <c r="M959" s="318"/>
      <c r="N959" s="318"/>
      <c r="O959" s="318"/>
      <c r="P959" s="318"/>
      <c r="Q959" s="318"/>
      <c r="R959" s="318"/>
      <c r="S959" s="318"/>
      <c r="T959" s="318"/>
      <c r="U959" s="318"/>
      <c r="V959" s="318"/>
      <c r="W959" s="318"/>
      <c r="X959" s="318"/>
      <c r="Y959" s="318"/>
      <c r="Z959" s="318"/>
    </row>
    <row r="960" ht="15.75" customHeight="1">
      <c r="A960" s="319"/>
      <c r="B960" s="319"/>
      <c r="C960" s="320" t="s">
        <v>3193</v>
      </c>
      <c r="D960" s="319"/>
      <c r="E960" s="8"/>
      <c r="F960" s="8"/>
      <c r="G960" s="318"/>
      <c r="H960" s="318"/>
      <c r="I960" s="318"/>
      <c r="J960" s="318"/>
      <c r="K960" s="318"/>
      <c r="L960" s="318"/>
      <c r="M960" s="318"/>
      <c r="N960" s="318"/>
      <c r="O960" s="318"/>
      <c r="P960" s="318"/>
      <c r="Q960" s="318"/>
      <c r="R960" s="318"/>
      <c r="S960" s="318"/>
      <c r="T960" s="318"/>
      <c r="U960" s="318"/>
      <c r="V960" s="318"/>
      <c r="W960" s="318"/>
      <c r="X960" s="318"/>
      <c r="Y960" s="318"/>
      <c r="Z960" s="318"/>
    </row>
    <row r="961" ht="15.75" customHeight="1">
      <c r="A961" s="319"/>
      <c r="B961" s="319"/>
      <c r="C961" s="320" t="s">
        <v>3193</v>
      </c>
      <c r="D961" s="319"/>
      <c r="E961" s="8"/>
      <c r="F961" s="8"/>
      <c r="G961" s="318"/>
      <c r="H961" s="318"/>
      <c r="I961" s="318"/>
      <c r="J961" s="318"/>
      <c r="K961" s="318"/>
      <c r="L961" s="318"/>
      <c r="M961" s="318"/>
      <c r="N961" s="318"/>
      <c r="O961" s="318"/>
      <c r="P961" s="318"/>
      <c r="Q961" s="318"/>
      <c r="R961" s="318"/>
      <c r="S961" s="318"/>
      <c r="T961" s="318"/>
      <c r="U961" s="318"/>
      <c r="V961" s="318"/>
      <c r="W961" s="318"/>
      <c r="X961" s="318"/>
      <c r="Y961" s="318"/>
      <c r="Z961" s="318"/>
    </row>
    <row r="962" ht="15.75" customHeight="1">
      <c r="A962" s="319"/>
      <c r="B962" s="319"/>
      <c r="C962" s="320" t="s">
        <v>3193</v>
      </c>
      <c r="D962" s="319"/>
      <c r="E962" s="8"/>
      <c r="F962" s="8"/>
      <c r="G962" s="318"/>
      <c r="H962" s="318"/>
      <c r="I962" s="318"/>
      <c r="J962" s="318"/>
      <c r="K962" s="318"/>
      <c r="L962" s="318"/>
      <c r="M962" s="318"/>
      <c r="N962" s="318"/>
      <c r="O962" s="318"/>
      <c r="P962" s="318"/>
      <c r="Q962" s="318"/>
      <c r="R962" s="318"/>
      <c r="S962" s="318"/>
      <c r="T962" s="318"/>
      <c r="U962" s="318"/>
      <c r="V962" s="318"/>
      <c r="W962" s="318"/>
      <c r="X962" s="318"/>
      <c r="Y962" s="318"/>
      <c r="Z962" s="318"/>
    </row>
    <row r="963" ht="15.75" customHeight="1">
      <c r="A963" s="319"/>
      <c r="B963" s="319"/>
      <c r="C963" s="320" t="s">
        <v>3193</v>
      </c>
      <c r="D963" s="319"/>
      <c r="E963" s="8"/>
      <c r="F963" s="8"/>
      <c r="G963" s="318"/>
      <c r="H963" s="318"/>
      <c r="I963" s="318"/>
      <c r="J963" s="318"/>
      <c r="K963" s="318"/>
      <c r="L963" s="318"/>
      <c r="M963" s="318"/>
      <c r="N963" s="318"/>
      <c r="O963" s="318"/>
      <c r="P963" s="318"/>
      <c r="Q963" s="318"/>
      <c r="R963" s="318"/>
      <c r="S963" s="318"/>
      <c r="T963" s="318"/>
      <c r="U963" s="318"/>
      <c r="V963" s="318"/>
      <c r="W963" s="318"/>
      <c r="X963" s="318"/>
      <c r="Y963" s="318"/>
      <c r="Z963" s="318"/>
    </row>
    <row r="964" ht="15.75" customHeight="1">
      <c r="A964" s="319"/>
      <c r="B964" s="319"/>
      <c r="C964" s="320" t="s">
        <v>3193</v>
      </c>
      <c r="D964" s="319"/>
      <c r="E964" s="8"/>
      <c r="F964" s="8"/>
      <c r="G964" s="318"/>
      <c r="H964" s="318"/>
      <c r="I964" s="318"/>
      <c r="J964" s="318"/>
      <c r="K964" s="318"/>
      <c r="L964" s="318"/>
      <c r="M964" s="318"/>
      <c r="N964" s="318"/>
      <c r="O964" s="318"/>
      <c r="P964" s="318"/>
      <c r="Q964" s="318"/>
      <c r="R964" s="318"/>
      <c r="S964" s="318"/>
      <c r="T964" s="318"/>
      <c r="U964" s="318"/>
      <c r="V964" s="318"/>
      <c r="W964" s="318"/>
      <c r="X964" s="318"/>
      <c r="Y964" s="318"/>
      <c r="Z964" s="318"/>
    </row>
    <row r="965" ht="15.75" customHeight="1">
      <c r="A965" s="319"/>
      <c r="B965" s="319"/>
      <c r="C965" s="320" t="s">
        <v>3193</v>
      </c>
      <c r="D965" s="319"/>
      <c r="E965" s="8"/>
      <c r="F965" s="8"/>
      <c r="G965" s="318"/>
      <c r="H965" s="318"/>
      <c r="I965" s="318"/>
      <c r="J965" s="318"/>
      <c r="K965" s="318"/>
      <c r="L965" s="318"/>
      <c r="M965" s="318"/>
      <c r="N965" s="318"/>
      <c r="O965" s="318"/>
      <c r="P965" s="318"/>
      <c r="Q965" s="318"/>
      <c r="R965" s="318"/>
      <c r="S965" s="318"/>
      <c r="T965" s="318"/>
      <c r="U965" s="318"/>
      <c r="V965" s="318"/>
      <c r="W965" s="318"/>
      <c r="X965" s="318"/>
      <c r="Y965" s="318"/>
      <c r="Z965" s="318"/>
    </row>
    <row r="966" ht="15.75" customHeight="1">
      <c r="A966" s="319"/>
      <c r="B966" s="319"/>
      <c r="C966" s="320" t="s">
        <v>3193</v>
      </c>
      <c r="D966" s="319"/>
      <c r="E966" s="8"/>
      <c r="F966" s="8"/>
      <c r="G966" s="318"/>
      <c r="H966" s="318"/>
      <c r="I966" s="318"/>
      <c r="J966" s="318"/>
      <c r="K966" s="318"/>
      <c r="L966" s="318"/>
      <c r="M966" s="318"/>
      <c r="N966" s="318"/>
      <c r="O966" s="318"/>
      <c r="P966" s="318"/>
      <c r="Q966" s="318"/>
      <c r="R966" s="318"/>
      <c r="S966" s="318"/>
      <c r="T966" s="318"/>
      <c r="U966" s="318"/>
      <c r="V966" s="318"/>
      <c r="W966" s="318"/>
      <c r="X966" s="318"/>
      <c r="Y966" s="318"/>
      <c r="Z966" s="318"/>
    </row>
    <row r="967" ht="15.75" customHeight="1">
      <c r="A967" s="319"/>
      <c r="B967" s="319"/>
      <c r="C967" s="320" t="s">
        <v>3193</v>
      </c>
      <c r="D967" s="319"/>
      <c r="E967" s="8"/>
      <c r="F967" s="8"/>
      <c r="G967" s="318"/>
      <c r="H967" s="318"/>
      <c r="I967" s="318"/>
      <c r="J967" s="318"/>
      <c r="K967" s="318"/>
      <c r="L967" s="318"/>
      <c r="M967" s="318"/>
      <c r="N967" s="318"/>
      <c r="O967" s="318"/>
      <c r="P967" s="318"/>
      <c r="Q967" s="318"/>
      <c r="R967" s="318"/>
      <c r="S967" s="318"/>
      <c r="T967" s="318"/>
      <c r="U967" s="318"/>
      <c r="V967" s="318"/>
      <c r="W967" s="318"/>
      <c r="X967" s="318"/>
      <c r="Y967" s="318"/>
      <c r="Z967" s="318"/>
    </row>
    <row r="968" ht="15.75" customHeight="1">
      <c r="A968" s="319"/>
      <c r="B968" s="319"/>
      <c r="C968" s="320" t="s">
        <v>3193</v>
      </c>
      <c r="D968" s="319"/>
      <c r="E968" s="8"/>
      <c r="F968" s="8"/>
      <c r="G968" s="318"/>
      <c r="H968" s="318"/>
      <c r="I968" s="318"/>
      <c r="J968" s="318"/>
      <c r="K968" s="318"/>
      <c r="L968" s="318"/>
      <c r="M968" s="318"/>
      <c r="N968" s="318"/>
      <c r="O968" s="318"/>
      <c r="P968" s="318"/>
      <c r="Q968" s="318"/>
      <c r="R968" s="318"/>
      <c r="S968" s="318"/>
      <c r="T968" s="318"/>
      <c r="U968" s="318"/>
      <c r="V968" s="318"/>
      <c r="W968" s="318"/>
      <c r="X968" s="318"/>
      <c r="Y968" s="318"/>
      <c r="Z968" s="318"/>
    </row>
    <row r="969" ht="15.75" customHeight="1">
      <c r="A969" s="319"/>
      <c r="B969" s="319"/>
      <c r="C969" s="320" t="s">
        <v>3193</v>
      </c>
      <c r="D969" s="319"/>
      <c r="E969" s="8"/>
      <c r="F969" s="8"/>
      <c r="G969" s="318"/>
      <c r="H969" s="318"/>
      <c r="I969" s="318"/>
      <c r="J969" s="318"/>
      <c r="K969" s="318"/>
      <c r="L969" s="318"/>
      <c r="M969" s="318"/>
      <c r="N969" s="318"/>
      <c r="O969" s="318"/>
      <c r="P969" s="318"/>
      <c r="Q969" s="318"/>
      <c r="R969" s="318"/>
      <c r="S969" s="318"/>
      <c r="T969" s="318"/>
      <c r="U969" s="318"/>
      <c r="V969" s="318"/>
      <c r="W969" s="318"/>
      <c r="X969" s="318"/>
      <c r="Y969" s="318"/>
      <c r="Z969" s="318"/>
    </row>
    <row r="970" ht="15.75" customHeight="1">
      <c r="A970" s="319"/>
      <c r="B970" s="319"/>
      <c r="C970" s="320" t="s">
        <v>3193</v>
      </c>
      <c r="D970" s="319"/>
      <c r="E970" s="8"/>
      <c r="F970" s="8"/>
      <c r="G970" s="318"/>
      <c r="H970" s="318"/>
      <c r="I970" s="318"/>
      <c r="J970" s="318"/>
      <c r="K970" s="318"/>
      <c r="L970" s="318"/>
      <c r="M970" s="318"/>
      <c r="N970" s="318"/>
      <c r="O970" s="318"/>
      <c r="P970" s="318"/>
      <c r="Q970" s="318"/>
      <c r="R970" s="318"/>
      <c r="S970" s="318"/>
      <c r="T970" s="318"/>
      <c r="U970" s="318"/>
      <c r="V970" s="318"/>
      <c r="W970" s="318"/>
      <c r="X970" s="318"/>
      <c r="Y970" s="318"/>
      <c r="Z970" s="318"/>
    </row>
    <row r="971" ht="15.75" customHeight="1">
      <c r="A971" s="319"/>
      <c r="B971" s="319"/>
      <c r="C971" s="320" t="s">
        <v>3193</v>
      </c>
      <c r="D971" s="319"/>
      <c r="E971" s="8"/>
      <c r="F971" s="8"/>
      <c r="G971" s="318"/>
      <c r="H971" s="318"/>
      <c r="I971" s="318"/>
      <c r="J971" s="318"/>
      <c r="K971" s="318"/>
      <c r="L971" s="318"/>
      <c r="M971" s="318"/>
      <c r="N971" s="318"/>
      <c r="O971" s="318"/>
      <c r="P971" s="318"/>
      <c r="Q971" s="318"/>
      <c r="R971" s="318"/>
      <c r="S971" s="318"/>
      <c r="T971" s="318"/>
      <c r="U971" s="318"/>
      <c r="V971" s="318"/>
      <c r="W971" s="318"/>
      <c r="X971" s="318"/>
      <c r="Y971" s="318"/>
      <c r="Z971" s="318"/>
    </row>
    <row r="972" ht="15.75" customHeight="1">
      <c r="A972" s="319"/>
      <c r="B972" s="319"/>
      <c r="C972" s="320" t="s">
        <v>3193</v>
      </c>
      <c r="D972" s="319"/>
      <c r="E972" s="8"/>
      <c r="F972" s="8"/>
      <c r="G972" s="318"/>
      <c r="H972" s="318"/>
      <c r="I972" s="318"/>
      <c r="J972" s="318"/>
      <c r="K972" s="318"/>
      <c r="L972" s="318"/>
      <c r="M972" s="318"/>
      <c r="N972" s="318"/>
      <c r="O972" s="318"/>
      <c r="P972" s="318"/>
      <c r="Q972" s="318"/>
      <c r="R972" s="318"/>
      <c r="S972" s="318"/>
      <c r="T972" s="318"/>
      <c r="U972" s="318"/>
      <c r="V972" s="318"/>
      <c r="W972" s="318"/>
      <c r="X972" s="318"/>
      <c r="Y972" s="318"/>
      <c r="Z972" s="318"/>
    </row>
    <row r="973" ht="15.75" customHeight="1">
      <c r="A973" s="319"/>
      <c r="B973" s="319"/>
      <c r="C973" s="320" t="s">
        <v>3193</v>
      </c>
      <c r="D973" s="319"/>
      <c r="E973" s="8"/>
      <c r="F973" s="8"/>
      <c r="G973" s="318"/>
      <c r="H973" s="318"/>
      <c r="I973" s="318"/>
      <c r="J973" s="318"/>
      <c r="K973" s="318"/>
      <c r="L973" s="318"/>
      <c r="M973" s="318"/>
      <c r="N973" s="318"/>
      <c r="O973" s="318"/>
      <c r="P973" s="318"/>
      <c r="Q973" s="318"/>
      <c r="R973" s="318"/>
      <c r="S973" s="318"/>
      <c r="T973" s="318"/>
      <c r="U973" s="318"/>
      <c r="V973" s="318"/>
      <c r="W973" s="318"/>
      <c r="X973" s="318"/>
      <c r="Y973" s="318"/>
      <c r="Z973" s="318"/>
    </row>
    <row r="974" ht="15.75" customHeight="1">
      <c r="A974" s="319"/>
      <c r="B974" s="319"/>
      <c r="C974" s="320" t="s">
        <v>3193</v>
      </c>
      <c r="D974" s="319"/>
      <c r="E974" s="8"/>
      <c r="F974" s="8"/>
      <c r="G974" s="318"/>
      <c r="H974" s="318"/>
      <c r="I974" s="318"/>
      <c r="J974" s="318"/>
      <c r="K974" s="318"/>
      <c r="L974" s="318"/>
      <c r="M974" s="318"/>
      <c r="N974" s="318"/>
      <c r="O974" s="318"/>
      <c r="P974" s="318"/>
      <c r="Q974" s="318"/>
      <c r="R974" s="318"/>
      <c r="S974" s="318"/>
      <c r="T974" s="318"/>
      <c r="U974" s="318"/>
      <c r="V974" s="318"/>
      <c r="W974" s="318"/>
      <c r="X974" s="318"/>
      <c r="Y974" s="318"/>
      <c r="Z974" s="318"/>
    </row>
    <row r="975" ht="15.75" customHeight="1">
      <c r="A975" s="319"/>
      <c r="B975" s="319"/>
      <c r="C975" s="320" t="s">
        <v>3193</v>
      </c>
      <c r="D975" s="319"/>
      <c r="E975" s="8"/>
      <c r="F975" s="8"/>
      <c r="G975" s="318"/>
      <c r="H975" s="318"/>
      <c r="I975" s="318"/>
      <c r="J975" s="318"/>
      <c r="K975" s="318"/>
      <c r="L975" s="318"/>
      <c r="M975" s="318"/>
      <c r="N975" s="318"/>
      <c r="O975" s="318"/>
      <c r="P975" s="318"/>
      <c r="Q975" s="318"/>
      <c r="R975" s="318"/>
      <c r="S975" s="318"/>
      <c r="T975" s="318"/>
      <c r="U975" s="318"/>
      <c r="V975" s="318"/>
      <c r="W975" s="318"/>
      <c r="X975" s="318"/>
      <c r="Y975" s="318"/>
      <c r="Z975" s="318"/>
    </row>
    <row r="976" ht="15.75" customHeight="1">
      <c r="A976" s="319"/>
      <c r="B976" s="319"/>
      <c r="C976" s="320" t="s">
        <v>3193</v>
      </c>
      <c r="D976" s="319"/>
      <c r="E976" s="8"/>
      <c r="F976" s="8"/>
      <c r="G976" s="318"/>
      <c r="H976" s="318"/>
      <c r="I976" s="318"/>
      <c r="J976" s="318"/>
      <c r="K976" s="318"/>
      <c r="L976" s="318"/>
      <c r="M976" s="318"/>
      <c r="N976" s="318"/>
      <c r="O976" s="318"/>
      <c r="P976" s="318"/>
      <c r="Q976" s="318"/>
      <c r="R976" s="318"/>
      <c r="S976" s="318"/>
      <c r="T976" s="318"/>
      <c r="U976" s="318"/>
      <c r="V976" s="318"/>
      <c r="W976" s="318"/>
      <c r="X976" s="318"/>
      <c r="Y976" s="318"/>
      <c r="Z976" s="318"/>
    </row>
    <row r="977" ht="15.75" customHeight="1">
      <c r="A977" s="319"/>
      <c r="B977" s="319"/>
      <c r="C977" s="320" t="s">
        <v>3193</v>
      </c>
      <c r="D977" s="319"/>
      <c r="E977" s="8"/>
      <c r="F977" s="8"/>
      <c r="G977" s="318"/>
      <c r="H977" s="318"/>
      <c r="I977" s="318"/>
      <c r="J977" s="318"/>
      <c r="K977" s="318"/>
      <c r="L977" s="318"/>
      <c r="M977" s="318"/>
      <c r="N977" s="318"/>
      <c r="O977" s="318"/>
      <c r="P977" s="318"/>
      <c r="Q977" s="318"/>
      <c r="R977" s="318"/>
      <c r="S977" s="318"/>
      <c r="T977" s="318"/>
      <c r="U977" s="318"/>
      <c r="V977" s="318"/>
      <c r="W977" s="318"/>
      <c r="X977" s="318"/>
      <c r="Y977" s="318"/>
      <c r="Z977" s="318"/>
    </row>
    <row r="978" ht="15.75" customHeight="1">
      <c r="A978" s="319"/>
      <c r="B978" s="319"/>
      <c r="C978" s="320" t="s">
        <v>3193</v>
      </c>
      <c r="D978" s="319"/>
      <c r="E978" s="8"/>
      <c r="F978" s="8"/>
      <c r="G978" s="318"/>
      <c r="H978" s="318"/>
      <c r="I978" s="318"/>
      <c r="J978" s="318"/>
      <c r="K978" s="318"/>
      <c r="L978" s="318"/>
      <c r="M978" s="318"/>
      <c r="N978" s="318"/>
      <c r="O978" s="318"/>
      <c r="P978" s="318"/>
      <c r="Q978" s="318"/>
      <c r="R978" s="318"/>
      <c r="S978" s="318"/>
      <c r="T978" s="318"/>
      <c r="U978" s="318"/>
      <c r="V978" s="318"/>
      <c r="W978" s="318"/>
      <c r="X978" s="318"/>
      <c r="Y978" s="318"/>
      <c r="Z978" s="318"/>
    </row>
    <row r="979" ht="15.75" customHeight="1">
      <c r="A979" s="319"/>
      <c r="B979" s="319"/>
      <c r="C979" s="320" t="s">
        <v>3193</v>
      </c>
      <c r="D979" s="319"/>
      <c r="E979" s="8"/>
      <c r="F979" s="8"/>
      <c r="G979" s="318"/>
      <c r="H979" s="318"/>
      <c r="I979" s="318"/>
      <c r="J979" s="318"/>
      <c r="K979" s="318"/>
      <c r="L979" s="318"/>
      <c r="M979" s="318"/>
      <c r="N979" s="318"/>
      <c r="O979" s="318"/>
      <c r="P979" s="318"/>
      <c r="Q979" s="318"/>
      <c r="R979" s="318"/>
      <c r="S979" s="318"/>
      <c r="T979" s="318"/>
      <c r="U979" s="318"/>
      <c r="V979" s="318"/>
      <c r="W979" s="318"/>
      <c r="X979" s="318"/>
      <c r="Y979" s="318"/>
      <c r="Z979" s="318"/>
    </row>
    <row r="980" ht="15.75" customHeight="1">
      <c r="A980" s="319"/>
      <c r="B980" s="319"/>
      <c r="C980" s="320" t="s">
        <v>3193</v>
      </c>
      <c r="D980" s="319"/>
      <c r="E980" s="8"/>
      <c r="F980" s="8"/>
      <c r="G980" s="318"/>
      <c r="H980" s="318"/>
      <c r="I980" s="318"/>
      <c r="J980" s="318"/>
      <c r="K980" s="318"/>
      <c r="L980" s="318"/>
      <c r="M980" s="318"/>
      <c r="N980" s="318"/>
      <c r="O980" s="318"/>
      <c r="P980" s="318"/>
      <c r="Q980" s="318"/>
      <c r="R980" s="318"/>
      <c r="S980" s="318"/>
      <c r="T980" s="318"/>
      <c r="U980" s="318"/>
      <c r="V980" s="318"/>
      <c r="W980" s="318"/>
      <c r="X980" s="318"/>
      <c r="Y980" s="318"/>
      <c r="Z980" s="318"/>
    </row>
    <row r="981" ht="15.75" customHeight="1">
      <c r="A981" s="319"/>
      <c r="B981" s="319"/>
      <c r="C981" s="320" t="s">
        <v>3193</v>
      </c>
      <c r="D981" s="319"/>
      <c r="E981" s="8"/>
      <c r="F981" s="8"/>
      <c r="G981" s="318"/>
      <c r="H981" s="318"/>
      <c r="I981" s="318"/>
      <c r="J981" s="318"/>
      <c r="K981" s="318"/>
      <c r="L981" s="318"/>
      <c r="M981" s="318"/>
      <c r="N981" s="318"/>
      <c r="O981" s="318"/>
      <c r="P981" s="318"/>
      <c r="Q981" s="318"/>
      <c r="R981" s="318"/>
      <c r="S981" s="318"/>
      <c r="T981" s="318"/>
      <c r="U981" s="318"/>
      <c r="V981" s="318"/>
      <c r="W981" s="318"/>
      <c r="X981" s="318"/>
      <c r="Y981" s="318"/>
      <c r="Z981" s="318"/>
    </row>
    <row r="982" ht="15.75" customHeight="1">
      <c r="A982" s="319"/>
      <c r="B982" s="319"/>
      <c r="C982" s="320" t="s">
        <v>3193</v>
      </c>
      <c r="D982" s="319"/>
      <c r="E982" s="8"/>
      <c r="F982" s="8"/>
      <c r="G982" s="318"/>
      <c r="H982" s="318"/>
      <c r="I982" s="318"/>
      <c r="J982" s="318"/>
      <c r="K982" s="318"/>
      <c r="L982" s="318"/>
      <c r="M982" s="318"/>
      <c r="N982" s="318"/>
      <c r="O982" s="318"/>
      <c r="P982" s="318"/>
      <c r="Q982" s="318"/>
      <c r="R982" s="318"/>
      <c r="S982" s="318"/>
      <c r="T982" s="318"/>
      <c r="U982" s="318"/>
      <c r="V982" s="318"/>
      <c r="W982" s="318"/>
      <c r="X982" s="318"/>
      <c r="Y982" s="318"/>
      <c r="Z982" s="318"/>
    </row>
    <row r="983" ht="15.75" customHeight="1">
      <c r="A983" s="319"/>
      <c r="B983" s="319"/>
      <c r="C983" s="320" t="s">
        <v>3193</v>
      </c>
      <c r="D983" s="319"/>
      <c r="E983" s="8"/>
      <c r="F983" s="8"/>
      <c r="G983" s="318"/>
      <c r="H983" s="318"/>
      <c r="I983" s="318"/>
      <c r="J983" s="318"/>
      <c r="K983" s="318"/>
      <c r="L983" s="318"/>
      <c r="M983" s="318"/>
      <c r="N983" s="318"/>
      <c r="O983" s="318"/>
      <c r="P983" s="318"/>
      <c r="Q983" s="318"/>
      <c r="R983" s="318"/>
      <c r="S983" s="318"/>
      <c r="T983" s="318"/>
      <c r="U983" s="318"/>
      <c r="V983" s="318"/>
      <c r="W983" s="318"/>
      <c r="X983" s="318"/>
      <c r="Y983" s="318"/>
      <c r="Z983" s="318"/>
    </row>
    <row r="984" ht="15.75" customHeight="1">
      <c r="A984" s="319"/>
      <c r="B984" s="319"/>
      <c r="C984" s="320" t="s">
        <v>3193</v>
      </c>
      <c r="D984" s="319"/>
      <c r="E984" s="8"/>
      <c r="F984" s="8"/>
      <c r="G984" s="318"/>
      <c r="H984" s="318"/>
      <c r="I984" s="318"/>
      <c r="J984" s="318"/>
      <c r="K984" s="318"/>
      <c r="L984" s="318"/>
      <c r="M984" s="318"/>
      <c r="N984" s="318"/>
      <c r="O984" s="318"/>
      <c r="P984" s="318"/>
      <c r="Q984" s="318"/>
      <c r="R984" s="318"/>
      <c r="S984" s="318"/>
      <c r="T984" s="318"/>
      <c r="U984" s="318"/>
      <c r="V984" s="318"/>
      <c r="W984" s="318"/>
      <c r="X984" s="318"/>
      <c r="Y984" s="318"/>
      <c r="Z984" s="318"/>
    </row>
    <row r="985" ht="15.75" customHeight="1">
      <c r="A985" s="319"/>
      <c r="B985" s="319"/>
      <c r="C985" s="320" t="s">
        <v>3193</v>
      </c>
      <c r="D985" s="319"/>
      <c r="E985" s="8"/>
      <c r="F985" s="8"/>
      <c r="G985" s="318"/>
      <c r="H985" s="318"/>
      <c r="I985" s="318"/>
      <c r="J985" s="318"/>
      <c r="K985" s="318"/>
      <c r="L985" s="318"/>
      <c r="M985" s="318"/>
      <c r="N985" s="318"/>
      <c r="O985" s="318"/>
      <c r="P985" s="318"/>
      <c r="Q985" s="318"/>
      <c r="R985" s="318"/>
      <c r="S985" s="318"/>
      <c r="T985" s="318"/>
      <c r="U985" s="318"/>
      <c r="V985" s="318"/>
      <c r="W985" s="318"/>
      <c r="X985" s="318"/>
      <c r="Y985" s="318"/>
      <c r="Z985" s="318"/>
    </row>
    <row r="986" ht="15.75" customHeight="1">
      <c r="A986" s="319"/>
      <c r="B986" s="319"/>
      <c r="C986" s="320" t="s">
        <v>3193</v>
      </c>
      <c r="D986" s="319"/>
      <c r="E986" s="8"/>
      <c r="F986" s="8"/>
      <c r="G986" s="318"/>
      <c r="H986" s="318"/>
      <c r="I986" s="318"/>
      <c r="J986" s="318"/>
      <c r="K986" s="318"/>
      <c r="L986" s="318"/>
      <c r="M986" s="318"/>
      <c r="N986" s="318"/>
      <c r="O986" s="318"/>
      <c r="P986" s="318"/>
      <c r="Q986" s="318"/>
      <c r="R986" s="318"/>
      <c r="S986" s="318"/>
      <c r="T986" s="318"/>
      <c r="U986" s="318"/>
      <c r="V986" s="318"/>
      <c r="W986" s="318"/>
      <c r="X986" s="318"/>
      <c r="Y986" s="318"/>
      <c r="Z986" s="318"/>
    </row>
    <row r="987" ht="15.75" customHeight="1">
      <c r="A987" s="319"/>
      <c r="B987" s="319"/>
      <c r="C987" s="320" t="s">
        <v>3193</v>
      </c>
      <c r="D987" s="319"/>
      <c r="E987" s="8"/>
      <c r="F987" s="8"/>
      <c r="G987" s="318"/>
      <c r="H987" s="318"/>
      <c r="I987" s="318"/>
      <c r="J987" s="318"/>
      <c r="K987" s="318"/>
      <c r="L987" s="318"/>
      <c r="M987" s="318"/>
      <c r="N987" s="318"/>
      <c r="O987" s="318"/>
      <c r="P987" s="318"/>
      <c r="Q987" s="318"/>
      <c r="R987" s="318"/>
      <c r="S987" s="318"/>
      <c r="T987" s="318"/>
      <c r="U987" s="318"/>
      <c r="V987" s="318"/>
      <c r="W987" s="318"/>
      <c r="X987" s="318"/>
      <c r="Y987" s="318"/>
      <c r="Z987" s="318"/>
    </row>
    <row r="988" ht="15.75" customHeight="1">
      <c r="A988" s="319"/>
      <c r="B988" s="319"/>
      <c r="C988" s="320" t="s">
        <v>3193</v>
      </c>
      <c r="D988" s="319"/>
      <c r="E988" s="8"/>
      <c r="F988" s="8"/>
      <c r="G988" s="318"/>
      <c r="H988" s="318"/>
      <c r="I988" s="318"/>
      <c r="J988" s="318"/>
      <c r="K988" s="318"/>
      <c r="L988" s="318"/>
      <c r="M988" s="318"/>
      <c r="N988" s="318"/>
      <c r="O988" s="318"/>
      <c r="P988" s="318"/>
      <c r="Q988" s="318"/>
      <c r="R988" s="318"/>
      <c r="S988" s="318"/>
      <c r="T988" s="318"/>
      <c r="U988" s="318"/>
      <c r="V988" s="318"/>
      <c r="W988" s="318"/>
      <c r="X988" s="318"/>
      <c r="Y988" s="318"/>
      <c r="Z988" s="318"/>
    </row>
    <row r="989" ht="15.75" customHeight="1">
      <c r="A989" s="319"/>
      <c r="B989" s="319"/>
      <c r="C989" s="320" t="s">
        <v>3193</v>
      </c>
      <c r="D989" s="319"/>
      <c r="E989" s="8"/>
      <c r="F989" s="8"/>
      <c r="G989" s="318"/>
      <c r="H989" s="318"/>
      <c r="I989" s="318"/>
      <c r="J989" s="318"/>
      <c r="K989" s="318"/>
      <c r="L989" s="318"/>
      <c r="M989" s="318"/>
      <c r="N989" s="318"/>
      <c r="O989" s="318"/>
      <c r="P989" s="318"/>
      <c r="Q989" s="318"/>
      <c r="R989" s="318"/>
      <c r="S989" s="318"/>
      <c r="T989" s="318"/>
      <c r="U989" s="318"/>
      <c r="V989" s="318"/>
      <c r="W989" s="318"/>
      <c r="X989" s="318"/>
      <c r="Y989" s="318"/>
      <c r="Z989" s="318"/>
    </row>
    <row r="990" ht="15.75" customHeight="1">
      <c r="A990" s="319"/>
      <c r="B990" s="319"/>
      <c r="C990" s="320" t="s">
        <v>3193</v>
      </c>
      <c r="D990" s="319"/>
      <c r="E990" s="8"/>
      <c r="F990" s="8"/>
      <c r="G990" s="318"/>
      <c r="H990" s="318"/>
      <c r="I990" s="318"/>
      <c r="J990" s="318"/>
      <c r="K990" s="318"/>
      <c r="L990" s="318"/>
      <c r="M990" s="318"/>
      <c r="N990" s="318"/>
      <c r="O990" s="318"/>
      <c r="P990" s="318"/>
      <c r="Q990" s="318"/>
      <c r="R990" s="318"/>
      <c r="S990" s="318"/>
      <c r="T990" s="318"/>
      <c r="U990" s="318"/>
      <c r="V990" s="318"/>
      <c r="W990" s="318"/>
      <c r="X990" s="318"/>
      <c r="Y990" s="318"/>
      <c r="Z990" s="318"/>
    </row>
    <row r="991" ht="15.75" customHeight="1">
      <c r="A991" s="319"/>
      <c r="B991" s="319"/>
      <c r="C991" s="320" t="s">
        <v>3193</v>
      </c>
      <c r="D991" s="319"/>
      <c r="E991" s="8"/>
      <c r="F991" s="8"/>
      <c r="G991" s="318"/>
      <c r="H991" s="318"/>
      <c r="I991" s="318"/>
      <c r="J991" s="318"/>
      <c r="K991" s="318"/>
      <c r="L991" s="318"/>
      <c r="M991" s="318"/>
      <c r="N991" s="318"/>
      <c r="O991" s="318"/>
      <c r="P991" s="318"/>
      <c r="Q991" s="318"/>
      <c r="R991" s="318"/>
      <c r="S991" s="318"/>
      <c r="T991" s="318"/>
      <c r="U991" s="318"/>
      <c r="V991" s="318"/>
      <c r="W991" s="318"/>
      <c r="X991" s="318"/>
      <c r="Y991" s="318"/>
      <c r="Z991" s="318"/>
    </row>
    <row r="992" ht="15.75" customHeight="1">
      <c r="A992" s="319"/>
      <c r="B992" s="319"/>
      <c r="C992" s="320" t="s">
        <v>3193</v>
      </c>
      <c r="D992" s="319"/>
      <c r="E992" s="8"/>
      <c r="F992" s="8"/>
      <c r="G992" s="318"/>
      <c r="H992" s="318"/>
      <c r="I992" s="318"/>
      <c r="J992" s="318"/>
      <c r="K992" s="318"/>
      <c r="L992" s="318"/>
      <c r="M992" s="318"/>
      <c r="N992" s="318"/>
      <c r="O992" s="318"/>
      <c r="P992" s="318"/>
      <c r="Q992" s="318"/>
      <c r="R992" s="318"/>
      <c r="S992" s="318"/>
      <c r="T992" s="318"/>
      <c r="U992" s="318"/>
      <c r="V992" s="318"/>
      <c r="W992" s="318"/>
      <c r="X992" s="318"/>
      <c r="Y992" s="318"/>
      <c r="Z992" s="318"/>
    </row>
    <row r="993" ht="15.75" customHeight="1">
      <c r="A993" s="319"/>
      <c r="B993" s="319"/>
      <c r="C993" s="320" t="s">
        <v>3193</v>
      </c>
      <c r="D993" s="319"/>
      <c r="E993" s="8"/>
      <c r="F993" s="8"/>
      <c r="G993" s="318"/>
      <c r="H993" s="318"/>
      <c r="I993" s="318"/>
      <c r="J993" s="318"/>
      <c r="K993" s="318"/>
      <c r="L993" s="318"/>
      <c r="M993" s="318"/>
      <c r="N993" s="318"/>
      <c r="O993" s="318"/>
      <c r="P993" s="318"/>
      <c r="Q993" s="318"/>
      <c r="R993" s="318"/>
      <c r="S993" s="318"/>
      <c r="T993" s="318"/>
      <c r="U993" s="318"/>
      <c r="V993" s="318"/>
      <c r="W993" s="318"/>
      <c r="X993" s="318"/>
      <c r="Y993" s="318"/>
      <c r="Z993" s="318"/>
    </row>
    <row r="994" ht="15.75" customHeight="1">
      <c r="A994" s="319"/>
      <c r="B994" s="319"/>
      <c r="C994" s="320" t="s">
        <v>3193</v>
      </c>
      <c r="D994" s="319"/>
      <c r="E994" s="8"/>
      <c r="F994" s="8"/>
      <c r="G994" s="318"/>
      <c r="H994" s="318"/>
      <c r="I994" s="318"/>
      <c r="J994" s="318"/>
      <c r="K994" s="318"/>
      <c r="L994" s="318"/>
      <c r="M994" s="318"/>
      <c r="N994" s="318"/>
      <c r="O994" s="318"/>
      <c r="P994" s="318"/>
      <c r="Q994" s="318"/>
      <c r="R994" s="318"/>
      <c r="S994" s="318"/>
      <c r="T994" s="318"/>
      <c r="U994" s="318"/>
      <c r="V994" s="318"/>
      <c r="W994" s="318"/>
      <c r="X994" s="318"/>
      <c r="Y994" s="318"/>
      <c r="Z994" s="318"/>
    </row>
    <row r="995" ht="15.75" customHeight="1">
      <c r="A995" s="319"/>
      <c r="B995" s="319"/>
      <c r="C995" s="320" t="s">
        <v>3193</v>
      </c>
      <c r="D995" s="319"/>
      <c r="E995" s="8"/>
      <c r="F995" s="8"/>
      <c r="G995" s="318"/>
      <c r="H995" s="318"/>
      <c r="I995" s="318"/>
      <c r="J995" s="318"/>
      <c r="K995" s="318"/>
      <c r="L995" s="318"/>
      <c r="M995" s="318"/>
      <c r="N995" s="318"/>
      <c r="O995" s="318"/>
      <c r="P995" s="318"/>
      <c r="Q995" s="318"/>
      <c r="R995" s="318"/>
      <c r="S995" s="318"/>
      <c r="T995" s="318"/>
      <c r="U995" s="318"/>
      <c r="V995" s="318"/>
      <c r="W995" s="318"/>
      <c r="X995" s="318"/>
      <c r="Y995" s="318"/>
      <c r="Z995" s="318"/>
    </row>
    <row r="996" ht="15.75" customHeight="1">
      <c r="A996" s="319"/>
      <c r="B996" s="319"/>
      <c r="C996" s="320" t="s">
        <v>3193</v>
      </c>
      <c r="D996" s="319"/>
      <c r="E996" s="8"/>
      <c r="F996" s="8"/>
      <c r="G996" s="318"/>
      <c r="H996" s="318"/>
      <c r="I996" s="318"/>
      <c r="J996" s="318"/>
      <c r="K996" s="318"/>
      <c r="L996" s="318"/>
      <c r="M996" s="318"/>
      <c r="N996" s="318"/>
      <c r="O996" s="318"/>
      <c r="P996" s="318"/>
      <c r="Q996" s="318"/>
      <c r="R996" s="318"/>
      <c r="S996" s="318"/>
      <c r="T996" s="318"/>
      <c r="U996" s="318"/>
      <c r="V996" s="318"/>
      <c r="W996" s="318"/>
      <c r="X996" s="318"/>
      <c r="Y996" s="318"/>
      <c r="Z996" s="318"/>
    </row>
    <row r="997" ht="15.75" customHeight="1">
      <c r="A997" s="319"/>
      <c r="B997" s="319"/>
      <c r="C997" s="320" t="s">
        <v>3193</v>
      </c>
      <c r="D997" s="319"/>
      <c r="E997" s="8"/>
      <c r="F997" s="8"/>
      <c r="G997" s="318"/>
      <c r="H997" s="318"/>
      <c r="I997" s="318"/>
      <c r="J997" s="318"/>
      <c r="K997" s="318"/>
      <c r="L997" s="318"/>
      <c r="M997" s="318"/>
      <c r="N997" s="318"/>
      <c r="O997" s="318"/>
      <c r="P997" s="318"/>
      <c r="Q997" s="318"/>
      <c r="R997" s="318"/>
      <c r="S997" s="318"/>
      <c r="T997" s="318"/>
      <c r="U997" s="318"/>
      <c r="V997" s="318"/>
      <c r="W997" s="318"/>
      <c r="X997" s="318"/>
      <c r="Y997" s="318"/>
      <c r="Z997" s="318"/>
    </row>
    <row r="998" ht="15.75" customHeight="1">
      <c r="A998" s="319"/>
      <c r="B998" s="319"/>
      <c r="C998" s="320" t="s">
        <v>3193</v>
      </c>
      <c r="D998" s="319"/>
      <c r="E998" s="8"/>
      <c r="F998" s="8"/>
      <c r="G998" s="318"/>
      <c r="H998" s="318"/>
      <c r="I998" s="318"/>
      <c r="J998" s="318"/>
      <c r="K998" s="318"/>
      <c r="L998" s="318"/>
      <c r="M998" s="318"/>
      <c r="N998" s="318"/>
      <c r="O998" s="318"/>
      <c r="P998" s="318"/>
      <c r="Q998" s="318"/>
      <c r="R998" s="318"/>
      <c r="S998" s="318"/>
      <c r="T998" s="318"/>
      <c r="U998" s="318"/>
      <c r="V998" s="318"/>
      <c r="W998" s="318"/>
      <c r="X998" s="318"/>
      <c r="Y998" s="318"/>
      <c r="Z998" s="318"/>
    </row>
    <row r="999" ht="15.75" customHeight="1">
      <c r="A999" s="319"/>
      <c r="B999" s="319"/>
      <c r="C999" s="320" t="s">
        <v>3193</v>
      </c>
      <c r="D999" s="319"/>
      <c r="E999" s="8"/>
      <c r="F999" s="8"/>
      <c r="G999" s="318"/>
      <c r="H999" s="318"/>
      <c r="I999" s="318"/>
      <c r="J999" s="318"/>
      <c r="K999" s="318"/>
      <c r="L999" s="318"/>
      <c r="M999" s="318"/>
      <c r="N999" s="318"/>
      <c r="O999" s="318"/>
      <c r="P999" s="318"/>
      <c r="Q999" s="318"/>
      <c r="R999" s="318"/>
      <c r="S999" s="318"/>
      <c r="T999" s="318"/>
      <c r="U999" s="318"/>
      <c r="V999" s="318"/>
      <c r="W999" s="318"/>
      <c r="X999" s="318"/>
      <c r="Y999" s="318"/>
      <c r="Z999" s="318"/>
    </row>
    <row r="1000" ht="15.75" customHeight="1">
      <c r="A1000" s="319"/>
      <c r="B1000" s="319"/>
      <c r="C1000" s="320" t="s">
        <v>3193</v>
      </c>
      <c r="D1000" s="319"/>
      <c r="E1000" s="8"/>
      <c r="F1000" s="8"/>
      <c r="G1000" s="318"/>
      <c r="H1000" s="318"/>
      <c r="I1000" s="318"/>
      <c r="J1000" s="318"/>
      <c r="K1000" s="318"/>
      <c r="L1000" s="318"/>
      <c r="M1000" s="318"/>
      <c r="N1000" s="318"/>
      <c r="O1000" s="318"/>
      <c r="P1000" s="318"/>
      <c r="Q1000" s="318"/>
      <c r="R1000" s="318"/>
      <c r="S1000" s="318"/>
      <c r="T1000" s="318"/>
      <c r="U1000" s="318"/>
      <c r="V1000" s="318"/>
      <c r="W1000" s="318"/>
      <c r="X1000" s="318"/>
      <c r="Y1000" s="318"/>
      <c r="Z1000" s="318"/>
    </row>
    <row r="1001" ht="15.75" customHeight="1">
      <c r="A1001" s="319"/>
      <c r="B1001" s="319"/>
      <c r="C1001" s="320" t="s">
        <v>3193</v>
      </c>
      <c r="D1001" s="319"/>
      <c r="E1001" s="8"/>
      <c r="F1001" s="8"/>
      <c r="G1001" s="318"/>
      <c r="H1001" s="318"/>
      <c r="I1001" s="318"/>
      <c r="J1001" s="318"/>
      <c r="K1001" s="318"/>
      <c r="L1001" s="318"/>
      <c r="M1001" s="318"/>
      <c r="N1001" s="318"/>
      <c r="O1001" s="318"/>
      <c r="P1001" s="318"/>
      <c r="Q1001" s="318"/>
      <c r="R1001" s="318"/>
      <c r="S1001" s="318"/>
      <c r="T1001" s="318"/>
      <c r="U1001" s="318"/>
      <c r="V1001" s="318"/>
      <c r="W1001" s="318"/>
      <c r="X1001" s="318"/>
      <c r="Y1001" s="318"/>
      <c r="Z1001" s="318"/>
    </row>
    <row r="1002" ht="15.75" customHeight="1">
      <c r="A1002" s="319"/>
      <c r="B1002" s="319"/>
      <c r="C1002" s="320" t="s">
        <v>3193</v>
      </c>
      <c r="D1002" s="319"/>
      <c r="E1002" s="8"/>
      <c r="F1002" s="8"/>
      <c r="G1002" s="318"/>
      <c r="H1002" s="318"/>
      <c r="I1002" s="318"/>
      <c r="J1002" s="318"/>
      <c r="K1002" s="318"/>
      <c r="L1002" s="318"/>
      <c r="M1002" s="318"/>
      <c r="N1002" s="318"/>
      <c r="O1002" s="318"/>
      <c r="P1002" s="318"/>
      <c r="Q1002" s="318"/>
      <c r="R1002" s="318"/>
      <c r="S1002" s="318"/>
      <c r="T1002" s="318"/>
      <c r="U1002" s="318"/>
      <c r="V1002" s="318"/>
      <c r="W1002" s="318"/>
      <c r="X1002" s="318"/>
      <c r="Y1002" s="318"/>
      <c r="Z1002" s="318"/>
    </row>
    <row r="1003" ht="15.75" customHeight="1">
      <c r="A1003" s="319"/>
      <c r="B1003" s="319"/>
      <c r="C1003" s="320" t="s">
        <v>3193</v>
      </c>
      <c r="D1003" s="319"/>
      <c r="E1003" s="8"/>
      <c r="F1003" s="8"/>
      <c r="G1003" s="318"/>
      <c r="H1003" s="318"/>
      <c r="I1003" s="318"/>
      <c r="J1003" s="318"/>
      <c r="K1003" s="318"/>
      <c r="L1003" s="318"/>
      <c r="M1003" s="318"/>
      <c r="N1003" s="318"/>
      <c r="O1003" s="318"/>
      <c r="P1003" s="318"/>
      <c r="Q1003" s="318"/>
      <c r="R1003" s="318"/>
      <c r="S1003" s="318"/>
      <c r="T1003" s="318"/>
      <c r="U1003" s="318"/>
      <c r="V1003" s="318"/>
      <c r="W1003" s="318"/>
      <c r="X1003" s="318"/>
      <c r="Y1003" s="318"/>
      <c r="Z1003" s="318"/>
    </row>
    <row r="1004" ht="15.75" customHeight="1">
      <c r="A1004" s="319"/>
      <c r="B1004" s="319"/>
      <c r="C1004" s="320" t="s">
        <v>3193</v>
      </c>
      <c r="D1004" s="319"/>
      <c r="E1004" s="8"/>
      <c r="F1004" s="8"/>
      <c r="G1004" s="318"/>
      <c r="H1004" s="318"/>
      <c r="I1004" s="318"/>
      <c r="J1004" s="318"/>
      <c r="K1004" s="318"/>
      <c r="L1004" s="318"/>
      <c r="M1004" s="318"/>
      <c r="N1004" s="318"/>
      <c r="O1004" s="318"/>
      <c r="P1004" s="318"/>
      <c r="Q1004" s="318"/>
      <c r="R1004" s="318"/>
      <c r="S1004" s="318"/>
      <c r="T1004" s="318"/>
      <c r="U1004" s="318"/>
      <c r="V1004" s="318"/>
      <c r="W1004" s="318"/>
      <c r="X1004" s="318"/>
      <c r="Y1004" s="318"/>
      <c r="Z1004" s="318"/>
    </row>
    <row r="1005" ht="15.75" customHeight="1">
      <c r="A1005" s="319"/>
      <c r="B1005" s="319"/>
      <c r="C1005" s="320" t="s">
        <v>3193</v>
      </c>
      <c r="D1005" s="319"/>
      <c r="E1005" s="8"/>
      <c r="F1005" s="8"/>
      <c r="G1005" s="318"/>
      <c r="H1005" s="318"/>
      <c r="I1005" s="318"/>
      <c r="J1005" s="318"/>
      <c r="K1005" s="318"/>
      <c r="L1005" s="318"/>
      <c r="M1005" s="318"/>
      <c r="N1005" s="318"/>
      <c r="O1005" s="318"/>
      <c r="P1005" s="318"/>
      <c r="Q1005" s="318"/>
      <c r="R1005" s="318"/>
      <c r="S1005" s="318"/>
      <c r="T1005" s="318"/>
      <c r="U1005" s="318"/>
      <c r="V1005" s="318"/>
      <c r="W1005" s="318"/>
      <c r="X1005" s="318"/>
      <c r="Y1005" s="318"/>
      <c r="Z1005" s="318"/>
    </row>
    <row r="1006" ht="15.75" customHeight="1">
      <c r="A1006" s="319"/>
      <c r="B1006" s="319"/>
      <c r="C1006" s="320" t="s">
        <v>3193</v>
      </c>
      <c r="D1006" s="319"/>
      <c r="E1006" s="8"/>
      <c r="F1006" s="8"/>
      <c r="G1006" s="318"/>
      <c r="H1006" s="318"/>
      <c r="I1006" s="318"/>
      <c r="J1006" s="318"/>
      <c r="K1006" s="318"/>
      <c r="L1006" s="318"/>
      <c r="M1006" s="318"/>
      <c r="N1006" s="318"/>
      <c r="O1006" s="318"/>
      <c r="P1006" s="318"/>
      <c r="Q1006" s="318"/>
      <c r="R1006" s="318"/>
      <c r="S1006" s="318"/>
      <c r="T1006" s="318"/>
      <c r="U1006" s="318"/>
      <c r="V1006" s="318"/>
      <c r="W1006" s="318"/>
      <c r="X1006" s="318"/>
      <c r="Y1006" s="318"/>
      <c r="Z1006" s="318"/>
    </row>
    <row r="1007" ht="15.75" customHeight="1">
      <c r="A1007" s="319"/>
      <c r="B1007" s="319"/>
      <c r="C1007" s="320" t="s">
        <v>3193</v>
      </c>
      <c r="D1007" s="319"/>
      <c r="E1007" s="8"/>
      <c r="F1007" s="8"/>
      <c r="G1007" s="318"/>
      <c r="H1007" s="318"/>
      <c r="I1007" s="318"/>
      <c r="J1007" s="318"/>
      <c r="K1007" s="318"/>
      <c r="L1007" s="318"/>
      <c r="M1007" s="318"/>
      <c r="N1007" s="318"/>
      <c r="O1007" s="318"/>
      <c r="P1007" s="318"/>
      <c r="Q1007" s="318"/>
      <c r="R1007" s="318"/>
      <c r="S1007" s="318"/>
      <c r="T1007" s="318"/>
      <c r="U1007" s="318"/>
      <c r="V1007" s="318"/>
      <c r="W1007" s="318"/>
      <c r="X1007" s="318"/>
      <c r="Y1007" s="318"/>
      <c r="Z1007" s="318"/>
    </row>
    <row r="1008" ht="15.75" customHeight="1">
      <c r="A1008" s="319"/>
      <c r="B1008" s="319"/>
      <c r="C1008" s="320" t="s">
        <v>3193</v>
      </c>
      <c r="D1008" s="319"/>
      <c r="E1008" s="8"/>
      <c r="F1008" s="8"/>
      <c r="G1008" s="318"/>
      <c r="H1008" s="318"/>
      <c r="I1008" s="318"/>
      <c r="J1008" s="318"/>
      <c r="K1008" s="318"/>
      <c r="L1008" s="318"/>
      <c r="M1008" s="318"/>
      <c r="N1008" s="318"/>
      <c r="O1008" s="318"/>
      <c r="P1008" s="318"/>
      <c r="Q1008" s="318"/>
      <c r="R1008" s="318"/>
      <c r="S1008" s="318"/>
      <c r="T1008" s="318"/>
      <c r="U1008" s="318"/>
      <c r="V1008" s="318"/>
      <c r="W1008" s="318"/>
      <c r="X1008" s="318"/>
      <c r="Y1008" s="318"/>
      <c r="Z1008" s="318"/>
    </row>
    <row r="1009" ht="15.75" customHeight="1">
      <c r="A1009" s="319"/>
      <c r="B1009" s="319"/>
      <c r="C1009" s="320" t="s">
        <v>3193</v>
      </c>
      <c r="D1009" s="319"/>
      <c r="E1009" s="8"/>
      <c r="F1009" s="8"/>
      <c r="G1009" s="318"/>
      <c r="H1009" s="318"/>
      <c r="I1009" s="318"/>
      <c r="J1009" s="318"/>
      <c r="K1009" s="318"/>
      <c r="L1009" s="318"/>
      <c r="M1009" s="318"/>
      <c r="N1009" s="318"/>
      <c r="O1009" s="318"/>
      <c r="P1009" s="318"/>
      <c r="Q1009" s="318"/>
      <c r="R1009" s="318"/>
      <c r="S1009" s="318"/>
      <c r="T1009" s="318"/>
      <c r="U1009" s="318"/>
      <c r="V1009" s="318"/>
      <c r="W1009" s="318"/>
      <c r="X1009" s="318"/>
      <c r="Y1009" s="318"/>
      <c r="Z1009" s="318"/>
    </row>
    <row r="1010" ht="15.75" customHeight="1">
      <c r="A1010" s="319"/>
      <c r="B1010" s="319"/>
      <c r="C1010" s="320" t="s">
        <v>3193</v>
      </c>
      <c r="D1010" s="319"/>
      <c r="E1010" s="8"/>
      <c r="F1010" s="8"/>
      <c r="G1010" s="318"/>
      <c r="H1010" s="318"/>
      <c r="I1010" s="318"/>
      <c r="J1010" s="318"/>
      <c r="K1010" s="318"/>
      <c r="L1010" s="318"/>
      <c r="M1010" s="318"/>
      <c r="N1010" s="318"/>
      <c r="O1010" s="318"/>
      <c r="P1010" s="318"/>
      <c r="Q1010" s="318"/>
      <c r="R1010" s="318"/>
      <c r="S1010" s="318"/>
      <c r="T1010" s="318"/>
      <c r="U1010" s="318"/>
      <c r="V1010" s="318"/>
      <c r="W1010" s="318"/>
      <c r="X1010" s="318"/>
      <c r="Y1010" s="318"/>
      <c r="Z1010" s="318"/>
    </row>
    <row r="1011" ht="15.75" customHeight="1">
      <c r="A1011" s="319"/>
      <c r="B1011" s="319"/>
      <c r="C1011" s="320" t="s">
        <v>3193</v>
      </c>
      <c r="D1011" s="319"/>
      <c r="E1011" s="8"/>
      <c r="F1011" s="8"/>
      <c r="G1011" s="318"/>
      <c r="H1011" s="318"/>
      <c r="I1011" s="318"/>
      <c r="J1011" s="318"/>
      <c r="K1011" s="318"/>
      <c r="L1011" s="318"/>
      <c r="M1011" s="318"/>
      <c r="N1011" s="318"/>
      <c r="O1011" s="318"/>
      <c r="P1011" s="318"/>
      <c r="Q1011" s="318"/>
      <c r="R1011" s="318"/>
      <c r="S1011" s="318"/>
      <c r="T1011" s="318"/>
      <c r="U1011" s="318"/>
      <c r="V1011" s="318"/>
      <c r="W1011" s="318"/>
      <c r="X1011" s="318"/>
      <c r="Y1011" s="318"/>
      <c r="Z1011" s="318"/>
    </row>
    <row r="1012" ht="15.75" customHeight="1">
      <c r="A1012" s="319"/>
      <c r="B1012" s="319"/>
      <c r="C1012" s="320" t="s">
        <v>3193</v>
      </c>
      <c r="D1012" s="319"/>
      <c r="E1012" s="8"/>
      <c r="F1012" s="8"/>
      <c r="G1012" s="318"/>
      <c r="H1012" s="318"/>
      <c r="I1012" s="318"/>
      <c r="J1012" s="318"/>
      <c r="K1012" s="318"/>
      <c r="L1012" s="318"/>
      <c r="M1012" s="318"/>
      <c r="N1012" s="318"/>
      <c r="O1012" s="318"/>
      <c r="P1012" s="318"/>
      <c r="Q1012" s="318"/>
      <c r="R1012" s="318"/>
      <c r="S1012" s="318"/>
      <c r="T1012" s="318"/>
      <c r="U1012" s="318"/>
      <c r="V1012" s="318"/>
      <c r="W1012" s="318"/>
      <c r="X1012" s="318"/>
      <c r="Y1012" s="318"/>
      <c r="Z1012" s="318"/>
    </row>
    <row r="1013" ht="15.75" customHeight="1">
      <c r="A1013" s="319"/>
      <c r="B1013" s="319"/>
      <c r="C1013" s="320" t="s">
        <v>3193</v>
      </c>
      <c r="D1013" s="319"/>
      <c r="E1013" s="8"/>
      <c r="F1013" s="8"/>
      <c r="G1013" s="318"/>
      <c r="H1013" s="318"/>
      <c r="I1013" s="318"/>
      <c r="J1013" s="318"/>
      <c r="K1013" s="318"/>
      <c r="L1013" s="318"/>
      <c r="M1013" s="318"/>
      <c r="N1013" s="318"/>
      <c r="O1013" s="318"/>
      <c r="P1013" s="318"/>
      <c r="Q1013" s="318"/>
      <c r="R1013" s="318"/>
      <c r="S1013" s="318"/>
      <c r="T1013" s="318"/>
      <c r="U1013" s="318"/>
      <c r="V1013" s="318"/>
      <c r="W1013" s="318"/>
      <c r="X1013" s="318"/>
      <c r="Y1013" s="318"/>
      <c r="Z1013" s="318"/>
    </row>
    <row r="1014" ht="15.75" customHeight="1">
      <c r="A1014" s="319"/>
      <c r="B1014" s="319"/>
      <c r="C1014" s="320" t="s">
        <v>3193</v>
      </c>
      <c r="D1014" s="319"/>
      <c r="E1014" s="8"/>
      <c r="F1014" s="8"/>
      <c r="G1014" s="318"/>
      <c r="H1014" s="318"/>
      <c r="I1014" s="318"/>
      <c r="J1014" s="318"/>
      <c r="K1014" s="318"/>
      <c r="L1014" s="318"/>
      <c r="M1014" s="318"/>
      <c r="N1014" s="318"/>
      <c r="O1014" s="318"/>
      <c r="P1014" s="318"/>
      <c r="Q1014" s="318"/>
      <c r="R1014" s="318"/>
      <c r="S1014" s="318"/>
      <c r="T1014" s="318"/>
      <c r="U1014" s="318"/>
      <c r="V1014" s="318"/>
      <c r="W1014" s="318"/>
      <c r="X1014" s="318"/>
      <c r="Y1014" s="318"/>
      <c r="Z1014" s="318"/>
    </row>
    <row r="1015" ht="15.75" customHeight="1">
      <c r="A1015" s="319"/>
      <c r="B1015" s="319"/>
      <c r="C1015" s="320" t="s">
        <v>3193</v>
      </c>
      <c r="D1015" s="319"/>
      <c r="E1015" s="8"/>
      <c r="F1015" s="8"/>
      <c r="G1015" s="318"/>
      <c r="H1015" s="318"/>
      <c r="I1015" s="318"/>
      <c r="J1015" s="318"/>
      <c r="K1015" s="318"/>
      <c r="L1015" s="318"/>
      <c r="M1015" s="318"/>
      <c r="N1015" s="318"/>
      <c r="O1015" s="318"/>
      <c r="P1015" s="318"/>
      <c r="Q1015" s="318"/>
      <c r="R1015" s="318"/>
      <c r="S1015" s="318"/>
      <c r="T1015" s="318"/>
      <c r="U1015" s="318"/>
      <c r="V1015" s="318"/>
      <c r="W1015" s="318"/>
      <c r="X1015" s="318"/>
      <c r="Y1015" s="318"/>
      <c r="Z1015" s="318"/>
    </row>
    <row r="1016" ht="15.75" customHeight="1">
      <c r="A1016" s="319"/>
      <c r="B1016" s="319"/>
      <c r="C1016" s="320" t="s">
        <v>3193</v>
      </c>
      <c r="D1016" s="319"/>
      <c r="E1016" s="8"/>
      <c r="F1016" s="8"/>
      <c r="G1016" s="318"/>
      <c r="H1016" s="318"/>
      <c r="I1016" s="318"/>
      <c r="J1016" s="318"/>
      <c r="K1016" s="318"/>
      <c r="L1016" s="318"/>
      <c r="M1016" s="318"/>
      <c r="N1016" s="318"/>
      <c r="O1016" s="318"/>
      <c r="P1016" s="318"/>
      <c r="Q1016" s="318"/>
      <c r="R1016" s="318"/>
      <c r="S1016" s="318"/>
      <c r="T1016" s="318"/>
      <c r="U1016" s="318"/>
      <c r="V1016" s="318"/>
      <c r="W1016" s="318"/>
      <c r="X1016" s="318"/>
      <c r="Y1016" s="318"/>
      <c r="Z1016" s="318"/>
    </row>
    <row r="1017" ht="15.75" customHeight="1">
      <c r="A1017" s="319"/>
      <c r="B1017" s="319"/>
      <c r="C1017" s="320" t="s">
        <v>3193</v>
      </c>
      <c r="D1017" s="319"/>
      <c r="E1017" s="8"/>
      <c r="F1017" s="8"/>
      <c r="G1017" s="318"/>
      <c r="H1017" s="318"/>
      <c r="I1017" s="318"/>
      <c r="J1017" s="318"/>
      <c r="K1017" s="318"/>
      <c r="L1017" s="318"/>
      <c r="M1017" s="318"/>
      <c r="N1017" s="318"/>
      <c r="O1017" s="318"/>
      <c r="P1017" s="318"/>
      <c r="Q1017" s="318"/>
      <c r="R1017" s="318"/>
      <c r="S1017" s="318"/>
      <c r="T1017" s="318"/>
      <c r="U1017" s="318"/>
      <c r="V1017" s="318"/>
      <c r="W1017" s="318"/>
      <c r="X1017" s="318"/>
      <c r="Y1017" s="318"/>
      <c r="Z1017" s="318"/>
    </row>
    <row r="1018" ht="15.75" customHeight="1">
      <c r="A1018" s="319"/>
      <c r="B1018" s="319"/>
      <c r="C1018" s="320" t="s">
        <v>3193</v>
      </c>
      <c r="D1018" s="319"/>
      <c r="E1018" s="8"/>
      <c r="F1018" s="8"/>
      <c r="G1018" s="318"/>
      <c r="H1018" s="318"/>
      <c r="I1018" s="318"/>
      <c r="J1018" s="318"/>
      <c r="K1018" s="318"/>
      <c r="L1018" s="318"/>
      <c r="M1018" s="318"/>
      <c r="N1018" s="318"/>
      <c r="O1018" s="318"/>
      <c r="P1018" s="318"/>
      <c r="Q1018" s="318"/>
      <c r="R1018" s="318"/>
      <c r="S1018" s="318"/>
      <c r="T1018" s="318"/>
      <c r="U1018" s="318"/>
      <c r="V1018" s="318"/>
      <c r="W1018" s="318"/>
      <c r="X1018" s="318"/>
      <c r="Y1018" s="318"/>
      <c r="Z1018" s="318"/>
    </row>
    <row r="1019" ht="15.75" customHeight="1">
      <c r="A1019" s="319"/>
      <c r="B1019" s="319"/>
      <c r="C1019" s="320" t="s">
        <v>3193</v>
      </c>
      <c r="D1019" s="319"/>
      <c r="E1019" s="8"/>
      <c r="F1019" s="8"/>
      <c r="G1019" s="318"/>
      <c r="H1019" s="318"/>
      <c r="I1019" s="318"/>
      <c r="J1019" s="318"/>
      <c r="K1019" s="318"/>
      <c r="L1019" s="318"/>
      <c r="M1019" s="318"/>
      <c r="N1019" s="318"/>
      <c r="O1019" s="318"/>
      <c r="P1019" s="318"/>
      <c r="Q1019" s="318"/>
      <c r="R1019" s="318"/>
      <c r="S1019" s="318"/>
      <c r="T1019" s="318"/>
      <c r="U1019" s="318"/>
      <c r="V1019" s="318"/>
      <c r="W1019" s="318"/>
      <c r="X1019" s="318"/>
      <c r="Y1019" s="318"/>
      <c r="Z1019" s="318"/>
    </row>
    <row r="1020" ht="15.75" customHeight="1">
      <c r="A1020" s="319"/>
      <c r="B1020" s="319"/>
      <c r="C1020" s="320" t="s">
        <v>3193</v>
      </c>
      <c r="D1020" s="319"/>
      <c r="E1020" s="8"/>
      <c r="F1020" s="8"/>
      <c r="G1020" s="318"/>
      <c r="H1020" s="318"/>
      <c r="I1020" s="318"/>
      <c r="J1020" s="318"/>
      <c r="K1020" s="318"/>
      <c r="L1020" s="318"/>
      <c r="M1020" s="318"/>
      <c r="N1020" s="318"/>
      <c r="O1020" s="318"/>
      <c r="P1020" s="318"/>
      <c r="Q1020" s="318"/>
      <c r="R1020" s="318"/>
      <c r="S1020" s="318"/>
      <c r="T1020" s="318"/>
      <c r="U1020" s="318"/>
      <c r="V1020" s="318"/>
      <c r="W1020" s="318"/>
      <c r="X1020" s="318"/>
      <c r="Y1020" s="318"/>
      <c r="Z1020" s="318"/>
    </row>
    <row r="1021" ht="15.75" customHeight="1">
      <c r="A1021" s="319"/>
      <c r="B1021" s="319"/>
      <c r="C1021" s="320" t="s">
        <v>3193</v>
      </c>
      <c r="D1021" s="319"/>
      <c r="E1021" s="8"/>
      <c r="F1021" s="8"/>
      <c r="G1021" s="318"/>
      <c r="H1021" s="318"/>
      <c r="I1021" s="318"/>
      <c r="J1021" s="318"/>
      <c r="K1021" s="318"/>
      <c r="L1021" s="318"/>
      <c r="M1021" s="318"/>
      <c r="N1021" s="318"/>
      <c r="O1021" s="318"/>
      <c r="P1021" s="318"/>
      <c r="Q1021" s="318"/>
      <c r="R1021" s="318"/>
      <c r="S1021" s="318"/>
      <c r="T1021" s="318"/>
      <c r="U1021" s="318"/>
      <c r="V1021" s="318"/>
      <c r="W1021" s="318"/>
      <c r="X1021" s="318"/>
      <c r="Y1021" s="318"/>
      <c r="Z1021" s="318"/>
    </row>
    <row r="1022" ht="15.75" customHeight="1">
      <c r="A1022" s="319"/>
      <c r="B1022" s="319"/>
      <c r="C1022" s="320" t="s">
        <v>3193</v>
      </c>
      <c r="D1022" s="319"/>
      <c r="E1022" s="8"/>
      <c r="F1022" s="8"/>
      <c r="G1022" s="318"/>
      <c r="H1022" s="318"/>
      <c r="I1022" s="318"/>
      <c r="J1022" s="318"/>
      <c r="K1022" s="318"/>
      <c r="L1022" s="318"/>
      <c r="M1022" s="318"/>
      <c r="N1022" s="318"/>
      <c r="O1022" s="318"/>
      <c r="P1022" s="318"/>
      <c r="Q1022" s="318"/>
      <c r="R1022" s="318"/>
      <c r="S1022" s="318"/>
      <c r="T1022" s="318"/>
      <c r="U1022" s="318"/>
      <c r="V1022" s="318"/>
      <c r="W1022" s="318"/>
      <c r="X1022" s="318"/>
      <c r="Y1022" s="318"/>
      <c r="Z1022" s="318"/>
    </row>
    <row r="1023" ht="15.75" customHeight="1">
      <c r="A1023" s="319"/>
      <c r="B1023" s="319"/>
      <c r="C1023" s="320" t="s">
        <v>3193</v>
      </c>
      <c r="D1023" s="319"/>
      <c r="E1023" s="8"/>
      <c r="F1023" s="8"/>
      <c r="G1023" s="318"/>
      <c r="H1023" s="318"/>
      <c r="I1023" s="318"/>
      <c r="J1023" s="318"/>
      <c r="K1023" s="318"/>
      <c r="L1023" s="318"/>
      <c r="M1023" s="318"/>
      <c r="N1023" s="318"/>
      <c r="O1023" s="318"/>
      <c r="P1023" s="318"/>
      <c r="Q1023" s="318"/>
      <c r="R1023" s="318"/>
      <c r="S1023" s="318"/>
      <c r="T1023" s="318"/>
      <c r="U1023" s="318"/>
      <c r="V1023" s="318"/>
      <c r="W1023" s="318"/>
      <c r="X1023" s="318"/>
      <c r="Y1023" s="318"/>
      <c r="Z1023" s="318"/>
    </row>
    <row r="1024" ht="15.75" customHeight="1">
      <c r="A1024" s="319"/>
      <c r="B1024" s="319"/>
      <c r="C1024" s="320" t="s">
        <v>3193</v>
      </c>
      <c r="D1024" s="319"/>
      <c r="E1024" s="8"/>
      <c r="F1024" s="8"/>
      <c r="G1024" s="318"/>
      <c r="H1024" s="318"/>
      <c r="I1024" s="318"/>
      <c r="J1024" s="318"/>
      <c r="K1024" s="318"/>
      <c r="L1024" s="318"/>
      <c r="M1024" s="318"/>
      <c r="N1024" s="318"/>
      <c r="O1024" s="318"/>
      <c r="P1024" s="318"/>
      <c r="Q1024" s="318"/>
      <c r="R1024" s="318"/>
      <c r="S1024" s="318"/>
      <c r="T1024" s="318"/>
      <c r="U1024" s="318"/>
      <c r="V1024" s="318"/>
      <c r="W1024" s="318"/>
      <c r="X1024" s="318"/>
      <c r="Y1024" s="318"/>
      <c r="Z1024" s="318"/>
    </row>
    <row r="1025" ht="15.75" customHeight="1">
      <c r="A1025" s="319"/>
      <c r="B1025" s="319"/>
      <c r="C1025" s="320" t="s">
        <v>3193</v>
      </c>
      <c r="D1025" s="319"/>
      <c r="E1025" s="8"/>
      <c r="F1025" s="8"/>
      <c r="G1025" s="318"/>
      <c r="H1025" s="318"/>
      <c r="I1025" s="318"/>
      <c r="J1025" s="318"/>
      <c r="K1025" s="318"/>
      <c r="L1025" s="318"/>
      <c r="M1025" s="318"/>
      <c r="N1025" s="318"/>
      <c r="O1025" s="318"/>
      <c r="P1025" s="318"/>
      <c r="Q1025" s="318"/>
      <c r="R1025" s="318"/>
      <c r="S1025" s="318"/>
      <c r="T1025" s="318"/>
      <c r="U1025" s="318"/>
      <c r="V1025" s="318"/>
      <c r="W1025" s="318"/>
      <c r="X1025" s="318"/>
      <c r="Y1025" s="318"/>
      <c r="Z1025" s="318"/>
    </row>
    <row r="1026" ht="15.75" customHeight="1">
      <c r="A1026" s="319"/>
      <c r="B1026" s="319"/>
      <c r="C1026" s="320" t="s">
        <v>3193</v>
      </c>
      <c r="D1026" s="319"/>
      <c r="E1026" s="8"/>
      <c r="F1026" s="8"/>
      <c r="G1026" s="318"/>
      <c r="H1026" s="318"/>
      <c r="I1026" s="318"/>
      <c r="J1026" s="318"/>
      <c r="K1026" s="318"/>
      <c r="L1026" s="318"/>
      <c r="M1026" s="318"/>
      <c r="N1026" s="318"/>
      <c r="O1026" s="318"/>
      <c r="P1026" s="318"/>
      <c r="Q1026" s="318"/>
      <c r="R1026" s="318"/>
      <c r="S1026" s="318"/>
      <c r="T1026" s="318"/>
      <c r="U1026" s="318"/>
      <c r="V1026" s="318"/>
      <c r="W1026" s="318"/>
      <c r="X1026" s="318"/>
      <c r="Y1026" s="318"/>
      <c r="Z1026" s="318"/>
    </row>
    <row r="1027" ht="15.75" customHeight="1">
      <c r="A1027" s="319"/>
      <c r="B1027" s="319"/>
      <c r="C1027" s="320" t="s">
        <v>3193</v>
      </c>
      <c r="D1027" s="319"/>
      <c r="E1027" s="8"/>
      <c r="F1027" s="8"/>
      <c r="G1027" s="318"/>
      <c r="H1027" s="318"/>
      <c r="I1027" s="318"/>
      <c r="J1027" s="318"/>
      <c r="K1027" s="318"/>
      <c r="L1027" s="318"/>
      <c r="M1027" s="318"/>
      <c r="N1027" s="318"/>
      <c r="O1027" s="318"/>
      <c r="P1027" s="318"/>
      <c r="Q1027" s="318"/>
      <c r="R1027" s="318"/>
      <c r="S1027" s="318"/>
      <c r="T1027" s="318"/>
      <c r="U1027" s="318"/>
      <c r="V1027" s="318"/>
      <c r="W1027" s="318"/>
      <c r="X1027" s="318"/>
      <c r="Y1027" s="318"/>
      <c r="Z1027" s="318"/>
    </row>
    <row r="1028" ht="15.75" customHeight="1">
      <c r="A1028" s="319"/>
      <c r="B1028" s="319"/>
      <c r="C1028" s="320" t="s">
        <v>3193</v>
      </c>
      <c r="D1028" s="319"/>
      <c r="E1028" s="8"/>
      <c r="F1028" s="8"/>
      <c r="G1028" s="318"/>
      <c r="H1028" s="318"/>
      <c r="I1028" s="318"/>
      <c r="J1028" s="318"/>
      <c r="K1028" s="318"/>
      <c r="L1028" s="318"/>
      <c r="M1028" s="318"/>
      <c r="N1028" s="318"/>
      <c r="O1028" s="318"/>
      <c r="P1028" s="318"/>
      <c r="Q1028" s="318"/>
      <c r="R1028" s="318"/>
      <c r="S1028" s="318"/>
      <c r="T1028" s="318"/>
      <c r="U1028" s="318"/>
      <c r="V1028" s="318"/>
      <c r="W1028" s="318"/>
      <c r="X1028" s="318"/>
      <c r="Y1028" s="318"/>
      <c r="Z1028" s="318"/>
    </row>
    <row r="1029" ht="15.75" customHeight="1">
      <c r="A1029" s="319"/>
      <c r="B1029" s="319"/>
      <c r="C1029" s="320" t="s">
        <v>3193</v>
      </c>
      <c r="D1029" s="319"/>
      <c r="E1029" s="8"/>
      <c r="F1029" s="8"/>
      <c r="G1029" s="318"/>
      <c r="H1029" s="318"/>
      <c r="I1029" s="318"/>
      <c r="J1029" s="318"/>
      <c r="K1029" s="318"/>
      <c r="L1029" s="318"/>
      <c r="M1029" s="318"/>
      <c r="N1029" s="318"/>
      <c r="O1029" s="318"/>
      <c r="P1029" s="318"/>
      <c r="Q1029" s="318"/>
      <c r="R1029" s="318"/>
      <c r="S1029" s="318"/>
      <c r="T1029" s="318"/>
      <c r="U1029" s="318"/>
      <c r="V1029" s="318"/>
      <c r="W1029" s="318"/>
      <c r="X1029" s="318"/>
      <c r="Y1029" s="318"/>
      <c r="Z1029" s="318"/>
    </row>
    <row r="1030" ht="15.75" customHeight="1">
      <c r="A1030" s="319"/>
      <c r="B1030" s="319"/>
      <c r="C1030" s="320" t="s">
        <v>3193</v>
      </c>
      <c r="D1030" s="319"/>
      <c r="E1030" s="8"/>
      <c r="F1030" s="8"/>
      <c r="G1030" s="318"/>
      <c r="H1030" s="318"/>
      <c r="I1030" s="318"/>
      <c r="J1030" s="318"/>
      <c r="K1030" s="318"/>
      <c r="L1030" s="318"/>
      <c r="M1030" s="318"/>
      <c r="N1030" s="318"/>
      <c r="O1030" s="318"/>
      <c r="P1030" s="318"/>
      <c r="Q1030" s="318"/>
      <c r="R1030" s="318"/>
      <c r="S1030" s="318"/>
      <c r="T1030" s="318"/>
      <c r="U1030" s="318"/>
      <c r="V1030" s="318"/>
      <c r="W1030" s="318"/>
      <c r="X1030" s="318"/>
      <c r="Y1030" s="318"/>
      <c r="Z1030" s="318"/>
    </row>
    <row r="1031" ht="15.75" customHeight="1">
      <c r="A1031" s="319"/>
      <c r="B1031" s="319"/>
      <c r="C1031" s="320" t="s">
        <v>3193</v>
      </c>
      <c r="D1031" s="319"/>
      <c r="E1031" s="8"/>
      <c r="F1031" s="8"/>
      <c r="G1031" s="318"/>
      <c r="H1031" s="318"/>
      <c r="I1031" s="318"/>
      <c r="J1031" s="318"/>
      <c r="K1031" s="318"/>
      <c r="L1031" s="318"/>
      <c r="M1031" s="318"/>
      <c r="N1031" s="318"/>
      <c r="O1031" s="318"/>
      <c r="P1031" s="318"/>
      <c r="Q1031" s="318"/>
      <c r="R1031" s="318"/>
      <c r="S1031" s="318"/>
      <c r="T1031" s="318"/>
      <c r="U1031" s="318"/>
      <c r="V1031" s="318"/>
      <c r="W1031" s="318"/>
      <c r="X1031" s="318"/>
      <c r="Y1031" s="318"/>
      <c r="Z1031" s="318"/>
    </row>
    <row r="1032" ht="15.75" customHeight="1">
      <c r="A1032" s="319"/>
      <c r="B1032" s="319"/>
      <c r="C1032" s="320" t="s">
        <v>3193</v>
      </c>
      <c r="D1032" s="319"/>
      <c r="E1032" s="8"/>
      <c r="F1032" s="8"/>
      <c r="G1032" s="318"/>
      <c r="H1032" s="318"/>
      <c r="I1032" s="318"/>
      <c r="J1032" s="318"/>
      <c r="K1032" s="318"/>
      <c r="L1032" s="318"/>
      <c r="M1032" s="318"/>
      <c r="N1032" s="318"/>
      <c r="O1032" s="318"/>
      <c r="P1032" s="318"/>
      <c r="Q1032" s="318"/>
      <c r="R1032" s="318"/>
      <c r="S1032" s="318"/>
      <c r="T1032" s="318"/>
      <c r="U1032" s="318"/>
      <c r="V1032" s="318"/>
      <c r="W1032" s="318"/>
      <c r="X1032" s="318"/>
      <c r="Y1032" s="318"/>
      <c r="Z1032" s="318"/>
    </row>
    <row r="1033" ht="15.75" customHeight="1">
      <c r="A1033" s="319"/>
      <c r="B1033" s="319"/>
      <c r="C1033" s="320" t="s">
        <v>3193</v>
      </c>
      <c r="D1033" s="319"/>
      <c r="E1033" s="8"/>
      <c r="F1033" s="8"/>
      <c r="G1033" s="318"/>
      <c r="H1033" s="318"/>
      <c r="I1033" s="318"/>
      <c r="J1033" s="318"/>
      <c r="K1033" s="318"/>
      <c r="L1033" s="318"/>
      <c r="M1033" s="318"/>
      <c r="N1033" s="318"/>
      <c r="O1033" s="318"/>
      <c r="P1033" s="318"/>
      <c r="Q1033" s="318"/>
      <c r="R1033" s="318"/>
      <c r="S1033" s="318"/>
      <c r="T1033" s="318"/>
      <c r="U1033" s="318"/>
      <c r="V1033" s="318"/>
      <c r="W1033" s="318"/>
      <c r="X1033" s="318"/>
      <c r="Y1033" s="318"/>
      <c r="Z1033" s="318"/>
    </row>
    <row r="1034" ht="15.75" customHeight="1">
      <c r="A1034" s="319"/>
      <c r="B1034" s="319"/>
      <c r="C1034" s="320" t="s">
        <v>3193</v>
      </c>
      <c r="D1034" s="319"/>
      <c r="E1034" s="8"/>
      <c r="F1034" s="8"/>
      <c r="G1034" s="318"/>
      <c r="H1034" s="318"/>
      <c r="I1034" s="318"/>
      <c r="J1034" s="318"/>
      <c r="K1034" s="318"/>
      <c r="L1034" s="318"/>
      <c r="M1034" s="318"/>
      <c r="N1034" s="318"/>
      <c r="O1034" s="318"/>
      <c r="P1034" s="318"/>
      <c r="Q1034" s="318"/>
      <c r="R1034" s="318"/>
      <c r="S1034" s="318"/>
      <c r="T1034" s="318"/>
      <c r="U1034" s="318"/>
      <c r="V1034" s="318"/>
      <c r="W1034" s="318"/>
      <c r="X1034" s="318"/>
      <c r="Y1034" s="318"/>
      <c r="Z1034" s="318"/>
    </row>
    <row r="1035" ht="15.75" customHeight="1">
      <c r="A1035" s="319"/>
      <c r="B1035" s="319"/>
      <c r="C1035" s="320" t="s">
        <v>3193</v>
      </c>
      <c r="D1035" s="319"/>
      <c r="E1035" s="8"/>
      <c r="F1035" s="8"/>
      <c r="G1035" s="318"/>
      <c r="H1035" s="318"/>
      <c r="I1035" s="318"/>
      <c r="J1035" s="318"/>
      <c r="K1035" s="318"/>
      <c r="L1035" s="318"/>
      <c r="M1035" s="318"/>
      <c r="N1035" s="318"/>
      <c r="O1035" s="318"/>
      <c r="P1035" s="318"/>
      <c r="Q1035" s="318"/>
      <c r="R1035" s="318"/>
      <c r="S1035" s="318"/>
      <c r="T1035" s="318"/>
      <c r="U1035" s="318"/>
      <c r="V1035" s="318"/>
      <c r="W1035" s="318"/>
      <c r="X1035" s="318"/>
      <c r="Y1035" s="318"/>
      <c r="Z1035" s="318"/>
    </row>
    <row r="1036" ht="15.75" customHeight="1">
      <c r="A1036" s="319"/>
      <c r="B1036" s="319"/>
      <c r="C1036" s="320" t="s">
        <v>3193</v>
      </c>
      <c r="D1036" s="319"/>
      <c r="E1036" s="8"/>
      <c r="F1036" s="8"/>
      <c r="G1036" s="318"/>
      <c r="H1036" s="318"/>
      <c r="I1036" s="318"/>
      <c r="J1036" s="318"/>
      <c r="K1036" s="318"/>
      <c r="L1036" s="318"/>
      <c r="M1036" s="318"/>
      <c r="N1036" s="318"/>
      <c r="O1036" s="318"/>
      <c r="P1036" s="318"/>
      <c r="Q1036" s="318"/>
      <c r="R1036" s="318"/>
      <c r="S1036" s="318"/>
      <c r="T1036" s="318"/>
      <c r="U1036" s="318"/>
      <c r="V1036" s="318"/>
      <c r="W1036" s="318"/>
      <c r="X1036" s="318"/>
      <c r="Y1036" s="318"/>
      <c r="Z1036" s="318"/>
    </row>
    <row r="1037" ht="15.75" customHeight="1">
      <c r="A1037" s="319"/>
      <c r="B1037" s="319"/>
      <c r="C1037" s="320" t="s">
        <v>3193</v>
      </c>
      <c r="D1037" s="319"/>
      <c r="E1037" s="8"/>
      <c r="F1037" s="8"/>
      <c r="G1037" s="318"/>
      <c r="H1037" s="318"/>
      <c r="I1037" s="318"/>
      <c r="J1037" s="318"/>
      <c r="K1037" s="318"/>
      <c r="L1037" s="318"/>
      <c r="M1037" s="318"/>
      <c r="N1037" s="318"/>
      <c r="O1037" s="318"/>
      <c r="P1037" s="318"/>
      <c r="Q1037" s="318"/>
      <c r="R1037" s="318"/>
      <c r="S1037" s="318"/>
      <c r="T1037" s="318"/>
      <c r="U1037" s="318"/>
      <c r="V1037" s="318"/>
      <c r="W1037" s="318"/>
      <c r="X1037" s="318"/>
      <c r="Y1037" s="318"/>
      <c r="Z1037" s="318"/>
    </row>
    <row r="1038" ht="15.75" customHeight="1">
      <c r="A1038" s="319"/>
      <c r="B1038" s="319"/>
      <c r="C1038" s="320" t="s">
        <v>3193</v>
      </c>
      <c r="D1038" s="319"/>
      <c r="E1038" s="8"/>
      <c r="F1038" s="8"/>
      <c r="G1038" s="318"/>
      <c r="H1038" s="318"/>
      <c r="I1038" s="318"/>
      <c r="J1038" s="318"/>
      <c r="K1038" s="318"/>
      <c r="L1038" s="318"/>
      <c r="M1038" s="318"/>
      <c r="N1038" s="318"/>
      <c r="O1038" s="318"/>
      <c r="P1038" s="318"/>
      <c r="Q1038" s="318"/>
      <c r="R1038" s="318"/>
      <c r="S1038" s="318"/>
      <c r="T1038" s="318"/>
      <c r="U1038" s="318"/>
      <c r="V1038" s="318"/>
      <c r="W1038" s="318"/>
      <c r="X1038" s="318"/>
      <c r="Y1038" s="318"/>
      <c r="Z1038" s="318"/>
    </row>
    <row r="1039" ht="15.75" customHeight="1">
      <c r="A1039" s="319"/>
      <c r="B1039" s="319"/>
      <c r="C1039" s="320" t="s">
        <v>3193</v>
      </c>
      <c r="D1039" s="319"/>
      <c r="E1039" s="8"/>
      <c r="F1039" s="8"/>
      <c r="G1039" s="318"/>
      <c r="H1039" s="318"/>
      <c r="I1039" s="318"/>
      <c r="J1039" s="318"/>
      <c r="K1039" s="318"/>
      <c r="L1039" s="318"/>
      <c r="M1039" s="318"/>
      <c r="N1039" s="318"/>
      <c r="O1039" s="318"/>
      <c r="P1039" s="318"/>
      <c r="Q1039" s="318"/>
      <c r="R1039" s="318"/>
      <c r="S1039" s="318"/>
      <c r="T1039" s="318"/>
      <c r="U1039" s="318"/>
      <c r="V1039" s="318"/>
      <c r="W1039" s="318"/>
      <c r="X1039" s="318"/>
      <c r="Y1039" s="318"/>
      <c r="Z1039" s="318"/>
    </row>
    <row r="1040" ht="15.75" customHeight="1">
      <c r="A1040" s="319"/>
      <c r="B1040" s="319"/>
      <c r="C1040" s="320" t="s">
        <v>3193</v>
      </c>
      <c r="D1040" s="319"/>
      <c r="E1040" s="8"/>
      <c r="F1040" s="8"/>
      <c r="G1040" s="318"/>
      <c r="H1040" s="318"/>
      <c r="I1040" s="318"/>
      <c r="J1040" s="318"/>
      <c r="K1040" s="318"/>
      <c r="L1040" s="318"/>
      <c r="M1040" s="318"/>
      <c r="N1040" s="318"/>
      <c r="O1040" s="318"/>
      <c r="P1040" s="318"/>
      <c r="Q1040" s="318"/>
      <c r="R1040" s="318"/>
      <c r="S1040" s="318"/>
      <c r="T1040" s="318"/>
      <c r="U1040" s="318"/>
      <c r="V1040" s="318"/>
      <c r="W1040" s="318"/>
      <c r="X1040" s="318"/>
      <c r="Y1040" s="318"/>
      <c r="Z1040" s="318"/>
    </row>
    <row r="1041" ht="15.75" customHeight="1">
      <c r="A1041" s="319"/>
      <c r="B1041" s="319"/>
      <c r="C1041" s="320" t="s">
        <v>3193</v>
      </c>
      <c r="D1041" s="319"/>
      <c r="E1041" s="8"/>
      <c r="F1041" s="8"/>
      <c r="G1041" s="318"/>
      <c r="H1041" s="318"/>
      <c r="I1041" s="318"/>
      <c r="J1041" s="318"/>
      <c r="K1041" s="318"/>
      <c r="L1041" s="318"/>
      <c r="M1041" s="318"/>
      <c r="N1041" s="318"/>
      <c r="O1041" s="318"/>
      <c r="P1041" s="318"/>
      <c r="Q1041" s="318"/>
      <c r="R1041" s="318"/>
      <c r="S1041" s="318"/>
      <c r="T1041" s="318"/>
      <c r="U1041" s="318"/>
      <c r="V1041" s="318"/>
      <c r="W1041" s="318"/>
      <c r="X1041" s="318"/>
      <c r="Y1041" s="318"/>
      <c r="Z1041" s="318"/>
    </row>
    <row r="1042" ht="15.75" customHeight="1">
      <c r="A1042" s="319"/>
      <c r="B1042" s="319"/>
      <c r="C1042" s="320" t="s">
        <v>3193</v>
      </c>
      <c r="D1042" s="319"/>
      <c r="E1042" s="8"/>
      <c r="F1042" s="8"/>
      <c r="G1042" s="318"/>
      <c r="H1042" s="318"/>
      <c r="I1042" s="318"/>
      <c r="J1042" s="318"/>
      <c r="K1042" s="318"/>
      <c r="L1042" s="318"/>
      <c r="M1042" s="318"/>
      <c r="N1042" s="318"/>
      <c r="O1042" s="318"/>
      <c r="P1042" s="318"/>
      <c r="Q1042" s="318"/>
      <c r="R1042" s="318"/>
      <c r="S1042" s="318"/>
      <c r="T1042" s="318"/>
      <c r="U1042" s="318"/>
      <c r="V1042" s="318"/>
      <c r="W1042" s="318"/>
      <c r="X1042" s="318"/>
      <c r="Y1042" s="318"/>
      <c r="Z1042" s="318"/>
    </row>
    <row r="1043" ht="15.75" customHeight="1">
      <c r="A1043" s="319"/>
      <c r="B1043" s="319"/>
      <c r="C1043" s="320" t="s">
        <v>3193</v>
      </c>
      <c r="D1043" s="319"/>
      <c r="E1043" s="8"/>
      <c r="F1043" s="8"/>
      <c r="G1043" s="318"/>
      <c r="H1043" s="318"/>
      <c r="I1043" s="318"/>
      <c r="J1043" s="318"/>
      <c r="K1043" s="318"/>
      <c r="L1043" s="318"/>
      <c r="M1043" s="318"/>
      <c r="N1043" s="318"/>
      <c r="O1043" s="318"/>
      <c r="P1043" s="318"/>
      <c r="Q1043" s="318"/>
      <c r="R1043" s="318"/>
      <c r="S1043" s="318"/>
      <c r="T1043" s="318"/>
      <c r="U1043" s="318"/>
      <c r="V1043" s="318"/>
      <c r="W1043" s="318"/>
      <c r="X1043" s="318"/>
      <c r="Y1043" s="318"/>
      <c r="Z1043" s="318"/>
    </row>
    <row r="1044" ht="15.75" customHeight="1">
      <c r="A1044" s="319"/>
      <c r="B1044" s="319"/>
      <c r="C1044" s="320" t="s">
        <v>3193</v>
      </c>
      <c r="D1044" s="319"/>
      <c r="E1044" s="8"/>
      <c r="F1044" s="8"/>
      <c r="G1044" s="318"/>
      <c r="H1044" s="318"/>
      <c r="I1044" s="318"/>
      <c r="J1044" s="318"/>
      <c r="K1044" s="318"/>
      <c r="L1044" s="318"/>
      <c r="M1044" s="318"/>
      <c r="N1044" s="318"/>
      <c r="O1044" s="318"/>
      <c r="P1044" s="318"/>
      <c r="Q1044" s="318"/>
      <c r="R1044" s="318"/>
      <c r="S1044" s="318"/>
      <c r="T1044" s="318"/>
      <c r="U1044" s="318"/>
      <c r="V1044" s="318"/>
      <c r="W1044" s="318"/>
      <c r="X1044" s="318"/>
      <c r="Y1044" s="318"/>
      <c r="Z1044" s="318"/>
    </row>
    <row r="1045" ht="15.75" customHeight="1">
      <c r="A1045" s="319"/>
      <c r="B1045" s="319"/>
      <c r="C1045" s="320" t="s">
        <v>3193</v>
      </c>
      <c r="D1045" s="319"/>
      <c r="E1045" s="8"/>
      <c r="F1045" s="8"/>
      <c r="G1045" s="318"/>
      <c r="H1045" s="318"/>
      <c r="I1045" s="318"/>
      <c r="J1045" s="318"/>
      <c r="K1045" s="318"/>
      <c r="L1045" s="318"/>
      <c r="M1045" s="318"/>
      <c r="N1045" s="318"/>
      <c r="O1045" s="318"/>
      <c r="P1045" s="318"/>
      <c r="Q1045" s="318"/>
      <c r="R1045" s="318"/>
      <c r="S1045" s="318"/>
      <c r="T1045" s="318"/>
      <c r="U1045" s="318"/>
      <c r="V1045" s="318"/>
      <c r="W1045" s="318"/>
      <c r="X1045" s="318"/>
      <c r="Y1045" s="318"/>
      <c r="Z1045" s="318"/>
    </row>
    <row r="1046" ht="15.75" customHeight="1">
      <c r="A1046" s="319"/>
      <c r="B1046" s="319"/>
      <c r="C1046" s="320" t="s">
        <v>3193</v>
      </c>
      <c r="D1046" s="319"/>
      <c r="E1046" s="8"/>
      <c r="F1046" s="8"/>
      <c r="G1046" s="318"/>
      <c r="H1046" s="318"/>
      <c r="I1046" s="318"/>
      <c r="J1046" s="318"/>
      <c r="K1046" s="318"/>
      <c r="L1046" s="318"/>
      <c r="M1046" s="318"/>
      <c r="N1046" s="318"/>
      <c r="O1046" s="318"/>
      <c r="P1046" s="318"/>
      <c r="Q1046" s="318"/>
      <c r="R1046" s="318"/>
      <c r="S1046" s="318"/>
      <c r="T1046" s="318"/>
      <c r="U1046" s="318"/>
      <c r="V1046" s="318"/>
      <c r="W1046" s="318"/>
      <c r="X1046" s="318"/>
      <c r="Y1046" s="318"/>
      <c r="Z1046" s="318"/>
    </row>
    <row r="1047" ht="15.75" customHeight="1">
      <c r="A1047" s="319"/>
      <c r="B1047" s="319"/>
      <c r="C1047" s="320" t="s">
        <v>3193</v>
      </c>
      <c r="D1047" s="319"/>
      <c r="E1047" s="8"/>
      <c r="F1047" s="8"/>
      <c r="G1047" s="318"/>
      <c r="H1047" s="318"/>
      <c r="I1047" s="318"/>
      <c r="J1047" s="318"/>
      <c r="K1047" s="318"/>
      <c r="L1047" s="318"/>
      <c r="M1047" s="318"/>
      <c r="N1047" s="318"/>
      <c r="O1047" s="318"/>
      <c r="P1047" s="318"/>
      <c r="Q1047" s="318"/>
      <c r="R1047" s="318"/>
      <c r="S1047" s="318"/>
      <c r="T1047" s="318"/>
      <c r="U1047" s="318"/>
      <c r="V1047" s="318"/>
      <c r="W1047" s="318"/>
      <c r="X1047" s="318"/>
      <c r="Y1047" s="318"/>
      <c r="Z1047" s="318"/>
    </row>
    <row r="1048" ht="15.75" customHeight="1">
      <c r="A1048" s="319"/>
      <c r="B1048" s="319"/>
      <c r="C1048" s="320" t="s">
        <v>3193</v>
      </c>
      <c r="D1048" s="319"/>
      <c r="E1048" s="8"/>
      <c r="F1048" s="8"/>
      <c r="G1048" s="318"/>
      <c r="H1048" s="318"/>
      <c r="I1048" s="318"/>
      <c r="J1048" s="318"/>
      <c r="K1048" s="318"/>
      <c r="L1048" s="318"/>
      <c r="M1048" s="318"/>
      <c r="N1048" s="318"/>
      <c r="O1048" s="318"/>
      <c r="P1048" s="318"/>
      <c r="Q1048" s="318"/>
      <c r="R1048" s="318"/>
      <c r="S1048" s="318"/>
      <c r="T1048" s="318"/>
      <c r="U1048" s="318"/>
      <c r="V1048" s="318"/>
      <c r="W1048" s="318"/>
      <c r="X1048" s="318"/>
      <c r="Y1048" s="318"/>
      <c r="Z1048" s="318"/>
    </row>
    <row r="1049" ht="15.75" customHeight="1">
      <c r="A1049" s="319"/>
      <c r="B1049" s="319"/>
      <c r="C1049" s="320" t="s">
        <v>3193</v>
      </c>
      <c r="D1049" s="319"/>
      <c r="E1049" s="8"/>
      <c r="F1049" s="8"/>
      <c r="G1049" s="318"/>
      <c r="H1049" s="318"/>
      <c r="I1049" s="318"/>
      <c r="J1049" s="318"/>
      <c r="K1049" s="318"/>
      <c r="L1049" s="318"/>
      <c r="M1049" s="318"/>
      <c r="N1049" s="318"/>
      <c r="O1049" s="318"/>
      <c r="P1049" s="318"/>
      <c r="Q1049" s="318"/>
      <c r="R1049" s="318"/>
      <c r="S1049" s="318"/>
      <c r="T1049" s="318"/>
      <c r="U1049" s="318"/>
      <c r="V1049" s="318"/>
      <c r="W1049" s="318"/>
      <c r="X1049" s="318"/>
      <c r="Y1049" s="318"/>
      <c r="Z1049" s="318"/>
    </row>
    <row r="1050" ht="15.75" customHeight="1">
      <c r="A1050" s="319"/>
      <c r="B1050" s="319"/>
      <c r="C1050" s="320" t="s">
        <v>3193</v>
      </c>
      <c r="D1050" s="319"/>
      <c r="E1050" s="8"/>
      <c r="F1050" s="8"/>
      <c r="G1050" s="318"/>
      <c r="H1050" s="318"/>
      <c r="I1050" s="318"/>
      <c r="J1050" s="318"/>
      <c r="K1050" s="318"/>
      <c r="L1050" s="318"/>
      <c r="M1050" s="318"/>
      <c r="N1050" s="318"/>
      <c r="O1050" s="318"/>
      <c r="P1050" s="318"/>
      <c r="Q1050" s="318"/>
      <c r="R1050" s="318"/>
      <c r="S1050" s="318"/>
      <c r="T1050" s="318"/>
      <c r="U1050" s="318"/>
      <c r="V1050" s="318"/>
      <c r="W1050" s="318"/>
      <c r="X1050" s="318"/>
      <c r="Y1050" s="318"/>
      <c r="Z1050" s="318"/>
    </row>
    <row r="1051" ht="15.75" customHeight="1">
      <c r="A1051" s="319"/>
      <c r="B1051" s="319"/>
      <c r="C1051" s="320" t="s">
        <v>3193</v>
      </c>
      <c r="D1051" s="319"/>
      <c r="E1051" s="8"/>
      <c r="F1051" s="8"/>
      <c r="G1051" s="318"/>
      <c r="H1051" s="318"/>
      <c r="I1051" s="318"/>
      <c r="J1051" s="318"/>
      <c r="K1051" s="318"/>
      <c r="L1051" s="318"/>
      <c r="M1051" s="318"/>
      <c r="N1051" s="318"/>
      <c r="O1051" s="318"/>
      <c r="P1051" s="318"/>
      <c r="Q1051" s="318"/>
      <c r="R1051" s="318"/>
      <c r="S1051" s="318"/>
      <c r="T1051" s="318"/>
      <c r="U1051" s="318"/>
      <c r="V1051" s="318"/>
      <c r="W1051" s="318"/>
      <c r="X1051" s="318"/>
      <c r="Y1051" s="318"/>
      <c r="Z1051" s="318"/>
    </row>
    <row r="1052" ht="15.75" customHeight="1">
      <c r="A1052" s="319"/>
      <c r="B1052" s="319"/>
      <c r="C1052" s="320" t="s">
        <v>3193</v>
      </c>
      <c r="D1052" s="319"/>
      <c r="E1052" s="8"/>
      <c r="F1052" s="8"/>
      <c r="G1052" s="318"/>
      <c r="H1052" s="318"/>
      <c r="I1052" s="318"/>
      <c r="J1052" s="318"/>
      <c r="K1052" s="318"/>
      <c r="L1052" s="318"/>
      <c r="M1052" s="318"/>
      <c r="N1052" s="318"/>
      <c r="O1052" s="318"/>
      <c r="P1052" s="318"/>
      <c r="Q1052" s="318"/>
      <c r="R1052" s="318"/>
      <c r="S1052" s="318"/>
      <c r="T1052" s="318"/>
      <c r="U1052" s="318"/>
      <c r="V1052" s="318"/>
      <c r="W1052" s="318"/>
      <c r="X1052" s="318"/>
      <c r="Y1052" s="318"/>
      <c r="Z1052" s="318"/>
    </row>
    <row r="1053" ht="15.75" customHeight="1">
      <c r="A1053" s="319"/>
      <c r="B1053" s="319"/>
      <c r="C1053" s="320" t="s">
        <v>3193</v>
      </c>
      <c r="D1053" s="319"/>
      <c r="E1053" s="8"/>
      <c r="F1053" s="8"/>
      <c r="G1053" s="318"/>
      <c r="H1053" s="318"/>
      <c r="I1053" s="318"/>
      <c r="J1053" s="318"/>
      <c r="K1053" s="318"/>
      <c r="L1053" s="318"/>
      <c r="M1053" s="318"/>
      <c r="N1053" s="318"/>
      <c r="O1053" s="318"/>
      <c r="P1053" s="318"/>
      <c r="Q1053" s="318"/>
      <c r="R1053" s="318"/>
      <c r="S1053" s="318"/>
      <c r="T1053" s="318"/>
      <c r="U1053" s="318"/>
      <c r="V1053" s="318"/>
      <c r="W1053" s="318"/>
      <c r="X1053" s="318"/>
      <c r="Y1053" s="318"/>
      <c r="Z1053" s="318"/>
    </row>
    <row r="1054" ht="15.75" customHeight="1">
      <c r="A1054" s="319"/>
      <c r="B1054" s="319"/>
      <c r="C1054" s="320" t="s">
        <v>3193</v>
      </c>
      <c r="D1054" s="319"/>
      <c r="E1054" s="8"/>
      <c r="F1054" s="8"/>
      <c r="G1054" s="318"/>
      <c r="H1054" s="318"/>
      <c r="I1054" s="318"/>
      <c r="J1054" s="318"/>
      <c r="K1054" s="318"/>
      <c r="L1054" s="318"/>
      <c r="M1054" s="318"/>
      <c r="N1054" s="318"/>
      <c r="O1054" s="318"/>
      <c r="P1054" s="318"/>
      <c r="Q1054" s="318"/>
      <c r="R1054" s="318"/>
      <c r="S1054" s="318"/>
      <c r="T1054" s="318"/>
      <c r="U1054" s="318"/>
      <c r="V1054" s="318"/>
      <c r="W1054" s="318"/>
      <c r="X1054" s="318"/>
      <c r="Y1054" s="318"/>
      <c r="Z1054" s="318"/>
    </row>
    <row r="1055" ht="15.75" customHeight="1">
      <c r="A1055" s="319"/>
      <c r="B1055" s="319"/>
      <c r="C1055" s="320" t="s">
        <v>3193</v>
      </c>
      <c r="D1055" s="319"/>
      <c r="E1055" s="8"/>
      <c r="F1055" s="8"/>
      <c r="G1055" s="318"/>
      <c r="H1055" s="318"/>
      <c r="I1055" s="318"/>
      <c r="J1055" s="318"/>
      <c r="K1055" s="318"/>
      <c r="L1055" s="318"/>
      <c r="M1055" s="318"/>
      <c r="N1055" s="318"/>
      <c r="O1055" s="318"/>
      <c r="P1055" s="318"/>
      <c r="Q1055" s="318"/>
      <c r="R1055" s="318"/>
      <c r="S1055" s="318"/>
      <c r="T1055" s="318"/>
      <c r="U1055" s="318"/>
      <c r="V1055" s="318"/>
      <c r="W1055" s="318"/>
      <c r="X1055" s="318"/>
      <c r="Y1055" s="318"/>
      <c r="Z1055" s="318"/>
    </row>
    <row r="1056" ht="15.75" customHeight="1">
      <c r="A1056" s="319"/>
      <c r="B1056" s="319"/>
      <c r="C1056" s="320" t="s">
        <v>3193</v>
      </c>
      <c r="D1056" s="319"/>
      <c r="E1056" s="8"/>
      <c r="F1056" s="8"/>
      <c r="G1056" s="318"/>
      <c r="H1056" s="318"/>
      <c r="I1056" s="318"/>
      <c r="J1056" s="318"/>
      <c r="K1056" s="318"/>
      <c r="L1056" s="318"/>
      <c r="M1056" s="318"/>
      <c r="N1056" s="318"/>
      <c r="O1056" s="318"/>
      <c r="P1056" s="318"/>
      <c r="Q1056" s="318"/>
      <c r="R1056" s="318"/>
      <c r="S1056" s="318"/>
      <c r="T1056" s="318"/>
      <c r="U1056" s="318"/>
      <c r="V1056" s="318"/>
      <c r="W1056" s="318"/>
      <c r="X1056" s="318"/>
      <c r="Y1056" s="318"/>
      <c r="Z1056" s="318"/>
    </row>
    <row r="1057" ht="15.75" customHeight="1">
      <c r="A1057" s="319"/>
      <c r="B1057" s="319"/>
      <c r="C1057" s="320" t="s">
        <v>3193</v>
      </c>
      <c r="D1057" s="319"/>
      <c r="E1057" s="8"/>
      <c r="F1057" s="8"/>
      <c r="G1057" s="318"/>
      <c r="H1057" s="318"/>
      <c r="I1057" s="318"/>
      <c r="J1057" s="318"/>
      <c r="K1057" s="318"/>
      <c r="L1057" s="318"/>
      <c r="M1057" s="318"/>
      <c r="N1057" s="318"/>
      <c r="O1057" s="318"/>
      <c r="P1057" s="318"/>
      <c r="Q1057" s="318"/>
      <c r="R1057" s="318"/>
      <c r="S1057" s="318"/>
      <c r="T1057" s="318"/>
      <c r="U1057" s="318"/>
      <c r="V1057" s="318"/>
      <c r="W1057" s="318"/>
      <c r="X1057" s="318"/>
      <c r="Y1057" s="318"/>
      <c r="Z1057" s="318"/>
    </row>
  </sheetData>
  <conditionalFormatting sqref="A1:A1057">
    <cfRule type="expression" dxfId="0" priority="1">
      <formula>IF(A2="","",IF(COUNTIF($A$2:$A1057,A2)&gt;1,"중복",""))</formula>
    </cfRule>
  </conditionalFormatting>
  <conditionalFormatting sqref="B1:B1057">
    <cfRule type="expression" dxfId="1" priority="2">
      <formula>IF(B2="","",IF(COUNTIF($B$2:$B1057,B2)&gt;1,"중복",""))</formula>
    </cfRule>
  </conditionalFormatting>
  <conditionalFormatting sqref="E7">
    <cfRule type="colorScale" priority="3">
      <colorScale>
        <cfvo type="min"/>
        <cfvo type="max"/>
        <color rgb="FFFFFFFF"/>
        <color rgb="FF57BB8A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61.29"/>
    <col customWidth="1" min="3" max="3" width="71.86"/>
    <col customWidth="1" min="4" max="6" width="14.43"/>
  </cols>
  <sheetData>
    <row r="1">
      <c r="A1" s="316" t="s">
        <v>547</v>
      </c>
      <c r="B1" s="316" t="s">
        <v>548</v>
      </c>
      <c r="C1" s="317" t="s">
        <v>549</v>
      </c>
      <c r="D1" s="316" t="s">
        <v>10</v>
      </c>
      <c r="E1" s="8"/>
      <c r="F1" s="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</row>
    <row r="2">
      <c r="A2" s="8" t="s">
        <v>1395</v>
      </c>
      <c r="B2" s="8" t="s">
        <v>1396</v>
      </c>
      <c r="C2" s="320" t="str">
        <f t="array" ref="C2:C1003">IF(A2:A1003="","",A2:A1003&amp;" / "&amp;B2:B1003&amp;" | "&amp;D2:D1003)
</f>
        <v>0AC40005 / 울트라날린 옥탄부스터 550ml 라벨 | 190*133</v>
      </c>
      <c r="D2" s="8" t="s">
        <v>1426</v>
      </c>
      <c r="E2" s="8"/>
      <c r="F2" s="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</row>
    <row r="3">
      <c r="A3" s="8" t="s">
        <v>1433</v>
      </c>
      <c r="B3" s="8" t="s">
        <v>1434</v>
      </c>
      <c r="C3" s="320" t="s">
        <v>1436</v>
      </c>
      <c r="D3" s="8" t="s">
        <v>1438</v>
      </c>
      <c r="E3" s="8"/>
      <c r="F3" s="8"/>
      <c r="G3" s="319" t="s">
        <v>550</v>
      </c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</row>
    <row r="4">
      <c r="A4" s="8" t="s">
        <v>1443</v>
      </c>
      <c r="B4" s="8" t="s">
        <v>1444</v>
      </c>
      <c r="C4" s="320" t="s">
        <v>1445</v>
      </c>
      <c r="D4" s="8" t="s">
        <v>1446</v>
      </c>
      <c r="E4" s="8"/>
      <c r="F4" s="8"/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</row>
    <row r="5">
      <c r="A5" s="8" t="s">
        <v>1450</v>
      </c>
      <c r="B5" s="8" t="s">
        <v>1451</v>
      </c>
      <c r="C5" s="320" t="s">
        <v>1452</v>
      </c>
      <c r="D5" s="8" t="s">
        <v>1453</v>
      </c>
      <c r="E5" s="8"/>
      <c r="F5" s="8"/>
      <c r="G5" s="318"/>
      <c r="H5" s="318"/>
      <c r="I5" s="318"/>
      <c r="J5" s="318"/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</row>
    <row r="6">
      <c r="A6" s="8" t="s">
        <v>1457</v>
      </c>
      <c r="B6" s="8" t="s">
        <v>1458</v>
      </c>
      <c r="C6" s="320" t="s">
        <v>1460</v>
      </c>
      <c r="D6" s="8" t="s">
        <v>1462</v>
      </c>
      <c r="E6" s="8"/>
      <c r="F6" s="8"/>
      <c r="G6" s="318"/>
      <c r="H6" s="318"/>
      <c r="I6" s="318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</row>
    <row r="7">
      <c r="A7" s="8" t="s">
        <v>1465</v>
      </c>
      <c r="B7" s="8" t="s">
        <v>1467</v>
      </c>
      <c r="C7" s="320" t="s">
        <v>1469</v>
      </c>
      <c r="D7" s="8" t="s">
        <v>1462</v>
      </c>
      <c r="E7" s="8"/>
      <c r="F7" s="8"/>
      <c r="G7" s="318"/>
      <c r="H7" s="318"/>
      <c r="I7" s="318"/>
      <c r="J7" s="318"/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</row>
    <row r="8">
      <c r="A8" s="8" t="s">
        <v>1473</v>
      </c>
      <c r="B8" s="8" t="s">
        <v>1474</v>
      </c>
      <c r="C8" s="320" t="s">
        <v>1475</v>
      </c>
      <c r="D8" s="8" t="s">
        <v>1476</v>
      </c>
      <c r="E8" s="8"/>
      <c r="F8" s="8"/>
      <c r="G8" s="318"/>
      <c r="H8" s="318"/>
      <c r="I8" s="318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</row>
    <row r="9">
      <c r="A9" s="8" t="s">
        <v>1481</v>
      </c>
      <c r="B9" s="8" t="s">
        <v>1482</v>
      </c>
      <c r="C9" s="320" t="s">
        <v>1484</v>
      </c>
      <c r="D9" s="8" t="s">
        <v>1476</v>
      </c>
      <c r="E9" s="8"/>
      <c r="F9" s="8"/>
      <c r="G9" s="318"/>
      <c r="H9" s="318"/>
      <c r="I9" s="318"/>
      <c r="J9" s="318"/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</row>
    <row r="10">
      <c r="A10" s="8" t="s">
        <v>1486</v>
      </c>
      <c r="B10" s="8" t="s">
        <v>1488</v>
      </c>
      <c r="C10" s="320" t="s">
        <v>1490</v>
      </c>
      <c r="D10" s="8" t="s">
        <v>1492</v>
      </c>
      <c r="E10" s="8"/>
      <c r="F10" s="8"/>
      <c r="G10" s="318"/>
      <c r="H10" s="318"/>
      <c r="I10" s="318"/>
      <c r="J10" s="318"/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</row>
    <row r="11">
      <c r="A11" s="8" t="s">
        <v>1495</v>
      </c>
      <c r="B11" s="8" t="s">
        <v>1497</v>
      </c>
      <c r="C11" s="320" t="s">
        <v>1498</v>
      </c>
      <c r="D11" s="8" t="s">
        <v>1492</v>
      </c>
      <c r="E11" s="8"/>
      <c r="F11" s="8"/>
      <c r="G11" s="318"/>
      <c r="H11" s="318"/>
      <c r="I11" s="318"/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</row>
    <row r="12">
      <c r="A12" s="8" t="s">
        <v>1502</v>
      </c>
      <c r="B12" s="8" t="s">
        <v>1504</v>
      </c>
      <c r="C12" s="320" t="s">
        <v>181</v>
      </c>
      <c r="D12" s="8" t="s">
        <v>1492</v>
      </c>
      <c r="E12" s="8"/>
      <c r="F12" s="8"/>
      <c r="G12" s="318"/>
      <c r="H12" s="318"/>
      <c r="I12" s="318"/>
      <c r="J12" s="318"/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</row>
    <row r="13">
      <c r="A13" s="8" t="s">
        <v>1510</v>
      </c>
      <c r="B13" s="8" t="s">
        <v>1512</v>
      </c>
      <c r="C13" s="320" t="s">
        <v>1513</v>
      </c>
      <c r="D13" s="8" t="s">
        <v>1492</v>
      </c>
      <c r="E13" s="8"/>
      <c r="F13" s="8"/>
      <c r="G13" s="318"/>
      <c r="H13" s="318"/>
      <c r="I13" s="318"/>
      <c r="J13" s="318"/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</row>
    <row r="14">
      <c r="A14" s="8" t="s">
        <v>1518</v>
      </c>
      <c r="B14" s="8" t="s">
        <v>1519</v>
      </c>
      <c r="C14" s="320" t="s">
        <v>1520</v>
      </c>
      <c r="D14" s="8" t="s">
        <v>1521</v>
      </c>
      <c r="E14" s="8"/>
      <c r="F14" s="8"/>
      <c r="G14" s="318"/>
      <c r="H14" s="318"/>
      <c r="I14" s="318"/>
      <c r="J14" s="318"/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</row>
    <row r="15">
      <c r="A15" s="8" t="s">
        <v>1525</v>
      </c>
      <c r="B15" s="8" t="s">
        <v>1527</v>
      </c>
      <c r="C15" s="320" t="s">
        <v>1529</v>
      </c>
      <c r="D15" s="8" t="s">
        <v>1521</v>
      </c>
      <c r="E15" s="8"/>
      <c r="F15" s="8"/>
      <c r="G15" s="318"/>
      <c r="H15" s="318"/>
      <c r="I15" s="318"/>
      <c r="J15" s="318"/>
      <c r="K15" s="318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</row>
    <row r="16">
      <c r="A16" s="8" t="s">
        <v>1533</v>
      </c>
      <c r="B16" s="8" t="s">
        <v>1535</v>
      </c>
      <c r="C16" s="320" t="s">
        <v>1536</v>
      </c>
      <c r="D16" s="8" t="s">
        <v>1537</v>
      </c>
      <c r="E16" s="8"/>
      <c r="F16" s="8"/>
      <c r="G16" s="318"/>
      <c r="H16" s="318"/>
      <c r="I16" s="318"/>
      <c r="J16" s="318"/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</row>
    <row r="17">
      <c r="A17" s="8" t="s">
        <v>1538</v>
      </c>
      <c r="B17" s="8" t="s">
        <v>1539</v>
      </c>
      <c r="C17" s="320" t="s">
        <v>1540</v>
      </c>
      <c r="D17" s="8" t="s">
        <v>1541</v>
      </c>
      <c r="E17" s="8"/>
      <c r="F17" s="8"/>
      <c r="G17" s="318"/>
      <c r="H17" s="318"/>
      <c r="I17" s="318"/>
      <c r="J17" s="318"/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</row>
    <row r="18">
      <c r="A18" s="8" t="s">
        <v>1544</v>
      </c>
      <c r="B18" s="8" t="s">
        <v>1545</v>
      </c>
      <c r="C18" s="320" t="s">
        <v>1546</v>
      </c>
      <c r="D18" s="8" t="s">
        <v>1548</v>
      </c>
      <c r="E18" s="8"/>
      <c r="F18" s="8"/>
      <c r="G18" s="318"/>
      <c r="H18" s="318"/>
      <c r="I18" s="318"/>
      <c r="J18" s="318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</row>
    <row r="19">
      <c r="A19" s="8" t="s">
        <v>1549</v>
      </c>
      <c r="B19" s="8" t="s">
        <v>1550</v>
      </c>
      <c r="C19" s="320" t="s">
        <v>1551</v>
      </c>
      <c r="D19" s="8" t="s">
        <v>1548</v>
      </c>
      <c r="E19" s="8"/>
      <c r="F19" s="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</row>
    <row r="20">
      <c r="A20" s="8" t="s">
        <v>1552</v>
      </c>
      <c r="B20" s="8" t="s">
        <v>1553</v>
      </c>
      <c r="C20" s="320" t="s">
        <v>1554</v>
      </c>
      <c r="D20" s="8" t="s">
        <v>1555</v>
      </c>
      <c r="E20" s="8"/>
      <c r="F20" s="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</row>
    <row r="21" ht="15.75" customHeight="1">
      <c r="A21" s="8" t="s">
        <v>1559</v>
      </c>
      <c r="B21" s="8" t="s">
        <v>1560</v>
      </c>
      <c r="C21" s="320" t="s">
        <v>1562</v>
      </c>
      <c r="D21" s="8" t="s">
        <v>1564</v>
      </c>
      <c r="E21" s="8"/>
      <c r="F21" s="8"/>
      <c r="G21" s="318"/>
      <c r="H21" s="318"/>
      <c r="I21" s="318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</row>
    <row r="22" ht="15.75" customHeight="1">
      <c r="A22" s="8" t="s">
        <v>1566</v>
      </c>
      <c r="B22" s="8" t="s">
        <v>1567</v>
      </c>
      <c r="C22" s="320" t="s">
        <v>1568</v>
      </c>
      <c r="D22" s="8" t="s">
        <v>1564</v>
      </c>
      <c r="E22" s="8"/>
      <c r="F22" s="8"/>
      <c r="G22" s="318"/>
      <c r="H22" s="318"/>
      <c r="I22" s="318"/>
      <c r="J22" s="318"/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</row>
    <row r="23" ht="15.75" customHeight="1">
      <c r="A23" s="8" t="s">
        <v>1571</v>
      </c>
      <c r="B23" s="8" t="s">
        <v>1573</v>
      </c>
      <c r="C23" s="320" t="s">
        <v>1575</v>
      </c>
      <c r="D23" s="8" t="s">
        <v>1555</v>
      </c>
      <c r="E23" s="8"/>
      <c r="F23" s="8"/>
      <c r="G23" s="318"/>
      <c r="H23" s="318"/>
      <c r="I23" s="318"/>
      <c r="J23" s="318"/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</row>
    <row r="24" ht="15.75" customHeight="1">
      <c r="A24" s="8" t="s">
        <v>1579</v>
      </c>
      <c r="B24" s="8" t="s">
        <v>1581</v>
      </c>
      <c r="C24" s="320" t="s">
        <v>1582</v>
      </c>
      <c r="D24" s="8" t="s">
        <v>1555</v>
      </c>
      <c r="E24" s="8"/>
      <c r="F24" s="8"/>
      <c r="G24" s="318"/>
      <c r="H24" s="318"/>
      <c r="I24" s="318"/>
      <c r="J24" s="318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</row>
    <row r="25" ht="15.75" customHeight="1">
      <c r="A25" s="8" t="s">
        <v>1586</v>
      </c>
      <c r="B25" s="8" t="s">
        <v>1587</v>
      </c>
      <c r="C25" s="320" t="s">
        <v>1588</v>
      </c>
      <c r="D25" s="8" t="s">
        <v>1555</v>
      </c>
      <c r="E25" s="8"/>
      <c r="F25" s="8"/>
      <c r="G25" s="318"/>
      <c r="H25" s="318"/>
      <c r="I25" s="318"/>
      <c r="J25" s="318"/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</row>
    <row r="26" ht="15.75" customHeight="1">
      <c r="A26" s="8" t="s">
        <v>1592</v>
      </c>
      <c r="B26" s="8" t="s">
        <v>1593</v>
      </c>
      <c r="C26" s="320" t="s">
        <v>1596</v>
      </c>
      <c r="D26" s="8" t="s">
        <v>1555</v>
      </c>
      <c r="E26" s="8"/>
      <c r="F26" s="8"/>
      <c r="G26" s="318"/>
      <c r="H26" s="318"/>
      <c r="I26" s="318"/>
      <c r="J26" s="318"/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</row>
    <row r="27" ht="15.75" customHeight="1">
      <c r="A27" s="8" t="s">
        <v>1599</v>
      </c>
      <c r="B27" s="8" t="s">
        <v>1601</v>
      </c>
      <c r="C27" s="320" t="s">
        <v>1603</v>
      </c>
      <c r="D27" s="8" t="s">
        <v>1604</v>
      </c>
      <c r="E27" s="8"/>
      <c r="F27" s="8"/>
      <c r="G27" s="318"/>
      <c r="H27" s="318"/>
      <c r="I27" s="318"/>
      <c r="J27" s="318"/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</row>
    <row r="28" ht="15.75" customHeight="1">
      <c r="A28" s="8" t="s">
        <v>1608</v>
      </c>
      <c r="B28" s="8" t="s">
        <v>1609</v>
      </c>
      <c r="C28" s="320" t="s">
        <v>1610</v>
      </c>
      <c r="D28" s="8" t="s">
        <v>1555</v>
      </c>
      <c r="E28" s="8"/>
      <c r="F28" s="8"/>
      <c r="G28" s="318"/>
      <c r="H28" s="318"/>
      <c r="I28" s="318"/>
      <c r="J28" s="318"/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</row>
    <row r="29" ht="15.75" customHeight="1">
      <c r="A29" s="8" t="s">
        <v>1616</v>
      </c>
      <c r="B29" s="8" t="s">
        <v>1617</v>
      </c>
      <c r="C29" s="320" t="s">
        <v>1618</v>
      </c>
      <c r="D29" s="8" t="s">
        <v>1619</v>
      </c>
      <c r="E29" s="8"/>
      <c r="F29" s="8"/>
      <c r="G29" s="318"/>
      <c r="H29" s="318"/>
      <c r="I29" s="318"/>
      <c r="J29" s="318"/>
      <c r="K29" s="318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</row>
    <row r="30" ht="15.75" customHeight="1">
      <c r="A30" s="8" t="s">
        <v>1623</v>
      </c>
      <c r="B30" s="8" t="s">
        <v>1624</v>
      </c>
      <c r="C30" s="320" t="s">
        <v>1625</v>
      </c>
      <c r="D30" s="8" t="s">
        <v>1626</v>
      </c>
      <c r="E30" s="8"/>
      <c r="F30" s="8"/>
      <c r="G30" s="318"/>
      <c r="H30" s="318"/>
      <c r="I30" s="318"/>
      <c r="J30" s="318"/>
      <c r="K30" s="318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</row>
    <row r="31" ht="15.75" customHeight="1">
      <c r="A31" s="8" t="s">
        <v>1630</v>
      </c>
      <c r="B31" s="8" t="s">
        <v>1631</v>
      </c>
      <c r="C31" s="320" t="s">
        <v>1634</v>
      </c>
      <c r="D31" s="8" t="s">
        <v>1635</v>
      </c>
      <c r="E31" s="8"/>
      <c r="F31" s="8"/>
      <c r="G31" s="318"/>
      <c r="H31" s="318"/>
      <c r="I31" s="318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</row>
    <row r="32" ht="15.75" customHeight="1">
      <c r="A32" s="8" t="s">
        <v>1639</v>
      </c>
      <c r="B32" s="8" t="s">
        <v>1640</v>
      </c>
      <c r="C32" s="320" t="s">
        <v>1641</v>
      </c>
      <c r="D32" s="8" t="s">
        <v>1642</v>
      </c>
      <c r="E32" s="8"/>
      <c r="F32" s="8"/>
      <c r="G32" s="318"/>
      <c r="H32" s="318"/>
      <c r="I32" s="318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</row>
    <row r="33" ht="15.75" customHeight="1">
      <c r="A33" s="8" t="s">
        <v>1645</v>
      </c>
      <c r="B33" s="8" t="s">
        <v>1646</v>
      </c>
      <c r="C33" s="320" t="s">
        <v>1647</v>
      </c>
      <c r="D33" s="8" t="s">
        <v>1648</v>
      </c>
      <c r="E33" s="8"/>
      <c r="F33" s="8"/>
      <c r="G33" s="318"/>
      <c r="H33" s="318"/>
      <c r="I33" s="318"/>
      <c r="J33" s="318"/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</row>
    <row r="34" ht="15.75" customHeight="1">
      <c r="A34" s="8" t="s">
        <v>1652</v>
      </c>
      <c r="B34" s="8" t="s">
        <v>1653</v>
      </c>
      <c r="C34" s="320" t="s">
        <v>1654</v>
      </c>
      <c r="D34" s="8" t="s">
        <v>1655</v>
      </c>
      <c r="E34" s="8"/>
      <c r="F34" s="8"/>
      <c r="G34" s="318"/>
      <c r="H34" s="318"/>
      <c r="I34" s="318"/>
      <c r="J34" s="318"/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</row>
    <row r="35" ht="15.75" customHeight="1">
      <c r="A35" s="8" t="s">
        <v>1659</v>
      </c>
      <c r="B35" s="8" t="s">
        <v>1660</v>
      </c>
      <c r="C35" s="320" t="s">
        <v>1661</v>
      </c>
      <c r="D35" s="8" t="s">
        <v>1662</v>
      </c>
      <c r="E35" s="8"/>
      <c r="F35" s="8"/>
      <c r="G35" s="318"/>
      <c r="H35" s="318"/>
      <c r="I35" s="318"/>
      <c r="J35" s="318"/>
      <c r="K35" s="318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</row>
    <row r="36" ht="15.75" customHeight="1">
      <c r="A36" s="8" t="s">
        <v>1665</v>
      </c>
      <c r="B36" s="8" t="s">
        <v>1666</v>
      </c>
      <c r="C36" s="320" t="s">
        <v>1667</v>
      </c>
      <c r="D36" s="8" t="s">
        <v>1668</v>
      </c>
      <c r="E36" s="8"/>
      <c r="F36" s="8"/>
      <c r="G36" s="318"/>
      <c r="H36" s="318"/>
      <c r="I36" s="318"/>
      <c r="J36" s="318"/>
      <c r="K36" s="318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</row>
    <row r="37" ht="15.75" customHeight="1">
      <c r="A37" s="8" t="s">
        <v>1672</v>
      </c>
      <c r="B37" s="8" t="s">
        <v>1673</v>
      </c>
      <c r="C37" s="320" t="s">
        <v>1674</v>
      </c>
      <c r="D37" s="8" t="s">
        <v>1555</v>
      </c>
      <c r="E37" s="8"/>
      <c r="F37" s="8"/>
      <c r="G37" s="318"/>
      <c r="H37" s="318"/>
      <c r="I37" s="318"/>
      <c r="J37" s="318"/>
      <c r="K37" s="318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</row>
    <row r="38" ht="15.75" customHeight="1">
      <c r="A38" s="8" t="s">
        <v>1678</v>
      </c>
      <c r="B38" s="8" t="s">
        <v>1679</v>
      </c>
      <c r="C38" s="320" t="s">
        <v>1680</v>
      </c>
      <c r="D38" s="8" t="s">
        <v>1438</v>
      </c>
      <c r="E38" s="8"/>
      <c r="F38" s="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</row>
    <row r="39" ht="15.75" customHeight="1">
      <c r="A39" s="8" t="s">
        <v>1687</v>
      </c>
      <c r="B39" s="8" t="s">
        <v>1688</v>
      </c>
      <c r="C39" s="320" t="s">
        <v>1689</v>
      </c>
      <c r="D39" s="8" t="s">
        <v>1690</v>
      </c>
      <c r="E39" s="8"/>
      <c r="F39" s="8"/>
      <c r="G39" s="318"/>
      <c r="H39" s="318"/>
      <c r="I39" s="318"/>
      <c r="J39" s="318"/>
      <c r="K39" s="318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</row>
    <row r="40" ht="15.75" customHeight="1">
      <c r="A40" s="8" t="s">
        <v>1693</v>
      </c>
      <c r="B40" s="8" t="s">
        <v>1694</v>
      </c>
      <c r="C40" s="320" t="s">
        <v>1696</v>
      </c>
      <c r="D40" s="8" t="s">
        <v>1697</v>
      </c>
      <c r="E40" s="8"/>
      <c r="F40" s="8"/>
      <c r="G40" s="318"/>
      <c r="H40" s="318"/>
      <c r="I40" s="318"/>
      <c r="J40" s="318"/>
      <c r="K40" s="318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</row>
    <row r="41" ht="15.75" customHeight="1">
      <c r="A41" s="8" t="s">
        <v>1700</v>
      </c>
      <c r="B41" s="8" t="s">
        <v>1702</v>
      </c>
      <c r="C41" s="320" t="s">
        <v>1704</v>
      </c>
      <c r="D41" s="8" t="s">
        <v>1690</v>
      </c>
      <c r="E41" s="8"/>
      <c r="F41" s="8"/>
      <c r="G41" s="318"/>
      <c r="H41" s="318"/>
      <c r="I41" s="318"/>
      <c r="J41" s="318"/>
      <c r="K41" s="318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</row>
    <row r="42" ht="15.75" customHeight="1">
      <c r="A42" s="8" t="s">
        <v>1708</v>
      </c>
      <c r="B42" s="8" t="s">
        <v>1709</v>
      </c>
      <c r="C42" s="320" t="s">
        <v>1710</v>
      </c>
      <c r="D42" s="8" t="s">
        <v>1697</v>
      </c>
      <c r="E42" s="8"/>
      <c r="F42" s="8"/>
      <c r="G42" s="318"/>
      <c r="H42" s="318"/>
      <c r="I42" s="318"/>
      <c r="J42" s="318"/>
      <c r="K42" s="318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</row>
    <row r="43" ht="15.75" customHeight="1">
      <c r="A43" s="8" t="s">
        <v>1711</v>
      </c>
      <c r="B43" s="8" t="s">
        <v>1712</v>
      </c>
      <c r="C43" s="320" t="s">
        <v>1715</v>
      </c>
      <c r="D43" s="8" t="s">
        <v>1690</v>
      </c>
      <c r="E43" s="8"/>
      <c r="F43" s="8"/>
      <c r="G43" s="318"/>
      <c r="H43" s="318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</row>
    <row r="44" ht="15.75" customHeight="1">
      <c r="A44" s="8" t="s">
        <v>1717</v>
      </c>
      <c r="B44" s="8" t="s">
        <v>1719</v>
      </c>
      <c r="C44" s="320" t="s">
        <v>1722</v>
      </c>
      <c r="D44" s="8" t="s">
        <v>1697</v>
      </c>
      <c r="E44" s="8"/>
      <c r="F44" s="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</row>
    <row r="45" ht="15.75" customHeight="1">
      <c r="A45" s="8" t="s">
        <v>1725</v>
      </c>
      <c r="B45" s="8" t="s">
        <v>1727</v>
      </c>
      <c r="C45" s="320" t="s">
        <v>1728</v>
      </c>
      <c r="D45" s="8" t="s">
        <v>1729</v>
      </c>
      <c r="E45" s="8"/>
      <c r="F45" s="8"/>
      <c r="G45" s="318"/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</row>
    <row r="46" ht="15.75" customHeight="1">
      <c r="A46" s="8" t="s">
        <v>1732</v>
      </c>
      <c r="B46" s="8" t="s">
        <v>1733</v>
      </c>
      <c r="C46" s="320" t="s">
        <v>1734</v>
      </c>
      <c r="D46" s="8" t="s">
        <v>1735</v>
      </c>
      <c r="E46" s="8"/>
      <c r="F46" s="8"/>
      <c r="G46" s="318"/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</row>
    <row r="47" ht="15.75" customHeight="1">
      <c r="A47" s="8" t="s">
        <v>1738</v>
      </c>
      <c r="B47" s="8" t="s">
        <v>1739</v>
      </c>
      <c r="C47" s="320" t="s">
        <v>1740</v>
      </c>
      <c r="D47" s="8" t="s">
        <v>1655</v>
      </c>
      <c r="E47" s="8"/>
      <c r="F47" s="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</row>
    <row r="48" ht="15.75" customHeight="1">
      <c r="A48" s="8" t="s">
        <v>1745</v>
      </c>
      <c r="B48" s="8" t="s">
        <v>1747</v>
      </c>
      <c r="C48" s="320" t="s">
        <v>1749</v>
      </c>
      <c r="D48" s="8" t="s">
        <v>1619</v>
      </c>
      <c r="E48" s="8"/>
      <c r="F48" s="8"/>
      <c r="G48" s="318"/>
      <c r="H48" s="318"/>
      <c r="I48" s="318"/>
      <c r="J48" s="318"/>
      <c r="K48" s="318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</row>
    <row r="49" ht="15.75" customHeight="1">
      <c r="A49" s="8" t="s">
        <v>1753</v>
      </c>
      <c r="B49" s="8" t="s">
        <v>1755</v>
      </c>
      <c r="C49" s="320" t="s">
        <v>1756</v>
      </c>
      <c r="D49" s="8" t="s">
        <v>1757</v>
      </c>
      <c r="E49" s="8"/>
      <c r="F49" s="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</row>
    <row r="50" ht="15.75" customHeight="1">
      <c r="A50" s="8" t="s">
        <v>1760</v>
      </c>
      <c r="B50" s="8" t="s">
        <v>1762</v>
      </c>
      <c r="C50" s="320" t="s">
        <v>1763</v>
      </c>
      <c r="D50" s="8" t="s">
        <v>1476</v>
      </c>
      <c r="E50" s="8"/>
      <c r="F50" s="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</row>
    <row r="51" ht="15.75" customHeight="1">
      <c r="A51" s="8" t="s">
        <v>1766</v>
      </c>
      <c r="B51" s="8" t="s">
        <v>1768</v>
      </c>
      <c r="C51" s="320" t="s">
        <v>295</v>
      </c>
      <c r="D51" s="8" t="s">
        <v>1729</v>
      </c>
      <c r="E51" s="8"/>
      <c r="F51" s="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</row>
    <row r="52" ht="15.75" customHeight="1">
      <c r="A52" s="8" t="s">
        <v>1772</v>
      </c>
      <c r="B52" s="8" t="s">
        <v>1773</v>
      </c>
      <c r="C52" s="320" t="s">
        <v>296</v>
      </c>
      <c r="D52" s="8" t="s">
        <v>1774</v>
      </c>
      <c r="E52" s="8"/>
      <c r="F52" s="8"/>
      <c r="G52" s="318"/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</row>
    <row r="53" ht="15.75" customHeight="1">
      <c r="A53" s="8" t="s">
        <v>1778</v>
      </c>
      <c r="B53" s="8" t="s">
        <v>1779</v>
      </c>
      <c r="C53" s="320" t="s">
        <v>294</v>
      </c>
      <c r="D53" s="8" t="s">
        <v>1780</v>
      </c>
      <c r="E53" s="8"/>
      <c r="F53" s="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</row>
    <row r="54" ht="15.75" customHeight="1">
      <c r="A54" s="8" t="s">
        <v>1784</v>
      </c>
      <c r="B54" s="8" t="s">
        <v>1785</v>
      </c>
      <c r="C54" s="320" t="s">
        <v>1787</v>
      </c>
      <c r="D54" s="8" t="s">
        <v>1789</v>
      </c>
      <c r="E54" s="8"/>
      <c r="F54" s="8"/>
      <c r="G54" s="318"/>
      <c r="H54" s="318"/>
      <c r="I54" s="31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</row>
    <row r="55" ht="15.75" customHeight="1">
      <c r="A55" s="8" t="s">
        <v>1793</v>
      </c>
      <c r="B55" s="8" t="s">
        <v>1794</v>
      </c>
      <c r="C55" s="320" t="s">
        <v>1795</v>
      </c>
      <c r="D55" s="8" t="s">
        <v>1668</v>
      </c>
      <c r="E55" s="8"/>
      <c r="F55" s="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</row>
    <row r="56" ht="15.75" customHeight="1">
      <c r="A56" s="8" t="s">
        <v>1798</v>
      </c>
      <c r="B56" s="8" t="s">
        <v>1799</v>
      </c>
      <c r="C56" s="320" t="s">
        <v>1800</v>
      </c>
      <c r="D56" s="8" t="s">
        <v>1648</v>
      </c>
      <c r="E56" s="8"/>
      <c r="F56" s="8"/>
      <c r="G56" s="318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</row>
    <row r="57" ht="15.75" customHeight="1">
      <c r="A57" s="8" t="s">
        <v>1804</v>
      </c>
      <c r="B57" s="8" t="s">
        <v>1805</v>
      </c>
      <c r="C57" s="320" t="s">
        <v>1806</v>
      </c>
      <c r="D57" s="8" t="s">
        <v>1635</v>
      </c>
      <c r="E57" s="8"/>
      <c r="F57" s="8"/>
      <c r="G57" s="318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</row>
    <row r="58" ht="15.75" customHeight="1">
      <c r="A58" s="8" t="s">
        <v>1809</v>
      </c>
      <c r="B58" s="8" t="s">
        <v>1810</v>
      </c>
      <c r="C58" s="320" t="s">
        <v>1811</v>
      </c>
      <c r="D58" s="8" t="s">
        <v>1635</v>
      </c>
      <c r="E58" s="8"/>
      <c r="F58" s="8"/>
      <c r="G58" s="318"/>
      <c r="H58" s="318"/>
      <c r="I58" s="318"/>
      <c r="J58" s="318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</row>
    <row r="59" ht="15.75" customHeight="1">
      <c r="A59" s="8" t="s">
        <v>1816</v>
      </c>
      <c r="B59" s="8" t="s">
        <v>277</v>
      </c>
      <c r="C59" s="320" t="s">
        <v>42</v>
      </c>
      <c r="D59" s="8" t="s">
        <v>1819</v>
      </c>
      <c r="E59" s="8"/>
      <c r="F59" s="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</row>
    <row r="60" ht="15.75" customHeight="1">
      <c r="A60" s="8" t="s">
        <v>1822</v>
      </c>
      <c r="B60" s="8" t="s">
        <v>1823</v>
      </c>
      <c r="C60" s="320" t="s">
        <v>1824</v>
      </c>
      <c r="D60" s="8" t="s">
        <v>1635</v>
      </c>
      <c r="E60" s="8"/>
      <c r="F60" s="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</row>
    <row r="61" ht="15.75" customHeight="1">
      <c r="A61" s="8" t="s">
        <v>1828</v>
      </c>
      <c r="B61" s="8" t="s">
        <v>1829</v>
      </c>
      <c r="C61" s="320" t="s">
        <v>1830</v>
      </c>
      <c r="D61" s="8" t="s">
        <v>1655</v>
      </c>
      <c r="E61" s="8"/>
      <c r="F61" s="8"/>
      <c r="G61" s="318"/>
      <c r="H61" s="318"/>
      <c r="I61" s="318"/>
      <c r="J61" s="318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</row>
    <row r="62" ht="15.75" customHeight="1">
      <c r="A62" s="8" t="s">
        <v>1834</v>
      </c>
      <c r="B62" s="8" t="s">
        <v>1835</v>
      </c>
      <c r="C62" s="320" t="s">
        <v>39</v>
      </c>
      <c r="D62" s="8" t="s">
        <v>1819</v>
      </c>
      <c r="E62" s="8"/>
      <c r="F62" s="8"/>
      <c r="G62" s="318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</row>
    <row r="63" ht="15.75" customHeight="1">
      <c r="A63" s="8" t="s">
        <v>1839</v>
      </c>
      <c r="B63" s="8" t="s">
        <v>1840</v>
      </c>
      <c r="C63" s="320" t="s">
        <v>1841</v>
      </c>
      <c r="D63" s="8" t="s">
        <v>1842</v>
      </c>
      <c r="E63" s="8"/>
      <c r="F63" s="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</row>
    <row r="64" ht="15.75" customHeight="1">
      <c r="A64" s="8" t="s">
        <v>1846</v>
      </c>
      <c r="B64" s="8" t="s">
        <v>1847</v>
      </c>
      <c r="C64" s="320" t="s">
        <v>1848</v>
      </c>
      <c r="D64" s="8" t="s">
        <v>1842</v>
      </c>
      <c r="E64" s="8"/>
      <c r="F64" s="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</row>
    <row r="65" ht="15.75" customHeight="1">
      <c r="A65" s="8" t="s">
        <v>1852</v>
      </c>
      <c r="B65" s="8" t="s">
        <v>1853</v>
      </c>
      <c r="C65" s="320" t="s">
        <v>1854</v>
      </c>
      <c r="D65" s="8" t="s">
        <v>1855</v>
      </c>
      <c r="E65" s="8"/>
      <c r="F65" s="8"/>
      <c r="G65" s="318"/>
      <c r="H65" s="318"/>
      <c r="I65" s="318"/>
      <c r="J65" s="318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</row>
    <row r="66" ht="15.75" customHeight="1">
      <c r="A66" s="8" t="s">
        <v>1859</v>
      </c>
      <c r="B66" s="8" t="s">
        <v>1860</v>
      </c>
      <c r="C66" s="320" t="s">
        <v>1861</v>
      </c>
      <c r="D66" s="8" t="s">
        <v>1862</v>
      </c>
      <c r="E66" s="8"/>
      <c r="F66" s="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</row>
    <row r="67" ht="15.75" customHeight="1">
      <c r="A67" s="8" t="s">
        <v>1866</v>
      </c>
      <c r="B67" s="8" t="s">
        <v>1867</v>
      </c>
      <c r="C67" s="320" t="s">
        <v>1868</v>
      </c>
      <c r="D67" s="8" t="s">
        <v>1870</v>
      </c>
      <c r="E67" s="8"/>
      <c r="F67" s="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</row>
    <row r="68" ht="15.75" customHeight="1">
      <c r="A68" s="8" t="s">
        <v>1873</v>
      </c>
      <c r="B68" s="8" t="s">
        <v>1874</v>
      </c>
      <c r="C68" s="320" t="s">
        <v>1876</v>
      </c>
      <c r="D68" s="8" t="s">
        <v>1842</v>
      </c>
      <c r="E68" s="8"/>
      <c r="F68" s="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</row>
    <row r="69" ht="15.75" customHeight="1">
      <c r="A69" s="8" t="s">
        <v>1879</v>
      </c>
      <c r="B69" s="8" t="s">
        <v>1880</v>
      </c>
      <c r="C69" s="320" t="s">
        <v>1882</v>
      </c>
      <c r="D69" s="8" t="s">
        <v>1884</v>
      </c>
      <c r="E69" s="8"/>
      <c r="F69" s="8"/>
      <c r="G69" s="318"/>
      <c r="H69" s="318"/>
      <c r="I69" s="318"/>
      <c r="J69" s="318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</row>
    <row r="70" ht="15.75" customHeight="1">
      <c r="A70" s="8" t="s">
        <v>1887</v>
      </c>
      <c r="B70" s="8" t="s">
        <v>1888</v>
      </c>
      <c r="C70" s="320" t="s">
        <v>1889</v>
      </c>
      <c r="D70" s="8" t="s">
        <v>1884</v>
      </c>
      <c r="E70" s="8"/>
      <c r="F70" s="8"/>
      <c r="G70" s="318"/>
      <c r="H70" s="318"/>
      <c r="I70" s="318"/>
      <c r="J70" s="318"/>
      <c r="K70" s="318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</row>
    <row r="71" ht="15.75" customHeight="1">
      <c r="A71" s="8" t="s">
        <v>1893</v>
      </c>
      <c r="B71" s="8" t="s">
        <v>1894</v>
      </c>
      <c r="C71" s="320" t="s">
        <v>1895</v>
      </c>
      <c r="D71" s="8" t="s">
        <v>1896</v>
      </c>
      <c r="E71" s="8"/>
      <c r="F71" s="8"/>
      <c r="G71" s="318"/>
      <c r="H71" s="318"/>
      <c r="I71" s="318"/>
      <c r="J71" s="318"/>
      <c r="K71" s="318"/>
      <c r="L71" s="318"/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</row>
    <row r="72" ht="15.75" customHeight="1">
      <c r="A72" s="8" t="s">
        <v>1899</v>
      </c>
      <c r="B72" s="8" t="s">
        <v>1901</v>
      </c>
      <c r="C72" s="320" t="s">
        <v>1902</v>
      </c>
      <c r="D72" s="8" t="s">
        <v>1896</v>
      </c>
      <c r="E72" s="8"/>
      <c r="F72" s="8"/>
      <c r="G72" s="318"/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</row>
    <row r="73" ht="15.75" customHeight="1">
      <c r="A73" s="8" t="s">
        <v>1906</v>
      </c>
      <c r="B73" s="8" t="s">
        <v>1907</v>
      </c>
      <c r="C73" s="320" t="s">
        <v>1908</v>
      </c>
      <c r="D73" s="8" t="s">
        <v>1909</v>
      </c>
      <c r="E73" s="8"/>
      <c r="F73" s="8"/>
      <c r="G73" s="318"/>
      <c r="H73" s="318"/>
      <c r="I73" s="318"/>
      <c r="J73" s="318"/>
      <c r="K73" s="318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</row>
    <row r="74" ht="15.75" customHeight="1">
      <c r="A74" s="8" t="s">
        <v>1913</v>
      </c>
      <c r="B74" s="8" t="s">
        <v>1914</v>
      </c>
      <c r="C74" s="320" t="s">
        <v>1915</v>
      </c>
      <c r="D74" s="8" t="s">
        <v>1819</v>
      </c>
      <c r="E74" s="8"/>
      <c r="F74" s="8"/>
      <c r="G74" s="318"/>
      <c r="H74" s="318"/>
      <c r="I74" s="318"/>
      <c r="J74" s="318"/>
      <c r="K74" s="318"/>
      <c r="L74" s="318"/>
      <c r="M74" s="318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</row>
    <row r="75" ht="15.75" customHeight="1">
      <c r="A75" s="8" t="s">
        <v>1918</v>
      </c>
      <c r="B75" s="8" t="s">
        <v>1919</v>
      </c>
      <c r="C75" s="320" t="s">
        <v>1920</v>
      </c>
      <c r="D75" s="8" t="s">
        <v>1819</v>
      </c>
      <c r="E75" s="8"/>
      <c r="F75" s="8"/>
      <c r="G75" s="318"/>
      <c r="H75" s="318"/>
      <c r="I75" s="318"/>
      <c r="J75" s="318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</row>
    <row r="76" ht="15.75" customHeight="1">
      <c r="A76" s="8" t="s">
        <v>1923</v>
      </c>
      <c r="B76" s="8" t="s">
        <v>1924</v>
      </c>
      <c r="C76" s="320" t="s">
        <v>1926</v>
      </c>
      <c r="D76" s="8" t="s">
        <v>1819</v>
      </c>
      <c r="E76" s="8"/>
      <c r="F76" s="8"/>
      <c r="G76" s="318"/>
      <c r="H76" s="318"/>
      <c r="I76" s="318"/>
      <c r="J76" s="318"/>
      <c r="K76" s="318"/>
      <c r="L76" s="318"/>
      <c r="M76" s="318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</row>
    <row r="77" ht="15.75" customHeight="1">
      <c r="A77" s="8" t="s">
        <v>1929</v>
      </c>
      <c r="B77" s="8" t="s">
        <v>1931</v>
      </c>
      <c r="C77" s="320" t="s">
        <v>1933</v>
      </c>
      <c r="D77" s="8" t="s">
        <v>1819</v>
      </c>
      <c r="E77" s="8"/>
      <c r="F77" s="8"/>
      <c r="G77" s="318"/>
      <c r="H77" s="318"/>
      <c r="I77" s="318"/>
      <c r="J77" s="318"/>
      <c r="K77" s="318"/>
      <c r="L77" s="318"/>
      <c r="M77" s="318"/>
      <c r="N77" s="318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</row>
    <row r="78" ht="15.75" customHeight="1">
      <c r="A78" s="8" t="s">
        <v>1936</v>
      </c>
      <c r="B78" s="8" t="s">
        <v>1938</v>
      </c>
      <c r="C78" s="320" t="s">
        <v>1940</v>
      </c>
      <c r="D78" s="8" t="s">
        <v>1819</v>
      </c>
      <c r="E78" s="8"/>
      <c r="F78" s="8"/>
      <c r="G78" s="318"/>
      <c r="H78" s="318"/>
      <c r="I78" s="318"/>
      <c r="J78" s="318"/>
      <c r="K78" s="318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</row>
    <row r="79" ht="15.75" customHeight="1">
      <c r="A79" s="319" t="s">
        <v>1943</v>
      </c>
      <c r="B79" s="319" t="s">
        <v>1945</v>
      </c>
      <c r="C79" s="320" t="s">
        <v>1946</v>
      </c>
      <c r="D79" s="319" t="s">
        <v>1947</v>
      </c>
      <c r="E79" s="8"/>
      <c r="F79" s="8"/>
      <c r="G79" s="318"/>
      <c r="H79" s="318"/>
      <c r="I79" s="318"/>
      <c r="J79" s="318"/>
      <c r="K79" s="318"/>
      <c r="L79" s="318"/>
      <c r="M79" s="318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</row>
    <row r="80" ht="15.75" customHeight="1">
      <c r="A80" s="319" t="s">
        <v>1951</v>
      </c>
      <c r="B80" s="319" t="s">
        <v>1952</v>
      </c>
      <c r="C80" s="320" t="s">
        <v>1953</v>
      </c>
      <c r="D80" s="319" t="s">
        <v>1947</v>
      </c>
      <c r="E80" s="8"/>
      <c r="F80" s="8"/>
      <c r="G80" s="318"/>
      <c r="H80" s="318"/>
      <c r="I80" s="318"/>
      <c r="J80" s="318"/>
      <c r="K80" s="318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</row>
    <row r="81" ht="15.75" customHeight="1">
      <c r="A81" s="319" t="s">
        <v>1957</v>
      </c>
      <c r="B81" s="319" t="s">
        <v>1958</v>
      </c>
      <c r="C81" s="320" t="s">
        <v>1959</v>
      </c>
      <c r="D81" s="319" t="s">
        <v>1947</v>
      </c>
      <c r="E81" s="8"/>
      <c r="F81" s="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</row>
    <row r="82" ht="15.75" customHeight="1">
      <c r="A82" s="8" t="s">
        <v>1964</v>
      </c>
      <c r="B82" s="8" t="s">
        <v>1965</v>
      </c>
      <c r="C82" s="320" t="s">
        <v>1968</v>
      </c>
      <c r="D82" s="8" t="s">
        <v>1969</v>
      </c>
      <c r="E82" s="8"/>
      <c r="F82" s="8"/>
      <c r="G82" s="318"/>
      <c r="H82" s="318"/>
      <c r="I82" s="318"/>
      <c r="J82" s="318"/>
      <c r="K82" s="318"/>
      <c r="L82" s="318"/>
      <c r="M82" s="318"/>
      <c r="N82" s="318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</row>
    <row r="83" ht="15.75" customHeight="1">
      <c r="A83" s="8" t="s">
        <v>1973</v>
      </c>
      <c r="B83" s="8" t="s">
        <v>1974</v>
      </c>
      <c r="C83" s="320" t="s">
        <v>43</v>
      </c>
      <c r="D83" s="8" t="s">
        <v>1819</v>
      </c>
      <c r="E83" s="8"/>
      <c r="F83" s="8"/>
      <c r="G83" s="318"/>
      <c r="H83" s="318"/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</row>
    <row r="84" ht="15.75" customHeight="1">
      <c r="A84" s="8" t="s">
        <v>1977</v>
      </c>
      <c r="B84" s="8" t="s">
        <v>1978</v>
      </c>
      <c r="C84" s="320" t="s">
        <v>206</v>
      </c>
      <c r="D84" s="8" t="s">
        <v>1947</v>
      </c>
      <c r="E84" s="8"/>
      <c r="F84" s="8"/>
      <c r="G84" s="318"/>
      <c r="H84" s="318"/>
      <c r="I84" s="318"/>
      <c r="J84" s="318"/>
      <c r="K84" s="318"/>
      <c r="L84" s="318"/>
      <c r="M84" s="318"/>
      <c r="N84" s="318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</row>
    <row r="85" ht="15.75" customHeight="1">
      <c r="A85" s="8" t="s">
        <v>1982</v>
      </c>
      <c r="B85" s="8" t="s">
        <v>1983</v>
      </c>
      <c r="C85" s="320" t="s">
        <v>1984</v>
      </c>
      <c r="D85" s="8" t="s">
        <v>1985</v>
      </c>
      <c r="E85" s="8"/>
      <c r="F85" s="8"/>
      <c r="G85" s="318"/>
      <c r="H85" s="318"/>
      <c r="I85" s="318"/>
      <c r="J85" s="318"/>
      <c r="K85" s="318"/>
      <c r="L85" s="318"/>
      <c r="M85" s="318"/>
      <c r="N85" s="318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</row>
    <row r="86" ht="15.75" customHeight="1">
      <c r="A86" s="8" t="s">
        <v>1989</v>
      </c>
      <c r="B86" s="8" t="s">
        <v>1990</v>
      </c>
      <c r="C86" s="320" t="s">
        <v>1991</v>
      </c>
      <c r="D86" s="8" t="s">
        <v>1992</v>
      </c>
      <c r="E86" s="8"/>
      <c r="F86" s="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</row>
    <row r="87" ht="15.75" customHeight="1">
      <c r="A87" s="8" t="s">
        <v>1999</v>
      </c>
      <c r="B87" s="8" t="s">
        <v>2000</v>
      </c>
      <c r="C87" s="320" t="s">
        <v>2001</v>
      </c>
      <c r="D87" s="8" t="s">
        <v>1438</v>
      </c>
      <c r="E87" s="8"/>
      <c r="F87" s="8"/>
      <c r="G87" s="318"/>
      <c r="H87" s="318"/>
      <c r="I87" s="318"/>
      <c r="J87" s="318"/>
      <c r="K87" s="318"/>
      <c r="L87" s="318"/>
      <c r="M87" s="318"/>
      <c r="N87" s="318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</row>
    <row r="88" ht="15.75" customHeight="1">
      <c r="A88" s="8" t="s">
        <v>2005</v>
      </c>
      <c r="B88" s="8" t="s">
        <v>2006</v>
      </c>
      <c r="C88" s="320" t="s">
        <v>2008</v>
      </c>
      <c r="D88" s="8" t="s">
        <v>1438</v>
      </c>
      <c r="E88" s="8"/>
      <c r="F88" s="8"/>
      <c r="G88" s="318"/>
      <c r="H88" s="318"/>
      <c r="I88" s="318"/>
      <c r="J88" s="318"/>
      <c r="K88" s="318"/>
      <c r="L88" s="318"/>
      <c r="M88" s="318"/>
      <c r="N88" s="318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</row>
    <row r="89" ht="15.75" customHeight="1">
      <c r="A89" s="8" t="s">
        <v>2012</v>
      </c>
      <c r="B89" s="8" t="s">
        <v>2014</v>
      </c>
      <c r="C89" s="320" t="s">
        <v>2016</v>
      </c>
      <c r="D89" s="8" t="s">
        <v>2017</v>
      </c>
      <c r="E89" s="8"/>
      <c r="F89" s="8"/>
      <c r="G89" s="318"/>
      <c r="H89" s="318"/>
      <c r="I89" s="318"/>
      <c r="J89" s="318"/>
      <c r="K89" s="318"/>
      <c r="L89" s="318"/>
      <c r="M89" s="318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</row>
    <row r="90" ht="15.75" customHeight="1">
      <c r="A90" s="8" t="s">
        <v>2020</v>
      </c>
      <c r="B90" s="8" t="s">
        <v>2021</v>
      </c>
      <c r="C90" s="320" t="s">
        <v>2022</v>
      </c>
      <c r="D90" s="8" t="s">
        <v>1537</v>
      </c>
      <c r="E90" s="8"/>
      <c r="F90" s="8"/>
      <c r="G90" s="318"/>
      <c r="H90" s="318"/>
      <c r="I90" s="318"/>
      <c r="J90" s="318"/>
      <c r="K90" s="318"/>
      <c r="L90" s="318"/>
      <c r="M90" s="318"/>
      <c r="N90" s="318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</row>
    <row r="91" ht="15.75" customHeight="1">
      <c r="A91" s="8" t="s">
        <v>2026</v>
      </c>
      <c r="B91" s="8" t="s">
        <v>2027</v>
      </c>
      <c r="C91" s="320" t="s">
        <v>2028</v>
      </c>
      <c r="D91" s="8" t="s">
        <v>1635</v>
      </c>
      <c r="E91" s="8"/>
      <c r="F91" s="8"/>
      <c r="G91" s="318"/>
      <c r="H91" s="318"/>
      <c r="I91" s="318"/>
      <c r="J91" s="318"/>
      <c r="K91" s="318"/>
      <c r="L91" s="318"/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</row>
    <row r="92" ht="15.75" customHeight="1">
      <c r="A92" s="8" t="s">
        <v>2032</v>
      </c>
      <c r="B92" s="8" t="s">
        <v>2034</v>
      </c>
      <c r="C92" s="320" t="s">
        <v>2036</v>
      </c>
      <c r="D92" s="8" t="s">
        <v>1697</v>
      </c>
      <c r="E92" s="8"/>
      <c r="F92" s="8"/>
      <c r="G92" s="318"/>
      <c r="H92" s="318"/>
      <c r="I92" s="318"/>
      <c r="J92" s="318"/>
      <c r="K92" s="318"/>
      <c r="L92" s="318"/>
      <c r="M92" s="318"/>
      <c r="N92" s="318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</row>
    <row r="93" ht="15.75" customHeight="1">
      <c r="A93" s="8" t="s">
        <v>2038</v>
      </c>
      <c r="B93" s="8" t="s">
        <v>2039</v>
      </c>
      <c r="C93" s="320" t="s">
        <v>2040</v>
      </c>
      <c r="D93" s="8" t="s">
        <v>1697</v>
      </c>
      <c r="E93" s="8"/>
      <c r="F93" s="8"/>
      <c r="G93" s="318"/>
      <c r="H93" s="318"/>
      <c r="I93" s="318"/>
      <c r="J93" s="318"/>
      <c r="K93" s="318"/>
      <c r="L93" s="318"/>
      <c r="M93" s="318"/>
      <c r="N93" s="318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</row>
    <row r="94" ht="15.75" customHeight="1">
      <c r="A94" s="8" t="s">
        <v>2044</v>
      </c>
      <c r="B94" s="8" t="s">
        <v>2045</v>
      </c>
      <c r="C94" s="320" t="s">
        <v>2046</v>
      </c>
      <c r="D94" s="8" t="s">
        <v>1541</v>
      </c>
      <c r="E94" s="8"/>
      <c r="F94" s="8"/>
      <c r="G94" s="318"/>
      <c r="H94" s="318"/>
      <c r="I94" s="318"/>
      <c r="J94" s="318"/>
      <c r="K94" s="318"/>
      <c r="L94" s="318"/>
      <c r="M94" s="318"/>
      <c r="N94" s="318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  <c r="Z94" s="318"/>
    </row>
    <row r="95" ht="15.75" customHeight="1">
      <c r="A95" s="8" t="s">
        <v>2050</v>
      </c>
      <c r="B95" s="8" t="s">
        <v>2051</v>
      </c>
      <c r="C95" s="320" t="s">
        <v>2053</v>
      </c>
      <c r="D95" s="8" t="s">
        <v>1541</v>
      </c>
      <c r="E95" s="8"/>
      <c r="F95" s="8"/>
      <c r="G95" s="318"/>
      <c r="H95" s="318"/>
      <c r="I95" s="318"/>
      <c r="J95" s="318"/>
      <c r="K95" s="318"/>
      <c r="L95" s="318"/>
      <c r="M95" s="318"/>
      <c r="N95" s="318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</row>
    <row r="96" ht="15.75" customHeight="1">
      <c r="A96" s="8" t="s">
        <v>2056</v>
      </c>
      <c r="B96" s="8" t="s">
        <v>2058</v>
      </c>
      <c r="C96" s="320" t="s">
        <v>2060</v>
      </c>
      <c r="D96" s="8" t="s">
        <v>2062</v>
      </c>
      <c r="E96" s="8"/>
      <c r="F96" s="8"/>
      <c r="G96" s="318"/>
      <c r="H96" s="318"/>
      <c r="I96" s="318"/>
      <c r="J96" s="318"/>
      <c r="K96" s="318"/>
      <c r="L96" s="318"/>
      <c r="M96" s="318"/>
      <c r="N96" s="318"/>
      <c r="O96" s="318"/>
      <c r="P96" s="318"/>
      <c r="Q96" s="318"/>
      <c r="R96" s="318"/>
      <c r="S96" s="318"/>
      <c r="T96" s="318"/>
      <c r="U96" s="318"/>
      <c r="V96" s="318"/>
      <c r="W96" s="318"/>
      <c r="X96" s="318"/>
      <c r="Y96" s="318"/>
      <c r="Z96" s="318"/>
    </row>
    <row r="97" ht="15.75" customHeight="1">
      <c r="A97" s="8" t="s">
        <v>2065</v>
      </c>
      <c r="B97" s="8" t="s">
        <v>2067</v>
      </c>
      <c r="C97" s="320" t="s">
        <v>2069</v>
      </c>
      <c r="D97" s="8" t="s">
        <v>1655</v>
      </c>
      <c r="E97" s="8"/>
      <c r="F97" s="8"/>
      <c r="G97" s="318"/>
      <c r="H97" s="318"/>
      <c r="I97" s="318"/>
      <c r="J97" s="318"/>
      <c r="K97" s="318"/>
      <c r="L97" s="318"/>
      <c r="M97" s="318"/>
      <c r="N97" s="318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</row>
    <row r="98" ht="15.75" customHeight="1">
      <c r="A98" s="8" t="s">
        <v>2073</v>
      </c>
      <c r="B98" s="8" t="s">
        <v>2074</v>
      </c>
      <c r="C98" s="320" t="s">
        <v>2075</v>
      </c>
      <c r="D98" s="8" t="s">
        <v>1668</v>
      </c>
      <c r="E98" s="8"/>
      <c r="F98" s="8"/>
      <c r="G98" s="318"/>
      <c r="H98" s="318"/>
      <c r="I98" s="318"/>
      <c r="J98" s="318"/>
      <c r="K98" s="318"/>
      <c r="L98" s="318"/>
      <c r="M98" s="318"/>
      <c r="N98" s="318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</row>
    <row r="99" ht="15.75" customHeight="1">
      <c r="A99" s="8" t="s">
        <v>2079</v>
      </c>
      <c r="B99" s="8" t="s">
        <v>2080</v>
      </c>
      <c r="C99" s="320" t="s">
        <v>2083</v>
      </c>
      <c r="D99" s="8" t="s">
        <v>1655</v>
      </c>
      <c r="E99" s="8"/>
      <c r="F99" s="8"/>
      <c r="G99" s="318"/>
      <c r="H99" s="318"/>
      <c r="I99" s="318"/>
      <c r="J99" s="318"/>
      <c r="K99" s="318"/>
      <c r="L99" s="318"/>
      <c r="M99" s="318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</row>
    <row r="100" ht="15.75" customHeight="1">
      <c r="A100" s="8" t="s">
        <v>2088</v>
      </c>
      <c r="B100" s="8" t="s">
        <v>2089</v>
      </c>
      <c r="C100" s="320" t="s">
        <v>2090</v>
      </c>
      <c r="D100" s="8" t="s">
        <v>1668</v>
      </c>
      <c r="E100" s="8"/>
      <c r="F100" s="8"/>
      <c r="G100" s="318"/>
      <c r="H100" s="318"/>
      <c r="I100" s="318"/>
      <c r="J100" s="318"/>
      <c r="K100" s="318"/>
      <c r="L100" s="318"/>
      <c r="M100" s="318"/>
      <c r="N100" s="318"/>
      <c r="O100" s="318"/>
      <c r="P100" s="318"/>
      <c r="Q100" s="318"/>
      <c r="R100" s="318"/>
      <c r="S100" s="318"/>
      <c r="T100" s="318"/>
      <c r="U100" s="318"/>
      <c r="V100" s="318"/>
      <c r="W100" s="318"/>
      <c r="X100" s="318"/>
      <c r="Y100" s="318"/>
      <c r="Z100" s="318"/>
    </row>
    <row r="101" ht="15.75" customHeight="1">
      <c r="A101" s="8" t="s">
        <v>2094</v>
      </c>
      <c r="B101" s="8" t="s">
        <v>2095</v>
      </c>
      <c r="C101" s="320" t="s">
        <v>2096</v>
      </c>
      <c r="D101" s="8" t="s">
        <v>2097</v>
      </c>
      <c r="E101" s="8"/>
      <c r="F101" s="8"/>
      <c r="G101" s="318"/>
      <c r="H101" s="318"/>
      <c r="I101" s="318"/>
      <c r="J101" s="318"/>
      <c r="K101" s="318"/>
      <c r="L101" s="318"/>
      <c r="M101" s="318"/>
      <c r="N101" s="318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</row>
    <row r="102" ht="15.75" customHeight="1">
      <c r="A102" s="8" t="s">
        <v>2101</v>
      </c>
      <c r="B102" s="8" t="s">
        <v>2102</v>
      </c>
      <c r="C102" s="320" t="s">
        <v>2104</v>
      </c>
      <c r="D102" s="8" t="s">
        <v>1537</v>
      </c>
      <c r="E102" s="8"/>
      <c r="F102" s="8"/>
      <c r="G102" s="318"/>
      <c r="H102" s="318"/>
      <c r="I102" s="318"/>
      <c r="J102" s="318"/>
      <c r="K102" s="318"/>
      <c r="L102" s="318"/>
      <c r="M102" s="318"/>
      <c r="N102" s="318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</row>
    <row r="103" ht="15.75" customHeight="1">
      <c r="A103" s="8" t="s">
        <v>2108</v>
      </c>
      <c r="B103" s="8" t="s">
        <v>2110</v>
      </c>
      <c r="C103" s="320" t="s">
        <v>2112</v>
      </c>
      <c r="D103" s="8" t="s">
        <v>2113</v>
      </c>
      <c r="E103" s="8"/>
      <c r="F103" s="8"/>
      <c r="G103" s="318"/>
      <c r="H103" s="318"/>
      <c r="I103" s="318"/>
      <c r="J103" s="318"/>
      <c r="K103" s="318"/>
      <c r="L103" s="318"/>
      <c r="M103" s="318"/>
      <c r="N103" s="318"/>
      <c r="O103" s="318"/>
      <c r="P103" s="318"/>
      <c r="Q103" s="318"/>
      <c r="R103" s="318"/>
      <c r="S103" s="318"/>
      <c r="T103" s="318"/>
      <c r="U103" s="318"/>
      <c r="V103" s="318"/>
      <c r="W103" s="318"/>
      <c r="X103" s="318"/>
      <c r="Y103" s="318"/>
      <c r="Z103" s="318"/>
    </row>
    <row r="104" ht="15.75" customHeight="1">
      <c r="A104" s="8" t="s">
        <v>2117</v>
      </c>
      <c r="B104" s="8" t="s">
        <v>2118</v>
      </c>
      <c r="C104" s="320" t="s">
        <v>2119</v>
      </c>
      <c r="D104" s="8" t="s">
        <v>2113</v>
      </c>
      <c r="E104" s="8"/>
      <c r="F104" s="8"/>
      <c r="G104" s="318"/>
      <c r="H104" s="318"/>
      <c r="I104" s="318"/>
      <c r="J104" s="318"/>
      <c r="K104" s="318"/>
      <c r="L104" s="318"/>
      <c r="M104" s="318"/>
      <c r="N104" s="318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  <c r="Y104" s="318"/>
      <c r="Z104" s="318"/>
    </row>
    <row r="105" ht="15.75" customHeight="1">
      <c r="A105" s="8" t="s">
        <v>2123</v>
      </c>
      <c r="B105" s="8" t="s">
        <v>2124</v>
      </c>
      <c r="C105" s="320" t="s">
        <v>2125</v>
      </c>
      <c r="D105" s="8" t="s">
        <v>1476</v>
      </c>
      <c r="E105" s="8"/>
      <c r="F105" s="8"/>
      <c r="G105" s="318"/>
      <c r="H105" s="318"/>
      <c r="I105" s="318"/>
      <c r="J105" s="318"/>
      <c r="K105" s="318"/>
      <c r="L105" s="318"/>
      <c r="M105" s="318"/>
      <c r="N105" s="318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</row>
    <row r="106" ht="15.75" customHeight="1">
      <c r="A106" s="8" t="s">
        <v>2131</v>
      </c>
      <c r="B106" s="8" t="s">
        <v>2132</v>
      </c>
      <c r="C106" s="320" t="s">
        <v>2133</v>
      </c>
      <c r="D106" s="8" t="s">
        <v>2134</v>
      </c>
      <c r="E106" s="8"/>
      <c r="F106" s="8"/>
      <c r="G106" s="318"/>
      <c r="H106" s="318"/>
      <c r="I106" s="318"/>
      <c r="J106" s="318"/>
      <c r="K106" s="318"/>
      <c r="L106" s="318"/>
      <c r="M106" s="318"/>
      <c r="N106" s="318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8"/>
    </row>
    <row r="107" ht="15.75" customHeight="1">
      <c r="A107" s="8" t="s">
        <v>2138</v>
      </c>
      <c r="B107" s="8" t="s">
        <v>2139</v>
      </c>
      <c r="C107" s="320" t="s">
        <v>2140</v>
      </c>
      <c r="D107" s="8" t="s">
        <v>2134</v>
      </c>
      <c r="E107" s="8"/>
      <c r="F107" s="8"/>
      <c r="G107" s="318"/>
      <c r="H107" s="318"/>
      <c r="I107" s="318"/>
      <c r="J107" s="318"/>
      <c r="K107" s="318"/>
      <c r="L107" s="318"/>
      <c r="M107" s="318"/>
      <c r="N107" s="318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</row>
    <row r="108" ht="15.75" customHeight="1">
      <c r="A108" s="8" t="s">
        <v>2145</v>
      </c>
      <c r="B108" s="8" t="s">
        <v>2147</v>
      </c>
      <c r="C108" s="320" t="s">
        <v>2149</v>
      </c>
      <c r="D108" s="8" t="s">
        <v>2150</v>
      </c>
      <c r="E108" s="8"/>
      <c r="F108" s="8"/>
      <c r="G108" s="318"/>
      <c r="H108" s="318"/>
      <c r="I108" s="318"/>
      <c r="J108" s="318"/>
      <c r="K108" s="318"/>
      <c r="L108" s="318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</row>
    <row r="109" ht="15.75" customHeight="1">
      <c r="A109" s="8" t="s">
        <v>2154</v>
      </c>
      <c r="B109" s="8" t="s">
        <v>2156</v>
      </c>
      <c r="C109" s="320" t="s">
        <v>2159</v>
      </c>
      <c r="D109" s="8" t="s">
        <v>2160</v>
      </c>
      <c r="E109" s="8"/>
      <c r="F109" s="8"/>
      <c r="G109" s="318"/>
      <c r="H109" s="318"/>
      <c r="I109" s="318"/>
      <c r="J109" s="318"/>
      <c r="K109" s="318"/>
      <c r="L109" s="318"/>
      <c r="M109" s="318"/>
      <c r="N109" s="318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</row>
    <row r="110" ht="15.75" customHeight="1">
      <c r="A110" s="8" t="s">
        <v>2167</v>
      </c>
      <c r="B110" s="8" t="s">
        <v>2168</v>
      </c>
      <c r="C110" s="320" t="s">
        <v>2169</v>
      </c>
      <c r="D110" s="8" t="s">
        <v>1619</v>
      </c>
      <c r="E110" s="8"/>
      <c r="F110" s="8"/>
      <c r="G110" s="318"/>
      <c r="H110" s="318"/>
      <c r="I110" s="318"/>
      <c r="J110" s="318"/>
      <c r="K110" s="318"/>
      <c r="L110" s="318"/>
      <c r="M110" s="318"/>
      <c r="N110" s="318"/>
      <c r="O110" s="318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  <c r="Z110" s="318"/>
    </row>
    <row r="111" ht="15.75" customHeight="1">
      <c r="A111" s="8" t="s">
        <v>2174</v>
      </c>
      <c r="B111" s="8" t="s">
        <v>2176</v>
      </c>
      <c r="C111" s="320" t="s">
        <v>2177</v>
      </c>
      <c r="D111" s="8" t="s">
        <v>1548</v>
      </c>
      <c r="E111" s="8"/>
      <c r="F111" s="8"/>
      <c r="G111" s="318"/>
      <c r="H111" s="318"/>
      <c r="I111" s="318"/>
      <c r="J111" s="318"/>
      <c r="K111" s="318"/>
      <c r="L111" s="318"/>
      <c r="M111" s="318"/>
      <c r="N111" s="318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</row>
    <row r="112" ht="15.75" customHeight="1">
      <c r="A112" s="8" t="s">
        <v>2182</v>
      </c>
      <c r="B112" s="8" t="s">
        <v>2184</v>
      </c>
      <c r="C112" s="320" t="s">
        <v>2186</v>
      </c>
      <c r="D112" s="8" t="s">
        <v>1476</v>
      </c>
      <c r="E112" s="8"/>
      <c r="F112" s="8"/>
      <c r="G112" s="318"/>
      <c r="H112" s="318"/>
      <c r="I112" s="318"/>
      <c r="J112" s="318"/>
      <c r="K112" s="318"/>
      <c r="L112" s="318"/>
      <c r="M112" s="318"/>
      <c r="N112" s="318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</row>
    <row r="113" ht="15.75" customHeight="1">
      <c r="A113" s="8" t="s">
        <v>2190</v>
      </c>
      <c r="B113" s="8" t="s">
        <v>2191</v>
      </c>
      <c r="C113" s="320" t="s">
        <v>2192</v>
      </c>
      <c r="D113" s="8" t="s">
        <v>2194</v>
      </c>
      <c r="E113" s="8"/>
      <c r="F113" s="8"/>
      <c r="G113" s="318"/>
      <c r="H113" s="318"/>
      <c r="I113" s="318"/>
      <c r="J113" s="318"/>
      <c r="K113" s="318"/>
      <c r="L113" s="318"/>
      <c r="M113" s="318"/>
      <c r="N113" s="318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</row>
    <row r="114" ht="15.75" customHeight="1">
      <c r="A114" s="8" t="s">
        <v>2203</v>
      </c>
      <c r="B114" s="8" t="s">
        <v>2204</v>
      </c>
      <c r="C114" s="320" t="s">
        <v>2205</v>
      </c>
      <c r="D114" s="8" t="s">
        <v>1476</v>
      </c>
      <c r="E114" s="8"/>
      <c r="F114" s="8"/>
      <c r="G114" s="318"/>
      <c r="H114" s="318"/>
      <c r="I114" s="318"/>
      <c r="J114" s="318"/>
      <c r="K114" s="318"/>
      <c r="L114" s="318"/>
      <c r="M114" s="318"/>
      <c r="N114" s="318"/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  <c r="Y114" s="318"/>
      <c r="Z114" s="318"/>
    </row>
    <row r="115" ht="15.75" customHeight="1">
      <c r="A115" s="8" t="s">
        <v>2211</v>
      </c>
      <c r="B115" s="8" t="s">
        <v>2212</v>
      </c>
      <c r="C115" s="320" t="s">
        <v>2214</v>
      </c>
      <c r="D115" s="8" t="s">
        <v>2216</v>
      </c>
      <c r="E115" s="8"/>
      <c r="F115" s="8"/>
      <c r="G115" s="318"/>
      <c r="H115" s="318"/>
      <c r="I115" s="318"/>
      <c r="J115" s="318"/>
      <c r="K115" s="318"/>
      <c r="L115" s="318"/>
      <c r="M115" s="318"/>
      <c r="N115" s="318"/>
      <c r="O115" s="318"/>
      <c r="P115" s="318"/>
      <c r="Q115" s="318"/>
      <c r="R115" s="318"/>
      <c r="S115" s="318"/>
      <c r="T115" s="318"/>
      <c r="U115" s="318"/>
      <c r="V115" s="318"/>
      <c r="W115" s="318"/>
      <c r="X115" s="318"/>
      <c r="Y115" s="318"/>
      <c r="Z115" s="318"/>
    </row>
    <row r="116" ht="15.75" customHeight="1">
      <c r="A116" s="8" t="s">
        <v>2221</v>
      </c>
      <c r="B116" s="8" t="s">
        <v>2222</v>
      </c>
      <c r="C116" s="320" t="s">
        <v>2223</v>
      </c>
      <c r="D116" s="8" t="s">
        <v>2216</v>
      </c>
      <c r="E116" s="8"/>
      <c r="F116" s="8"/>
      <c r="G116" s="318"/>
      <c r="H116" s="318"/>
      <c r="I116" s="318"/>
      <c r="J116" s="318"/>
      <c r="K116" s="318"/>
      <c r="L116" s="318"/>
      <c r="M116" s="318"/>
      <c r="N116" s="318"/>
      <c r="O116" s="318"/>
      <c r="P116" s="318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</row>
    <row r="117" ht="15.75" customHeight="1">
      <c r="A117" s="8" t="s">
        <v>2229</v>
      </c>
      <c r="B117" s="8" t="s">
        <v>2230</v>
      </c>
      <c r="C117" s="320" t="s">
        <v>2231</v>
      </c>
      <c r="D117" s="8" t="s">
        <v>2216</v>
      </c>
      <c r="E117" s="8"/>
      <c r="F117" s="8"/>
      <c r="G117" s="318"/>
      <c r="H117" s="318"/>
      <c r="I117" s="318"/>
      <c r="J117" s="318"/>
      <c r="K117" s="318"/>
      <c r="L117" s="318"/>
      <c r="M117" s="318"/>
      <c r="N117" s="318"/>
      <c r="O117" s="318"/>
      <c r="P117" s="318"/>
      <c r="Q117" s="318"/>
      <c r="R117" s="318"/>
      <c r="S117" s="318"/>
      <c r="T117" s="318"/>
      <c r="U117" s="318"/>
      <c r="V117" s="318"/>
      <c r="W117" s="318"/>
      <c r="X117" s="318"/>
      <c r="Y117" s="318"/>
      <c r="Z117" s="318"/>
    </row>
    <row r="118" ht="15.75" customHeight="1">
      <c r="A118" s="8" t="s">
        <v>2235</v>
      </c>
      <c r="B118" s="8" t="s">
        <v>2236</v>
      </c>
      <c r="C118" s="320" t="s">
        <v>2238</v>
      </c>
      <c r="D118" s="8" t="s">
        <v>2239</v>
      </c>
      <c r="E118" s="8"/>
      <c r="F118" s="8"/>
      <c r="G118" s="318"/>
      <c r="H118" s="318"/>
      <c r="I118" s="318"/>
      <c r="J118" s="318"/>
      <c r="K118" s="318"/>
      <c r="L118" s="318"/>
      <c r="M118" s="318"/>
      <c r="N118" s="318"/>
      <c r="O118" s="318"/>
      <c r="P118" s="318"/>
      <c r="Q118" s="318"/>
      <c r="R118" s="318"/>
      <c r="S118" s="318"/>
      <c r="T118" s="318"/>
      <c r="U118" s="318"/>
      <c r="V118" s="318"/>
      <c r="W118" s="318"/>
      <c r="X118" s="318"/>
      <c r="Y118" s="318"/>
      <c r="Z118" s="318"/>
    </row>
    <row r="119" ht="15.75" customHeight="1">
      <c r="A119" s="8" t="s">
        <v>2242</v>
      </c>
      <c r="B119" s="8" t="s">
        <v>2243</v>
      </c>
      <c r="C119" s="320" t="s">
        <v>2245</v>
      </c>
      <c r="D119" s="8" t="s">
        <v>1635</v>
      </c>
      <c r="E119" s="8"/>
      <c r="F119" s="8"/>
      <c r="G119" s="318"/>
      <c r="H119" s="318"/>
      <c r="I119" s="318"/>
      <c r="J119" s="318"/>
      <c r="K119" s="318"/>
      <c r="L119" s="318"/>
      <c r="M119" s="318"/>
      <c r="N119" s="318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</row>
    <row r="120" ht="15.75" customHeight="1">
      <c r="A120" s="8" t="s">
        <v>2249</v>
      </c>
      <c r="B120" s="8" t="s">
        <v>2251</v>
      </c>
      <c r="C120" s="320" t="s">
        <v>2253</v>
      </c>
      <c r="D120" s="8" t="s">
        <v>2254</v>
      </c>
      <c r="E120" s="8"/>
      <c r="F120" s="8"/>
      <c r="G120" s="318"/>
      <c r="H120" s="318"/>
      <c r="I120" s="318"/>
      <c r="J120" s="318"/>
      <c r="K120" s="318"/>
      <c r="L120" s="318"/>
      <c r="M120" s="318"/>
      <c r="N120" s="318"/>
      <c r="O120" s="318"/>
      <c r="P120" s="318"/>
      <c r="Q120" s="318"/>
      <c r="R120" s="318"/>
      <c r="S120" s="318"/>
      <c r="T120" s="318"/>
      <c r="U120" s="318"/>
      <c r="V120" s="318"/>
      <c r="W120" s="318"/>
      <c r="X120" s="318"/>
      <c r="Y120" s="318"/>
      <c r="Z120" s="318"/>
    </row>
    <row r="121" ht="15.75" customHeight="1">
      <c r="A121" s="8" t="s">
        <v>2256</v>
      </c>
      <c r="B121" s="8" t="s">
        <v>2258</v>
      </c>
      <c r="C121" s="320" t="s">
        <v>2259</v>
      </c>
      <c r="D121" s="8" t="s">
        <v>1819</v>
      </c>
      <c r="E121" s="8"/>
      <c r="F121" s="8"/>
      <c r="G121" s="318"/>
      <c r="H121" s="318"/>
      <c r="I121" s="318"/>
      <c r="J121" s="318"/>
      <c r="K121" s="318"/>
      <c r="L121" s="318"/>
      <c r="M121" s="318"/>
      <c r="N121" s="318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</row>
    <row r="122" ht="15.75" customHeight="1">
      <c r="A122" s="8" t="s">
        <v>2263</v>
      </c>
      <c r="B122" s="8" t="s">
        <v>2264</v>
      </c>
      <c r="C122" s="320" t="s">
        <v>2265</v>
      </c>
      <c r="D122" s="8" t="s">
        <v>1819</v>
      </c>
      <c r="E122" s="8"/>
      <c r="F122" s="8"/>
      <c r="G122" s="318"/>
      <c r="H122" s="318"/>
      <c r="I122" s="318"/>
      <c r="J122" s="318"/>
      <c r="K122" s="318"/>
      <c r="L122" s="318"/>
      <c r="M122" s="318"/>
      <c r="N122" s="318"/>
      <c r="O122" s="318"/>
      <c r="P122" s="318"/>
      <c r="Q122" s="318"/>
      <c r="R122" s="318"/>
      <c r="S122" s="318"/>
      <c r="T122" s="318"/>
      <c r="U122" s="318"/>
      <c r="V122" s="318"/>
      <c r="W122" s="318"/>
      <c r="X122" s="318"/>
      <c r="Y122" s="318"/>
      <c r="Z122" s="318"/>
    </row>
    <row r="123" ht="15.75" customHeight="1">
      <c r="A123" s="8" t="s">
        <v>2269</v>
      </c>
      <c r="B123" s="8" t="s">
        <v>2270</v>
      </c>
      <c r="C123" s="320" t="s">
        <v>2271</v>
      </c>
      <c r="D123" s="8" t="s">
        <v>1655</v>
      </c>
      <c r="E123" s="8"/>
      <c r="F123" s="8"/>
      <c r="G123" s="318"/>
      <c r="H123" s="318"/>
      <c r="I123" s="318"/>
      <c r="J123" s="318"/>
      <c r="K123" s="318"/>
      <c r="L123" s="318"/>
      <c r="M123" s="318"/>
      <c r="N123" s="318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</row>
    <row r="124" ht="15.75" customHeight="1">
      <c r="A124" s="8" t="s">
        <v>2275</v>
      </c>
      <c r="B124" s="8" t="s">
        <v>2277</v>
      </c>
      <c r="C124" s="320" t="s">
        <v>2279</v>
      </c>
      <c r="D124" s="8" t="s">
        <v>1655</v>
      </c>
      <c r="E124" s="8"/>
      <c r="F124" s="8"/>
      <c r="G124" s="318"/>
      <c r="H124" s="318"/>
      <c r="I124" s="318"/>
      <c r="J124" s="318"/>
      <c r="K124" s="318"/>
      <c r="L124" s="318"/>
      <c r="M124" s="318"/>
      <c r="N124" s="318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</row>
    <row r="125" ht="15.75" customHeight="1">
      <c r="A125" s="8" t="s">
        <v>2282</v>
      </c>
      <c r="B125" s="8" t="s">
        <v>2283</v>
      </c>
      <c r="C125" s="320" t="s">
        <v>2285</v>
      </c>
      <c r="D125" s="8" t="s">
        <v>1438</v>
      </c>
      <c r="E125" s="8"/>
      <c r="F125" s="8"/>
      <c r="G125" s="318"/>
      <c r="H125" s="318"/>
      <c r="I125" s="318"/>
      <c r="J125" s="318"/>
      <c r="K125" s="318"/>
      <c r="L125" s="318"/>
      <c r="M125" s="318"/>
      <c r="N125" s="318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  <c r="Z125" s="318"/>
    </row>
    <row r="126" ht="15.75" customHeight="1">
      <c r="A126" s="8" t="s">
        <v>2288</v>
      </c>
      <c r="B126" s="8" t="s">
        <v>2290</v>
      </c>
      <c r="C126" s="320" t="s">
        <v>2291</v>
      </c>
      <c r="D126" s="8" t="s">
        <v>2292</v>
      </c>
      <c r="E126" s="8"/>
      <c r="F126" s="8"/>
      <c r="G126" s="318"/>
      <c r="H126" s="318"/>
      <c r="I126" s="318"/>
      <c r="J126" s="318"/>
      <c r="K126" s="318"/>
      <c r="L126" s="318"/>
      <c r="M126" s="318"/>
      <c r="N126" s="318"/>
      <c r="O126" s="318"/>
      <c r="P126" s="318"/>
      <c r="Q126" s="318"/>
      <c r="R126" s="318"/>
      <c r="S126" s="318"/>
      <c r="T126" s="318"/>
      <c r="U126" s="318"/>
      <c r="V126" s="318"/>
      <c r="W126" s="318"/>
      <c r="X126" s="318"/>
      <c r="Y126" s="318"/>
      <c r="Z126" s="318"/>
    </row>
    <row r="127" ht="15.75" customHeight="1">
      <c r="A127" s="8" t="s">
        <v>2295</v>
      </c>
      <c r="B127" s="8" t="s">
        <v>2297</v>
      </c>
      <c r="C127" s="320" t="s">
        <v>2298</v>
      </c>
      <c r="D127" s="8" t="s">
        <v>2292</v>
      </c>
      <c r="E127" s="8"/>
      <c r="F127" s="8"/>
      <c r="G127" s="318"/>
      <c r="H127" s="318"/>
      <c r="I127" s="318"/>
      <c r="J127" s="318"/>
      <c r="K127" s="318"/>
      <c r="L127" s="318"/>
      <c r="M127" s="318"/>
      <c r="N127" s="318"/>
      <c r="O127" s="318"/>
      <c r="P127" s="318"/>
      <c r="Q127" s="318"/>
      <c r="R127" s="318"/>
      <c r="S127" s="318"/>
      <c r="T127" s="318"/>
      <c r="U127" s="318"/>
      <c r="V127" s="318"/>
      <c r="W127" s="318"/>
      <c r="X127" s="318"/>
      <c r="Y127" s="318"/>
      <c r="Z127" s="318"/>
    </row>
    <row r="128" ht="15.75" customHeight="1">
      <c r="A128" s="8" t="s">
        <v>2302</v>
      </c>
      <c r="B128" s="8" t="s">
        <v>2303</v>
      </c>
      <c r="C128" s="320" t="s">
        <v>2304</v>
      </c>
      <c r="D128" s="8" t="s">
        <v>1548</v>
      </c>
      <c r="E128" s="8"/>
      <c r="F128" s="8"/>
      <c r="G128" s="318"/>
      <c r="H128" s="318"/>
      <c r="I128" s="318"/>
      <c r="J128" s="318"/>
      <c r="K128" s="318"/>
      <c r="L128" s="318"/>
      <c r="M128" s="318"/>
      <c r="N128" s="318"/>
      <c r="O128" s="318"/>
      <c r="P128" s="318"/>
      <c r="Q128" s="318"/>
      <c r="R128" s="318"/>
      <c r="S128" s="318"/>
      <c r="T128" s="318"/>
      <c r="U128" s="318"/>
      <c r="V128" s="318"/>
      <c r="W128" s="318"/>
      <c r="X128" s="318"/>
      <c r="Y128" s="318"/>
      <c r="Z128" s="318"/>
    </row>
    <row r="129" ht="15.75" customHeight="1">
      <c r="A129" s="8" t="s">
        <v>2308</v>
      </c>
      <c r="B129" s="8" t="s">
        <v>2309</v>
      </c>
      <c r="C129" s="320" t="s">
        <v>2310</v>
      </c>
      <c r="D129" s="8" t="s">
        <v>2311</v>
      </c>
      <c r="E129" s="8"/>
      <c r="F129" s="8"/>
      <c r="G129" s="318"/>
      <c r="H129" s="318"/>
      <c r="I129" s="318"/>
      <c r="J129" s="318"/>
      <c r="K129" s="318"/>
      <c r="L129" s="318"/>
      <c r="M129" s="318"/>
      <c r="N129" s="318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</row>
    <row r="130" ht="15.75" customHeight="1">
      <c r="A130" s="8" t="s">
        <v>2315</v>
      </c>
      <c r="B130" s="8" t="s">
        <v>2316</v>
      </c>
      <c r="C130" s="320" t="s">
        <v>2318</v>
      </c>
      <c r="D130" s="8" t="s">
        <v>2311</v>
      </c>
      <c r="E130" s="8"/>
      <c r="F130" s="8"/>
      <c r="G130" s="318"/>
      <c r="H130" s="318"/>
      <c r="I130" s="318"/>
      <c r="J130" s="318"/>
      <c r="K130" s="318"/>
      <c r="L130" s="318"/>
      <c r="M130" s="318"/>
      <c r="N130" s="318"/>
      <c r="O130" s="318"/>
      <c r="P130" s="318"/>
      <c r="Q130" s="318"/>
      <c r="R130" s="318"/>
      <c r="S130" s="318"/>
      <c r="T130" s="318"/>
      <c r="U130" s="318"/>
      <c r="V130" s="318"/>
      <c r="W130" s="318"/>
      <c r="X130" s="318"/>
      <c r="Y130" s="318"/>
      <c r="Z130" s="318"/>
    </row>
    <row r="131" ht="15.75" customHeight="1">
      <c r="A131" s="8" t="s">
        <v>2321</v>
      </c>
      <c r="B131" s="8" t="s">
        <v>2323</v>
      </c>
      <c r="C131" s="320" t="s">
        <v>2325</v>
      </c>
      <c r="D131" s="8" t="s">
        <v>2326</v>
      </c>
      <c r="E131" s="8"/>
      <c r="F131" s="8"/>
      <c r="G131" s="318"/>
      <c r="H131" s="318"/>
      <c r="I131" s="318"/>
      <c r="J131" s="318"/>
      <c r="K131" s="318"/>
      <c r="L131" s="318"/>
      <c r="M131" s="318"/>
      <c r="N131" s="318"/>
      <c r="O131" s="318"/>
      <c r="P131" s="318"/>
      <c r="Q131" s="318"/>
      <c r="R131" s="318"/>
      <c r="S131" s="318"/>
      <c r="T131" s="318"/>
      <c r="U131" s="318"/>
      <c r="V131" s="318"/>
      <c r="W131" s="318"/>
      <c r="X131" s="318"/>
      <c r="Y131" s="318"/>
      <c r="Z131" s="318"/>
    </row>
    <row r="132" ht="15.75" customHeight="1">
      <c r="A132" s="8" t="s">
        <v>2328</v>
      </c>
      <c r="B132" s="8" t="s">
        <v>2330</v>
      </c>
      <c r="C132" s="320" t="s">
        <v>2332</v>
      </c>
      <c r="D132" s="8" t="s">
        <v>1789</v>
      </c>
      <c r="E132" s="8"/>
      <c r="F132" s="8"/>
      <c r="G132" s="318"/>
      <c r="H132" s="318"/>
      <c r="I132" s="318"/>
      <c r="J132" s="318"/>
      <c r="K132" s="318"/>
      <c r="L132" s="318"/>
      <c r="M132" s="318"/>
      <c r="N132" s="318"/>
      <c r="O132" s="318"/>
      <c r="P132" s="318"/>
      <c r="Q132" s="318"/>
      <c r="R132" s="318"/>
      <c r="S132" s="318"/>
      <c r="T132" s="318"/>
      <c r="U132" s="318"/>
      <c r="V132" s="318"/>
      <c r="W132" s="318"/>
      <c r="X132" s="318"/>
      <c r="Y132" s="318"/>
      <c r="Z132" s="318"/>
    </row>
    <row r="133" ht="15.75" customHeight="1">
      <c r="A133" s="8" t="s">
        <v>2336</v>
      </c>
      <c r="B133" s="8" t="s">
        <v>2337</v>
      </c>
      <c r="C133" s="320" t="s">
        <v>2338</v>
      </c>
      <c r="D133" s="8" t="s">
        <v>1548</v>
      </c>
      <c r="E133" s="8"/>
      <c r="F133" s="8"/>
      <c r="G133" s="318"/>
      <c r="H133" s="318"/>
      <c r="I133" s="318"/>
      <c r="J133" s="318"/>
      <c r="K133" s="318"/>
      <c r="L133" s="318"/>
      <c r="M133" s="318"/>
      <c r="N133" s="318"/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</row>
    <row r="134" ht="15.75" customHeight="1">
      <c r="A134" s="8" t="s">
        <v>2345</v>
      </c>
      <c r="B134" s="8" t="s">
        <v>2346</v>
      </c>
      <c r="C134" s="320" t="s">
        <v>2347</v>
      </c>
      <c r="D134" s="8" t="s">
        <v>1619</v>
      </c>
      <c r="E134" s="8"/>
      <c r="F134" s="8"/>
      <c r="G134" s="318"/>
      <c r="H134" s="318"/>
      <c r="I134" s="318"/>
      <c r="J134" s="318"/>
      <c r="K134" s="318"/>
      <c r="L134" s="318"/>
      <c r="M134" s="318"/>
      <c r="N134" s="318"/>
      <c r="O134" s="318"/>
      <c r="P134" s="318"/>
      <c r="Q134" s="318"/>
      <c r="R134" s="318"/>
      <c r="S134" s="318"/>
      <c r="T134" s="318"/>
      <c r="U134" s="318"/>
      <c r="V134" s="318"/>
      <c r="W134" s="318"/>
      <c r="X134" s="318"/>
      <c r="Y134" s="318"/>
      <c r="Z134" s="318"/>
    </row>
    <row r="135" ht="15.75" customHeight="1">
      <c r="A135" s="8" t="s">
        <v>2351</v>
      </c>
      <c r="B135" s="8" t="s">
        <v>2353</v>
      </c>
      <c r="C135" s="320" t="s">
        <v>2355</v>
      </c>
      <c r="D135" s="8" t="s">
        <v>1619</v>
      </c>
      <c r="E135" s="8"/>
      <c r="F135" s="8"/>
      <c r="G135" s="318"/>
      <c r="H135" s="318"/>
      <c r="I135" s="318"/>
      <c r="J135" s="318"/>
      <c r="K135" s="318"/>
      <c r="L135" s="318"/>
      <c r="M135" s="318"/>
      <c r="N135" s="318"/>
      <c r="O135" s="318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</row>
    <row r="136" ht="15.75" customHeight="1">
      <c r="A136" s="8" t="s">
        <v>2360</v>
      </c>
      <c r="B136" s="8" t="s">
        <v>2361</v>
      </c>
      <c r="C136" s="320" t="s">
        <v>2362</v>
      </c>
      <c r="D136" s="8" t="s">
        <v>1619</v>
      </c>
      <c r="E136" s="8"/>
      <c r="F136" s="8"/>
      <c r="G136" s="318"/>
      <c r="H136" s="318"/>
      <c r="I136" s="318"/>
      <c r="J136" s="318"/>
      <c r="K136" s="318"/>
      <c r="L136" s="318"/>
      <c r="M136" s="318"/>
      <c r="N136" s="318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18"/>
      <c r="Z136" s="318"/>
    </row>
    <row r="137" ht="15.75" customHeight="1">
      <c r="A137" s="8" t="s">
        <v>2366</v>
      </c>
      <c r="B137" s="8" t="s">
        <v>2367</v>
      </c>
      <c r="C137" s="320" t="s">
        <v>2368</v>
      </c>
      <c r="D137" s="8" t="s">
        <v>1619</v>
      </c>
      <c r="E137" s="8"/>
      <c r="F137" s="8"/>
      <c r="G137" s="318"/>
      <c r="H137" s="318"/>
      <c r="I137" s="318"/>
      <c r="J137" s="318"/>
      <c r="K137" s="318"/>
      <c r="L137" s="318"/>
      <c r="M137" s="318"/>
      <c r="N137" s="318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18"/>
      <c r="Z137" s="318"/>
    </row>
    <row r="138" ht="15.75" customHeight="1">
      <c r="A138" s="8" t="s">
        <v>2372</v>
      </c>
      <c r="B138" s="8" t="s">
        <v>2373</v>
      </c>
      <c r="C138" s="320" t="s">
        <v>2374</v>
      </c>
      <c r="D138" s="8" t="s">
        <v>1541</v>
      </c>
      <c r="E138" s="8"/>
      <c r="F138" s="8"/>
      <c r="G138" s="318"/>
      <c r="H138" s="318"/>
      <c r="I138" s="318"/>
      <c r="J138" s="318"/>
      <c r="K138" s="318"/>
      <c r="L138" s="318"/>
      <c r="M138" s="318"/>
      <c r="N138" s="318"/>
      <c r="O138" s="318"/>
      <c r="P138" s="318"/>
      <c r="Q138" s="318"/>
      <c r="R138" s="318"/>
      <c r="S138" s="318"/>
      <c r="T138" s="318"/>
      <c r="U138" s="318"/>
      <c r="V138" s="318"/>
      <c r="W138" s="318"/>
      <c r="X138" s="318"/>
      <c r="Y138" s="318"/>
      <c r="Z138" s="318"/>
    </row>
    <row r="139" ht="15.75" customHeight="1">
      <c r="A139" s="8" t="s">
        <v>2378</v>
      </c>
      <c r="B139" s="8" t="s">
        <v>2379</v>
      </c>
      <c r="C139" s="320" t="s">
        <v>2380</v>
      </c>
      <c r="D139" s="8" t="s">
        <v>2382</v>
      </c>
      <c r="E139" s="8"/>
      <c r="F139" s="8"/>
      <c r="G139" s="318"/>
      <c r="H139" s="318"/>
      <c r="I139" s="318"/>
      <c r="J139" s="318"/>
      <c r="K139" s="318"/>
      <c r="L139" s="318"/>
      <c r="M139" s="318"/>
      <c r="N139" s="318"/>
      <c r="O139" s="318"/>
      <c r="P139" s="318"/>
      <c r="Q139" s="318"/>
      <c r="R139" s="318"/>
      <c r="S139" s="318"/>
      <c r="T139" s="318"/>
      <c r="U139" s="318"/>
      <c r="V139" s="318"/>
      <c r="W139" s="318"/>
      <c r="X139" s="318"/>
      <c r="Y139" s="318"/>
      <c r="Z139" s="318"/>
    </row>
    <row r="140" ht="15.75" customHeight="1">
      <c r="A140" s="8" t="s">
        <v>2386</v>
      </c>
      <c r="B140" s="8" t="s">
        <v>2388</v>
      </c>
      <c r="C140" s="320" t="s">
        <v>2390</v>
      </c>
      <c r="D140" s="8" t="s">
        <v>1619</v>
      </c>
      <c r="E140" s="8"/>
      <c r="F140" s="8"/>
      <c r="G140" s="318"/>
      <c r="H140" s="318"/>
      <c r="I140" s="318"/>
      <c r="J140" s="318"/>
      <c r="K140" s="318"/>
      <c r="L140" s="318"/>
      <c r="M140" s="318"/>
      <c r="N140" s="318"/>
      <c r="O140" s="318"/>
      <c r="P140" s="318"/>
      <c r="Q140" s="318"/>
      <c r="R140" s="318"/>
      <c r="S140" s="318"/>
      <c r="T140" s="318"/>
      <c r="U140" s="318"/>
      <c r="V140" s="318"/>
      <c r="W140" s="318"/>
      <c r="X140" s="318"/>
      <c r="Y140" s="318"/>
      <c r="Z140" s="318"/>
    </row>
    <row r="141" ht="15.75" customHeight="1">
      <c r="A141" s="8" t="s">
        <v>2393</v>
      </c>
      <c r="B141" s="8" t="s">
        <v>2395</v>
      </c>
      <c r="C141" s="320" t="s">
        <v>2396</v>
      </c>
      <c r="D141" s="8" t="s">
        <v>2150</v>
      </c>
      <c r="E141" s="8"/>
      <c r="F141" s="8"/>
      <c r="G141" s="318"/>
      <c r="H141" s="318"/>
      <c r="I141" s="318"/>
      <c r="J141" s="318"/>
      <c r="K141" s="318"/>
      <c r="L141" s="318"/>
      <c r="M141" s="318"/>
      <c r="N141" s="318"/>
      <c r="O141" s="318"/>
      <c r="P141" s="318"/>
      <c r="Q141" s="318"/>
      <c r="R141" s="318"/>
      <c r="S141" s="318"/>
      <c r="T141" s="318"/>
      <c r="U141" s="318"/>
      <c r="V141" s="318"/>
      <c r="W141" s="318"/>
      <c r="X141" s="318"/>
      <c r="Y141" s="318"/>
      <c r="Z141" s="318"/>
    </row>
    <row r="142" ht="15.75" customHeight="1">
      <c r="A142" s="8" t="s">
        <v>2400</v>
      </c>
      <c r="B142" s="8" t="s">
        <v>2401</v>
      </c>
      <c r="C142" s="320" t="s">
        <v>2403</v>
      </c>
      <c r="D142" s="8" t="s">
        <v>2405</v>
      </c>
      <c r="E142" s="8"/>
      <c r="F142" s="8"/>
      <c r="G142" s="318"/>
      <c r="H142" s="318"/>
      <c r="I142" s="318"/>
      <c r="J142" s="318"/>
      <c r="K142" s="318"/>
      <c r="L142" s="318"/>
      <c r="M142" s="318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</row>
    <row r="143" ht="15.75" customHeight="1">
      <c r="A143" s="8" t="s">
        <v>2408</v>
      </c>
      <c r="B143" s="8" t="s">
        <v>2409</v>
      </c>
      <c r="C143" s="320" t="s">
        <v>2411</v>
      </c>
      <c r="D143" s="8" t="s">
        <v>1619</v>
      </c>
      <c r="E143" s="8"/>
      <c r="F143" s="8"/>
      <c r="G143" s="318"/>
      <c r="H143" s="318"/>
      <c r="I143" s="318"/>
      <c r="J143" s="318"/>
      <c r="K143" s="318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</row>
    <row r="144" ht="15.75" customHeight="1">
      <c r="A144" s="8" t="s">
        <v>2414</v>
      </c>
      <c r="B144" s="8" t="s">
        <v>2415</v>
      </c>
      <c r="C144" s="320" t="s">
        <v>2417</v>
      </c>
      <c r="D144" s="8" t="s">
        <v>2418</v>
      </c>
      <c r="E144" s="8"/>
      <c r="F144" s="8"/>
      <c r="G144" s="318"/>
      <c r="H144" s="318"/>
      <c r="I144" s="318"/>
      <c r="J144" s="318"/>
      <c r="K144" s="318"/>
      <c r="L144" s="318"/>
      <c r="M144" s="318"/>
      <c r="N144" s="318"/>
      <c r="O144" s="318"/>
      <c r="P144" s="318"/>
      <c r="Q144" s="318"/>
      <c r="R144" s="318"/>
      <c r="S144" s="318"/>
      <c r="T144" s="318"/>
      <c r="U144" s="318"/>
      <c r="V144" s="318"/>
      <c r="W144" s="318"/>
      <c r="X144" s="318"/>
      <c r="Y144" s="318"/>
      <c r="Z144" s="318"/>
    </row>
    <row r="145" ht="15.75" customHeight="1">
      <c r="A145" s="8" t="s">
        <v>2421</v>
      </c>
      <c r="B145" s="8" t="s">
        <v>2423</v>
      </c>
      <c r="C145" s="320" t="s">
        <v>2424</v>
      </c>
      <c r="D145" s="8" t="s">
        <v>1619</v>
      </c>
      <c r="E145" s="8"/>
      <c r="F145" s="8"/>
      <c r="G145" s="318"/>
      <c r="H145" s="318"/>
      <c r="I145" s="318"/>
      <c r="J145" s="318"/>
      <c r="K145" s="318"/>
      <c r="L145" s="318"/>
      <c r="M145" s="318"/>
      <c r="N145" s="318"/>
      <c r="O145" s="318"/>
      <c r="P145" s="318"/>
      <c r="Q145" s="318"/>
      <c r="R145" s="318"/>
      <c r="S145" s="318"/>
      <c r="T145" s="318"/>
      <c r="U145" s="318"/>
      <c r="V145" s="318"/>
      <c r="W145" s="318"/>
      <c r="X145" s="318"/>
      <c r="Y145" s="318"/>
      <c r="Z145" s="318"/>
    </row>
    <row r="146" ht="15.75" customHeight="1">
      <c r="A146" s="8" t="s">
        <v>2428</v>
      </c>
      <c r="B146" s="8" t="s">
        <v>2429</v>
      </c>
      <c r="C146" s="320" t="s">
        <v>2430</v>
      </c>
      <c r="D146" s="8" t="s">
        <v>2418</v>
      </c>
      <c r="E146" s="8"/>
      <c r="F146" s="8"/>
      <c r="G146" s="318"/>
      <c r="H146" s="318"/>
      <c r="I146" s="318"/>
      <c r="J146" s="318"/>
      <c r="K146" s="318"/>
      <c r="L146" s="318"/>
      <c r="M146" s="318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</row>
    <row r="147" ht="15.75" customHeight="1">
      <c r="A147" s="8" t="s">
        <v>2434</v>
      </c>
      <c r="B147" s="8" t="s">
        <v>2435</v>
      </c>
      <c r="C147" s="320" t="s">
        <v>2436</v>
      </c>
      <c r="D147" s="8" t="s">
        <v>1555</v>
      </c>
      <c r="E147" s="8"/>
      <c r="F147" s="8"/>
      <c r="G147" s="318"/>
      <c r="H147" s="318"/>
      <c r="I147" s="318"/>
      <c r="J147" s="318"/>
      <c r="K147" s="318"/>
      <c r="L147" s="318"/>
      <c r="M147" s="318"/>
      <c r="N147" s="318"/>
      <c r="O147" s="318"/>
      <c r="P147" s="318"/>
      <c r="Q147" s="318"/>
      <c r="R147" s="318"/>
      <c r="S147" s="318"/>
      <c r="T147" s="318"/>
      <c r="U147" s="318"/>
      <c r="V147" s="318"/>
      <c r="W147" s="318"/>
      <c r="X147" s="318"/>
      <c r="Y147" s="318"/>
      <c r="Z147" s="318"/>
    </row>
    <row r="148" ht="15.75" customHeight="1">
      <c r="A148" s="8" t="s">
        <v>2440</v>
      </c>
      <c r="B148" s="8" t="s">
        <v>2441</v>
      </c>
      <c r="C148" s="320" t="s">
        <v>2442</v>
      </c>
      <c r="D148" s="8" t="s">
        <v>2443</v>
      </c>
      <c r="E148" s="8"/>
      <c r="F148" s="8"/>
      <c r="G148" s="318"/>
      <c r="H148" s="318"/>
      <c r="I148" s="318"/>
      <c r="J148" s="318"/>
      <c r="K148" s="318"/>
      <c r="L148" s="318"/>
      <c r="M148" s="318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</row>
    <row r="149" ht="15.75" customHeight="1">
      <c r="A149" s="8" t="s">
        <v>2447</v>
      </c>
      <c r="B149" s="8" t="s">
        <v>2448</v>
      </c>
      <c r="C149" s="320" t="s">
        <v>2449</v>
      </c>
      <c r="D149" s="8" t="s">
        <v>2097</v>
      </c>
      <c r="E149" s="8"/>
      <c r="F149" s="8"/>
      <c r="G149" s="318"/>
      <c r="H149" s="318"/>
      <c r="I149" s="318"/>
      <c r="J149" s="318"/>
      <c r="K149" s="318"/>
      <c r="L149" s="318"/>
      <c r="M149" s="318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18"/>
      <c r="Z149" s="318"/>
    </row>
    <row r="150" ht="15.75" customHeight="1">
      <c r="A150" s="8" t="s">
        <v>2453</v>
      </c>
      <c r="B150" s="8" t="s">
        <v>2455</v>
      </c>
      <c r="C150" s="320" t="s">
        <v>2457</v>
      </c>
      <c r="D150" s="8" t="s">
        <v>1619</v>
      </c>
      <c r="E150" s="8"/>
      <c r="F150" s="8"/>
      <c r="G150" s="318"/>
      <c r="H150" s="318"/>
      <c r="I150" s="318"/>
      <c r="J150" s="318"/>
      <c r="K150" s="318"/>
      <c r="L150" s="318"/>
      <c r="M150" s="318"/>
      <c r="N150" s="318"/>
      <c r="O150" s="318"/>
      <c r="P150" s="318"/>
      <c r="Q150" s="318"/>
      <c r="R150" s="318"/>
      <c r="S150" s="318"/>
      <c r="T150" s="318"/>
      <c r="U150" s="318"/>
      <c r="V150" s="318"/>
      <c r="W150" s="318"/>
      <c r="X150" s="318"/>
      <c r="Y150" s="318"/>
      <c r="Z150" s="318"/>
    </row>
    <row r="151" ht="15.75" customHeight="1">
      <c r="A151" s="8" t="s">
        <v>2461</v>
      </c>
      <c r="B151" s="8" t="s">
        <v>2463</v>
      </c>
      <c r="C151" s="320" t="s">
        <v>2465</v>
      </c>
      <c r="D151" s="8"/>
      <c r="E151" s="8"/>
      <c r="F151" s="8"/>
      <c r="G151" s="318"/>
      <c r="H151" s="318"/>
      <c r="I151" s="318"/>
      <c r="J151" s="318"/>
      <c r="K151" s="318"/>
      <c r="L151" s="318"/>
      <c r="M151" s="318"/>
      <c r="N151" s="318"/>
      <c r="O151" s="318"/>
      <c r="P151" s="318"/>
      <c r="Q151" s="318"/>
      <c r="R151" s="318"/>
      <c r="S151" s="318"/>
      <c r="T151" s="318"/>
      <c r="U151" s="318"/>
      <c r="V151" s="318"/>
      <c r="W151" s="318"/>
      <c r="X151" s="318"/>
      <c r="Y151" s="318"/>
      <c r="Z151" s="318"/>
    </row>
    <row r="152" ht="15.75" customHeight="1">
      <c r="A152" s="8" t="s">
        <v>2467</v>
      </c>
      <c r="B152" s="8" t="s">
        <v>2469</v>
      </c>
      <c r="C152" s="320" t="s">
        <v>2471</v>
      </c>
      <c r="D152" s="8" t="s">
        <v>2382</v>
      </c>
      <c r="E152" s="8"/>
      <c r="F152" s="8"/>
      <c r="G152" s="318"/>
      <c r="H152" s="318"/>
      <c r="I152" s="318"/>
      <c r="J152" s="318"/>
      <c r="K152" s="318"/>
      <c r="L152" s="318"/>
      <c r="M152" s="318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</row>
    <row r="153" ht="15.75" customHeight="1">
      <c r="A153" s="8" t="s">
        <v>2474</v>
      </c>
      <c r="B153" s="8" t="s">
        <v>2476</v>
      </c>
      <c r="C153" s="320" t="s">
        <v>2477</v>
      </c>
      <c r="D153" s="8" t="s">
        <v>2382</v>
      </c>
      <c r="E153" s="8"/>
      <c r="F153" s="8"/>
      <c r="G153" s="318"/>
      <c r="H153" s="318"/>
      <c r="I153" s="318"/>
      <c r="J153" s="318"/>
      <c r="K153" s="318"/>
      <c r="L153" s="318"/>
      <c r="M153" s="318"/>
      <c r="N153" s="318"/>
      <c r="O153" s="318"/>
      <c r="P153" s="318"/>
      <c r="Q153" s="318"/>
      <c r="R153" s="318"/>
      <c r="S153" s="318"/>
      <c r="T153" s="318"/>
      <c r="U153" s="318"/>
      <c r="V153" s="318"/>
      <c r="W153" s="318"/>
      <c r="X153" s="318"/>
      <c r="Y153" s="318"/>
      <c r="Z153" s="318"/>
    </row>
    <row r="154" ht="15.75" customHeight="1">
      <c r="A154" s="8" t="s">
        <v>2480</v>
      </c>
      <c r="B154" s="8" t="s">
        <v>2481</v>
      </c>
      <c r="C154" s="320" t="s">
        <v>2482</v>
      </c>
      <c r="D154" s="8" t="s">
        <v>2382</v>
      </c>
      <c r="E154" s="8"/>
      <c r="F154" s="8"/>
      <c r="G154" s="318"/>
      <c r="H154" s="318"/>
      <c r="I154" s="318"/>
      <c r="J154" s="318"/>
      <c r="K154" s="318"/>
      <c r="L154" s="318"/>
      <c r="M154" s="318"/>
      <c r="N154" s="318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</row>
    <row r="155" ht="15.75" customHeight="1">
      <c r="A155" s="8" t="s">
        <v>2486</v>
      </c>
      <c r="B155" s="8" t="s">
        <v>2487</v>
      </c>
      <c r="C155" s="320" t="s">
        <v>2488</v>
      </c>
      <c r="D155" s="8" t="s">
        <v>2489</v>
      </c>
      <c r="E155" s="8"/>
      <c r="F155" s="8"/>
      <c r="G155" s="318"/>
      <c r="H155" s="318"/>
      <c r="I155" s="318"/>
      <c r="J155" s="318"/>
      <c r="K155" s="318"/>
      <c r="L155" s="318"/>
      <c r="M155" s="318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</row>
    <row r="156" ht="15.75" customHeight="1">
      <c r="A156" s="8" t="s">
        <v>2493</v>
      </c>
      <c r="B156" s="8" t="s">
        <v>2494</v>
      </c>
      <c r="C156" s="320" t="s">
        <v>2496</v>
      </c>
      <c r="D156" s="8"/>
      <c r="E156" s="8"/>
      <c r="F156" s="8"/>
      <c r="G156" s="318"/>
      <c r="H156" s="318"/>
      <c r="I156" s="318"/>
      <c r="J156" s="318"/>
      <c r="K156" s="318"/>
      <c r="L156" s="318"/>
      <c r="M156" s="318"/>
      <c r="N156" s="318"/>
      <c r="O156" s="318"/>
      <c r="P156" s="318"/>
      <c r="Q156" s="318"/>
      <c r="R156" s="318"/>
      <c r="S156" s="318"/>
      <c r="T156" s="318"/>
      <c r="U156" s="318"/>
      <c r="V156" s="318"/>
      <c r="W156" s="318"/>
      <c r="X156" s="318"/>
      <c r="Y156" s="318"/>
      <c r="Z156" s="318"/>
    </row>
    <row r="157" ht="15.75" customHeight="1">
      <c r="A157" s="8" t="s">
        <v>2499</v>
      </c>
      <c r="B157" s="8" t="s">
        <v>2500</v>
      </c>
      <c r="C157" s="320" t="s">
        <v>2501</v>
      </c>
      <c r="D157" s="8" t="s">
        <v>2150</v>
      </c>
      <c r="E157" s="8"/>
      <c r="F157" s="8"/>
      <c r="G157" s="318"/>
      <c r="H157" s="318"/>
      <c r="I157" s="318"/>
      <c r="J157" s="318"/>
      <c r="K157" s="318"/>
      <c r="L157" s="318"/>
      <c r="M157" s="318"/>
      <c r="N157" s="318"/>
      <c r="O157" s="318"/>
      <c r="P157" s="318"/>
      <c r="Q157" s="318"/>
      <c r="R157" s="318"/>
      <c r="S157" s="318"/>
      <c r="T157" s="318"/>
      <c r="U157" s="318"/>
      <c r="V157" s="318"/>
      <c r="W157" s="318"/>
      <c r="X157" s="318"/>
      <c r="Y157" s="318"/>
      <c r="Z157" s="318"/>
    </row>
    <row r="158" ht="15.75" customHeight="1">
      <c r="A158" s="8" t="s">
        <v>2505</v>
      </c>
      <c r="B158" s="8" t="s">
        <v>2506</v>
      </c>
      <c r="C158" s="320" t="s">
        <v>298</v>
      </c>
      <c r="D158" s="8" t="s">
        <v>1729</v>
      </c>
      <c r="E158" s="8"/>
      <c r="F158" s="8"/>
      <c r="G158" s="318"/>
      <c r="H158" s="318"/>
      <c r="I158" s="318"/>
      <c r="J158" s="318"/>
      <c r="K158" s="318"/>
      <c r="L158" s="318"/>
      <c r="M158" s="318"/>
      <c r="N158" s="318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  <c r="Z158" s="318"/>
    </row>
    <row r="159" ht="15.75" customHeight="1">
      <c r="A159" s="8" t="s">
        <v>2510</v>
      </c>
      <c r="B159" s="8" t="s">
        <v>2512</v>
      </c>
      <c r="C159" s="320" t="s">
        <v>493</v>
      </c>
      <c r="D159" s="8" t="s">
        <v>1896</v>
      </c>
      <c r="E159" s="8"/>
      <c r="F159" s="8"/>
      <c r="G159" s="318"/>
      <c r="H159" s="318"/>
      <c r="I159" s="318"/>
      <c r="J159" s="318"/>
      <c r="K159" s="318"/>
      <c r="L159" s="318"/>
      <c r="M159" s="318"/>
      <c r="N159" s="318"/>
      <c r="O159" s="318"/>
      <c r="P159" s="318"/>
      <c r="Q159" s="318"/>
      <c r="R159" s="318"/>
      <c r="S159" s="318"/>
      <c r="T159" s="318"/>
      <c r="U159" s="318"/>
      <c r="V159" s="318"/>
      <c r="W159" s="318"/>
      <c r="X159" s="318"/>
      <c r="Y159" s="318"/>
      <c r="Z159" s="318"/>
    </row>
    <row r="160" ht="15.75" customHeight="1">
      <c r="A160" s="8" t="s">
        <v>2516</v>
      </c>
      <c r="B160" s="8" t="s">
        <v>2517</v>
      </c>
      <c r="C160" s="320" t="s">
        <v>2518</v>
      </c>
      <c r="D160" s="8" t="s">
        <v>1635</v>
      </c>
      <c r="E160" s="8"/>
      <c r="F160" s="8"/>
      <c r="G160" s="318"/>
      <c r="H160" s="318"/>
      <c r="I160" s="318"/>
      <c r="J160" s="318"/>
      <c r="K160" s="318"/>
      <c r="L160" s="318"/>
      <c r="M160" s="318"/>
      <c r="N160" s="318"/>
      <c r="O160" s="318"/>
      <c r="P160" s="318"/>
      <c r="Q160" s="318"/>
      <c r="R160" s="318"/>
      <c r="S160" s="318"/>
      <c r="T160" s="318"/>
      <c r="U160" s="318"/>
      <c r="V160" s="318"/>
      <c r="W160" s="318"/>
      <c r="X160" s="318"/>
      <c r="Y160" s="318"/>
      <c r="Z160" s="318"/>
    </row>
    <row r="161" ht="15.75" customHeight="1">
      <c r="A161" s="8" t="s">
        <v>2519</v>
      </c>
      <c r="B161" s="8" t="s">
        <v>2520</v>
      </c>
      <c r="C161" s="320" t="s">
        <v>2522</v>
      </c>
      <c r="D161" s="8" t="s">
        <v>1635</v>
      </c>
      <c r="E161" s="8"/>
      <c r="F161" s="8"/>
      <c r="G161" s="318"/>
      <c r="H161" s="318"/>
      <c r="I161" s="318"/>
      <c r="J161" s="318"/>
      <c r="K161" s="318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</row>
    <row r="162" ht="15.75" customHeight="1">
      <c r="A162" s="8" t="s">
        <v>2525</v>
      </c>
      <c r="B162" s="8" t="s">
        <v>2527</v>
      </c>
      <c r="C162" s="320" t="s">
        <v>2529</v>
      </c>
      <c r="D162" s="8" t="s">
        <v>1642</v>
      </c>
      <c r="E162" s="8"/>
      <c r="F162" s="8"/>
      <c r="G162" s="318"/>
      <c r="H162" s="318"/>
      <c r="I162" s="318"/>
      <c r="J162" s="318"/>
      <c r="K162" s="318"/>
      <c r="L162" s="318"/>
      <c r="M162" s="318"/>
      <c r="N162" s="318"/>
      <c r="O162" s="318"/>
      <c r="P162" s="318"/>
      <c r="Q162" s="318"/>
      <c r="R162" s="318"/>
      <c r="S162" s="318"/>
      <c r="T162" s="318"/>
      <c r="U162" s="318"/>
      <c r="V162" s="318"/>
      <c r="W162" s="318"/>
      <c r="X162" s="318"/>
      <c r="Y162" s="318"/>
      <c r="Z162" s="318"/>
    </row>
    <row r="163" ht="15.75" customHeight="1">
      <c r="A163" s="8" t="s">
        <v>2530</v>
      </c>
      <c r="B163" s="8" t="s">
        <v>2531</v>
      </c>
      <c r="C163" s="320" t="s">
        <v>2534</v>
      </c>
      <c r="D163" s="8" t="s">
        <v>1648</v>
      </c>
      <c r="E163" s="8"/>
      <c r="F163" s="8"/>
      <c r="G163" s="318"/>
      <c r="H163" s="318"/>
      <c r="I163" s="318"/>
      <c r="J163" s="318"/>
      <c r="K163" s="318"/>
      <c r="L163" s="318"/>
      <c r="M163" s="318"/>
      <c r="N163" s="318"/>
      <c r="O163" s="318"/>
      <c r="P163" s="318"/>
      <c r="Q163" s="318"/>
      <c r="R163" s="318"/>
      <c r="S163" s="318"/>
      <c r="T163" s="318"/>
      <c r="U163" s="318"/>
      <c r="V163" s="318"/>
      <c r="W163" s="318"/>
      <c r="X163" s="318"/>
      <c r="Y163" s="318"/>
      <c r="Z163" s="318"/>
    </row>
    <row r="164" ht="15.75" customHeight="1">
      <c r="A164" s="8" t="s">
        <v>2537</v>
      </c>
      <c r="B164" s="8" t="s">
        <v>2539</v>
      </c>
      <c r="C164" s="320" t="s">
        <v>2541</v>
      </c>
      <c r="D164" s="8" t="s">
        <v>2542</v>
      </c>
      <c r="E164" s="8"/>
      <c r="F164" s="8"/>
      <c r="G164" s="318"/>
      <c r="H164" s="318"/>
      <c r="I164" s="318"/>
      <c r="J164" s="318"/>
      <c r="K164" s="318"/>
      <c r="L164" s="318"/>
      <c r="M164" s="318"/>
      <c r="N164" s="318"/>
      <c r="O164" s="318"/>
      <c r="P164" s="318"/>
      <c r="Q164" s="318"/>
      <c r="R164" s="318"/>
      <c r="S164" s="318"/>
      <c r="T164" s="318"/>
      <c r="U164" s="318"/>
      <c r="V164" s="318"/>
      <c r="W164" s="318"/>
      <c r="X164" s="318"/>
      <c r="Y164" s="318"/>
      <c r="Z164" s="318"/>
    </row>
    <row r="165" ht="15.75" customHeight="1">
      <c r="A165" s="8" t="s">
        <v>2544</v>
      </c>
      <c r="B165" s="8" t="s">
        <v>2546</v>
      </c>
      <c r="C165" s="320" t="s">
        <v>2548</v>
      </c>
      <c r="D165" s="8" t="s">
        <v>1985</v>
      </c>
      <c r="E165" s="8"/>
      <c r="F165" s="8"/>
      <c r="G165" s="318"/>
      <c r="H165" s="318"/>
      <c r="I165" s="318"/>
      <c r="J165" s="318"/>
      <c r="K165" s="318"/>
      <c r="L165" s="318"/>
      <c r="M165" s="318"/>
      <c r="N165" s="318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</row>
    <row r="166" ht="15.75" customHeight="1">
      <c r="A166" s="8" t="s">
        <v>2551</v>
      </c>
      <c r="B166" s="8" t="s">
        <v>2552</v>
      </c>
      <c r="C166" s="320" t="s">
        <v>2553</v>
      </c>
      <c r="D166" s="8" t="s">
        <v>1655</v>
      </c>
      <c r="E166" s="8"/>
      <c r="F166" s="8"/>
      <c r="G166" s="318"/>
      <c r="H166" s="318"/>
      <c r="I166" s="318"/>
      <c r="J166" s="318"/>
      <c r="K166" s="318"/>
      <c r="L166" s="318"/>
      <c r="M166" s="318"/>
      <c r="N166" s="318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</row>
    <row r="167" ht="15.75" customHeight="1">
      <c r="A167" s="8" t="s">
        <v>2557</v>
      </c>
      <c r="B167" s="8" t="s">
        <v>2559</v>
      </c>
      <c r="C167" s="320" t="s">
        <v>2560</v>
      </c>
      <c r="D167" s="8" t="s">
        <v>1655</v>
      </c>
      <c r="E167" s="8"/>
      <c r="F167" s="8"/>
      <c r="G167" s="318"/>
      <c r="H167" s="318"/>
      <c r="I167" s="318"/>
      <c r="J167" s="318"/>
      <c r="K167" s="318"/>
      <c r="L167" s="318"/>
      <c r="M167" s="318"/>
      <c r="N167" s="318"/>
      <c r="O167" s="318"/>
      <c r="P167" s="318"/>
      <c r="Q167" s="318"/>
      <c r="R167" s="318"/>
      <c r="S167" s="318"/>
      <c r="T167" s="318"/>
      <c r="U167" s="318"/>
      <c r="V167" s="318"/>
      <c r="W167" s="318"/>
      <c r="X167" s="318"/>
      <c r="Y167" s="318"/>
      <c r="Z167" s="318"/>
    </row>
    <row r="168" ht="15.75" customHeight="1">
      <c r="A168" s="8" t="s">
        <v>2564</v>
      </c>
      <c r="B168" s="8" t="s">
        <v>2565</v>
      </c>
      <c r="C168" s="320" t="s">
        <v>2566</v>
      </c>
      <c r="D168" s="8" t="s">
        <v>1819</v>
      </c>
      <c r="E168" s="8"/>
      <c r="F168" s="8"/>
      <c r="G168" s="318"/>
      <c r="H168" s="318"/>
      <c r="I168" s="318"/>
      <c r="J168" s="318"/>
      <c r="K168" s="318"/>
      <c r="L168" s="318"/>
      <c r="M168" s="318"/>
      <c r="N168" s="318"/>
      <c r="O168" s="318"/>
      <c r="P168" s="318"/>
      <c r="Q168" s="318"/>
      <c r="R168" s="318"/>
      <c r="S168" s="318"/>
      <c r="T168" s="318"/>
      <c r="U168" s="318"/>
      <c r="V168" s="318"/>
      <c r="W168" s="318"/>
      <c r="X168" s="318"/>
      <c r="Y168" s="318"/>
      <c r="Z168" s="318"/>
    </row>
    <row r="169" ht="15.75" customHeight="1">
      <c r="A169" s="8" t="s">
        <v>2571</v>
      </c>
      <c r="B169" s="8" t="s">
        <v>2573</v>
      </c>
      <c r="C169" s="320" t="s">
        <v>2574</v>
      </c>
      <c r="D169" s="8" t="s">
        <v>1697</v>
      </c>
      <c r="E169" s="8"/>
      <c r="F169" s="8"/>
      <c r="G169" s="318"/>
      <c r="H169" s="318"/>
      <c r="I169" s="318"/>
      <c r="J169" s="318"/>
      <c r="K169" s="318"/>
      <c r="L169" s="318"/>
      <c r="M169" s="318"/>
      <c r="N169" s="318"/>
      <c r="O169" s="318"/>
      <c r="P169" s="318"/>
      <c r="Q169" s="318"/>
      <c r="R169" s="318"/>
      <c r="S169" s="318"/>
      <c r="T169" s="318"/>
      <c r="U169" s="318"/>
      <c r="V169" s="318"/>
      <c r="W169" s="318"/>
      <c r="X169" s="318"/>
      <c r="Y169" s="318"/>
      <c r="Z169" s="318"/>
    </row>
    <row r="170" ht="15.75" customHeight="1">
      <c r="A170" s="8" t="s">
        <v>2577</v>
      </c>
      <c r="B170" s="8" t="s">
        <v>2579</v>
      </c>
      <c r="C170" s="320" t="s">
        <v>2581</v>
      </c>
      <c r="D170" s="8" t="s">
        <v>1697</v>
      </c>
      <c r="E170" s="8"/>
      <c r="F170" s="8"/>
      <c r="G170" s="318"/>
      <c r="H170" s="318"/>
      <c r="I170" s="318"/>
      <c r="J170" s="318"/>
      <c r="K170" s="318"/>
      <c r="L170" s="318"/>
      <c r="M170" s="318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</row>
    <row r="171" ht="15.75" customHeight="1">
      <c r="A171" s="8" t="s">
        <v>2584</v>
      </c>
      <c r="B171" s="8" t="s">
        <v>2585</v>
      </c>
      <c r="C171" s="320" t="s">
        <v>2586</v>
      </c>
      <c r="D171" s="8" t="s">
        <v>2097</v>
      </c>
      <c r="E171" s="8"/>
      <c r="F171" s="8"/>
      <c r="G171" s="318"/>
      <c r="H171" s="318"/>
      <c r="I171" s="318"/>
      <c r="J171" s="318"/>
      <c r="K171" s="318"/>
      <c r="L171" s="318"/>
      <c r="M171" s="318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</row>
    <row r="172" ht="15.75" customHeight="1">
      <c r="A172" s="8" t="s">
        <v>2590</v>
      </c>
      <c r="B172" s="8" t="s">
        <v>2591</v>
      </c>
      <c r="C172" s="320" t="s">
        <v>2592</v>
      </c>
      <c r="D172" s="8" t="s">
        <v>2097</v>
      </c>
      <c r="E172" s="8"/>
      <c r="F172" s="8"/>
      <c r="G172" s="318"/>
      <c r="H172" s="318"/>
      <c r="I172" s="318"/>
      <c r="J172" s="318"/>
      <c r="K172" s="318"/>
      <c r="L172" s="318"/>
      <c r="M172" s="318"/>
      <c r="N172" s="318"/>
      <c r="O172" s="318"/>
      <c r="P172" s="318"/>
      <c r="Q172" s="318"/>
      <c r="R172" s="318"/>
      <c r="S172" s="318"/>
      <c r="T172" s="318"/>
      <c r="U172" s="318"/>
      <c r="V172" s="318"/>
      <c r="W172" s="318"/>
      <c r="X172" s="318"/>
      <c r="Y172" s="318"/>
      <c r="Z172" s="318"/>
    </row>
    <row r="173" ht="15.75" customHeight="1">
      <c r="A173" s="8" t="s">
        <v>2596</v>
      </c>
      <c r="B173" s="8" t="s">
        <v>2597</v>
      </c>
      <c r="C173" s="320" t="s">
        <v>2599</v>
      </c>
      <c r="D173" s="8" t="s">
        <v>1548</v>
      </c>
      <c r="E173" s="8"/>
      <c r="F173" s="8"/>
      <c r="G173" s="318"/>
      <c r="H173" s="318"/>
      <c r="I173" s="318"/>
      <c r="J173" s="318"/>
      <c r="K173" s="318"/>
      <c r="L173" s="318"/>
      <c r="M173" s="318"/>
      <c r="N173" s="318"/>
      <c r="O173" s="318"/>
      <c r="P173" s="318"/>
      <c r="Q173" s="318"/>
      <c r="R173" s="318"/>
      <c r="S173" s="318"/>
      <c r="T173" s="318"/>
      <c r="U173" s="318"/>
      <c r="V173" s="318"/>
      <c r="W173" s="318"/>
      <c r="X173" s="318"/>
      <c r="Y173" s="318"/>
      <c r="Z173" s="318"/>
    </row>
    <row r="174" ht="15.75" customHeight="1">
      <c r="A174" s="8" t="s">
        <v>2603</v>
      </c>
      <c r="B174" s="8" t="s">
        <v>2605</v>
      </c>
      <c r="C174" s="320" t="s">
        <v>2607</v>
      </c>
      <c r="D174" s="8" t="s">
        <v>1819</v>
      </c>
      <c r="E174" s="8"/>
      <c r="F174" s="8"/>
      <c r="G174" s="318"/>
      <c r="H174" s="318"/>
      <c r="I174" s="318"/>
      <c r="J174" s="318"/>
      <c r="K174" s="318"/>
      <c r="L174" s="318"/>
      <c r="M174" s="318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</row>
    <row r="175" ht="15.75" customHeight="1">
      <c r="A175" s="8" t="s">
        <v>2611</v>
      </c>
      <c r="B175" s="8" t="s">
        <v>2612</v>
      </c>
      <c r="C175" s="320" t="s">
        <v>2615</v>
      </c>
      <c r="D175" s="8" t="s">
        <v>1655</v>
      </c>
      <c r="E175" s="8"/>
      <c r="F175" s="8"/>
      <c r="G175" s="318"/>
      <c r="H175" s="318"/>
      <c r="I175" s="318"/>
      <c r="J175" s="318"/>
      <c r="K175" s="318"/>
      <c r="L175" s="318"/>
      <c r="M175" s="318"/>
      <c r="N175" s="318"/>
      <c r="O175" s="318"/>
      <c r="P175" s="318"/>
      <c r="Q175" s="318"/>
      <c r="R175" s="318"/>
      <c r="S175" s="318"/>
      <c r="T175" s="318"/>
      <c r="U175" s="318"/>
      <c r="V175" s="318"/>
      <c r="W175" s="318"/>
      <c r="X175" s="318"/>
      <c r="Y175" s="318"/>
      <c r="Z175" s="318"/>
    </row>
    <row r="176" ht="15.75" customHeight="1">
      <c r="A176" s="8" t="s">
        <v>2617</v>
      </c>
      <c r="B176" s="8" t="s">
        <v>2619</v>
      </c>
      <c r="C176" s="320" t="s">
        <v>2620</v>
      </c>
      <c r="D176" s="8" t="s">
        <v>1648</v>
      </c>
      <c r="E176" s="8"/>
      <c r="F176" s="8"/>
      <c r="G176" s="318"/>
      <c r="H176" s="318"/>
      <c r="I176" s="318"/>
      <c r="J176" s="318"/>
      <c r="K176" s="318"/>
      <c r="L176" s="318"/>
      <c r="M176" s="318"/>
      <c r="N176" s="318"/>
      <c r="O176" s="318"/>
      <c r="P176" s="318"/>
      <c r="Q176" s="318"/>
      <c r="R176" s="318"/>
      <c r="S176" s="318"/>
      <c r="T176" s="318"/>
      <c r="U176" s="318"/>
      <c r="V176" s="318"/>
      <c r="W176" s="318"/>
      <c r="X176" s="318"/>
      <c r="Y176" s="318"/>
      <c r="Z176" s="318"/>
    </row>
    <row r="177" ht="15.75" customHeight="1">
      <c r="A177" s="8" t="s">
        <v>2623</v>
      </c>
      <c r="B177" s="8" t="s">
        <v>2625</v>
      </c>
      <c r="C177" s="320" t="s">
        <v>2627</v>
      </c>
      <c r="D177" s="8" t="s">
        <v>1819</v>
      </c>
      <c r="E177" s="8"/>
      <c r="F177" s="8"/>
      <c r="G177" s="318"/>
      <c r="H177" s="318"/>
      <c r="I177" s="318"/>
      <c r="J177" s="318"/>
      <c r="K177" s="318"/>
      <c r="L177" s="318"/>
      <c r="M177" s="318"/>
      <c r="N177" s="318"/>
      <c r="O177" s="318"/>
      <c r="P177" s="318"/>
      <c r="Q177" s="318"/>
      <c r="R177" s="318"/>
      <c r="S177" s="318"/>
      <c r="T177" s="318"/>
      <c r="U177" s="318"/>
      <c r="V177" s="318"/>
      <c r="W177" s="318"/>
      <c r="X177" s="318"/>
      <c r="Y177" s="318"/>
      <c r="Z177" s="318"/>
    </row>
    <row r="178" ht="15.75" customHeight="1">
      <c r="A178" s="8" t="s">
        <v>2631</v>
      </c>
      <c r="B178" s="8" t="s">
        <v>2632</v>
      </c>
      <c r="C178" s="320" t="s">
        <v>2633</v>
      </c>
      <c r="D178" s="8" t="s">
        <v>1697</v>
      </c>
      <c r="E178" s="8"/>
      <c r="F178" s="8"/>
      <c r="G178" s="318"/>
      <c r="H178" s="318"/>
      <c r="I178" s="318"/>
      <c r="J178" s="318"/>
      <c r="K178" s="318"/>
      <c r="L178" s="318"/>
      <c r="M178" s="318"/>
      <c r="N178" s="318"/>
      <c r="O178" s="318"/>
      <c r="P178" s="318"/>
      <c r="Q178" s="318"/>
      <c r="R178" s="318"/>
      <c r="S178" s="318"/>
      <c r="T178" s="318"/>
      <c r="U178" s="318"/>
      <c r="V178" s="318"/>
      <c r="W178" s="318"/>
      <c r="X178" s="318"/>
      <c r="Y178" s="318"/>
      <c r="Z178" s="318"/>
    </row>
    <row r="179" ht="15.75" customHeight="1">
      <c r="A179" s="8" t="s">
        <v>2634</v>
      </c>
      <c r="B179" s="8" t="s">
        <v>2635</v>
      </c>
      <c r="C179" s="320" t="s">
        <v>2636</v>
      </c>
      <c r="D179" s="8" t="s">
        <v>1697</v>
      </c>
      <c r="E179" s="8"/>
      <c r="F179" s="8"/>
      <c r="G179" s="318"/>
      <c r="H179" s="318"/>
      <c r="I179" s="318"/>
      <c r="J179" s="318"/>
      <c r="K179" s="318"/>
      <c r="L179" s="318"/>
      <c r="M179" s="318"/>
      <c r="N179" s="318"/>
      <c r="O179" s="318"/>
      <c r="P179" s="318"/>
      <c r="Q179" s="318"/>
      <c r="R179" s="318"/>
      <c r="S179" s="318"/>
      <c r="T179" s="318"/>
      <c r="U179" s="318"/>
      <c r="V179" s="318"/>
      <c r="W179" s="318"/>
      <c r="X179" s="318"/>
      <c r="Y179" s="318"/>
      <c r="Z179" s="318"/>
    </row>
    <row r="180" ht="15.75" customHeight="1">
      <c r="A180" s="8" t="s">
        <v>2640</v>
      </c>
      <c r="B180" s="8" t="s">
        <v>2641</v>
      </c>
      <c r="C180" s="320" t="s">
        <v>2642</v>
      </c>
      <c r="D180" s="8" t="s">
        <v>2097</v>
      </c>
      <c r="E180" s="8"/>
      <c r="F180" s="8"/>
      <c r="G180" s="318"/>
      <c r="H180" s="318"/>
      <c r="I180" s="318"/>
      <c r="J180" s="318"/>
      <c r="K180" s="318"/>
      <c r="L180" s="318"/>
      <c r="M180" s="318"/>
      <c r="N180" s="318"/>
      <c r="O180" s="318"/>
      <c r="P180" s="318"/>
      <c r="Q180" s="318"/>
      <c r="R180" s="318"/>
      <c r="S180" s="318"/>
      <c r="T180" s="318"/>
      <c r="U180" s="318"/>
      <c r="V180" s="318"/>
      <c r="W180" s="318"/>
      <c r="X180" s="318"/>
      <c r="Y180" s="318"/>
      <c r="Z180" s="318"/>
    </row>
    <row r="181" ht="15.75" customHeight="1">
      <c r="A181" s="8" t="s">
        <v>2646</v>
      </c>
      <c r="B181" s="8" t="s">
        <v>2647</v>
      </c>
      <c r="C181" s="320" t="s">
        <v>2649</v>
      </c>
      <c r="D181" s="8" t="s">
        <v>1537</v>
      </c>
      <c r="E181" s="8"/>
      <c r="F181" s="8"/>
      <c r="G181" s="318"/>
      <c r="H181" s="318"/>
      <c r="I181" s="318"/>
      <c r="J181" s="318"/>
      <c r="K181" s="318"/>
      <c r="L181" s="318"/>
      <c r="M181" s="318"/>
      <c r="N181" s="318"/>
      <c r="O181" s="318"/>
      <c r="P181" s="318"/>
      <c r="Q181" s="318"/>
      <c r="R181" s="318"/>
      <c r="S181" s="318"/>
      <c r="T181" s="318"/>
      <c r="U181" s="318"/>
      <c r="V181" s="318"/>
      <c r="W181" s="318"/>
      <c r="X181" s="318"/>
      <c r="Y181" s="318"/>
      <c r="Z181" s="318"/>
    </row>
    <row r="182" ht="15.75" customHeight="1">
      <c r="A182" s="8" t="s">
        <v>2652</v>
      </c>
      <c r="B182" s="8" t="s">
        <v>2654</v>
      </c>
      <c r="C182" s="320" t="s">
        <v>490</v>
      </c>
      <c r="D182" s="8" t="s">
        <v>2657</v>
      </c>
      <c r="E182" s="8"/>
      <c r="F182" s="8"/>
      <c r="G182" s="318"/>
      <c r="H182" s="318"/>
      <c r="I182" s="318"/>
      <c r="J182" s="318"/>
      <c r="K182" s="318"/>
      <c r="L182" s="318"/>
      <c r="M182" s="318"/>
      <c r="N182" s="318"/>
      <c r="O182" s="318"/>
      <c r="P182" s="318"/>
      <c r="Q182" s="318"/>
      <c r="R182" s="318"/>
      <c r="S182" s="318"/>
      <c r="T182" s="318"/>
      <c r="U182" s="318"/>
      <c r="V182" s="318"/>
      <c r="W182" s="318"/>
      <c r="X182" s="318"/>
      <c r="Y182" s="318"/>
      <c r="Z182" s="318"/>
    </row>
    <row r="183" ht="15.75" customHeight="1">
      <c r="A183" s="8" t="s">
        <v>2659</v>
      </c>
      <c r="B183" s="8" t="s">
        <v>2661</v>
      </c>
      <c r="C183" s="320" t="s">
        <v>2663</v>
      </c>
      <c r="D183" s="8" t="s">
        <v>2657</v>
      </c>
      <c r="E183" s="8"/>
      <c r="F183" s="8"/>
      <c r="G183" s="318"/>
      <c r="H183" s="318"/>
      <c r="I183" s="318"/>
      <c r="J183" s="318"/>
      <c r="K183" s="318"/>
      <c r="L183" s="318"/>
      <c r="M183" s="318"/>
      <c r="N183" s="318"/>
      <c r="O183" s="318"/>
      <c r="P183" s="318"/>
      <c r="Q183" s="318"/>
      <c r="R183" s="318"/>
      <c r="S183" s="318"/>
      <c r="T183" s="318"/>
      <c r="U183" s="318"/>
      <c r="V183" s="318"/>
      <c r="W183" s="318"/>
      <c r="X183" s="318"/>
      <c r="Y183" s="318"/>
      <c r="Z183" s="318"/>
    </row>
    <row r="184" ht="15.75" customHeight="1">
      <c r="A184" s="8" t="s">
        <v>2664</v>
      </c>
      <c r="B184" s="8" t="s">
        <v>2665</v>
      </c>
      <c r="C184" s="320" t="s">
        <v>2667</v>
      </c>
      <c r="D184" s="8" t="s">
        <v>1619</v>
      </c>
      <c r="E184" s="8"/>
      <c r="F184" s="8"/>
      <c r="G184" s="318"/>
      <c r="H184" s="318"/>
      <c r="I184" s="318"/>
      <c r="J184" s="318"/>
      <c r="K184" s="318"/>
      <c r="L184" s="318"/>
      <c r="M184" s="318"/>
      <c r="N184" s="318"/>
      <c r="O184" s="318"/>
      <c r="P184" s="318"/>
      <c r="Q184" s="318"/>
      <c r="R184" s="318"/>
      <c r="S184" s="318"/>
      <c r="T184" s="318"/>
      <c r="U184" s="318"/>
      <c r="V184" s="318"/>
      <c r="W184" s="318"/>
      <c r="X184" s="318"/>
      <c r="Y184" s="318"/>
      <c r="Z184" s="318"/>
    </row>
    <row r="185" ht="15.75" customHeight="1">
      <c r="A185" s="8" t="s">
        <v>2669</v>
      </c>
      <c r="B185" s="8" t="s">
        <v>2670</v>
      </c>
      <c r="C185" s="320" t="s">
        <v>2671</v>
      </c>
      <c r="D185" s="8" t="s">
        <v>1655</v>
      </c>
      <c r="E185" s="8"/>
      <c r="F185" s="8"/>
      <c r="G185" s="318"/>
      <c r="H185" s="318"/>
      <c r="I185" s="318"/>
      <c r="J185" s="318"/>
      <c r="K185" s="318"/>
      <c r="L185" s="318"/>
      <c r="M185" s="318"/>
      <c r="N185" s="318"/>
      <c r="O185" s="318"/>
      <c r="P185" s="318"/>
      <c r="Q185" s="318"/>
      <c r="R185" s="318"/>
      <c r="S185" s="318"/>
      <c r="T185" s="318"/>
      <c r="U185" s="318"/>
      <c r="V185" s="318"/>
      <c r="W185" s="318"/>
      <c r="X185" s="318"/>
      <c r="Y185" s="318"/>
      <c r="Z185" s="318"/>
    </row>
    <row r="186" ht="15.75" customHeight="1">
      <c r="A186" s="8" t="s">
        <v>2674</v>
      </c>
      <c r="B186" s="8" t="s">
        <v>2675</v>
      </c>
      <c r="C186" s="320" t="s">
        <v>2676</v>
      </c>
      <c r="D186" s="8" t="s">
        <v>1855</v>
      </c>
      <c r="E186" s="8"/>
      <c r="F186" s="8"/>
      <c r="G186" s="318"/>
      <c r="H186" s="318"/>
      <c r="I186" s="318"/>
      <c r="J186" s="318"/>
      <c r="K186" s="318"/>
      <c r="L186" s="318"/>
      <c r="M186" s="318"/>
      <c r="N186" s="318"/>
      <c r="O186" s="318"/>
      <c r="P186" s="318"/>
      <c r="Q186" s="318"/>
      <c r="R186" s="318"/>
      <c r="S186" s="318"/>
      <c r="T186" s="318"/>
      <c r="U186" s="318"/>
      <c r="V186" s="318"/>
      <c r="W186" s="318"/>
      <c r="X186" s="318"/>
      <c r="Y186" s="318"/>
      <c r="Z186" s="318"/>
    </row>
    <row r="187" ht="15.75" customHeight="1">
      <c r="A187" s="8" t="s">
        <v>2680</v>
      </c>
      <c r="B187" s="8" t="s">
        <v>2681</v>
      </c>
      <c r="C187" s="320" t="s">
        <v>2682</v>
      </c>
      <c r="D187" s="8" t="s">
        <v>2683</v>
      </c>
      <c r="E187" s="8"/>
      <c r="F187" s="8"/>
      <c r="G187" s="318"/>
      <c r="H187" s="318"/>
      <c r="I187" s="318"/>
      <c r="J187" s="318"/>
      <c r="K187" s="318"/>
      <c r="L187" s="318"/>
      <c r="M187" s="318"/>
      <c r="N187" s="318"/>
      <c r="O187" s="318"/>
      <c r="P187" s="318"/>
      <c r="Q187" s="318"/>
      <c r="R187" s="318"/>
      <c r="S187" s="318"/>
      <c r="T187" s="318"/>
      <c r="U187" s="318"/>
      <c r="V187" s="318"/>
      <c r="W187" s="318"/>
      <c r="X187" s="318"/>
      <c r="Y187" s="318"/>
      <c r="Z187" s="318"/>
    </row>
    <row r="188" ht="15.75" customHeight="1">
      <c r="A188" s="8" t="s">
        <v>2686</v>
      </c>
      <c r="B188" s="8" t="s">
        <v>2687</v>
      </c>
      <c r="C188" s="320" t="s">
        <v>2688</v>
      </c>
      <c r="D188" s="8" t="s">
        <v>1855</v>
      </c>
      <c r="E188" s="8"/>
      <c r="F188" s="8"/>
      <c r="G188" s="318"/>
      <c r="H188" s="318"/>
      <c r="I188" s="318"/>
      <c r="J188" s="318"/>
      <c r="K188" s="318"/>
      <c r="L188" s="318"/>
      <c r="M188" s="318"/>
      <c r="N188" s="318"/>
      <c r="O188" s="318"/>
      <c r="P188" s="318"/>
      <c r="Q188" s="318"/>
      <c r="R188" s="318"/>
      <c r="S188" s="318"/>
      <c r="T188" s="318"/>
      <c r="U188" s="318"/>
      <c r="V188" s="318"/>
      <c r="W188" s="318"/>
      <c r="X188" s="318"/>
      <c r="Y188" s="318"/>
      <c r="Z188" s="318"/>
    </row>
    <row r="189" ht="15.75" customHeight="1">
      <c r="A189" s="8" t="s">
        <v>2691</v>
      </c>
      <c r="B189" s="8" t="s">
        <v>2692</v>
      </c>
      <c r="C189" s="320" t="s">
        <v>2693</v>
      </c>
      <c r="D189" s="8" t="s">
        <v>2382</v>
      </c>
      <c r="E189" s="8"/>
      <c r="F189" s="8"/>
      <c r="G189" s="318"/>
      <c r="H189" s="318"/>
      <c r="I189" s="318"/>
      <c r="J189" s="318"/>
      <c r="K189" s="318"/>
      <c r="L189" s="318"/>
      <c r="M189" s="318"/>
      <c r="N189" s="318"/>
      <c r="O189" s="318"/>
      <c r="P189" s="318"/>
      <c r="Q189" s="318"/>
      <c r="R189" s="318"/>
      <c r="S189" s="318"/>
      <c r="T189" s="318"/>
      <c r="U189" s="318"/>
      <c r="V189" s="318"/>
      <c r="W189" s="318"/>
      <c r="X189" s="318"/>
      <c r="Y189" s="318"/>
      <c r="Z189" s="318"/>
    </row>
    <row r="190" ht="15.75" customHeight="1">
      <c r="A190" s="8" t="s">
        <v>2697</v>
      </c>
      <c r="B190" s="8" t="s">
        <v>2698</v>
      </c>
      <c r="C190" s="320" t="s">
        <v>2699</v>
      </c>
      <c r="D190" s="8" t="s">
        <v>2382</v>
      </c>
      <c r="E190" s="8"/>
      <c r="F190" s="8"/>
      <c r="G190" s="318"/>
      <c r="H190" s="318"/>
      <c r="I190" s="318"/>
      <c r="J190" s="318"/>
      <c r="K190" s="318"/>
      <c r="L190" s="318"/>
      <c r="M190" s="318"/>
      <c r="N190" s="318"/>
      <c r="O190" s="318"/>
      <c r="P190" s="318"/>
      <c r="Q190" s="318"/>
      <c r="R190" s="318"/>
      <c r="S190" s="318"/>
      <c r="T190" s="318"/>
      <c r="U190" s="318"/>
      <c r="V190" s="318"/>
      <c r="W190" s="318"/>
      <c r="X190" s="318"/>
      <c r="Y190" s="318"/>
      <c r="Z190" s="318"/>
    </row>
    <row r="191" ht="15.75" customHeight="1">
      <c r="A191" s="8" t="s">
        <v>2703</v>
      </c>
      <c r="B191" s="8" t="s">
        <v>2704</v>
      </c>
      <c r="C191" s="320" t="s">
        <v>2705</v>
      </c>
      <c r="D191" s="8" t="s">
        <v>2382</v>
      </c>
      <c r="E191" s="8"/>
      <c r="F191" s="8"/>
      <c r="G191" s="318"/>
      <c r="H191" s="318"/>
      <c r="I191" s="318"/>
      <c r="J191" s="318"/>
      <c r="K191" s="318"/>
      <c r="L191" s="318"/>
      <c r="M191" s="318"/>
      <c r="N191" s="318"/>
      <c r="O191" s="318"/>
      <c r="P191" s="318"/>
      <c r="Q191" s="318"/>
      <c r="R191" s="318"/>
      <c r="S191" s="318"/>
      <c r="T191" s="318"/>
      <c r="U191" s="318"/>
      <c r="V191" s="318"/>
      <c r="W191" s="318"/>
      <c r="X191" s="318"/>
      <c r="Y191" s="318"/>
      <c r="Z191" s="318"/>
    </row>
    <row r="192" ht="15.75" customHeight="1">
      <c r="A192" s="8" t="s">
        <v>2708</v>
      </c>
      <c r="B192" s="8" t="s">
        <v>2709</v>
      </c>
      <c r="C192" s="320" t="s">
        <v>2710</v>
      </c>
      <c r="D192" s="8" t="s">
        <v>2382</v>
      </c>
      <c r="E192" s="8"/>
      <c r="F192" s="8"/>
      <c r="G192" s="318"/>
      <c r="H192" s="318"/>
      <c r="I192" s="318"/>
      <c r="J192" s="318"/>
      <c r="K192" s="318"/>
      <c r="L192" s="318"/>
      <c r="M192" s="318"/>
      <c r="N192" s="318"/>
      <c r="O192" s="318"/>
      <c r="P192" s="318"/>
      <c r="Q192" s="318"/>
      <c r="R192" s="318"/>
      <c r="S192" s="318"/>
      <c r="T192" s="318"/>
      <c r="U192" s="318"/>
      <c r="V192" s="318"/>
      <c r="W192" s="318"/>
      <c r="X192" s="318"/>
      <c r="Y192" s="318"/>
      <c r="Z192" s="318"/>
    </row>
    <row r="193" ht="15.75" customHeight="1">
      <c r="A193" s="8" t="s">
        <v>2712</v>
      </c>
      <c r="B193" s="8" t="s">
        <v>2713</v>
      </c>
      <c r="C193" s="320" t="s">
        <v>2714</v>
      </c>
      <c r="D193" s="8" t="s">
        <v>2382</v>
      </c>
      <c r="E193" s="8"/>
      <c r="F193" s="8"/>
      <c r="G193" s="318"/>
      <c r="H193" s="318"/>
      <c r="I193" s="318"/>
      <c r="J193" s="318"/>
      <c r="K193" s="318"/>
      <c r="L193" s="318"/>
      <c r="M193" s="318"/>
      <c r="N193" s="318"/>
      <c r="O193" s="318"/>
      <c r="P193" s="318"/>
      <c r="Q193" s="318"/>
      <c r="R193" s="318"/>
      <c r="S193" s="318"/>
      <c r="T193" s="318"/>
      <c r="U193" s="318"/>
      <c r="V193" s="318"/>
      <c r="W193" s="318"/>
      <c r="X193" s="318"/>
      <c r="Y193" s="318"/>
      <c r="Z193" s="318"/>
    </row>
    <row r="194" ht="15.75" customHeight="1">
      <c r="A194" s="8" t="s">
        <v>2717</v>
      </c>
      <c r="B194" s="8" t="s">
        <v>2719</v>
      </c>
      <c r="C194" s="320" t="s">
        <v>2721</v>
      </c>
      <c r="D194" s="8" t="s">
        <v>2382</v>
      </c>
      <c r="E194" s="8"/>
      <c r="F194" s="8"/>
      <c r="G194" s="318"/>
      <c r="H194" s="318"/>
      <c r="I194" s="318"/>
      <c r="J194" s="318"/>
      <c r="K194" s="318"/>
      <c r="L194" s="318"/>
      <c r="M194" s="318"/>
      <c r="N194" s="318"/>
      <c r="O194" s="318"/>
      <c r="P194" s="318"/>
      <c r="Q194" s="318"/>
      <c r="R194" s="318"/>
      <c r="S194" s="318"/>
      <c r="T194" s="318"/>
      <c r="U194" s="318"/>
      <c r="V194" s="318"/>
      <c r="W194" s="318"/>
      <c r="X194" s="318"/>
      <c r="Y194" s="318"/>
      <c r="Z194" s="318"/>
    </row>
    <row r="195" ht="15.75" customHeight="1">
      <c r="A195" s="8" t="s">
        <v>2723</v>
      </c>
      <c r="B195" s="8" t="s">
        <v>2724</v>
      </c>
      <c r="C195" s="320" t="s">
        <v>2726</v>
      </c>
      <c r="D195" s="8" t="s">
        <v>2382</v>
      </c>
      <c r="E195" s="8"/>
      <c r="F195" s="8"/>
      <c r="G195" s="318"/>
      <c r="H195" s="318"/>
      <c r="I195" s="318"/>
      <c r="J195" s="318"/>
      <c r="K195" s="318"/>
      <c r="L195" s="318"/>
      <c r="M195" s="318"/>
      <c r="N195" s="318"/>
      <c r="O195" s="318"/>
      <c r="P195" s="318"/>
      <c r="Q195" s="318"/>
      <c r="R195" s="318"/>
      <c r="S195" s="318"/>
      <c r="T195" s="318"/>
      <c r="U195" s="318"/>
      <c r="V195" s="318"/>
      <c r="W195" s="318"/>
      <c r="X195" s="318"/>
      <c r="Y195" s="318"/>
      <c r="Z195" s="318"/>
    </row>
    <row r="196" ht="15.75" customHeight="1">
      <c r="A196" s="8" t="s">
        <v>2728</v>
      </c>
      <c r="B196" s="8" t="s">
        <v>2729</v>
      </c>
      <c r="C196" s="320" t="s">
        <v>2731</v>
      </c>
      <c r="D196" s="8" t="s">
        <v>1884</v>
      </c>
      <c r="E196" s="8"/>
      <c r="F196" s="8"/>
      <c r="G196" s="318"/>
      <c r="H196" s="318"/>
      <c r="I196" s="318"/>
      <c r="J196" s="318"/>
      <c r="K196" s="318"/>
      <c r="L196" s="318"/>
      <c r="M196" s="318"/>
      <c r="N196" s="318"/>
      <c r="O196" s="318"/>
      <c r="P196" s="318"/>
      <c r="Q196" s="318"/>
      <c r="R196" s="318"/>
      <c r="S196" s="318"/>
      <c r="T196" s="318"/>
      <c r="U196" s="318"/>
      <c r="V196" s="318"/>
      <c r="W196" s="318"/>
      <c r="X196" s="318"/>
      <c r="Y196" s="318"/>
      <c r="Z196" s="318"/>
    </row>
    <row r="197" ht="15.75" customHeight="1">
      <c r="A197" s="8" t="s">
        <v>2734</v>
      </c>
      <c r="B197" s="8" t="s">
        <v>2735</v>
      </c>
      <c r="C197" s="320" t="s">
        <v>2738</v>
      </c>
      <c r="D197" s="8" t="s">
        <v>1884</v>
      </c>
      <c r="E197" s="8"/>
      <c r="F197" s="8"/>
      <c r="G197" s="318"/>
      <c r="H197" s="318"/>
      <c r="I197" s="318"/>
      <c r="J197" s="318"/>
      <c r="K197" s="318"/>
      <c r="L197" s="318"/>
      <c r="M197" s="318"/>
      <c r="N197" s="318"/>
      <c r="O197" s="318"/>
      <c r="P197" s="318"/>
      <c r="Q197" s="318"/>
      <c r="R197" s="318"/>
      <c r="S197" s="318"/>
      <c r="T197" s="318"/>
      <c r="U197" s="318"/>
      <c r="V197" s="318"/>
      <c r="W197" s="318"/>
      <c r="X197" s="318"/>
      <c r="Y197" s="318"/>
      <c r="Z197" s="318"/>
    </row>
    <row r="198" ht="15.75" customHeight="1">
      <c r="A198" s="8" t="s">
        <v>2741</v>
      </c>
      <c r="B198" s="8" t="s">
        <v>2742</v>
      </c>
      <c r="C198" s="320" t="s">
        <v>2743</v>
      </c>
      <c r="D198" s="8" t="s">
        <v>1884</v>
      </c>
      <c r="E198" s="8"/>
      <c r="F198" s="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  <c r="U198" s="318"/>
      <c r="V198" s="318"/>
      <c r="W198" s="318"/>
      <c r="X198" s="318"/>
      <c r="Y198" s="318"/>
      <c r="Z198" s="318"/>
    </row>
    <row r="199" ht="15.75" customHeight="1">
      <c r="A199" s="8" t="s">
        <v>2747</v>
      </c>
      <c r="B199" s="8" t="s">
        <v>2748</v>
      </c>
      <c r="C199" s="320" t="s">
        <v>2749</v>
      </c>
      <c r="D199" s="8" t="s">
        <v>1884</v>
      </c>
      <c r="E199" s="8"/>
      <c r="F199" s="8"/>
      <c r="G199" s="318"/>
      <c r="H199" s="318"/>
      <c r="I199" s="318"/>
      <c r="J199" s="318"/>
      <c r="K199" s="318"/>
      <c r="L199" s="318"/>
      <c r="M199" s="318"/>
      <c r="N199" s="318"/>
      <c r="O199" s="318"/>
      <c r="P199" s="318"/>
      <c r="Q199" s="318"/>
      <c r="R199" s="318"/>
      <c r="S199" s="318"/>
      <c r="T199" s="318"/>
      <c r="U199" s="318"/>
      <c r="V199" s="318"/>
      <c r="W199" s="318"/>
      <c r="X199" s="318"/>
      <c r="Y199" s="318"/>
      <c r="Z199" s="318"/>
    </row>
    <row r="200" ht="15.75" customHeight="1">
      <c r="A200" s="8" t="s">
        <v>2753</v>
      </c>
      <c r="B200" s="8" t="s">
        <v>2754</v>
      </c>
      <c r="C200" s="320" t="s">
        <v>2755</v>
      </c>
      <c r="D200" s="8" t="s">
        <v>1884</v>
      </c>
      <c r="E200" s="8"/>
      <c r="F200" s="8"/>
      <c r="G200" s="318"/>
      <c r="H200" s="318"/>
      <c r="I200" s="318"/>
      <c r="J200" s="318"/>
      <c r="K200" s="318"/>
      <c r="L200" s="318"/>
      <c r="M200" s="318"/>
      <c r="N200" s="318"/>
      <c r="O200" s="318"/>
      <c r="P200" s="318"/>
      <c r="Q200" s="318"/>
      <c r="R200" s="318"/>
      <c r="S200" s="318"/>
      <c r="T200" s="318"/>
      <c r="U200" s="318"/>
      <c r="V200" s="318"/>
      <c r="W200" s="318"/>
      <c r="X200" s="318"/>
      <c r="Y200" s="318"/>
      <c r="Z200" s="318"/>
    </row>
    <row r="201" ht="15.75" customHeight="1">
      <c r="A201" s="8" t="s">
        <v>2759</v>
      </c>
      <c r="B201" s="8" t="s">
        <v>2760</v>
      </c>
      <c r="C201" s="320" t="s">
        <v>2761</v>
      </c>
      <c r="D201" s="8" t="s">
        <v>2762</v>
      </c>
      <c r="E201" s="8"/>
      <c r="F201" s="8"/>
      <c r="G201" s="318"/>
      <c r="H201" s="318"/>
      <c r="I201" s="318"/>
      <c r="J201" s="318"/>
      <c r="K201" s="318"/>
      <c r="L201" s="318"/>
      <c r="M201" s="318"/>
      <c r="N201" s="318"/>
      <c r="O201" s="318"/>
      <c r="P201" s="318"/>
      <c r="Q201" s="318"/>
      <c r="R201" s="318"/>
      <c r="S201" s="318"/>
      <c r="T201" s="318"/>
      <c r="U201" s="318"/>
      <c r="V201" s="318"/>
      <c r="W201" s="318"/>
      <c r="X201" s="318"/>
      <c r="Y201" s="318"/>
      <c r="Z201" s="318"/>
    </row>
    <row r="202" ht="15.75" customHeight="1">
      <c r="A202" s="8" t="s">
        <v>2765</v>
      </c>
      <c r="B202" s="8" t="s">
        <v>2766</v>
      </c>
      <c r="C202" s="320" t="s">
        <v>2768</v>
      </c>
      <c r="D202" s="8" t="s">
        <v>1969</v>
      </c>
      <c r="E202" s="8"/>
      <c r="F202" s="8"/>
      <c r="G202" s="318"/>
      <c r="H202" s="318"/>
      <c r="I202" s="318"/>
      <c r="J202" s="318"/>
      <c r="K202" s="318"/>
      <c r="L202" s="318"/>
      <c r="M202" s="318"/>
      <c r="N202" s="318"/>
      <c r="O202" s="318"/>
      <c r="P202" s="318"/>
      <c r="Q202" s="318"/>
      <c r="R202" s="318"/>
      <c r="S202" s="318"/>
      <c r="T202" s="318"/>
      <c r="U202" s="318"/>
      <c r="V202" s="318"/>
      <c r="W202" s="318"/>
      <c r="X202" s="318"/>
      <c r="Y202" s="318"/>
      <c r="Z202" s="318"/>
    </row>
    <row r="203" ht="15.75" customHeight="1">
      <c r="A203" s="8" t="s">
        <v>2773</v>
      </c>
      <c r="B203" s="8" t="s">
        <v>2775</v>
      </c>
      <c r="C203" s="320" t="s">
        <v>2776</v>
      </c>
      <c r="D203" s="8" t="s">
        <v>2382</v>
      </c>
      <c r="E203" s="8"/>
      <c r="F203" s="8"/>
      <c r="G203" s="318"/>
      <c r="H203" s="318"/>
      <c r="I203" s="318"/>
      <c r="J203" s="318"/>
      <c r="K203" s="318"/>
      <c r="L203" s="318"/>
      <c r="M203" s="318"/>
      <c r="N203" s="318"/>
      <c r="O203" s="318"/>
      <c r="P203" s="318"/>
      <c r="Q203" s="318"/>
      <c r="R203" s="318"/>
      <c r="S203" s="318"/>
      <c r="T203" s="318"/>
      <c r="U203" s="318"/>
      <c r="V203" s="318"/>
      <c r="W203" s="318"/>
      <c r="X203" s="318"/>
      <c r="Y203" s="318"/>
      <c r="Z203" s="318"/>
    </row>
    <row r="204" ht="15.75" customHeight="1">
      <c r="A204" s="8" t="s">
        <v>2782</v>
      </c>
      <c r="B204" s="8" t="s">
        <v>2783</v>
      </c>
      <c r="C204" s="320" t="s">
        <v>2784</v>
      </c>
      <c r="D204" s="8" t="s">
        <v>1884</v>
      </c>
      <c r="E204" s="8"/>
      <c r="F204" s="8"/>
      <c r="G204" s="318"/>
      <c r="H204" s="318"/>
      <c r="I204" s="318"/>
      <c r="J204" s="318"/>
      <c r="K204" s="318"/>
      <c r="L204" s="318"/>
      <c r="M204" s="318"/>
      <c r="N204" s="318"/>
      <c r="O204" s="318"/>
      <c r="P204" s="318"/>
      <c r="Q204" s="318"/>
      <c r="R204" s="318"/>
      <c r="S204" s="318"/>
      <c r="T204" s="318"/>
      <c r="U204" s="318"/>
      <c r="V204" s="318"/>
      <c r="W204" s="318"/>
      <c r="X204" s="318"/>
      <c r="Y204" s="318"/>
      <c r="Z204" s="318"/>
    </row>
    <row r="205" ht="15.75" customHeight="1">
      <c r="A205" s="8" t="s">
        <v>2787</v>
      </c>
      <c r="B205" s="8" t="s">
        <v>2788</v>
      </c>
      <c r="C205" s="320" t="s">
        <v>2789</v>
      </c>
      <c r="D205" s="8" t="s">
        <v>1884</v>
      </c>
      <c r="E205" s="8"/>
      <c r="F205" s="8"/>
      <c r="G205" s="318"/>
      <c r="H205" s="318"/>
      <c r="I205" s="318"/>
      <c r="J205" s="318"/>
      <c r="K205" s="318"/>
      <c r="L205" s="318"/>
      <c r="M205" s="318"/>
      <c r="N205" s="318"/>
      <c r="O205" s="318"/>
      <c r="P205" s="318"/>
      <c r="Q205" s="318"/>
      <c r="R205" s="318"/>
      <c r="S205" s="318"/>
      <c r="T205" s="318"/>
      <c r="U205" s="318"/>
      <c r="V205" s="318"/>
      <c r="W205" s="318"/>
      <c r="X205" s="318"/>
      <c r="Y205" s="318"/>
      <c r="Z205" s="318"/>
    </row>
    <row r="206" ht="15.75" customHeight="1">
      <c r="A206" s="8" t="s">
        <v>2796</v>
      </c>
      <c r="B206" s="8" t="s">
        <v>2797</v>
      </c>
      <c r="C206" s="320" t="s">
        <v>2798</v>
      </c>
      <c r="D206" s="8" t="s">
        <v>2382</v>
      </c>
      <c r="E206" s="8"/>
      <c r="F206" s="8"/>
      <c r="G206" s="318"/>
      <c r="H206" s="318"/>
      <c r="I206" s="318"/>
      <c r="J206" s="318"/>
      <c r="K206" s="318"/>
      <c r="L206" s="318"/>
      <c r="M206" s="318"/>
      <c r="N206" s="318"/>
      <c r="O206" s="318"/>
      <c r="P206" s="318"/>
      <c r="Q206" s="318"/>
      <c r="R206" s="318"/>
      <c r="S206" s="318"/>
      <c r="T206" s="318"/>
      <c r="U206" s="318"/>
      <c r="V206" s="318"/>
      <c r="W206" s="318"/>
      <c r="X206" s="318"/>
      <c r="Y206" s="318"/>
      <c r="Z206" s="318"/>
    </row>
    <row r="207" ht="15.75" customHeight="1">
      <c r="A207" s="8" t="s">
        <v>2802</v>
      </c>
      <c r="B207" s="8" t="s">
        <v>2803</v>
      </c>
      <c r="C207" s="320" t="s">
        <v>2804</v>
      </c>
      <c r="D207" s="8" t="s">
        <v>1896</v>
      </c>
      <c r="E207" s="8"/>
      <c r="F207" s="8"/>
      <c r="G207" s="318"/>
      <c r="H207" s="318"/>
      <c r="I207" s="318"/>
      <c r="J207" s="318"/>
      <c r="K207" s="318"/>
      <c r="L207" s="318"/>
      <c r="M207" s="318"/>
      <c r="N207" s="318"/>
      <c r="O207" s="318"/>
      <c r="P207" s="318"/>
      <c r="Q207" s="318"/>
      <c r="R207" s="318"/>
      <c r="S207" s="318"/>
      <c r="T207" s="318"/>
      <c r="U207" s="318"/>
      <c r="V207" s="318"/>
      <c r="W207" s="318"/>
      <c r="X207" s="318"/>
      <c r="Y207" s="318"/>
      <c r="Z207" s="318"/>
    </row>
    <row r="208" ht="15.75" customHeight="1">
      <c r="A208" s="8" t="s">
        <v>2808</v>
      </c>
      <c r="B208" s="8" t="s">
        <v>2809</v>
      </c>
      <c r="C208" s="320" t="s">
        <v>2811</v>
      </c>
      <c r="D208" s="8" t="s">
        <v>2418</v>
      </c>
      <c r="E208" s="8"/>
      <c r="F208" s="8"/>
      <c r="G208" s="318"/>
      <c r="H208" s="318"/>
      <c r="I208" s="318"/>
      <c r="J208" s="318"/>
      <c r="K208" s="318"/>
      <c r="L208" s="318"/>
      <c r="M208" s="318"/>
      <c r="N208" s="318"/>
      <c r="O208" s="318"/>
      <c r="P208" s="318"/>
      <c r="Q208" s="318"/>
      <c r="R208" s="318"/>
      <c r="S208" s="318"/>
      <c r="T208" s="318"/>
      <c r="U208" s="318"/>
      <c r="V208" s="318"/>
      <c r="W208" s="318"/>
      <c r="X208" s="318"/>
      <c r="Y208" s="318"/>
      <c r="Z208" s="318"/>
    </row>
    <row r="209" ht="15.75" customHeight="1">
      <c r="A209" s="8" t="s">
        <v>2817</v>
      </c>
      <c r="B209" s="8" t="s">
        <v>2818</v>
      </c>
      <c r="C209" s="320" t="s">
        <v>2819</v>
      </c>
      <c r="D209" s="8" t="s">
        <v>2418</v>
      </c>
      <c r="E209" s="8"/>
      <c r="F209" s="8"/>
      <c r="G209" s="318"/>
      <c r="H209" s="318"/>
      <c r="I209" s="318"/>
      <c r="J209" s="318"/>
      <c r="K209" s="318"/>
      <c r="L209" s="318"/>
      <c r="M209" s="318"/>
      <c r="N209" s="318"/>
      <c r="O209" s="318"/>
      <c r="P209" s="318"/>
      <c r="Q209" s="318"/>
      <c r="R209" s="318"/>
      <c r="S209" s="318"/>
      <c r="T209" s="318"/>
      <c r="U209" s="318"/>
      <c r="V209" s="318"/>
      <c r="W209" s="318"/>
      <c r="X209" s="318"/>
      <c r="Y209" s="318"/>
      <c r="Z209" s="318"/>
    </row>
    <row r="210" ht="15.75" customHeight="1">
      <c r="A210" s="8" t="s">
        <v>2823</v>
      </c>
      <c r="B210" s="8" t="s">
        <v>2824</v>
      </c>
      <c r="C210" s="320" t="s">
        <v>2825</v>
      </c>
      <c r="D210" s="8" t="s">
        <v>1537</v>
      </c>
      <c r="E210" s="8"/>
      <c r="F210" s="8"/>
      <c r="G210" s="318"/>
      <c r="H210" s="318"/>
      <c r="I210" s="318"/>
      <c r="J210" s="318"/>
      <c r="K210" s="318"/>
      <c r="L210" s="318"/>
      <c r="M210" s="318"/>
      <c r="N210" s="318"/>
      <c r="O210" s="318"/>
      <c r="P210" s="318"/>
      <c r="Q210" s="318"/>
      <c r="R210" s="318"/>
      <c r="S210" s="318"/>
      <c r="T210" s="318"/>
      <c r="U210" s="318"/>
      <c r="V210" s="318"/>
      <c r="W210" s="318"/>
      <c r="X210" s="318"/>
      <c r="Y210" s="318"/>
      <c r="Z210" s="318"/>
    </row>
    <row r="211" ht="15.75" customHeight="1">
      <c r="A211" s="8" t="s">
        <v>2829</v>
      </c>
      <c r="B211" s="8" t="s">
        <v>2830</v>
      </c>
      <c r="C211" s="320" t="s">
        <v>2831</v>
      </c>
      <c r="D211" s="8" t="s">
        <v>2832</v>
      </c>
      <c r="E211" s="8"/>
      <c r="F211" s="8"/>
      <c r="G211" s="318"/>
      <c r="H211" s="318"/>
      <c r="I211" s="318"/>
      <c r="J211" s="318"/>
      <c r="K211" s="318"/>
      <c r="L211" s="318"/>
      <c r="M211" s="318"/>
      <c r="N211" s="318"/>
      <c r="O211" s="318"/>
      <c r="P211" s="318"/>
      <c r="Q211" s="318"/>
      <c r="R211" s="318"/>
      <c r="S211" s="318"/>
      <c r="T211" s="318"/>
      <c r="U211" s="318"/>
      <c r="V211" s="318"/>
      <c r="W211" s="318"/>
      <c r="X211" s="318"/>
      <c r="Y211" s="318"/>
      <c r="Z211" s="318"/>
    </row>
    <row r="212" ht="15.75" customHeight="1">
      <c r="A212" s="8" t="s">
        <v>2836</v>
      </c>
      <c r="B212" s="8" t="s">
        <v>2837</v>
      </c>
      <c r="C212" s="320" t="s">
        <v>2838</v>
      </c>
      <c r="D212" s="8" t="s">
        <v>2382</v>
      </c>
      <c r="E212" s="8"/>
      <c r="F212" s="8"/>
      <c r="G212" s="318"/>
      <c r="H212" s="318"/>
      <c r="I212" s="318"/>
      <c r="J212" s="318"/>
      <c r="K212" s="318"/>
      <c r="L212" s="318"/>
      <c r="M212" s="318"/>
      <c r="N212" s="318"/>
      <c r="O212" s="318"/>
      <c r="P212" s="318"/>
      <c r="Q212" s="318"/>
      <c r="R212" s="318"/>
      <c r="S212" s="318"/>
      <c r="T212" s="318"/>
      <c r="U212" s="318"/>
      <c r="V212" s="318"/>
      <c r="W212" s="318"/>
      <c r="X212" s="318"/>
      <c r="Y212" s="318"/>
      <c r="Z212" s="318"/>
    </row>
    <row r="213" ht="15.75" customHeight="1">
      <c r="A213" s="8" t="s">
        <v>2842</v>
      </c>
      <c r="B213" s="8" t="s">
        <v>2843</v>
      </c>
      <c r="C213" s="320" t="s">
        <v>2844</v>
      </c>
      <c r="D213" s="8" t="s">
        <v>2382</v>
      </c>
      <c r="E213" s="8"/>
      <c r="F213" s="8"/>
      <c r="G213" s="318"/>
      <c r="H213" s="318"/>
      <c r="I213" s="318"/>
      <c r="J213" s="318"/>
      <c r="K213" s="318"/>
      <c r="L213" s="318"/>
      <c r="M213" s="318"/>
      <c r="N213" s="318"/>
      <c r="O213" s="318"/>
      <c r="P213" s="318"/>
      <c r="Q213" s="318"/>
      <c r="R213" s="318"/>
      <c r="S213" s="318"/>
      <c r="T213" s="318"/>
      <c r="U213" s="318"/>
      <c r="V213" s="318"/>
      <c r="W213" s="318"/>
      <c r="X213" s="318"/>
      <c r="Y213" s="318"/>
      <c r="Z213" s="318"/>
    </row>
    <row r="214" ht="15.75" customHeight="1">
      <c r="A214" s="8" t="s">
        <v>2848</v>
      </c>
      <c r="B214" s="8" t="s">
        <v>2849</v>
      </c>
      <c r="C214" s="320" t="s">
        <v>2850</v>
      </c>
      <c r="D214" s="8" t="s">
        <v>2382</v>
      </c>
      <c r="E214" s="8"/>
      <c r="F214" s="8"/>
      <c r="G214" s="318"/>
      <c r="H214" s="318"/>
      <c r="I214" s="318"/>
      <c r="J214" s="318"/>
      <c r="K214" s="318"/>
      <c r="L214" s="318"/>
      <c r="M214" s="318"/>
      <c r="N214" s="318"/>
      <c r="O214" s="318"/>
      <c r="P214" s="318"/>
      <c r="Q214" s="318"/>
      <c r="R214" s="318"/>
      <c r="S214" s="318"/>
      <c r="T214" s="318"/>
      <c r="U214" s="318"/>
      <c r="V214" s="318"/>
      <c r="W214" s="318"/>
      <c r="X214" s="318"/>
      <c r="Y214" s="318"/>
      <c r="Z214" s="318"/>
    </row>
    <row r="215" ht="15.75" customHeight="1">
      <c r="A215" s="8" t="s">
        <v>2854</v>
      </c>
      <c r="B215" s="8" t="s">
        <v>2855</v>
      </c>
      <c r="C215" s="320" t="s">
        <v>2856</v>
      </c>
      <c r="D215" s="8" t="s">
        <v>2382</v>
      </c>
      <c r="E215" s="8"/>
      <c r="F215" s="8"/>
      <c r="G215" s="318"/>
      <c r="H215" s="318"/>
      <c r="I215" s="318"/>
      <c r="J215" s="318"/>
      <c r="K215" s="318"/>
      <c r="L215" s="318"/>
      <c r="M215" s="318"/>
      <c r="N215" s="318"/>
      <c r="O215" s="318"/>
      <c r="P215" s="318"/>
      <c r="Q215" s="318"/>
      <c r="R215" s="318"/>
      <c r="S215" s="318"/>
      <c r="T215" s="318"/>
      <c r="U215" s="318"/>
      <c r="V215" s="318"/>
      <c r="W215" s="318"/>
      <c r="X215" s="318"/>
      <c r="Y215" s="318"/>
      <c r="Z215" s="318"/>
    </row>
    <row r="216" ht="15.75" customHeight="1">
      <c r="A216" s="8" t="s">
        <v>2860</v>
      </c>
      <c r="B216" s="8" t="s">
        <v>2862</v>
      </c>
      <c r="C216" s="320" t="s">
        <v>2865</v>
      </c>
      <c r="D216" s="8" t="s">
        <v>2382</v>
      </c>
      <c r="E216" s="8"/>
      <c r="F216" s="8"/>
      <c r="G216" s="318"/>
      <c r="H216" s="318"/>
      <c r="I216" s="318"/>
      <c r="J216" s="318"/>
      <c r="K216" s="318"/>
      <c r="L216" s="318"/>
      <c r="M216" s="318"/>
      <c r="N216" s="318"/>
      <c r="O216" s="318"/>
      <c r="P216" s="318"/>
      <c r="Q216" s="318"/>
      <c r="R216" s="318"/>
      <c r="S216" s="318"/>
      <c r="T216" s="318"/>
      <c r="U216" s="318"/>
      <c r="V216" s="318"/>
      <c r="W216" s="318"/>
      <c r="X216" s="318"/>
      <c r="Y216" s="318"/>
      <c r="Z216" s="318"/>
    </row>
    <row r="217" ht="15.75" customHeight="1">
      <c r="A217" s="8" t="s">
        <v>2869</v>
      </c>
      <c r="B217" s="8" t="s">
        <v>2870</v>
      </c>
      <c r="C217" s="320" t="s">
        <v>2871</v>
      </c>
      <c r="D217" s="8" t="s">
        <v>2872</v>
      </c>
      <c r="E217" s="8"/>
      <c r="F217" s="8"/>
      <c r="G217" s="318"/>
      <c r="H217" s="318"/>
      <c r="I217" s="318"/>
      <c r="J217" s="318"/>
      <c r="K217" s="318"/>
      <c r="L217" s="318"/>
      <c r="M217" s="318"/>
      <c r="N217" s="318"/>
      <c r="O217" s="318"/>
      <c r="P217" s="318"/>
      <c r="Q217" s="318"/>
      <c r="R217" s="318"/>
      <c r="S217" s="318"/>
      <c r="T217" s="318"/>
      <c r="U217" s="318"/>
      <c r="V217" s="318"/>
      <c r="W217" s="318"/>
      <c r="X217" s="318"/>
      <c r="Y217" s="318"/>
      <c r="Z217" s="318"/>
    </row>
    <row r="218" ht="15.75" customHeight="1">
      <c r="A218" s="8" t="s">
        <v>2876</v>
      </c>
      <c r="B218" s="8" t="s">
        <v>2877</v>
      </c>
      <c r="C218" s="320" t="s">
        <v>2878</v>
      </c>
      <c r="D218" s="8" t="s">
        <v>1896</v>
      </c>
      <c r="E218" s="8"/>
      <c r="F218" s="8"/>
      <c r="G218" s="318"/>
      <c r="H218" s="318"/>
      <c r="I218" s="318"/>
      <c r="J218" s="318"/>
      <c r="K218" s="318"/>
      <c r="L218" s="318"/>
      <c r="M218" s="318"/>
      <c r="N218" s="318"/>
      <c r="O218" s="318"/>
      <c r="P218" s="318"/>
      <c r="Q218" s="318"/>
      <c r="R218" s="318"/>
      <c r="S218" s="318"/>
      <c r="T218" s="318"/>
      <c r="U218" s="318"/>
      <c r="V218" s="318"/>
      <c r="W218" s="318"/>
      <c r="X218" s="318"/>
      <c r="Y218" s="318"/>
      <c r="Z218" s="318"/>
    </row>
    <row r="219" ht="15.75" customHeight="1">
      <c r="A219" s="8" t="s">
        <v>2882</v>
      </c>
      <c r="B219" s="8" t="s">
        <v>2883</v>
      </c>
      <c r="C219" s="320" t="s">
        <v>2885</v>
      </c>
      <c r="D219" s="8" t="s">
        <v>2382</v>
      </c>
      <c r="E219" s="8"/>
      <c r="F219" s="8"/>
      <c r="G219" s="318"/>
      <c r="H219" s="318"/>
      <c r="I219" s="318"/>
      <c r="J219" s="318"/>
      <c r="K219" s="318"/>
      <c r="L219" s="318"/>
      <c r="M219" s="318"/>
      <c r="N219" s="318"/>
      <c r="O219" s="318"/>
      <c r="P219" s="318"/>
      <c r="Q219" s="318"/>
      <c r="R219" s="318"/>
      <c r="S219" s="318"/>
      <c r="T219" s="318"/>
      <c r="U219" s="318"/>
      <c r="V219" s="318"/>
      <c r="W219" s="318"/>
      <c r="X219" s="318"/>
      <c r="Y219" s="318"/>
      <c r="Z219" s="318"/>
    </row>
    <row r="220" ht="15.75" customHeight="1">
      <c r="A220" s="8" t="s">
        <v>2891</v>
      </c>
      <c r="B220" s="8" t="s">
        <v>2892</v>
      </c>
      <c r="C220" s="320" t="s">
        <v>2893</v>
      </c>
      <c r="D220" s="8" t="s">
        <v>2382</v>
      </c>
      <c r="E220" s="8"/>
      <c r="F220" s="8"/>
      <c r="G220" s="318"/>
      <c r="H220" s="318"/>
      <c r="I220" s="318"/>
      <c r="J220" s="318"/>
      <c r="K220" s="318"/>
      <c r="L220" s="318"/>
      <c r="M220" s="318"/>
      <c r="N220" s="318"/>
      <c r="O220" s="318"/>
      <c r="P220" s="318"/>
      <c r="Q220" s="318"/>
      <c r="R220" s="318"/>
      <c r="S220" s="318"/>
      <c r="T220" s="318"/>
      <c r="U220" s="318"/>
      <c r="V220" s="318"/>
      <c r="W220" s="318"/>
      <c r="X220" s="318"/>
      <c r="Y220" s="318"/>
      <c r="Z220" s="318"/>
    </row>
    <row r="221" ht="15.75" customHeight="1">
      <c r="A221" s="8" t="s">
        <v>2896</v>
      </c>
      <c r="B221" s="8" t="s">
        <v>2898</v>
      </c>
      <c r="C221" s="320" t="s">
        <v>2900</v>
      </c>
      <c r="D221" s="8" t="s">
        <v>2382</v>
      </c>
      <c r="E221" s="8"/>
      <c r="F221" s="8"/>
      <c r="G221" s="318"/>
      <c r="H221" s="318"/>
      <c r="I221" s="318"/>
      <c r="J221" s="318"/>
      <c r="K221" s="318"/>
      <c r="L221" s="318"/>
      <c r="M221" s="318"/>
      <c r="N221" s="318"/>
      <c r="O221" s="318"/>
      <c r="P221" s="318"/>
      <c r="Q221" s="318"/>
      <c r="R221" s="318"/>
      <c r="S221" s="318"/>
      <c r="T221" s="318"/>
      <c r="U221" s="318"/>
      <c r="V221" s="318"/>
      <c r="W221" s="318"/>
      <c r="X221" s="318"/>
      <c r="Y221" s="318"/>
      <c r="Z221" s="318"/>
    </row>
    <row r="222" ht="15.75" customHeight="1">
      <c r="A222" s="8" t="s">
        <v>2903</v>
      </c>
      <c r="B222" s="8" t="s">
        <v>2904</v>
      </c>
      <c r="C222" s="320" t="s">
        <v>2906</v>
      </c>
      <c r="D222" s="8" t="s">
        <v>2382</v>
      </c>
      <c r="E222" s="8"/>
      <c r="F222" s="8"/>
      <c r="G222" s="318"/>
      <c r="H222" s="318"/>
      <c r="I222" s="318"/>
      <c r="J222" s="318"/>
      <c r="K222" s="318"/>
      <c r="L222" s="318"/>
      <c r="M222" s="318"/>
      <c r="N222" s="318"/>
      <c r="O222" s="318"/>
      <c r="P222" s="318"/>
      <c r="Q222" s="318"/>
      <c r="R222" s="318"/>
      <c r="S222" s="318"/>
      <c r="T222" s="318"/>
      <c r="U222" s="318"/>
      <c r="V222" s="318"/>
      <c r="W222" s="318"/>
      <c r="X222" s="318"/>
      <c r="Y222" s="318"/>
      <c r="Z222" s="318"/>
    </row>
    <row r="223" ht="15.75" customHeight="1">
      <c r="A223" s="8" t="s">
        <v>2910</v>
      </c>
      <c r="B223" s="8" t="s">
        <v>2911</v>
      </c>
      <c r="C223" s="320" t="s">
        <v>2912</v>
      </c>
      <c r="D223" s="8" t="s">
        <v>1896</v>
      </c>
      <c r="E223" s="8"/>
      <c r="F223" s="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  <c r="W223" s="318"/>
      <c r="X223" s="318"/>
      <c r="Y223" s="318"/>
      <c r="Z223" s="318"/>
    </row>
    <row r="224" ht="15.75" customHeight="1">
      <c r="A224" s="8" t="s">
        <v>2916</v>
      </c>
      <c r="B224" s="8" t="s">
        <v>2917</v>
      </c>
      <c r="C224" s="320" t="s">
        <v>2918</v>
      </c>
      <c r="D224" s="8" t="s">
        <v>1896</v>
      </c>
      <c r="E224" s="8"/>
      <c r="F224" s="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</row>
    <row r="225" ht="15.75" customHeight="1">
      <c r="A225" s="8" t="s">
        <v>2922</v>
      </c>
      <c r="B225" s="8" t="s">
        <v>2923</v>
      </c>
      <c r="C225" s="320" t="s">
        <v>363</v>
      </c>
      <c r="D225" s="8" t="s">
        <v>1896</v>
      </c>
      <c r="E225" s="8"/>
      <c r="F225" s="8"/>
      <c r="G225" s="318"/>
      <c r="H225" s="318"/>
      <c r="I225" s="318"/>
      <c r="J225" s="318"/>
      <c r="K225" s="318"/>
      <c r="L225" s="318"/>
      <c r="M225" s="318"/>
      <c r="N225" s="318"/>
      <c r="O225" s="318"/>
      <c r="P225" s="318"/>
      <c r="Q225" s="318"/>
      <c r="R225" s="318"/>
      <c r="S225" s="318"/>
      <c r="T225" s="318"/>
      <c r="U225" s="318"/>
      <c r="V225" s="318"/>
      <c r="W225" s="318"/>
      <c r="X225" s="318"/>
      <c r="Y225" s="318"/>
      <c r="Z225" s="318"/>
    </row>
    <row r="226" ht="15.75" customHeight="1">
      <c r="A226" s="8" t="s">
        <v>2924</v>
      </c>
      <c r="B226" s="8" t="s">
        <v>2925</v>
      </c>
      <c r="C226" s="320" t="s">
        <v>2926</v>
      </c>
      <c r="D226" s="8" t="s">
        <v>2382</v>
      </c>
      <c r="E226" s="8"/>
      <c r="F226" s="8"/>
      <c r="G226" s="318"/>
      <c r="H226" s="318"/>
      <c r="I226" s="318"/>
      <c r="J226" s="318"/>
      <c r="K226" s="318"/>
      <c r="L226" s="318"/>
      <c r="M226" s="318"/>
      <c r="N226" s="318"/>
      <c r="O226" s="318"/>
      <c r="P226" s="318"/>
      <c r="Q226" s="318"/>
      <c r="R226" s="318"/>
      <c r="S226" s="318"/>
      <c r="T226" s="318"/>
      <c r="U226" s="318"/>
      <c r="V226" s="318"/>
      <c r="W226" s="318"/>
      <c r="X226" s="318"/>
      <c r="Y226" s="318"/>
      <c r="Z226" s="318"/>
    </row>
    <row r="227" ht="15.75" customHeight="1">
      <c r="A227" s="8" t="s">
        <v>2927</v>
      </c>
      <c r="B227" s="8" t="s">
        <v>2928</v>
      </c>
      <c r="C227" s="320" t="s">
        <v>2929</v>
      </c>
      <c r="D227" s="8" t="s">
        <v>2382</v>
      </c>
      <c r="E227" s="8"/>
      <c r="F227" s="8"/>
      <c r="G227" s="318"/>
      <c r="H227" s="318"/>
      <c r="I227" s="318"/>
      <c r="J227" s="318"/>
      <c r="K227" s="318"/>
      <c r="L227" s="318"/>
      <c r="M227" s="318"/>
      <c r="N227" s="318"/>
      <c r="O227" s="318"/>
      <c r="P227" s="318"/>
      <c r="Q227" s="318"/>
      <c r="R227" s="318"/>
      <c r="S227" s="318"/>
      <c r="T227" s="318"/>
      <c r="U227" s="318"/>
      <c r="V227" s="318"/>
      <c r="W227" s="318"/>
      <c r="X227" s="318"/>
      <c r="Y227" s="318"/>
      <c r="Z227" s="318"/>
    </row>
    <row r="228" ht="15.75" customHeight="1">
      <c r="A228" s="8" t="s">
        <v>2930</v>
      </c>
      <c r="B228" s="8" t="s">
        <v>2931</v>
      </c>
      <c r="C228" s="320" t="s">
        <v>2932</v>
      </c>
      <c r="D228" s="8" t="s">
        <v>1896</v>
      </c>
      <c r="E228" s="8"/>
      <c r="F228" s="8"/>
      <c r="G228" s="318"/>
      <c r="H228" s="318"/>
      <c r="I228" s="318"/>
      <c r="J228" s="318"/>
      <c r="K228" s="318"/>
      <c r="L228" s="318"/>
      <c r="M228" s="318"/>
      <c r="N228" s="318"/>
      <c r="O228" s="318"/>
      <c r="P228" s="318"/>
      <c r="Q228" s="318"/>
      <c r="R228" s="318"/>
      <c r="S228" s="318"/>
      <c r="T228" s="318"/>
      <c r="U228" s="318"/>
      <c r="V228" s="318"/>
      <c r="W228" s="318"/>
      <c r="X228" s="318"/>
      <c r="Y228" s="318"/>
      <c r="Z228" s="318"/>
    </row>
    <row r="229" ht="15.75" customHeight="1">
      <c r="A229" s="8" t="s">
        <v>2933</v>
      </c>
      <c r="B229" s="8" t="s">
        <v>2934</v>
      </c>
      <c r="C229" s="320" t="s">
        <v>2935</v>
      </c>
      <c r="D229" s="8" t="s">
        <v>1884</v>
      </c>
      <c r="E229" s="8"/>
      <c r="F229" s="8"/>
      <c r="G229" s="318"/>
      <c r="H229" s="318"/>
      <c r="I229" s="318"/>
      <c r="J229" s="318"/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  <c r="U229" s="318"/>
      <c r="V229" s="318"/>
      <c r="W229" s="318"/>
      <c r="X229" s="318"/>
      <c r="Y229" s="318"/>
      <c r="Z229" s="318"/>
    </row>
    <row r="230" ht="15.75" customHeight="1">
      <c r="A230" s="8" t="s">
        <v>2936</v>
      </c>
      <c r="B230" s="8" t="s">
        <v>2937</v>
      </c>
      <c r="C230" s="320" t="s">
        <v>2938</v>
      </c>
      <c r="D230" s="8" t="s">
        <v>1896</v>
      </c>
      <c r="E230" s="8"/>
      <c r="F230" s="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</row>
    <row r="231" ht="15.75" customHeight="1">
      <c r="A231" s="8" t="s">
        <v>2939</v>
      </c>
      <c r="B231" s="8" t="s">
        <v>2940</v>
      </c>
      <c r="C231" s="320" t="s">
        <v>2941</v>
      </c>
      <c r="D231" s="8" t="s">
        <v>2942</v>
      </c>
      <c r="E231" s="8"/>
      <c r="F231" s="8"/>
      <c r="G231" s="318"/>
      <c r="H231" s="318"/>
      <c r="I231" s="318"/>
      <c r="J231" s="318"/>
      <c r="K231" s="318"/>
      <c r="L231" s="318"/>
      <c r="M231" s="318"/>
      <c r="N231" s="318"/>
      <c r="O231" s="318"/>
      <c r="P231" s="318"/>
      <c r="Q231" s="318"/>
      <c r="R231" s="318"/>
      <c r="S231" s="318"/>
      <c r="T231" s="318"/>
      <c r="U231" s="318"/>
      <c r="V231" s="318"/>
      <c r="W231" s="318"/>
      <c r="X231" s="318"/>
      <c r="Y231" s="318"/>
      <c r="Z231" s="318"/>
    </row>
    <row r="232" ht="15.75" customHeight="1">
      <c r="A232" s="8" t="s">
        <v>2943</v>
      </c>
      <c r="B232" s="8" t="s">
        <v>2944</v>
      </c>
      <c r="C232" s="320" t="s">
        <v>2945</v>
      </c>
      <c r="D232" s="8" t="s">
        <v>1884</v>
      </c>
      <c r="E232" s="8"/>
      <c r="F232" s="8"/>
      <c r="G232" s="318"/>
      <c r="H232" s="318"/>
      <c r="I232" s="318"/>
      <c r="J232" s="318"/>
      <c r="K232" s="318"/>
      <c r="L232" s="318"/>
      <c r="M232" s="318"/>
      <c r="N232" s="318"/>
      <c r="O232" s="318"/>
      <c r="P232" s="318"/>
      <c r="Q232" s="318"/>
      <c r="R232" s="318"/>
      <c r="S232" s="318"/>
      <c r="T232" s="318"/>
      <c r="U232" s="318"/>
      <c r="V232" s="318"/>
      <c r="W232" s="318"/>
      <c r="X232" s="318"/>
      <c r="Y232" s="318"/>
      <c r="Z232" s="318"/>
    </row>
    <row r="233" ht="15.75" customHeight="1">
      <c r="A233" s="8" t="s">
        <v>2946</v>
      </c>
      <c r="B233" s="8" t="s">
        <v>2947</v>
      </c>
      <c r="C233" s="320" t="s">
        <v>2948</v>
      </c>
      <c r="D233" s="8" t="s">
        <v>1884</v>
      </c>
      <c r="E233" s="8"/>
      <c r="F233" s="8"/>
      <c r="G233" s="318"/>
      <c r="H233" s="318"/>
      <c r="I233" s="318"/>
      <c r="J233" s="318"/>
      <c r="K233" s="318"/>
      <c r="L233" s="318"/>
      <c r="M233" s="318"/>
      <c r="N233" s="318"/>
      <c r="O233" s="318"/>
      <c r="P233" s="318"/>
      <c r="Q233" s="318"/>
      <c r="R233" s="318"/>
      <c r="S233" s="318"/>
      <c r="T233" s="318"/>
      <c r="U233" s="318"/>
      <c r="V233" s="318"/>
      <c r="W233" s="318"/>
      <c r="X233" s="318"/>
      <c r="Y233" s="318"/>
      <c r="Z233" s="318"/>
    </row>
    <row r="234" ht="15.75" customHeight="1">
      <c r="A234" s="8" t="s">
        <v>2949</v>
      </c>
      <c r="B234" s="8" t="s">
        <v>2950</v>
      </c>
      <c r="C234" s="320" t="s">
        <v>2951</v>
      </c>
      <c r="D234" s="8" t="s">
        <v>2382</v>
      </c>
      <c r="E234" s="8"/>
      <c r="F234" s="8"/>
      <c r="G234" s="318"/>
      <c r="H234" s="318"/>
      <c r="I234" s="318"/>
      <c r="J234" s="318"/>
      <c r="K234" s="318"/>
      <c r="L234" s="318"/>
      <c r="M234" s="318"/>
      <c r="N234" s="318"/>
      <c r="O234" s="318"/>
      <c r="P234" s="318"/>
      <c r="Q234" s="318"/>
      <c r="R234" s="318"/>
      <c r="S234" s="318"/>
      <c r="T234" s="318"/>
      <c r="U234" s="318"/>
      <c r="V234" s="318"/>
      <c r="W234" s="318"/>
      <c r="X234" s="318"/>
      <c r="Y234" s="318"/>
      <c r="Z234" s="318"/>
    </row>
    <row r="235" ht="15.75" customHeight="1">
      <c r="A235" s="8" t="s">
        <v>2952</v>
      </c>
      <c r="B235" s="8" t="s">
        <v>2953</v>
      </c>
      <c r="C235" s="320" t="s">
        <v>2954</v>
      </c>
      <c r="D235" s="8" t="s">
        <v>2382</v>
      </c>
      <c r="E235" s="8"/>
      <c r="F235" s="8"/>
      <c r="G235" s="318"/>
      <c r="H235" s="318"/>
      <c r="I235" s="318"/>
      <c r="J235" s="318"/>
      <c r="K235" s="318"/>
      <c r="L235" s="318"/>
      <c r="M235" s="318"/>
      <c r="N235" s="318"/>
      <c r="O235" s="318"/>
      <c r="P235" s="318"/>
      <c r="Q235" s="318"/>
      <c r="R235" s="318"/>
      <c r="S235" s="318"/>
      <c r="T235" s="318"/>
      <c r="U235" s="318"/>
      <c r="V235" s="318"/>
      <c r="W235" s="318"/>
      <c r="X235" s="318"/>
      <c r="Y235" s="318"/>
      <c r="Z235" s="318"/>
    </row>
    <row r="236" ht="15.75" customHeight="1">
      <c r="A236" s="8" t="s">
        <v>2955</v>
      </c>
      <c r="B236" s="8" t="s">
        <v>2956</v>
      </c>
      <c r="C236" s="320" t="s">
        <v>2957</v>
      </c>
      <c r="D236" s="8" t="s">
        <v>1884</v>
      </c>
      <c r="E236" s="8"/>
      <c r="F236" s="8"/>
      <c r="G236" s="318"/>
      <c r="H236" s="318"/>
      <c r="I236" s="318"/>
      <c r="J236" s="318"/>
      <c r="K236" s="318"/>
      <c r="L236" s="318"/>
      <c r="M236" s="318"/>
      <c r="N236" s="318"/>
      <c r="O236" s="318"/>
      <c r="P236" s="318"/>
      <c r="Q236" s="318"/>
      <c r="R236" s="318"/>
      <c r="S236" s="318"/>
      <c r="T236" s="318"/>
      <c r="U236" s="318"/>
      <c r="V236" s="318"/>
      <c r="W236" s="318"/>
      <c r="X236" s="318"/>
      <c r="Y236" s="318"/>
      <c r="Z236" s="318"/>
    </row>
    <row r="237" ht="15.75" customHeight="1">
      <c r="A237" s="8" t="s">
        <v>2958</v>
      </c>
      <c r="B237" s="8" t="s">
        <v>2959</v>
      </c>
      <c r="C237" s="320" t="s">
        <v>2960</v>
      </c>
      <c r="D237" s="8" t="s">
        <v>1819</v>
      </c>
      <c r="E237" s="8"/>
      <c r="F237" s="8"/>
      <c r="G237" s="318"/>
      <c r="H237" s="318"/>
      <c r="I237" s="318"/>
      <c r="J237" s="318"/>
      <c r="K237" s="318"/>
      <c r="L237" s="318"/>
      <c r="M237" s="318"/>
      <c r="N237" s="318"/>
      <c r="O237" s="318"/>
      <c r="P237" s="318"/>
      <c r="Q237" s="318"/>
      <c r="R237" s="318"/>
      <c r="S237" s="318"/>
      <c r="T237" s="318"/>
      <c r="U237" s="318"/>
      <c r="V237" s="318"/>
      <c r="W237" s="318"/>
      <c r="X237" s="318"/>
      <c r="Y237" s="318"/>
      <c r="Z237" s="318"/>
    </row>
    <row r="238" ht="15.75" customHeight="1">
      <c r="A238" s="8" t="s">
        <v>2961</v>
      </c>
      <c r="B238" s="8" t="s">
        <v>2962</v>
      </c>
      <c r="C238" s="320" t="s">
        <v>2963</v>
      </c>
      <c r="D238" s="8" t="s">
        <v>1896</v>
      </c>
      <c r="E238" s="8"/>
      <c r="F238" s="8"/>
      <c r="G238" s="318"/>
      <c r="H238" s="318"/>
      <c r="I238" s="318"/>
      <c r="J238" s="318"/>
      <c r="K238" s="318"/>
      <c r="L238" s="318"/>
      <c r="M238" s="318"/>
      <c r="N238" s="318"/>
      <c r="O238" s="318"/>
      <c r="P238" s="318"/>
      <c r="Q238" s="318"/>
      <c r="R238" s="318"/>
      <c r="S238" s="318"/>
      <c r="T238" s="318"/>
      <c r="U238" s="318"/>
      <c r="V238" s="318"/>
      <c r="W238" s="318"/>
      <c r="X238" s="318"/>
      <c r="Y238" s="318"/>
      <c r="Z238" s="318"/>
    </row>
    <row r="239" ht="15.75" customHeight="1">
      <c r="A239" s="8" t="s">
        <v>2964</v>
      </c>
      <c r="B239" s="8" t="s">
        <v>2965</v>
      </c>
      <c r="C239" s="320" t="s">
        <v>2966</v>
      </c>
      <c r="D239" s="8" t="s">
        <v>1819</v>
      </c>
      <c r="E239" s="8"/>
      <c r="F239" s="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8"/>
      <c r="S239" s="318"/>
      <c r="T239" s="318"/>
      <c r="U239" s="318"/>
      <c r="V239" s="318"/>
      <c r="W239" s="318"/>
      <c r="X239" s="318"/>
      <c r="Y239" s="318"/>
      <c r="Z239" s="318"/>
    </row>
    <row r="240" ht="15.75" customHeight="1">
      <c r="A240" s="8" t="s">
        <v>2967</v>
      </c>
      <c r="B240" s="8" t="s">
        <v>2968</v>
      </c>
      <c r="C240" s="320" t="s">
        <v>2969</v>
      </c>
      <c r="D240" s="8" t="s">
        <v>1896</v>
      </c>
      <c r="E240" s="8"/>
      <c r="F240" s="8"/>
      <c r="G240" s="318"/>
      <c r="H240" s="318"/>
      <c r="I240" s="318"/>
      <c r="J240" s="318"/>
      <c r="K240" s="318"/>
      <c r="L240" s="318"/>
      <c r="M240" s="318"/>
      <c r="N240" s="318"/>
      <c r="O240" s="318"/>
      <c r="P240" s="318"/>
      <c r="Q240" s="318"/>
      <c r="R240" s="318"/>
      <c r="S240" s="318"/>
      <c r="T240" s="318"/>
      <c r="U240" s="318"/>
      <c r="V240" s="318"/>
      <c r="W240" s="318"/>
      <c r="X240" s="318"/>
      <c r="Y240" s="318"/>
      <c r="Z240" s="318"/>
    </row>
    <row r="241" ht="15.75" customHeight="1">
      <c r="A241" s="8" t="s">
        <v>2972</v>
      </c>
      <c r="B241" s="8" t="s">
        <v>2973</v>
      </c>
      <c r="C241" s="320" t="s">
        <v>2974</v>
      </c>
      <c r="D241" s="8" t="s">
        <v>1896</v>
      </c>
      <c r="E241" s="8"/>
      <c r="F241" s="8"/>
      <c r="G241" s="318"/>
      <c r="H241" s="318"/>
      <c r="I241" s="318"/>
      <c r="J241" s="318"/>
      <c r="K241" s="318"/>
      <c r="L241" s="318"/>
      <c r="M241" s="318"/>
      <c r="N241" s="318"/>
      <c r="O241" s="318"/>
      <c r="P241" s="318"/>
      <c r="Q241" s="318"/>
      <c r="R241" s="318"/>
      <c r="S241" s="318"/>
      <c r="T241" s="318"/>
      <c r="U241" s="318"/>
      <c r="V241" s="318"/>
      <c r="W241" s="318"/>
      <c r="X241" s="318"/>
      <c r="Y241" s="318"/>
      <c r="Z241" s="318"/>
    </row>
    <row r="242" ht="15.75" customHeight="1">
      <c r="A242" s="8" t="s">
        <v>2978</v>
      </c>
      <c r="B242" s="8" t="s">
        <v>2979</v>
      </c>
      <c r="C242" s="320" t="s">
        <v>2980</v>
      </c>
      <c r="D242" s="8" t="s">
        <v>1896</v>
      </c>
      <c r="E242" s="8"/>
      <c r="F242" s="8"/>
      <c r="G242" s="318"/>
      <c r="H242" s="318"/>
      <c r="I242" s="318"/>
      <c r="J242" s="318"/>
      <c r="K242" s="318"/>
      <c r="L242" s="318"/>
      <c r="M242" s="318"/>
      <c r="N242" s="318"/>
      <c r="O242" s="318"/>
      <c r="P242" s="318"/>
      <c r="Q242" s="318"/>
      <c r="R242" s="318"/>
      <c r="S242" s="318"/>
      <c r="T242" s="318"/>
      <c r="U242" s="318"/>
      <c r="V242" s="318"/>
      <c r="W242" s="318"/>
      <c r="X242" s="318"/>
      <c r="Y242" s="318"/>
      <c r="Z242" s="318"/>
    </row>
    <row r="243" ht="15.75" customHeight="1">
      <c r="A243" s="8" t="s">
        <v>2984</v>
      </c>
      <c r="B243" s="8" t="s">
        <v>2985</v>
      </c>
      <c r="C243" s="320" t="s">
        <v>225</v>
      </c>
      <c r="D243" s="8" t="s">
        <v>1896</v>
      </c>
      <c r="E243" s="8"/>
      <c r="F243" s="8"/>
      <c r="G243" s="318"/>
      <c r="H243" s="318"/>
      <c r="I243" s="318"/>
      <c r="J243" s="318"/>
      <c r="K243" s="318"/>
      <c r="L243" s="318"/>
      <c r="M243" s="318"/>
      <c r="N243" s="318"/>
      <c r="O243" s="318"/>
      <c r="P243" s="318"/>
      <c r="Q243" s="318"/>
      <c r="R243" s="318"/>
      <c r="S243" s="318"/>
      <c r="T243" s="318"/>
      <c r="U243" s="318"/>
      <c r="V243" s="318"/>
      <c r="W243" s="318"/>
      <c r="X243" s="318"/>
      <c r="Y243" s="318"/>
      <c r="Z243" s="318"/>
    </row>
    <row r="244" ht="15.75" customHeight="1">
      <c r="A244" s="8" t="s">
        <v>2992</v>
      </c>
      <c r="B244" s="8" t="s">
        <v>2993</v>
      </c>
      <c r="C244" s="320" t="s">
        <v>2994</v>
      </c>
      <c r="D244" s="8" t="s">
        <v>1896</v>
      </c>
      <c r="E244" s="8"/>
      <c r="F244" s="8"/>
      <c r="G244" s="318"/>
      <c r="H244" s="318"/>
      <c r="I244" s="318"/>
      <c r="J244" s="318"/>
      <c r="K244" s="318"/>
      <c r="L244" s="318"/>
      <c r="M244" s="318"/>
      <c r="N244" s="318"/>
      <c r="O244" s="318"/>
      <c r="P244" s="318"/>
      <c r="Q244" s="318"/>
      <c r="R244" s="318"/>
      <c r="S244" s="318"/>
      <c r="T244" s="318"/>
      <c r="U244" s="318"/>
      <c r="V244" s="318"/>
      <c r="W244" s="318"/>
      <c r="X244" s="318"/>
      <c r="Y244" s="318"/>
      <c r="Z244" s="318"/>
    </row>
    <row r="245" ht="15.75" customHeight="1">
      <c r="A245" s="8" t="s">
        <v>2998</v>
      </c>
      <c r="B245" s="8" t="s">
        <v>2999</v>
      </c>
      <c r="C245" s="320" t="s">
        <v>411</v>
      </c>
      <c r="D245" s="8" t="s">
        <v>1896</v>
      </c>
      <c r="E245" s="8"/>
      <c r="F245" s="8"/>
      <c r="G245" s="318"/>
      <c r="H245" s="318"/>
      <c r="I245" s="318"/>
      <c r="J245" s="318"/>
      <c r="K245" s="318"/>
      <c r="L245" s="318"/>
      <c r="M245" s="318"/>
      <c r="N245" s="318"/>
      <c r="O245" s="318"/>
      <c r="P245" s="318"/>
      <c r="Q245" s="318"/>
      <c r="R245" s="318"/>
      <c r="S245" s="318"/>
      <c r="T245" s="318"/>
      <c r="U245" s="318"/>
      <c r="V245" s="318"/>
      <c r="W245" s="318"/>
      <c r="X245" s="318"/>
      <c r="Y245" s="318"/>
      <c r="Z245" s="318"/>
    </row>
    <row r="246" ht="15.75" customHeight="1">
      <c r="A246" s="8" t="s">
        <v>3014</v>
      </c>
      <c r="B246" s="8" t="s">
        <v>3015</v>
      </c>
      <c r="C246" s="320" t="s">
        <v>3016</v>
      </c>
      <c r="D246" s="8" t="s">
        <v>1896</v>
      </c>
      <c r="E246" s="8"/>
      <c r="F246" s="8"/>
      <c r="G246" s="318"/>
      <c r="H246" s="318"/>
      <c r="I246" s="318"/>
      <c r="J246" s="318"/>
      <c r="K246" s="318"/>
      <c r="L246" s="318"/>
      <c r="M246" s="318"/>
      <c r="N246" s="318"/>
      <c r="O246" s="318"/>
      <c r="P246" s="318"/>
      <c r="Q246" s="318"/>
      <c r="R246" s="318"/>
      <c r="S246" s="318"/>
      <c r="T246" s="318"/>
      <c r="U246" s="318"/>
      <c r="V246" s="318"/>
      <c r="W246" s="318"/>
      <c r="X246" s="318"/>
      <c r="Y246" s="318"/>
      <c r="Z246" s="318"/>
    </row>
    <row r="247" ht="15.75" customHeight="1">
      <c r="A247" s="8" t="s">
        <v>3020</v>
      </c>
      <c r="B247" s="8" t="s">
        <v>3021</v>
      </c>
      <c r="C247" s="320" t="s">
        <v>3022</v>
      </c>
      <c r="D247" s="8" t="s">
        <v>1884</v>
      </c>
      <c r="E247" s="8"/>
      <c r="F247" s="8"/>
      <c r="G247" s="318"/>
      <c r="H247" s="318"/>
      <c r="I247" s="318"/>
      <c r="J247" s="318"/>
      <c r="K247" s="318"/>
      <c r="L247" s="318"/>
      <c r="M247" s="318"/>
      <c r="N247" s="318"/>
      <c r="O247" s="318"/>
      <c r="P247" s="318"/>
      <c r="Q247" s="318"/>
      <c r="R247" s="318"/>
      <c r="S247" s="318"/>
      <c r="T247" s="318"/>
      <c r="U247" s="318"/>
      <c r="V247" s="318"/>
      <c r="W247" s="318"/>
      <c r="X247" s="318"/>
      <c r="Y247" s="318"/>
      <c r="Z247" s="318"/>
    </row>
    <row r="248" ht="15.75" customHeight="1">
      <c r="A248" s="8" t="s">
        <v>3026</v>
      </c>
      <c r="B248" s="8" t="s">
        <v>3027</v>
      </c>
      <c r="C248" s="320" t="s">
        <v>3028</v>
      </c>
      <c r="D248" s="8" t="s">
        <v>1896</v>
      </c>
      <c r="E248" s="8"/>
      <c r="F248" s="8"/>
      <c r="G248" s="318"/>
      <c r="H248" s="318"/>
      <c r="I248" s="318"/>
      <c r="J248" s="318"/>
      <c r="K248" s="318"/>
      <c r="L248" s="318"/>
      <c r="M248" s="318"/>
      <c r="N248" s="318"/>
      <c r="O248" s="318"/>
      <c r="P248" s="318"/>
      <c r="Q248" s="318"/>
      <c r="R248" s="318"/>
      <c r="S248" s="318"/>
      <c r="T248" s="318"/>
      <c r="U248" s="318"/>
      <c r="V248" s="318"/>
      <c r="W248" s="318"/>
      <c r="X248" s="318"/>
      <c r="Y248" s="318"/>
      <c r="Z248" s="318"/>
    </row>
    <row r="249" ht="15.75" customHeight="1">
      <c r="A249" s="8" t="s">
        <v>3032</v>
      </c>
      <c r="B249" s="8" t="s">
        <v>3033</v>
      </c>
      <c r="C249" s="320" t="s">
        <v>3034</v>
      </c>
      <c r="D249" s="8" t="s">
        <v>1492</v>
      </c>
      <c r="E249" s="8"/>
      <c r="F249" s="8"/>
      <c r="G249" s="318"/>
      <c r="H249" s="318"/>
      <c r="I249" s="318"/>
      <c r="J249" s="318"/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  <c r="U249" s="318"/>
      <c r="V249" s="318"/>
      <c r="W249" s="318"/>
      <c r="X249" s="318"/>
      <c r="Y249" s="318"/>
      <c r="Z249" s="318"/>
    </row>
    <row r="250" ht="15.75" customHeight="1">
      <c r="A250" s="8" t="s">
        <v>3037</v>
      </c>
      <c r="B250" s="8" t="s">
        <v>3038</v>
      </c>
      <c r="C250" s="320" t="s">
        <v>3039</v>
      </c>
      <c r="D250" s="8" t="s">
        <v>1819</v>
      </c>
      <c r="E250" s="8"/>
      <c r="F250" s="8"/>
      <c r="G250" s="318"/>
      <c r="H250" s="318"/>
      <c r="I250" s="318"/>
      <c r="J250" s="318"/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  <c r="U250" s="318"/>
      <c r="V250" s="318"/>
      <c r="W250" s="318"/>
      <c r="X250" s="318"/>
      <c r="Y250" s="318"/>
      <c r="Z250" s="318"/>
    </row>
    <row r="251" ht="15.75" customHeight="1">
      <c r="A251" s="8" t="s">
        <v>3043</v>
      </c>
      <c r="B251" s="8" t="s">
        <v>3044</v>
      </c>
      <c r="C251" s="320" t="s">
        <v>3046</v>
      </c>
      <c r="D251" s="8" t="s">
        <v>1819</v>
      </c>
      <c r="E251" s="8"/>
      <c r="F251" s="8"/>
      <c r="G251" s="318"/>
      <c r="H251" s="318"/>
      <c r="I251" s="318"/>
      <c r="J251" s="318"/>
      <c r="K251" s="318"/>
      <c r="L251" s="318"/>
      <c r="M251" s="318"/>
      <c r="N251" s="318"/>
      <c r="O251" s="318"/>
      <c r="P251" s="318"/>
      <c r="Q251" s="318"/>
      <c r="R251" s="318"/>
      <c r="S251" s="318"/>
      <c r="T251" s="318"/>
      <c r="U251" s="318"/>
      <c r="V251" s="318"/>
      <c r="W251" s="318"/>
      <c r="X251" s="318"/>
      <c r="Y251" s="318"/>
      <c r="Z251" s="318"/>
    </row>
    <row r="252" ht="15.75" customHeight="1">
      <c r="A252" s="8" t="s">
        <v>3049</v>
      </c>
      <c r="B252" s="8" t="s">
        <v>3050</v>
      </c>
      <c r="C252" s="320" t="s">
        <v>3051</v>
      </c>
      <c r="D252" s="8" t="s">
        <v>1896</v>
      </c>
      <c r="E252" s="8"/>
      <c r="F252" s="8"/>
      <c r="G252" s="318"/>
      <c r="H252" s="318"/>
      <c r="I252" s="318"/>
      <c r="J252" s="318"/>
      <c r="K252" s="318"/>
      <c r="L252" s="318"/>
      <c r="M252" s="318"/>
      <c r="N252" s="318"/>
      <c r="O252" s="318"/>
      <c r="P252" s="318"/>
      <c r="Q252" s="318"/>
      <c r="R252" s="318"/>
      <c r="S252" s="318"/>
      <c r="T252" s="318"/>
      <c r="U252" s="318"/>
      <c r="V252" s="318"/>
      <c r="W252" s="318"/>
      <c r="X252" s="318"/>
      <c r="Y252" s="318"/>
      <c r="Z252" s="318"/>
    </row>
    <row r="253" ht="15.75" customHeight="1">
      <c r="A253" s="8" t="s">
        <v>3054</v>
      </c>
      <c r="B253" s="8" t="s">
        <v>3055</v>
      </c>
      <c r="C253" s="320" t="s">
        <v>3056</v>
      </c>
      <c r="D253" s="8" t="s">
        <v>1896</v>
      </c>
      <c r="E253" s="8"/>
      <c r="F253" s="8"/>
      <c r="G253" s="318"/>
      <c r="H253" s="318"/>
      <c r="I253" s="318"/>
      <c r="J253" s="318"/>
      <c r="K253" s="318"/>
      <c r="L253" s="318"/>
      <c r="M253" s="318"/>
      <c r="N253" s="318"/>
      <c r="O253" s="318"/>
      <c r="P253" s="318"/>
      <c r="Q253" s="318"/>
      <c r="R253" s="318"/>
      <c r="S253" s="318"/>
      <c r="T253" s="318"/>
      <c r="U253" s="318"/>
      <c r="V253" s="318"/>
      <c r="W253" s="318"/>
      <c r="X253" s="318"/>
      <c r="Y253" s="318"/>
      <c r="Z253" s="318"/>
    </row>
    <row r="254" ht="15.75" customHeight="1">
      <c r="A254" s="8" t="s">
        <v>3057</v>
      </c>
      <c r="B254" s="8" t="s">
        <v>3058</v>
      </c>
      <c r="C254" s="320" t="s">
        <v>3059</v>
      </c>
      <c r="D254" s="8" t="s">
        <v>1896</v>
      </c>
      <c r="E254" s="8"/>
      <c r="F254" s="8"/>
      <c r="G254" s="318"/>
      <c r="H254" s="318"/>
      <c r="I254" s="318"/>
      <c r="J254" s="318"/>
      <c r="K254" s="318"/>
      <c r="L254" s="318"/>
      <c r="M254" s="318"/>
      <c r="N254" s="318"/>
      <c r="O254" s="318"/>
      <c r="P254" s="318"/>
      <c r="Q254" s="318"/>
      <c r="R254" s="318"/>
      <c r="S254" s="318"/>
      <c r="T254" s="318"/>
      <c r="U254" s="318"/>
      <c r="V254" s="318"/>
      <c r="W254" s="318"/>
      <c r="X254" s="318"/>
      <c r="Y254" s="318"/>
      <c r="Z254" s="318"/>
    </row>
    <row r="255" ht="15.75" customHeight="1">
      <c r="A255" s="8" t="s">
        <v>3062</v>
      </c>
      <c r="B255" s="8" t="s">
        <v>3063</v>
      </c>
      <c r="C255" s="320" t="s">
        <v>3065</v>
      </c>
      <c r="D255" s="8" t="s">
        <v>1884</v>
      </c>
      <c r="E255" s="8"/>
      <c r="F255" s="8"/>
      <c r="G255" s="318"/>
      <c r="H255" s="318"/>
      <c r="I255" s="318"/>
      <c r="J255" s="318"/>
      <c r="K255" s="318"/>
      <c r="L255" s="318"/>
      <c r="M255" s="318"/>
      <c r="N255" s="318"/>
      <c r="O255" s="318"/>
      <c r="P255" s="318"/>
      <c r="Q255" s="318"/>
      <c r="R255" s="318"/>
      <c r="S255" s="318"/>
      <c r="T255" s="318"/>
      <c r="U255" s="318"/>
      <c r="V255" s="318"/>
      <c r="W255" s="318"/>
      <c r="X255" s="318"/>
      <c r="Y255" s="318"/>
      <c r="Z255" s="318"/>
    </row>
    <row r="256" ht="15.75" customHeight="1">
      <c r="A256" s="8" t="s">
        <v>3071</v>
      </c>
      <c r="B256" s="8" t="s">
        <v>3072</v>
      </c>
      <c r="C256" s="320" t="s">
        <v>3073</v>
      </c>
      <c r="D256" s="8" t="s">
        <v>1884</v>
      </c>
      <c r="E256" s="8"/>
      <c r="F256" s="8"/>
      <c r="G256" s="318"/>
      <c r="H256" s="318"/>
      <c r="I256" s="318"/>
      <c r="J256" s="318"/>
      <c r="K256" s="318"/>
      <c r="L256" s="318"/>
      <c r="M256" s="318"/>
      <c r="N256" s="318"/>
      <c r="O256" s="318"/>
      <c r="P256" s="318"/>
      <c r="Q256" s="318"/>
      <c r="R256" s="318"/>
      <c r="S256" s="318"/>
      <c r="T256" s="318"/>
      <c r="U256" s="318"/>
      <c r="V256" s="318"/>
      <c r="W256" s="318"/>
      <c r="X256" s="318"/>
      <c r="Y256" s="318"/>
      <c r="Z256" s="318"/>
    </row>
    <row r="257" ht="15.75" customHeight="1">
      <c r="A257" s="8" t="s">
        <v>3076</v>
      </c>
      <c r="B257" s="8" t="s">
        <v>3077</v>
      </c>
      <c r="C257" s="320" t="s">
        <v>44</v>
      </c>
      <c r="D257" s="8" t="s">
        <v>1884</v>
      </c>
      <c r="E257" s="8"/>
      <c r="F257" s="8"/>
      <c r="G257" s="318"/>
      <c r="H257" s="318"/>
      <c r="I257" s="318"/>
      <c r="J257" s="318"/>
      <c r="K257" s="318"/>
      <c r="L257" s="318"/>
      <c r="M257" s="318"/>
      <c r="N257" s="318"/>
      <c r="O257" s="318"/>
      <c r="P257" s="318"/>
      <c r="Q257" s="318"/>
      <c r="R257" s="318"/>
      <c r="S257" s="318"/>
      <c r="T257" s="318"/>
      <c r="U257" s="318"/>
      <c r="V257" s="318"/>
      <c r="W257" s="318"/>
      <c r="X257" s="318"/>
      <c r="Y257" s="318"/>
      <c r="Z257" s="318"/>
    </row>
    <row r="258" ht="15.75" customHeight="1">
      <c r="A258" s="8" t="s">
        <v>3080</v>
      </c>
      <c r="B258" s="8" t="s">
        <v>3081</v>
      </c>
      <c r="C258" s="320" t="s">
        <v>3082</v>
      </c>
      <c r="D258" s="8"/>
      <c r="E258" s="8"/>
      <c r="F258" s="8"/>
      <c r="G258" s="318"/>
      <c r="H258" s="318"/>
      <c r="I258" s="318"/>
      <c r="J258" s="318"/>
      <c r="K258" s="318"/>
      <c r="L258" s="318"/>
      <c r="M258" s="318"/>
      <c r="N258" s="318"/>
      <c r="O258" s="318"/>
      <c r="P258" s="318"/>
      <c r="Q258" s="318"/>
      <c r="R258" s="318"/>
      <c r="S258" s="318"/>
      <c r="T258" s="318"/>
      <c r="U258" s="318"/>
      <c r="V258" s="318"/>
      <c r="W258" s="318"/>
      <c r="X258" s="318"/>
      <c r="Y258" s="318"/>
      <c r="Z258" s="318"/>
    </row>
    <row r="259" ht="15.75" customHeight="1">
      <c r="A259" s="8" t="s">
        <v>3085</v>
      </c>
      <c r="B259" s="8" t="s">
        <v>3086</v>
      </c>
      <c r="C259" s="320" t="s">
        <v>3087</v>
      </c>
      <c r="D259" s="8"/>
      <c r="E259" s="8"/>
      <c r="F259" s="8"/>
      <c r="G259" s="318"/>
      <c r="H259" s="318"/>
      <c r="I259" s="318"/>
      <c r="J259" s="318"/>
      <c r="K259" s="318"/>
      <c r="L259" s="318"/>
      <c r="M259" s="318"/>
      <c r="N259" s="318"/>
      <c r="O259" s="318"/>
      <c r="P259" s="318"/>
      <c r="Q259" s="318"/>
      <c r="R259" s="318"/>
      <c r="S259" s="318"/>
      <c r="T259" s="318"/>
      <c r="U259" s="318"/>
      <c r="V259" s="318"/>
      <c r="W259" s="318"/>
      <c r="X259" s="318"/>
      <c r="Y259" s="318"/>
      <c r="Z259" s="318"/>
    </row>
    <row r="260" ht="15.75" customHeight="1">
      <c r="A260" s="8" t="s">
        <v>3090</v>
      </c>
      <c r="B260" s="8" t="s">
        <v>3091</v>
      </c>
      <c r="C260" s="320" t="s">
        <v>3092</v>
      </c>
      <c r="D260" s="8"/>
      <c r="E260" s="8"/>
      <c r="F260" s="8"/>
      <c r="G260" s="318"/>
      <c r="H260" s="318"/>
      <c r="I260" s="318"/>
      <c r="J260" s="318"/>
      <c r="K260" s="318"/>
      <c r="L260" s="318"/>
      <c r="M260" s="318"/>
      <c r="N260" s="318"/>
      <c r="O260" s="318"/>
      <c r="P260" s="318"/>
      <c r="Q260" s="318"/>
      <c r="R260" s="318"/>
      <c r="S260" s="318"/>
      <c r="T260" s="318"/>
      <c r="U260" s="318"/>
      <c r="V260" s="318"/>
      <c r="W260" s="318"/>
      <c r="X260" s="318"/>
      <c r="Y260" s="318"/>
      <c r="Z260" s="318"/>
    </row>
    <row r="261" ht="15.75" customHeight="1">
      <c r="A261" s="8" t="s">
        <v>3095</v>
      </c>
      <c r="B261" s="8" t="s">
        <v>3096</v>
      </c>
      <c r="C261" s="320" t="s">
        <v>3097</v>
      </c>
      <c r="D261" s="8"/>
      <c r="E261" s="8"/>
      <c r="F261" s="8"/>
      <c r="G261" s="318"/>
      <c r="H261" s="318"/>
      <c r="I261" s="318"/>
      <c r="J261" s="318"/>
      <c r="K261" s="318"/>
      <c r="L261" s="318"/>
      <c r="M261" s="318"/>
      <c r="N261" s="318"/>
      <c r="O261" s="318"/>
      <c r="P261" s="318"/>
      <c r="Q261" s="318"/>
      <c r="R261" s="318"/>
      <c r="S261" s="318"/>
      <c r="T261" s="318"/>
      <c r="U261" s="318"/>
      <c r="V261" s="318"/>
      <c r="W261" s="318"/>
      <c r="X261" s="318"/>
      <c r="Y261" s="318"/>
      <c r="Z261" s="318"/>
    </row>
    <row r="262" ht="15.75" customHeight="1">
      <c r="A262" s="8" t="s">
        <v>3100</v>
      </c>
      <c r="B262" s="8" t="s">
        <v>3101</v>
      </c>
      <c r="C262" s="320" t="s">
        <v>3102</v>
      </c>
      <c r="D262" s="8" t="s">
        <v>1819</v>
      </c>
      <c r="E262" s="8"/>
      <c r="F262" s="8"/>
      <c r="G262" s="318"/>
      <c r="H262" s="318"/>
      <c r="I262" s="318"/>
      <c r="J262" s="318"/>
      <c r="K262" s="318"/>
      <c r="L262" s="318"/>
      <c r="M262" s="318"/>
      <c r="N262" s="318"/>
      <c r="O262" s="318"/>
      <c r="P262" s="318"/>
      <c r="Q262" s="318"/>
      <c r="R262" s="318"/>
      <c r="S262" s="318"/>
      <c r="T262" s="318"/>
      <c r="U262" s="318"/>
      <c r="V262" s="318"/>
      <c r="W262" s="318"/>
      <c r="X262" s="318"/>
      <c r="Y262" s="318"/>
      <c r="Z262" s="318"/>
    </row>
    <row r="263" ht="15.75" customHeight="1">
      <c r="A263" s="8" t="s">
        <v>3105</v>
      </c>
      <c r="B263" s="8" t="s">
        <v>3106</v>
      </c>
      <c r="C263" s="320" t="s">
        <v>3107</v>
      </c>
      <c r="D263" s="8" t="s">
        <v>1819</v>
      </c>
      <c r="E263" s="8"/>
      <c r="F263" s="8"/>
      <c r="G263" s="318"/>
      <c r="H263" s="318"/>
      <c r="I263" s="318"/>
      <c r="J263" s="318"/>
      <c r="K263" s="318"/>
      <c r="L263" s="318"/>
      <c r="M263" s="318"/>
      <c r="N263" s="318"/>
      <c r="O263" s="318"/>
      <c r="P263" s="318"/>
      <c r="Q263" s="318"/>
      <c r="R263" s="318"/>
      <c r="S263" s="318"/>
      <c r="T263" s="318"/>
      <c r="U263" s="318"/>
      <c r="V263" s="318"/>
      <c r="W263" s="318"/>
      <c r="X263" s="318"/>
      <c r="Y263" s="318"/>
      <c r="Z263" s="318"/>
    </row>
    <row r="264" ht="15.75" customHeight="1">
      <c r="A264" s="8" t="s">
        <v>3110</v>
      </c>
      <c r="B264" s="8" t="s">
        <v>3111</v>
      </c>
      <c r="C264" s="320" t="s">
        <v>3112</v>
      </c>
      <c r="D264" s="8" t="s">
        <v>1947</v>
      </c>
      <c r="E264" s="8"/>
      <c r="F264" s="8"/>
      <c r="G264" s="318"/>
      <c r="H264" s="318"/>
      <c r="I264" s="318"/>
      <c r="J264" s="318"/>
      <c r="K264" s="318"/>
      <c r="L264" s="318"/>
      <c r="M264" s="318"/>
      <c r="N264" s="318"/>
      <c r="O264" s="318"/>
      <c r="P264" s="318"/>
      <c r="Q264" s="318"/>
      <c r="R264" s="318"/>
      <c r="S264" s="318"/>
      <c r="T264" s="318"/>
      <c r="U264" s="318"/>
      <c r="V264" s="318"/>
      <c r="W264" s="318"/>
      <c r="X264" s="318"/>
      <c r="Y264" s="318"/>
      <c r="Z264" s="318"/>
    </row>
    <row r="265" ht="15.75" customHeight="1">
      <c r="A265" s="8" t="s">
        <v>3116</v>
      </c>
      <c r="B265" s="8" t="s">
        <v>3117</v>
      </c>
      <c r="C265" s="320" t="s">
        <v>3118</v>
      </c>
      <c r="D265" s="8" t="s">
        <v>1819</v>
      </c>
      <c r="E265" s="8"/>
      <c r="F265" s="8"/>
      <c r="G265" s="318"/>
      <c r="H265" s="318"/>
      <c r="I265" s="318"/>
      <c r="J265" s="318"/>
      <c r="K265" s="318"/>
      <c r="L265" s="318"/>
      <c r="M265" s="318"/>
      <c r="N265" s="318"/>
      <c r="O265" s="318"/>
      <c r="P265" s="318"/>
      <c r="Q265" s="318"/>
      <c r="R265" s="318"/>
      <c r="S265" s="318"/>
      <c r="T265" s="318"/>
      <c r="U265" s="318"/>
      <c r="V265" s="318"/>
      <c r="W265" s="318"/>
      <c r="X265" s="318"/>
      <c r="Y265" s="318"/>
      <c r="Z265" s="318"/>
    </row>
    <row r="266" ht="15.75" customHeight="1">
      <c r="A266" s="8" t="s">
        <v>3121</v>
      </c>
      <c r="B266" s="8" t="s">
        <v>3122</v>
      </c>
      <c r="C266" s="320" t="s">
        <v>3123</v>
      </c>
      <c r="D266" s="8" t="s">
        <v>1947</v>
      </c>
      <c r="E266" s="8"/>
      <c r="F266" s="8"/>
      <c r="G266" s="318"/>
      <c r="H266" s="318"/>
      <c r="I266" s="318"/>
      <c r="J266" s="318"/>
      <c r="K266" s="318"/>
      <c r="L266" s="318"/>
      <c r="M266" s="318"/>
      <c r="N266" s="318"/>
      <c r="O266" s="318"/>
      <c r="P266" s="318"/>
      <c r="Q266" s="318"/>
      <c r="R266" s="318"/>
      <c r="S266" s="318"/>
      <c r="T266" s="318"/>
      <c r="U266" s="318"/>
      <c r="V266" s="318"/>
      <c r="W266" s="318"/>
      <c r="X266" s="318"/>
      <c r="Y266" s="318"/>
      <c r="Z266" s="318"/>
    </row>
    <row r="267" ht="15.75" customHeight="1">
      <c r="A267" s="8" t="s">
        <v>3126</v>
      </c>
      <c r="B267" s="8" t="s">
        <v>3129</v>
      </c>
      <c r="C267" s="320" t="s">
        <v>3131</v>
      </c>
      <c r="D267" s="8" t="s">
        <v>1947</v>
      </c>
      <c r="E267" s="8"/>
      <c r="F267" s="8"/>
      <c r="G267" s="318"/>
      <c r="H267" s="318"/>
      <c r="I267" s="318"/>
      <c r="J267" s="318"/>
      <c r="K267" s="318"/>
      <c r="L267" s="318"/>
      <c r="M267" s="318"/>
      <c r="N267" s="318"/>
      <c r="O267" s="318"/>
      <c r="P267" s="318"/>
      <c r="Q267" s="318"/>
      <c r="R267" s="318"/>
      <c r="S267" s="318"/>
      <c r="T267" s="318"/>
      <c r="U267" s="318"/>
      <c r="V267" s="318"/>
      <c r="W267" s="318"/>
      <c r="X267" s="318"/>
      <c r="Y267" s="318"/>
      <c r="Z267" s="318"/>
    </row>
    <row r="268" ht="15.75" customHeight="1">
      <c r="A268" s="8" t="s">
        <v>3134</v>
      </c>
      <c r="B268" s="8" t="s">
        <v>3135</v>
      </c>
      <c r="C268" s="320" t="s">
        <v>3136</v>
      </c>
      <c r="D268" s="8" t="s">
        <v>1947</v>
      </c>
      <c r="E268" s="8"/>
      <c r="F268" s="8"/>
      <c r="G268" s="318"/>
      <c r="H268" s="318"/>
      <c r="I268" s="318"/>
      <c r="J268" s="318"/>
      <c r="K268" s="318"/>
      <c r="L268" s="318"/>
      <c r="M268" s="318"/>
      <c r="N268" s="318"/>
      <c r="O268" s="318"/>
      <c r="P268" s="318"/>
      <c r="Q268" s="318"/>
      <c r="R268" s="318"/>
      <c r="S268" s="318"/>
      <c r="T268" s="318"/>
      <c r="U268" s="318"/>
      <c r="V268" s="318"/>
      <c r="W268" s="318"/>
      <c r="X268" s="318"/>
      <c r="Y268" s="318"/>
      <c r="Z268" s="318"/>
    </row>
    <row r="269" ht="15.75" customHeight="1">
      <c r="A269" s="8" t="s">
        <v>3140</v>
      </c>
      <c r="B269" s="8" t="s">
        <v>3142</v>
      </c>
      <c r="C269" s="320" t="s">
        <v>3144</v>
      </c>
      <c r="D269" s="8" t="s">
        <v>2657</v>
      </c>
      <c r="E269" s="8"/>
      <c r="F269" s="8"/>
      <c r="G269" s="318"/>
      <c r="H269" s="318"/>
      <c r="I269" s="318"/>
      <c r="J269" s="318"/>
      <c r="K269" s="318"/>
      <c r="L269" s="318"/>
      <c r="M269" s="318"/>
      <c r="N269" s="318"/>
      <c r="O269" s="318"/>
      <c r="P269" s="318"/>
      <c r="Q269" s="318"/>
      <c r="R269" s="318"/>
      <c r="S269" s="318"/>
      <c r="T269" s="318"/>
      <c r="U269" s="318"/>
      <c r="V269" s="318"/>
      <c r="W269" s="318"/>
      <c r="X269" s="318"/>
      <c r="Y269" s="318"/>
      <c r="Z269" s="318"/>
    </row>
    <row r="270" ht="15.75" customHeight="1">
      <c r="A270" s="8" t="s">
        <v>3149</v>
      </c>
      <c r="B270" s="8" t="s">
        <v>3151</v>
      </c>
      <c r="C270" s="320" t="s">
        <v>415</v>
      </c>
      <c r="D270" s="8" t="s">
        <v>2382</v>
      </c>
      <c r="E270" s="8"/>
      <c r="F270" s="8"/>
      <c r="G270" s="318"/>
      <c r="H270" s="318"/>
      <c r="I270" s="318"/>
      <c r="J270" s="318"/>
      <c r="K270" s="318"/>
      <c r="L270" s="318"/>
      <c r="M270" s="318"/>
      <c r="N270" s="318"/>
      <c r="O270" s="318"/>
      <c r="P270" s="318"/>
      <c r="Q270" s="318"/>
      <c r="R270" s="318"/>
      <c r="S270" s="318"/>
      <c r="T270" s="318"/>
      <c r="U270" s="318"/>
      <c r="V270" s="318"/>
      <c r="W270" s="318"/>
      <c r="X270" s="318"/>
      <c r="Y270" s="318"/>
      <c r="Z270" s="318"/>
    </row>
    <row r="271" ht="15.75" customHeight="1">
      <c r="A271" s="8" t="s">
        <v>3155</v>
      </c>
      <c r="B271" s="8" t="s">
        <v>3156</v>
      </c>
      <c r="C271" s="320" t="s">
        <v>3157</v>
      </c>
      <c r="D271" s="8" t="s">
        <v>2382</v>
      </c>
      <c r="E271" s="8"/>
      <c r="F271" s="8"/>
      <c r="G271" s="318"/>
      <c r="H271" s="318"/>
      <c r="I271" s="318"/>
      <c r="J271" s="318"/>
      <c r="K271" s="318"/>
      <c r="L271" s="318"/>
      <c r="M271" s="318"/>
      <c r="N271" s="318"/>
      <c r="O271" s="318"/>
      <c r="P271" s="318"/>
      <c r="Q271" s="318"/>
      <c r="R271" s="318"/>
      <c r="S271" s="318"/>
      <c r="T271" s="318"/>
      <c r="U271" s="318"/>
      <c r="V271" s="318"/>
      <c r="W271" s="318"/>
      <c r="X271" s="318"/>
      <c r="Y271" s="318"/>
      <c r="Z271" s="318"/>
    </row>
    <row r="272" ht="15.75" customHeight="1">
      <c r="A272" s="8" t="s">
        <v>3161</v>
      </c>
      <c r="B272" s="8" t="s">
        <v>3162</v>
      </c>
      <c r="C272" s="320" t="s">
        <v>3163</v>
      </c>
      <c r="D272" s="8" t="s">
        <v>1947</v>
      </c>
      <c r="E272" s="8"/>
      <c r="F272" s="8"/>
      <c r="G272" s="318"/>
      <c r="H272" s="318"/>
      <c r="I272" s="318"/>
      <c r="J272" s="318"/>
      <c r="K272" s="318"/>
      <c r="L272" s="318"/>
      <c r="M272" s="318"/>
      <c r="N272" s="318"/>
      <c r="O272" s="318"/>
      <c r="P272" s="318"/>
      <c r="Q272" s="318"/>
      <c r="R272" s="318"/>
      <c r="S272" s="318"/>
      <c r="T272" s="318"/>
      <c r="U272" s="318"/>
      <c r="V272" s="318"/>
      <c r="W272" s="318"/>
      <c r="X272" s="318"/>
      <c r="Y272" s="318"/>
      <c r="Z272" s="318"/>
    </row>
    <row r="273" ht="15.75" customHeight="1">
      <c r="A273" s="8" t="s">
        <v>3167</v>
      </c>
      <c r="B273" s="8" t="s">
        <v>3168</v>
      </c>
      <c r="C273" s="320" t="s">
        <v>3169</v>
      </c>
      <c r="D273" s="8" t="s">
        <v>2657</v>
      </c>
      <c r="E273" s="8"/>
      <c r="F273" s="8"/>
      <c r="G273" s="318"/>
      <c r="H273" s="318"/>
      <c r="I273" s="318"/>
      <c r="J273" s="318"/>
      <c r="K273" s="318"/>
      <c r="L273" s="318"/>
      <c r="M273" s="318"/>
      <c r="N273" s="318"/>
      <c r="O273" s="318"/>
      <c r="P273" s="318"/>
      <c r="Q273" s="318"/>
      <c r="R273" s="318"/>
      <c r="S273" s="318"/>
      <c r="T273" s="318"/>
      <c r="U273" s="318"/>
      <c r="V273" s="318"/>
      <c r="W273" s="318"/>
      <c r="X273" s="318"/>
      <c r="Y273" s="318"/>
      <c r="Z273" s="318"/>
    </row>
    <row r="274" ht="15.75" customHeight="1">
      <c r="A274" s="8" t="s">
        <v>3171</v>
      </c>
      <c r="B274" s="8" t="s">
        <v>3173</v>
      </c>
      <c r="C274" s="320" t="s">
        <v>3175</v>
      </c>
      <c r="D274" s="8" t="s">
        <v>3176</v>
      </c>
      <c r="E274" s="8"/>
      <c r="F274" s="8"/>
      <c r="G274" s="318"/>
      <c r="H274" s="318"/>
      <c r="I274" s="318"/>
      <c r="J274" s="318"/>
      <c r="K274" s="318"/>
      <c r="L274" s="318"/>
      <c r="M274" s="318"/>
      <c r="N274" s="318"/>
      <c r="O274" s="318"/>
      <c r="P274" s="318"/>
      <c r="Q274" s="318"/>
      <c r="R274" s="318"/>
      <c r="S274" s="318"/>
      <c r="T274" s="318"/>
      <c r="U274" s="318"/>
      <c r="V274" s="318"/>
      <c r="W274" s="318"/>
      <c r="X274" s="318"/>
      <c r="Y274" s="318"/>
      <c r="Z274" s="318"/>
    </row>
    <row r="275" ht="15.75" customHeight="1">
      <c r="A275" s="8" t="s">
        <v>3177</v>
      </c>
      <c r="B275" s="8" t="s">
        <v>3178</v>
      </c>
      <c r="C275" s="320" t="s">
        <v>3180</v>
      </c>
      <c r="D275" s="8" t="s">
        <v>2872</v>
      </c>
      <c r="E275" s="8"/>
      <c r="F275" s="8"/>
      <c r="G275" s="318"/>
      <c r="H275" s="318"/>
      <c r="I275" s="318"/>
      <c r="J275" s="318"/>
      <c r="K275" s="318"/>
      <c r="L275" s="318"/>
      <c r="M275" s="318"/>
      <c r="N275" s="318"/>
      <c r="O275" s="318"/>
      <c r="P275" s="318"/>
      <c r="Q275" s="318"/>
      <c r="R275" s="318"/>
      <c r="S275" s="318"/>
      <c r="T275" s="318"/>
      <c r="U275" s="318"/>
      <c r="V275" s="318"/>
      <c r="W275" s="318"/>
      <c r="X275" s="318"/>
      <c r="Y275" s="318"/>
      <c r="Z275" s="318"/>
    </row>
    <row r="276" ht="15.75" customHeight="1">
      <c r="A276" s="8" t="s">
        <v>3184</v>
      </c>
      <c r="B276" s="8" t="s">
        <v>3185</v>
      </c>
      <c r="C276" s="320" t="s">
        <v>3186</v>
      </c>
      <c r="D276" s="8" t="s">
        <v>1438</v>
      </c>
      <c r="E276" s="8"/>
      <c r="F276" s="8"/>
      <c r="G276" s="318"/>
      <c r="H276" s="318"/>
      <c r="I276" s="318"/>
      <c r="J276" s="318"/>
      <c r="K276" s="318"/>
      <c r="L276" s="318"/>
      <c r="M276" s="318"/>
      <c r="N276" s="318"/>
      <c r="O276" s="318"/>
      <c r="P276" s="318"/>
      <c r="Q276" s="318"/>
      <c r="R276" s="318"/>
      <c r="S276" s="318"/>
      <c r="T276" s="318"/>
      <c r="U276" s="318"/>
      <c r="V276" s="318"/>
      <c r="W276" s="318"/>
      <c r="X276" s="318"/>
      <c r="Y276" s="318"/>
      <c r="Z276" s="318"/>
    </row>
    <row r="277" ht="15.75" customHeight="1">
      <c r="A277" s="8" t="s">
        <v>3190</v>
      </c>
      <c r="B277" s="8" t="s">
        <v>3191</v>
      </c>
      <c r="C277" s="320" t="s">
        <v>3192</v>
      </c>
      <c r="D277" s="8" t="s">
        <v>1438</v>
      </c>
      <c r="E277" s="8"/>
      <c r="F277" s="8"/>
      <c r="G277" s="318"/>
      <c r="H277" s="318"/>
      <c r="I277" s="318"/>
      <c r="J277" s="318"/>
      <c r="K277" s="318"/>
      <c r="L277" s="318"/>
      <c r="M277" s="318"/>
      <c r="N277" s="318"/>
      <c r="O277" s="318"/>
      <c r="P277" s="318"/>
      <c r="Q277" s="318"/>
      <c r="R277" s="318"/>
      <c r="S277" s="318"/>
      <c r="T277" s="318"/>
      <c r="U277" s="318"/>
      <c r="V277" s="318"/>
      <c r="W277" s="318"/>
      <c r="X277" s="318"/>
      <c r="Y277" s="318"/>
      <c r="Z277" s="318"/>
    </row>
    <row r="278" ht="15.75" customHeight="1">
      <c r="A278" s="8" t="s">
        <v>3194</v>
      </c>
      <c r="B278" s="8" t="s">
        <v>3195</v>
      </c>
      <c r="C278" s="320" t="s">
        <v>3196</v>
      </c>
      <c r="D278" s="8" t="s">
        <v>1774</v>
      </c>
      <c r="E278" s="8"/>
      <c r="F278" s="8"/>
      <c r="G278" s="318"/>
      <c r="H278" s="318"/>
      <c r="I278" s="318"/>
      <c r="J278" s="318"/>
      <c r="K278" s="318"/>
      <c r="L278" s="318"/>
      <c r="M278" s="318"/>
      <c r="N278" s="318"/>
      <c r="O278" s="318"/>
      <c r="P278" s="318"/>
      <c r="Q278" s="318"/>
      <c r="R278" s="318"/>
      <c r="S278" s="318"/>
      <c r="T278" s="318"/>
      <c r="U278" s="318"/>
      <c r="V278" s="318"/>
      <c r="W278" s="318"/>
      <c r="X278" s="318"/>
      <c r="Y278" s="318"/>
      <c r="Z278" s="318"/>
    </row>
    <row r="279" ht="15.75" customHeight="1">
      <c r="A279" s="8" t="s">
        <v>3197</v>
      </c>
      <c r="B279" s="8" t="s">
        <v>3198</v>
      </c>
      <c r="C279" s="320" t="s">
        <v>3199</v>
      </c>
      <c r="D279" s="8" t="s">
        <v>3200</v>
      </c>
      <c r="E279" s="8"/>
      <c r="F279" s="8"/>
      <c r="G279" s="318"/>
      <c r="H279" s="318"/>
      <c r="I279" s="318"/>
      <c r="J279" s="318"/>
      <c r="K279" s="318"/>
      <c r="L279" s="318"/>
      <c r="M279" s="318"/>
      <c r="N279" s="318"/>
      <c r="O279" s="318"/>
      <c r="P279" s="318"/>
      <c r="Q279" s="318"/>
      <c r="R279" s="318"/>
      <c r="S279" s="318"/>
      <c r="T279" s="318"/>
      <c r="U279" s="318"/>
      <c r="V279" s="318"/>
      <c r="W279" s="318"/>
      <c r="X279" s="318"/>
      <c r="Y279" s="318"/>
      <c r="Z279" s="318"/>
    </row>
    <row r="280" ht="15.75" customHeight="1">
      <c r="A280" s="8" t="s">
        <v>3201</v>
      </c>
      <c r="B280" s="8" t="s">
        <v>3202</v>
      </c>
      <c r="C280" s="320" t="s">
        <v>3203</v>
      </c>
      <c r="D280" s="8" t="s">
        <v>3200</v>
      </c>
      <c r="E280" s="8"/>
      <c r="F280" s="8"/>
      <c r="G280" s="318"/>
      <c r="H280" s="318"/>
      <c r="I280" s="318"/>
      <c r="J280" s="318"/>
      <c r="K280" s="318"/>
      <c r="L280" s="318"/>
      <c r="M280" s="318"/>
      <c r="N280" s="318"/>
      <c r="O280" s="318"/>
      <c r="P280" s="318"/>
      <c r="Q280" s="318"/>
      <c r="R280" s="318"/>
      <c r="S280" s="318"/>
      <c r="T280" s="318"/>
      <c r="U280" s="318"/>
      <c r="V280" s="318"/>
      <c r="W280" s="318"/>
      <c r="X280" s="318"/>
      <c r="Y280" s="318"/>
      <c r="Z280" s="318"/>
    </row>
    <row r="281" ht="15.75" customHeight="1">
      <c r="A281" s="8" t="s">
        <v>3204</v>
      </c>
      <c r="B281" s="8" t="s">
        <v>3205</v>
      </c>
      <c r="C281" s="320" t="s">
        <v>3206</v>
      </c>
      <c r="D281" s="8" t="s">
        <v>1537</v>
      </c>
      <c r="E281" s="8"/>
      <c r="F281" s="8"/>
      <c r="G281" s="318"/>
      <c r="H281" s="318"/>
      <c r="I281" s="318"/>
      <c r="J281" s="318"/>
      <c r="K281" s="318"/>
      <c r="L281" s="318"/>
      <c r="M281" s="318"/>
      <c r="N281" s="318"/>
      <c r="O281" s="318"/>
      <c r="P281" s="318"/>
      <c r="Q281" s="318"/>
      <c r="R281" s="318"/>
      <c r="S281" s="318"/>
      <c r="T281" s="318"/>
      <c r="U281" s="318"/>
      <c r="V281" s="318"/>
      <c r="W281" s="318"/>
      <c r="X281" s="318"/>
      <c r="Y281" s="318"/>
      <c r="Z281" s="318"/>
    </row>
    <row r="282" ht="15.75" customHeight="1">
      <c r="A282" s="8" t="s">
        <v>3207</v>
      </c>
      <c r="B282" s="8" t="s">
        <v>3208</v>
      </c>
      <c r="C282" s="320" t="s">
        <v>3209</v>
      </c>
      <c r="D282" s="8" t="s">
        <v>1537</v>
      </c>
      <c r="E282" s="8"/>
      <c r="F282" s="8"/>
      <c r="G282" s="318"/>
      <c r="H282" s="318"/>
      <c r="I282" s="318"/>
      <c r="J282" s="318"/>
      <c r="K282" s="318"/>
      <c r="L282" s="318"/>
      <c r="M282" s="318"/>
      <c r="N282" s="318"/>
      <c r="O282" s="318"/>
      <c r="P282" s="318"/>
      <c r="Q282" s="318"/>
      <c r="R282" s="318"/>
      <c r="S282" s="318"/>
      <c r="T282" s="318"/>
      <c r="U282" s="318"/>
      <c r="V282" s="318"/>
      <c r="W282" s="318"/>
      <c r="X282" s="318"/>
      <c r="Y282" s="318"/>
      <c r="Z282" s="318"/>
    </row>
    <row r="283" ht="15.75" customHeight="1">
      <c r="A283" s="8" t="s">
        <v>3210</v>
      </c>
      <c r="B283" s="8" t="s">
        <v>3211</v>
      </c>
      <c r="C283" s="320" t="s">
        <v>3212</v>
      </c>
      <c r="D283" s="8" t="s">
        <v>1729</v>
      </c>
      <c r="E283" s="8"/>
      <c r="F283" s="8"/>
      <c r="G283" s="318"/>
      <c r="H283" s="318"/>
      <c r="I283" s="318"/>
      <c r="J283" s="318"/>
      <c r="K283" s="318"/>
      <c r="L283" s="318"/>
      <c r="M283" s="318"/>
      <c r="N283" s="318"/>
      <c r="O283" s="318"/>
      <c r="P283" s="318"/>
      <c r="Q283" s="318"/>
      <c r="R283" s="318"/>
      <c r="S283" s="318"/>
      <c r="T283" s="318"/>
      <c r="U283" s="318"/>
      <c r="V283" s="318"/>
      <c r="W283" s="318"/>
      <c r="X283" s="318"/>
      <c r="Y283" s="318"/>
      <c r="Z283" s="318"/>
    </row>
    <row r="284" ht="15.75" customHeight="1">
      <c r="A284" s="8" t="s">
        <v>3213</v>
      </c>
      <c r="B284" s="8" t="s">
        <v>3214</v>
      </c>
      <c r="C284" s="320" t="s">
        <v>3215</v>
      </c>
      <c r="D284" s="8" t="s">
        <v>2017</v>
      </c>
      <c r="E284" s="8"/>
      <c r="F284" s="8"/>
      <c r="G284" s="318"/>
      <c r="H284" s="318"/>
      <c r="I284" s="318"/>
      <c r="J284" s="318"/>
      <c r="K284" s="318"/>
      <c r="L284" s="318"/>
      <c r="M284" s="318"/>
      <c r="N284" s="318"/>
      <c r="O284" s="318"/>
      <c r="P284" s="318"/>
      <c r="Q284" s="318"/>
      <c r="R284" s="318"/>
      <c r="S284" s="318"/>
      <c r="T284" s="318"/>
      <c r="U284" s="318"/>
      <c r="V284" s="318"/>
      <c r="W284" s="318"/>
      <c r="X284" s="318"/>
      <c r="Y284" s="318"/>
      <c r="Z284" s="318"/>
    </row>
    <row r="285" ht="15.75" customHeight="1">
      <c r="A285" s="8" t="s">
        <v>3216</v>
      </c>
      <c r="B285" s="8" t="s">
        <v>3217</v>
      </c>
      <c r="C285" s="320" t="s">
        <v>3218</v>
      </c>
      <c r="D285" s="8" t="s">
        <v>3200</v>
      </c>
      <c r="E285" s="8"/>
      <c r="F285" s="8"/>
      <c r="G285" s="318"/>
      <c r="H285" s="318"/>
      <c r="I285" s="318"/>
      <c r="J285" s="318"/>
      <c r="K285" s="318"/>
      <c r="L285" s="318"/>
      <c r="M285" s="318"/>
      <c r="N285" s="318"/>
      <c r="O285" s="318"/>
      <c r="P285" s="318"/>
      <c r="Q285" s="318"/>
      <c r="R285" s="318"/>
      <c r="S285" s="318"/>
      <c r="T285" s="318"/>
      <c r="U285" s="318"/>
      <c r="V285" s="318"/>
      <c r="W285" s="318"/>
      <c r="X285" s="318"/>
      <c r="Y285" s="318"/>
      <c r="Z285" s="318"/>
    </row>
    <row r="286" ht="15.75" customHeight="1">
      <c r="A286" s="8" t="s">
        <v>3219</v>
      </c>
      <c r="B286" s="8" t="s">
        <v>3220</v>
      </c>
      <c r="C286" s="320" t="s">
        <v>3221</v>
      </c>
      <c r="D286" s="8" t="s">
        <v>3222</v>
      </c>
      <c r="E286" s="8"/>
      <c r="F286" s="8"/>
      <c r="G286" s="318"/>
      <c r="H286" s="318"/>
      <c r="I286" s="318"/>
      <c r="J286" s="318"/>
      <c r="K286" s="318"/>
      <c r="L286" s="318"/>
      <c r="M286" s="318"/>
      <c r="N286" s="318"/>
      <c r="O286" s="318"/>
      <c r="P286" s="318"/>
      <c r="Q286" s="318"/>
      <c r="R286" s="318"/>
      <c r="S286" s="318"/>
      <c r="T286" s="318"/>
      <c r="U286" s="318"/>
      <c r="V286" s="318"/>
      <c r="W286" s="318"/>
      <c r="X286" s="318"/>
      <c r="Y286" s="318"/>
      <c r="Z286" s="318"/>
    </row>
    <row r="287" ht="15.75" customHeight="1">
      <c r="A287" s="8" t="s">
        <v>3223</v>
      </c>
      <c r="B287" s="8" t="s">
        <v>3224</v>
      </c>
      <c r="C287" s="320" t="s">
        <v>3225</v>
      </c>
      <c r="D287" s="8" t="s">
        <v>2150</v>
      </c>
      <c r="E287" s="8"/>
      <c r="F287" s="8"/>
      <c r="G287" s="318"/>
      <c r="H287" s="318"/>
      <c r="I287" s="318"/>
      <c r="J287" s="318"/>
      <c r="K287" s="318"/>
      <c r="L287" s="318"/>
      <c r="M287" s="318"/>
      <c r="N287" s="318"/>
      <c r="O287" s="318"/>
      <c r="P287" s="318"/>
      <c r="Q287" s="318"/>
      <c r="R287" s="318"/>
      <c r="S287" s="318"/>
      <c r="T287" s="318"/>
      <c r="U287" s="318"/>
      <c r="V287" s="318"/>
      <c r="W287" s="318"/>
      <c r="X287" s="318"/>
      <c r="Y287" s="318"/>
      <c r="Z287" s="318"/>
    </row>
    <row r="288" ht="15.75" customHeight="1">
      <c r="A288" s="8" t="s">
        <v>3226</v>
      </c>
      <c r="B288" s="8" t="s">
        <v>3227</v>
      </c>
      <c r="C288" s="320" t="s">
        <v>3228</v>
      </c>
      <c r="D288" s="8" t="s">
        <v>3229</v>
      </c>
      <c r="E288" s="8"/>
      <c r="F288" s="8"/>
      <c r="G288" s="318"/>
      <c r="H288" s="318"/>
      <c r="I288" s="318"/>
      <c r="J288" s="318"/>
      <c r="K288" s="318"/>
      <c r="L288" s="318"/>
      <c r="M288" s="318"/>
      <c r="N288" s="318"/>
      <c r="O288" s="318"/>
      <c r="P288" s="318"/>
      <c r="Q288" s="318"/>
      <c r="R288" s="318"/>
      <c r="S288" s="318"/>
      <c r="T288" s="318"/>
      <c r="U288" s="318"/>
      <c r="V288" s="318"/>
      <c r="W288" s="318"/>
      <c r="X288" s="318"/>
      <c r="Y288" s="318"/>
      <c r="Z288" s="318"/>
    </row>
    <row r="289" ht="15.75" customHeight="1">
      <c r="A289" s="8" t="s">
        <v>3230</v>
      </c>
      <c r="B289" s="8" t="s">
        <v>3231</v>
      </c>
      <c r="C289" s="320" t="s">
        <v>3232</v>
      </c>
      <c r="D289" s="8" t="s">
        <v>1729</v>
      </c>
      <c r="E289" s="8"/>
      <c r="F289" s="8"/>
      <c r="G289" s="318"/>
      <c r="H289" s="318"/>
      <c r="I289" s="318"/>
      <c r="J289" s="318"/>
      <c r="K289" s="318"/>
      <c r="L289" s="318"/>
      <c r="M289" s="318"/>
      <c r="N289" s="318"/>
      <c r="O289" s="318"/>
      <c r="P289" s="318"/>
      <c r="Q289" s="318"/>
      <c r="R289" s="318"/>
      <c r="S289" s="318"/>
      <c r="T289" s="318"/>
      <c r="U289" s="318"/>
      <c r="V289" s="318"/>
      <c r="W289" s="318"/>
      <c r="X289" s="318"/>
      <c r="Y289" s="318"/>
      <c r="Z289" s="318"/>
    </row>
    <row r="290" ht="15.75" customHeight="1">
      <c r="A290" s="8" t="s">
        <v>3233</v>
      </c>
      <c r="B290" s="8" t="s">
        <v>3234</v>
      </c>
      <c r="C290" s="320" t="s">
        <v>3235</v>
      </c>
      <c r="D290" s="8" t="s">
        <v>3229</v>
      </c>
      <c r="E290" s="8"/>
      <c r="F290" s="8"/>
      <c r="G290" s="318"/>
      <c r="H290" s="318"/>
      <c r="I290" s="318"/>
      <c r="J290" s="318"/>
      <c r="K290" s="318"/>
      <c r="L290" s="318"/>
      <c r="M290" s="318"/>
      <c r="N290" s="318"/>
      <c r="O290" s="318"/>
      <c r="P290" s="318"/>
      <c r="Q290" s="318"/>
      <c r="R290" s="318"/>
      <c r="S290" s="318"/>
      <c r="T290" s="318"/>
      <c r="U290" s="318"/>
      <c r="V290" s="318"/>
      <c r="W290" s="318"/>
      <c r="X290" s="318"/>
      <c r="Y290" s="318"/>
      <c r="Z290" s="318"/>
    </row>
    <row r="291" ht="15.75" customHeight="1">
      <c r="A291" s="8" t="s">
        <v>3236</v>
      </c>
      <c r="B291" s="8" t="s">
        <v>3237</v>
      </c>
      <c r="C291" s="320" t="s">
        <v>3238</v>
      </c>
      <c r="D291" s="8" t="s">
        <v>3239</v>
      </c>
      <c r="E291" s="8"/>
      <c r="F291" s="8"/>
      <c r="G291" s="318"/>
      <c r="H291" s="318"/>
      <c r="I291" s="318"/>
      <c r="J291" s="318"/>
      <c r="K291" s="318"/>
      <c r="L291" s="318"/>
      <c r="M291" s="318"/>
      <c r="N291" s="318"/>
      <c r="O291" s="318"/>
      <c r="P291" s="318"/>
      <c r="Q291" s="318"/>
      <c r="R291" s="318"/>
      <c r="S291" s="318"/>
      <c r="T291" s="318"/>
      <c r="U291" s="318"/>
      <c r="V291" s="318"/>
      <c r="W291" s="318"/>
      <c r="X291" s="318"/>
      <c r="Y291" s="318"/>
      <c r="Z291" s="318"/>
    </row>
    <row r="292" ht="15.75" customHeight="1">
      <c r="A292" s="8" t="s">
        <v>3240</v>
      </c>
      <c r="B292" s="8" t="s">
        <v>3241</v>
      </c>
      <c r="C292" s="320" t="s">
        <v>3242</v>
      </c>
      <c r="D292" s="8" t="s">
        <v>3243</v>
      </c>
      <c r="E292" s="8"/>
      <c r="F292" s="8"/>
      <c r="G292" s="318"/>
      <c r="H292" s="318"/>
      <c r="I292" s="318"/>
      <c r="J292" s="318"/>
      <c r="K292" s="318"/>
      <c r="L292" s="318"/>
      <c r="M292" s="318"/>
      <c r="N292" s="318"/>
      <c r="O292" s="318"/>
      <c r="P292" s="318"/>
      <c r="Q292" s="318"/>
      <c r="R292" s="318"/>
      <c r="S292" s="318"/>
      <c r="T292" s="318"/>
      <c r="U292" s="318"/>
      <c r="V292" s="318"/>
      <c r="W292" s="318"/>
      <c r="X292" s="318"/>
      <c r="Y292" s="318"/>
      <c r="Z292" s="318"/>
    </row>
    <row r="293" ht="15.75" customHeight="1">
      <c r="A293" s="8" t="s">
        <v>3244</v>
      </c>
      <c r="B293" s="8" t="s">
        <v>3245</v>
      </c>
      <c r="C293" s="320" t="s">
        <v>3246</v>
      </c>
      <c r="D293" s="8" t="s">
        <v>1537</v>
      </c>
      <c r="E293" s="8"/>
      <c r="F293" s="8"/>
      <c r="G293" s="318"/>
      <c r="H293" s="318"/>
      <c r="I293" s="318"/>
      <c r="J293" s="318"/>
      <c r="K293" s="318"/>
      <c r="L293" s="318"/>
      <c r="M293" s="318"/>
      <c r="N293" s="318"/>
      <c r="O293" s="318"/>
      <c r="P293" s="318"/>
      <c r="Q293" s="318"/>
      <c r="R293" s="318"/>
      <c r="S293" s="318"/>
      <c r="T293" s="318"/>
      <c r="U293" s="318"/>
      <c r="V293" s="318"/>
      <c r="W293" s="318"/>
      <c r="X293" s="318"/>
      <c r="Y293" s="318"/>
      <c r="Z293" s="318"/>
    </row>
    <row r="294" ht="15.75" customHeight="1">
      <c r="A294" s="8" t="s">
        <v>3247</v>
      </c>
      <c r="B294" s="8" t="s">
        <v>3248</v>
      </c>
      <c r="C294" s="320" t="s">
        <v>3249</v>
      </c>
      <c r="D294" s="8" t="s">
        <v>3250</v>
      </c>
      <c r="E294" s="8"/>
      <c r="F294" s="8"/>
      <c r="G294" s="318"/>
      <c r="H294" s="318"/>
      <c r="I294" s="318"/>
      <c r="J294" s="318"/>
      <c r="K294" s="318"/>
      <c r="L294" s="318"/>
      <c r="M294" s="318"/>
      <c r="N294" s="318"/>
      <c r="O294" s="318"/>
      <c r="P294" s="318"/>
      <c r="Q294" s="318"/>
      <c r="R294" s="318"/>
      <c r="S294" s="318"/>
      <c r="T294" s="318"/>
      <c r="U294" s="318"/>
      <c r="V294" s="318"/>
      <c r="W294" s="318"/>
      <c r="X294" s="318"/>
      <c r="Y294" s="318"/>
      <c r="Z294" s="318"/>
    </row>
    <row r="295" ht="15.75" customHeight="1">
      <c r="A295" s="8" t="s">
        <v>3251</v>
      </c>
      <c r="B295" s="8" t="s">
        <v>3252</v>
      </c>
      <c r="C295" s="320" t="s">
        <v>3253</v>
      </c>
      <c r="D295" s="8" t="s">
        <v>3254</v>
      </c>
      <c r="E295" s="8"/>
      <c r="F295" s="8"/>
      <c r="G295" s="318"/>
      <c r="H295" s="318"/>
      <c r="I295" s="318"/>
      <c r="J295" s="318"/>
      <c r="K295" s="318"/>
      <c r="L295" s="318"/>
      <c r="M295" s="318"/>
      <c r="N295" s="318"/>
      <c r="O295" s="318"/>
      <c r="P295" s="318"/>
      <c r="Q295" s="318"/>
      <c r="R295" s="318"/>
      <c r="S295" s="318"/>
      <c r="T295" s="318"/>
      <c r="U295" s="318"/>
      <c r="V295" s="318"/>
      <c r="W295" s="318"/>
      <c r="X295" s="318"/>
      <c r="Y295" s="318"/>
      <c r="Z295" s="318"/>
    </row>
    <row r="296" ht="15.75" customHeight="1">
      <c r="A296" s="8" t="s">
        <v>3255</v>
      </c>
      <c r="B296" s="8" t="s">
        <v>3256</v>
      </c>
      <c r="C296" s="320" t="s">
        <v>3257</v>
      </c>
      <c r="D296" s="8" t="s">
        <v>3258</v>
      </c>
      <c r="E296" s="8"/>
      <c r="F296" s="8"/>
      <c r="G296" s="318"/>
      <c r="H296" s="318"/>
      <c r="I296" s="318"/>
      <c r="J296" s="318"/>
      <c r="K296" s="318"/>
      <c r="L296" s="318"/>
      <c r="M296" s="318"/>
      <c r="N296" s="318"/>
      <c r="O296" s="318"/>
      <c r="P296" s="318"/>
      <c r="Q296" s="318"/>
      <c r="R296" s="318"/>
      <c r="S296" s="318"/>
      <c r="T296" s="318"/>
      <c r="U296" s="318"/>
      <c r="V296" s="318"/>
      <c r="W296" s="318"/>
      <c r="X296" s="318"/>
      <c r="Y296" s="318"/>
      <c r="Z296" s="318"/>
    </row>
    <row r="297" ht="15.75" customHeight="1">
      <c r="A297" s="8" t="s">
        <v>3259</v>
      </c>
      <c r="B297" s="8" t="s">
        <v>3260</v>
      </c>
      <c r="C297" s="320" t="s">
        <v>3261</v>
      </c>
      <c r="D297" s="8" t="s">
        <v>1521</v>
      </c>
      <c r="E297" s="8"/>
      <c r="F297" s="8"/>
      <c r="G297" s="318"/>
      <c r="H297" s="318"/>
      <c r="I297" s="318"/>
      <c r="J297" s="318"/>
      <c r="K297" s="318"/>
      <c r="L297" s="318"/>
      <c r="M297" s="318"/>
      <c r="N297" s="318"/>
      <c r="O297" s="318"/>
      <c r="P297" s="318"/>
      <c r="Q297" s="318"/>
      <c r="R297" s="318"/>
      <c r="S297" s="318"/>
      <c r="T297" s="318"/>
      <c r="U297" s="318"/>
      <c r="V297" s="318"/>
      <c r="W297" s="318"/>
      <c r="X297" s="318"/>
      <c r="Y297" s="318"/>
      <c r="Z297" s="318"/>
    </row>
    <row r="298" ht="15.75" customHeight="1">
      <c r="A298" s="8" t="s">
        <v>3262</v>
      </c>
      <c r="B298" s="8" t="s">
        <v>3263</v>
      </c>
      <c r="C298" s="320" t="s">
        <v>3264</v>
      </c>
      <c r="D298" s="8" t="s">
        <v>1619</v>
      </c>
      <c r="E298" s="8"/>
      <c r="F298" s="8"/>
      <c r="G298" s="318"/>
      <c r="H298" s="318"/>
      <c r="I298" s="318"/>
      <c r="J298" s="318"/>
      <c r="K298" s="318"/>
      <c r="L298" s="318"/>
      <c r="M298" s="318"/>
      <c r="N298" s="318"/>
      <c r="O298" s="318"/>
      <c r="P298" s="318"/>
      <c r="Q298" s="318"/>
      <c r="R298" s="318"/>
      <c r="S298" s="318"/>
      <c r="T298" s="318"/>
      <c r="U298" s="318"/>
      <c r="V298" s="318"/>
      <c r="W298" s="318"/>
      <c r="X298" s="318"/>
      <c r="Y298" s="318"/>
      <c r="Z298" s="318"/>
    </row>
    <row r="299" ht="15.75" customHeight="1">
      <c r="A299" s="8" t="s">
        <v>3265</v>
      </c>
      <c r="B299" s="8" t="s">
        <v>3266</v>
      </c>
      <c r="C299" s="320" t="s">
        <v>3267</v>
      </c>
      <c r="D299" s="8" t="s">
        <v>3268</v>
      </c>
      <c r="E299" s="8"/>
      <c r="F299" s="8"/>
      <c r="G299" s="318"/>
      <c r="H299" s="318"/>
      <c r="I299" s="318"/>
      <c r="J299" s="318"/>
      <c r="K299" s="318"/>
      <c r="L299" s="318"/>
      <c r="M299" s="318"/>
      <c r="N299" s="318"/>
      <c r="O299" s="318"/>
      <c r="P299" s="318"/>
      <c r="Q299" s="318"/>
      <c r="R299" s="318"/>
      <c r="S299" s="318"/>
      <c r="T299" s="318"/>
      <c r="U299" s="318"/>
      <c r="V299" s="318"/>
      <c r="W299" s="318"/>
      <c r="X299" s="318"/>
      <c r="Y299" s="318"/>
      <c r="Z299" s="318"/>
    </row>
    <row r="300" ht="15.75" customHeight="1">
      <c r="A300" s="8" t="s">
        <v>3269</v>
      </c>
      <c r="B300" s="8" t="s">
        <v>3270</v>
      </c>
      <c r="C300" s="320" t="s">
        <v>3271</v>
      </c>
      <c r="D300" s="8" t="s">
        <v>1537</v>
      </c>
      <c r="E300" s="8"/>
      <c r="F300" s="8"/>
      <c r="G300" s="318"/>
      <c r="H300" s="318"/>
      <c r="I300" s="318"/>
      <c r="J300" s="318"/>
      <c r="K300" s="318"/>
      <c r="L300" s="318"/>
      <c r="M300" s="318"/>
      <c r="N300" s="318"/>
      <c r="O300" s="318"/>
      <c r="P300" s="318"/>
      <c r="Q300" s="318"/>
      <c r="R300" s="318"/>
      <c r="S300" s="318"/>
      <c r="T300" s="318"/>
      <c r="U300" s="318"/>
      <c r="V300" s="318"/>
      <c r="W300" s="318"/>
      <c r="X300" s="318"/>
      <c r="Y300" s="318"/>
      <c r="Z300" s="318"/>
    </row>
    <row r="301" ht="15.75" customHeight="1">
      <c r="A301" s="8" t="s">
        <v>3272</v>
      </c>
      <c r="B301" s="8" t="s">
        <v>3273</v>
      </c>
      <c r="C301" s="320" t="s">
        <v>3274</v>
      </c>
      <c r="D301" s="8" t="s">
        <v>1537</v>
      </c>
      <c r="E301" s="8"/>
      <c r="F301" s="8"/>
      <c r="G301" s="318"/>
      <c r="H301" s="318"/>
      <c r="I301" s="318"/>
      <c r="J301" s="318"/>
      <c r="K301" s="318"/>
      <c r="L301" s="318"/>
      <c r="M301" s="318"/>
      <c r="N301" s="318"/>
      <c r="O301" s="318"/>
      <c r="P301" s="318"/>
      <c r="Q301" s="318"/>
      <c r="R301" s="318"/>
      <c r="S301" s="318"/>
      <c r="T301" s="318"/>
      <c r="U301" s="318"/>
      <c r="V301" s="318"/>
      <c r="W301" s="318"/>
      <c r="X301" s="318"/>
      <c r="Y301" s="318"/>
      <c r="Z301" s="318"/>
    </row>
    <row r="302" ht="15.75" customHeight="1">
      <c r="A302" s="8" t="s">
        <v>3275</v>
      </c>
      <c r="B302" s="8" t="s">
        <v>3276</v>
      </c>
      <c r="C302" s="320" t="s">
        <v>3277</v>
      </c>
      <c r="D302" s="8" t="s">
        <v>3278</v>
      </c>
      <c r="E302" s="8"/>
      <c r="F302" s="8"/>
      <c r="G302" s="318"/>
      <c r="H302" s="318"/>
      <c r="I302" s="318"/>
      <c r="J302" s="318"/>
      <c r="K302" s="318"/>
      <c r="L302" s="318"/>
      <c r="M302" s="318"/>
      <c r="N302" s="318"/>
      <c r="O302" s="318"/>
      <c r="P302" s="318"/>
      <c r="Q302" s="318"/>
      <c r="R302" s="318"/>
      <c r="S302" s="318"/>
      <c r="T302" s="318"/>
      <c r="U302" s="318"/>
      <c r="V302" s="318"/>
      <c r="W302" s="318"/>
      <c r="X302" s="318"/>
      <c r="Y302" s="318"/>
      <c r="Z302" s="318"/>
    </row>
    <row r="303" ht="15.75" customHeight="1">
      <c r="A303" s="8" t="s">
        <v>3279</v>
      </c>
      <c r="B303" s="8" t="s">
        <v>3280</v>
      </c>
      <c r="C303" s="320" t="s">
        <v>3281</v>
      </c>
      <c r="D303" s="8" t="s">
        <v>1619</v>
      </c>
      <c r="E303" s="8"/>
      <c r="F303" s="8"/>
      <c r="G303" s="318"/>
      <c r="H303" s="318"/>
      <c r="I303" s="318"/>
      <c r="J303" s="318"/>
      <c r="K303" s="318"/>
      <c r="L303" s="318"/>
      <c r="M303" s="318"/>
      <c r="N303" s="318"/>
      <c r="O303" s="318"/>
      <c r="P303" s="318"/>
      <c r="Q303" s="318"/>
      <c r="R303" s="318"/>
      <c r="S303" s="318"/>
      <c r="T303" s="318"/>
      <c r="U303" s="318"/>
      <c r="V303" s="318"/>
      <c r="W303" s="318"/>
      <c r="X303" s="318"/>
      <c r="Y303" s="318"/>
      <c r="Z303" s="318"/>
    </row>
    <row r="304" ht="15.75" customHeight="1">
      <c r="A304" s="8" t="s">
        <v>3282</v>
      </c>
      <c r="B304" s="8" t="s">
        <v>3283</v>
      </c>
      <c r="C304" s="320" t="s">
        <v>3284</v>
      </c>
      <c r="D304" s="8" t="s">
        <v>1992</v>
      </c>
      <c r="E304" s="8"/>
      <c r="F304" s="8"/>
      <c r="G304" s="318"/>
      <c r="H304" s="318"/>
      <c r="I304" s="318"/>
      <c r="J304" s="318"/>
      <c r="K304" s="318"/>
      <c r="L304" s="318"/>
      <c r="M304" s="318"/>
      <c r="N304" s="318"/>
      <c r="O304" s="318"/>
      <c r="P304" s="318"/>
      <c r="Q304" s="318"/>
      <c r="R304" s="318"/>
      <c r="S304" s="318"/>
      <c r="T304" s="318"/>
      <c r="U304" s="318"/>
      <c r="V304" s="318"/>
      <c r="W304" s="318"/>
      <c r="X304" s="318"/>
      <c r="Y304" s="318"/>
      <c r="Z304" s="318"/>
    </row>
    <row r="305" ht="15.75" customHeight="1">
      <c r="A305" s="8" t="s">
        <v>3285</v>
      </c>
      <c r="B305" s="8" t="s">
        <v>3286</v>
      </c>
      <c r="C305" s="320" t="s">
        <v>3287</v>
      </c>
      <c r="D305" s="8" t="s">
        <v>1537</v>
      </c>
      <c r="E305" s="8"/>
      <c r="F305" s="8"/>
      <c r="G305" s="318"/>
      <c r="H305" s="318"/>
      <c r="I305" s="318"/>
      <c r="J305" s="318"/>
      <c r="K305" s="318"/>
      <c r="L305" s="318"/>
      <c r="M305" s="318"/>
      <c r="N305" s="318"/>
      <c r="O305" s="318"/>
      <c r="P305" s="318"/>
      <c r="Q305" s="318"/>
      <c r="R305" s="318"/>
      <c r="S305" s="318"/>
      <c r="T305" s="318"/>
      <c r="U305" s="318"/>
      <c r="V305" s="318"/>
      <c r="W305" s="318"/>
      <c r="X305" s="318"/>
      <c r="Y305" s="318"/>
      <c r="Z305" s="318"/>
    </row>
    <row r="306" ht="15.75" customHeight="1">
      <c r="A306" s="8" t="s">
        <v>3288</v>
      </c>
      <c r="B306" s="8" t="s">
        <v>3289</v>
      </c>
      <c r="C306" s="320" t="s">
        <v>3290</v>
      </c>
      <c r="D306" s="8"/>
      <c r="E306" s="8"/>
      <c r="F306" s="8"/>
      <c r="G306" s="318"/>
      <c r="H306" s="318"/>
      <c r="I306" s="318"/>
      <c r="J306" s="318"/>
      <c r="K306" s="318"/>
      <c r="L306" s="318"/>
      <c r="M306" s="318"/>
      <c r="N306" s="318"/>
      <c r="O306" s="318"/>
      <c r="P306" s="318"/>
      <c r="Q306" s="318"/>
      <c r="R306" s="318"/>
      <c r="S306" s="318"/>
      <c r="T306" s="318"/>
      <c r="U306" s="318"/>
      <c r="V306" s="318"/>
      <c r="W306" s="318"/>
      <c r="X306" s="318"/>
      <c r="Y306" s="318"/>
      <c r="Z306" s="318"/>
    </row>
    <row r="307" ht="15.75" customHeight="1">
      <c r="A307" s="8" t="s">
        <v>3291</v>
      </c>
      <c r="B307" s="8" t="s">
        <v>3292</v>
      </c>
      <c r="C307" s="320" t="s">
        <v>3293</v>
      </c>
      <c r="D307" s="8" t="s">
        <v>2017</v>
      </c>
      <c r="E307" s="8"/>
      <c r="F307" s="8"/>
      <c r="G307" s="318"/>
      <c r="H307" s="318"/>
      <c r="I307" s="318"/>
      <c r="J307" s="318"/>
      <c r="K307" s="318"/>
      <c r="L307" s="318"/>
      <c r="M307" s="318"/>
      <c r="N307" s="318"/>
      <c r="O307" s="318"/>
      <c r="P307" s="318"/>
      <c r="Q307" s="318"/>
      <c r="R307" s="318"/>
      <c r="S307" s="318"/>
      <c r="T307" s="318"/>
      <c r="U307" s="318"/>
      <c r="V307" s="318"/>
      <c r="W307" s="318"/>
      <c r="X307" s="318"/>
      <c r="Y307" s="318"/>
      <c r="Z307" s="318"/>
    </row>
    <row r="308" ht="15.75" customHeight="1">
      <c r="A308" s="8" t="s">
        <v>3294</v>
      </c>
      <c r="B308" s="8" t="s">
        <v>3295</v>
      </c>
      <c r="C308" s="320" t="s">
        <v>3296</v>
      </c>
      <c r="D308" s="8"/>
      <c r="E308" s="8"/>
      <c r="F308" s="8"/>
      <c r="G308" s="318"/>
      <c r="H308" s="318"/>
      <c r="I308" s="318"/>
      <c r="J308" s="318"/>
      <c r="K308" s="318"/>
      <c r="L308" s="318"/>
      <c r="M308" s="318"/>
      <c r="N308" s="318"/>
      <c r="O308" s="318"/>
      <c r="P308" s="318"/>
      <c r="Q308" s="318"/>
      <c r="R308" s="318"/>
      <c r="S308" s="318"/>
      <c r="T308" s="318"/>
      <c r="U308" s="318"/>
      <c r="V308" s="318"/>
      <c r="W308" s="318"/>
      <c r="X308" s="318"/>
      <c r="Y308" s="318"/>
      <c r="Z308" s="318"/>
    </row>
    <row r="309" ht="15.75" customHeight="1">
      <c r="A309" s="8" t="s">
        <v>3297</v>
      </c>
      <c r="B309" s="8" t="s">
        <v>3298</v>
      </c>
      <c r="C309" s="320" t="s">
        <v>3299</v>
      </c>
      <c r="D309" s="8" t="s">
        <v>1619</v>
      </c>
      <c r="E309" s="8"/>
      <c r="F309" s="8"/>
      <c r="G309" s="318"/>
      <c r="H309" s="318"/>
      <c r="I309" s="318"/>
      <c r="J309" s="318"/>
      <c r="K309" s="318"/>
      <c r="L309" s="318"/>
      <c r="M309" s="318"/>
      <c r="N309" s="318"/>
      <c r="O309" s="318"/>
      <c r="P309" s="318"/>
      <c r="Q309" s="318"/>
      <c r="R309" s="318"/>
      <c r="S309" s="318"/>
      <c r="T309" s="318"/>
      <c r="U309" s="318"/>
      <c r="V309" s="318"/>
      <c r="W309" s="318"/>
      <c r="X309" s="318"/>
      <c r="Y309" s="318"/>
      <c r="Z309" s="318"/>
    </row>
    <row r="310" ht="15.75" customHeight="1">
      <c r="A310" s="8" t="s">
        <v>3300</v>
      </c>
      <c r="B310" s="8" t="s">
        <v>3301</v>
      </c>
      <c r="C310" s="320" t="s">
        <v>3302</v>
      </c>
      <c r="D310" s="8" t="s">
        <v>2017</v>
      </c>
      <c r="E310" s="8"/>
      <c r="F310" s="8"/>
      <c r="G310" s="318"/>
      <c r="H310" s="318"/>
      <c r="I310" s="318"/>
      <c r="J310" s="318"/>
      <c r="K310" s="318"/>
      <c r="L310" s="318"/>
      <c r="M310" s="318"/>
      <c r="N310" s="318"/>
      <c r="O310" s="318"/>
      <c r="P310" s="318"/>
      <c r="Q310" s="318"/>
      <c r="R310" s="318"/>
      <c r="S310" s="318"/>
      <c r="T310" s="318"/>
      <c r="U310" s="318"/>
      <c r="V310" s="318"/>
      <c r="W310" s="318"/>
      <c r="X310" s="318"/>
      <c r="Y310" s="318"/>
      <c r="Z310" s="318"/>
    </row>
    <row r="311" ht="15.75" customHeight="1">
      <c r="A311" s="8" t="s">
        <v>3303</v>
      </c>
      <c r="B311" s="8" t="s">
        <v>3304</v>
      </c>
      <c r="C311" s="320" t="s">
        <v>3305</v>
      </c>
      <c r="D311" s="8" t="s">
        <v>1604</v>
      </c>
      <c r="E311" s="8"/>
      <c r="F311" s="8"/>
      <c r="G311" s="318"/>
      <c r="H311" s="318"/>
      <c r="I311" s="318"/>
      <c r="J311" s="318"/>
      <c r="K311" s="318"/>
      <c r="L311" s="318"/>
      <c r="M311" s="318"/>
      <c r="N311" s="318"/>
      <c r="O311" s="318"/>
      <c r="P311" s="318"/>
      <c r="Q311" s="318"/>
      <c r="R311" s="318"/>
      <c r="S311" s="318"/>
      <c r="T311" s="318"/>
      <c r="U311" s="318"/>
      <c r="V311" s="318"/>
      <c r="W311" s="318"/>
      <c r="X311" s="318"/>
      <c r="Y311" s="318"/>
      <c r="Z311" s="318"/>
    </row>
    <row r="312" ht="15.75" customHeight="1">
      <c r="A312" s="8" t="s">
        <v>3306</v>
      </c>
      <c r="B312" s="8" t="s">
        <v>3307</v>
      </c>
      <c r="C312" s="320" t="s">
        <v>3308</v>
      </c>
      <c r="D312" s="8" t="s">
        <v>3309</v>
      </c>
      <c r="E312" s="8"/>
      <c r="F312" s="8"/>
      <c r="G312" s="318"/>
      <c r="H312" s="318"/>
      <c r="I312" s="318"/>
      <c r="J312" s="318"/>
      <c r="K312" s="318"/>
      <c r="L312" s="318"/>
      <c r="M312" s="318"/>
      <c r="N312" s="318"/>
      <c r="O312" s="318"/>
      <c r="P312" s="318"/>
      <c r="Q312" s="318"/>
      <c r="R312" s="318"/>
      <c r="S312" s="318"/>
      <c r="T312" s="318"/>
      <c r="U312" s="318"/>
      <c r="V312" s="318"/>
      <c r="W312" s="318"/>
      <c r="X312" s="318"/>
      <c r="Y312" s="318"/>
      <c r="Z312" s="318"/>
    </row>
    <row r="313" ht="15.75" customHeight="1">
      <c r="A313" s="8" t="s">
        <v>3310</v>
      </c>
      <c r="B313" s="8" t="s">
        <v>3311</v>
      </c>
      <c r="C313" s="320" t="s">
        <v>3312</v>
      </c>
      <c r="D313" s="8" t="s">
        <v>1537</v>
      </c>
      <c r="E313" s="8"/>
      <c r="F313" s="8"/>
      <c r="G313" s="318"/>
      <c r="H313" s="318"/>
      <c r="I313" s="318"/>
      <c r="J313" s="318"/>
      <c r="K313" s="318"/>
      <c r="L313" s="318"/>
      <c r="M313" s="318"/>
      <c r="N313" s="318"/>
      <c r="O313" s="318"/>
      <c r="P313" s="318"/>
      <c r="Q313" s="318"/>
      <c r="R313" s="318"/>
      <c r="S313" s="318"/>
      <c r="T313" s="318"/>
      <c r="U313" s="318"/>
      <c r="V313" s="318"/>
      <c r="W313" s="318"/>
      <c r="X313" s="318"/>
      <c r="Y313" s="318"/>
      <c r="Z313" s="318"/>
    </row>
    <row r="314" ht="15.75" customHeight="1">
      <c r="A314" s="8" t="s">
        <v>3313</v>
      </c>
      <c r="B314" s="8" t="s">
        <v>3314</v>
      </c>
      <c r="C314" s="320" t="s">
        <v>3315</v>
      </c>
      <c r="D314" s="8" t="s">
        <v>1619</v>
      </c>
      <c r="E314" s="8"/>
      <c r="F314" s="8"/>
      <c r="G314" s="318"/>
      <c r="H314" s="318"/>
      <c r="I314" s="318"/>
      <c r="J314" s="318"/>
      <c r="K314" s="318"/>
      <c r="L314" s="318"/>
      <c r="M314" s="318"/>
      <c r="N314" s="318"/>
      <c r="O314" s="318"/>
      <c r="P314" s="318"/>
      <c r="Q314" s="318"/>
      <c r="R314" s="318"/>
      <c r="S314" s="318"/>
      <c r="T314" s="318"/>
      <c r="U314" s="318"/>
      <c r="V314" s="318"/>
      <c r="W314" s="318"/>
      <c r="X314" s="318"/>
      <c r="Y314" s="318"/>
      <c r="Z314" s="318"/>
    </row>
    <row r="315" ht="15.75" customHeight="1">
      <c r="A315" s="8" t="s">
        <v>3316</v>
      </c>
      <c r="B315" s="8" t="s">
        <v>3317</v>
      </c>
      <c r="C315" s="320" t="s">
        <v>3318</v>
      </c>
      <c r="D315" s="8" t="s">
        <v>1537</v>
      </c>
      <c r="E315" s="8"/>
      <c r="F315" s="8"/>
      <c r="G315" s="318"/>
      <c r="H315" s="318"/>
      <c r="I315" s="318"/>
      <c r="J315" s="318"/>
      <c r="K315" s="318"/>
      <c r="L315" s="318"/>
      <c r="M315" s="318"/>
      <c r="N315" s="318"/>
      <c r="O315" s="318"/>
      <c r="P315" s="318"/>
      <c r="Q315" s="318"/>
      <c r="R315" s="318"/>
      <c r="S315" s="318"/>
      <c r="T315" s="318"/>
      <c r="U315" s="318"/>
      <c r="V315" s="318"/>
      <c r="W315" s="318"/>
      <c r="X315" s="318"/>
      <c r="Y315" s="318"/>
      <c r="Z315" s="318"/>
    </row>
    <row r="316" ht="15.75" customHeight="1">
      <c r="A316" s="8" t="s">
        <v>3319</v>
      </c>
      <c r="B316" s="8" t="s">
        <v>3320</v>
      </c>
      <c r="C316" s="320" t="s">
        <v>3321</v>
      </c>
      <c r="D316" s="8" t="s">
        <v>3239</v>
      </c>
      <c r="E316" s="8"/>
      <c r="F316" s="8"/>
      <c r="G316" s="318"/>
      <c r="H316" s="318"/>
      <c r="I316" s="318"/>
      <c r="J316" s="318"/>
      <c r="K316" s="318"/>
      <c r="L316" s="318"/>
      <c r="M316" s="318"/>
      <c r="N316" s="318"/>
      <c r="O316" s="318"/>
      <c r="P316" s="318"/>
      <c r="Q316" s="318"/>
      <c r="R316" s="318"/>
      <c r="S316" s="318"/>
      <c r="T316" s="318"/>
      <c r="U316" s="318"/>
      <c r="V316" s="318"/>
      <c r="W316" s="318"/>
      <c r="X316" s="318"/>
      <c r="Y316" s="318"/>
      <c r="Z316" s="318"/>
    </row>
    <row r="317" ht="15.75" customHeight="1">
      <c r="A317" s="8" t="s">
        <v>3322</v>
      </c>
      <c r="B317" s="8" t="s">
        <v>3323</v>
      </c>
      <c r="C317" s="320" t="s">
        <v>3324</v>
      </c>
      <c r="D317" s="8" t="s">
        <v>1453</v>
      </c>
      <c r="E317" s="8"/>
      <c r="F317" s="8"/>
      <c r="G317" s="318"/>
      <c r="H317" s="318"/>
      <c r="I317" s="318"/>
      <c r="J317" s="318"/>
      <c r="K317" s="318"/>
      <c r="L317" s="318"/>
      <c r="M317" s="318"/>
      <c r="N317" s="318"/>
      <c r="O317" s="318"/>
      <c r="P317" s="318"/>
      <c r="Q317" s="318"/>
      <c r="R317" s="318"/>
      <c r="S317" s="318"/>
      <c r="T317" s="318"/>
      <c r="U317" s="318"/>
      <c r="V317" s="318"/>
      <c r="W317" s="318"/>
      <c r="X317" s="318"/>
      <c r="Y317" s="318"/>
      <c r="Z317" s="318"/>
    </row>
    <row r="318" ht="15.75" customHeight="1">
      <c r="A318" s="8" t="s">
        <v>3325</v>
      </c>
      <c r="B318" s="8" t="s">
        <v>3326</v>
      </c>
      <c r="C318" s="320" t="s">
        <v>3327</v>
      </c>
      <c r="D318" s="8" t="s">
        <v>1438</v>
      </c>
      <c r="E318" s="8"/>
      <c r="F318" s="8"/>
      <c r="G318" s="318"/>
      <c r="H318" s="318"/>
      <c r="I318" s="318"/>
      <c r="J318" s="318"/>
      <c r="K318" s="318"/>
      <c r="L318" s="318"/>
      <c r="M318" s="318"/>
      <c r="N318" s="318"/>
      <c r="O318" s="318"/>
      <c r="P318" s="318"/>
      <c r="Q318" s="318"/>
      <c r="R318" s="318"/>
      <c r="S318" s="318"/>
      <c r="T318" s="318"/>
      <c r="U318" s="318"/>
      <c r="V318" s="318"/>
      <c r="W318" s="318"/>
      <c r="X318" s="318"/>
      <c r="Y318" s="318"/>
      <c r="Z318" s="318"/>
    </row>
    <row r="319" ht="15.75" customHeight="1">
      <c r="A319" s="8" t="s">
        <v>3328</v>
      </c>
      <c r="B319" s="8" t="s">
        <v>3329</v>
      </c>
      <c r="C319" s="320" t="s">
        <v>3330</v>
      </c>
      <c r="D319" s="8" t="s">
        <v>1774</v>
      </c>
      <c r="E319" s="8"/>
      <c r="F319" s="8"/>
      <c r="G319" s="318"/>
      <c r="H319" s="318"/>
      <c r="I319" s="318"/>
      <c r="J319" s="318"/>
      <c r="K319" s="318"/>
      <c r="L319" s="318"/>
      <c r="M319" s="318"/>
      <c r="N319" s="318"/>
      <c r="O319" s="318"/>
      <c r="P319" s="318"/>
      <c r="Q319" s="318"/>
      <c r="R319" s="318"/>
      <c r="S319" s="318"/>
      <c r="T319" s="318"/>
      <c r="U319" s="318"/>
      <c r="V319" s="318"/>
      <c r="W319" s="318"/>
      <c r="X319" s="318"/>
      <c r="Y319" s="318"/>
      <c r="Z319" s="318"/>
    </row>
    <row r="320" ht="15.75" customHeight="1">
      <c r="A320" s="8" t="s">
        <v>3331</v>
      </c>
      <c r="B320" s="8" t="s">
        <v>3332</v>
      </c>
      <c r="C320" s="320" t="s">
        <v>3333</v>
      </c>
      <c r="D320" s="8" t="s">
        <v>2160</v>
      </c>
      <c r="E320" s="8"/>
      <c r="F320" s="8"/>
      <c r="G320" s="318"/>
      <c r="H320" s="318"/>
      <c r="I320" s="318"/>
      <c r="J320" s="318"/>
      <c r="K320" s="318"/>
      <c r="L320" s="318"/>
      <c r="M320" s="318"/>
      <c r="N320" s="318"/>
      <c r="O320" s="318"/>
      <c r="P320" s="318"/>
      <c r="Q320" s="318"/>
      <c r="R320" s="318"/>
      <c r="S320" s="318"/>
      <c r="T320" s="318"/>
      <c r="U320" s="318"/>
      <c r="V320" s="318"/>
      <c r="W320" s="318"/>
      <c r="X320" s="318"/>
      <c r="Y320" s="318"/>
      <c r="Z320" s="318"/>
    </row>
    <row r="321" ht="15.75" customHeight="1">
      <c r="A321" s="8" t="s">
        <v>3334</v>
      </c>
      <c r="B321" s="8" t="s">
        <v>3335</v>
      </c>
      <c r="C321" s="320" t="s">
        <v>3336</v>
      </c>
      <c r="D321" s="8" t="s">
        <v>1537</v>
      </c>
      <c r="E321" s="8"/>
      <c r="F321" s="8"/>
      <c r="G321" s="318"/>
      <c r="H321" s="318"/>
      <c r="I321" s="318"/>
      <c r="J321" s="318"/>
      <c r="K321" s="318"/>
      <c r="L321" s="318"/>
      <c r="M321" s="318"/>
      <c r="N321" s="318"/>
      <c r="O321" s="318"/>
      <c r="P321" s="318"/>
      <c r="Q321" s="318"/>
      <c r="R321" s="318"/>
      <c r="S321" s="318"/>
      <c r="T321" s="318"/>
      <c r="U321" s="318"/>
      <c r="V321" s="318"/>
      <c r="W321" s="318"/>
      <c r="X321" s="318"/>
      <c r="Y321" s="318"/>
      <c r="Z321" s="318"/>
    </row>
    <row r="322" ht="15.75" customHeight="1">
      <c r="A322" s="8" t="s">
        <v>3337</v>
      </c>
      <c r="B322" s="8" t="s">
        <v>3338</v>
      </c>
      <c r="C322" s="320" t="s">
        <v>3339</v>
      </c>
      <c r="D322" s="8" t="s">
        <v>1537</v>
      </c>
      <c r="E322" s="8"/>
      <c r="F322" s="8"/>
      <c r="G322" s="318"/>
      <c r="H322" s="318"/>
      <c r="I322" s="318"/>
      <c r="J322" s="318"/>
      <c r="K322" s="318"/>
      <c r="L322" s="318"/>
      <c r="M322" s="318"/>
      <c r="N322" s="318"/>
      <c r="O322" s="318"/>
      <c r="P322" s="318"/>
      <c r="Q322" s="318"/>
      <c r="R322" s="318"/>
      <c r="S322" s="318"/>
      <c r="T322" s="318"/>
      <c r="U322" s="318"/>
      <c r="V322" s="318"/>
      <c r="W322" s="318"/>
      <c r="X322" s="318"/>
      <c r="Y322" s="318"/>
      <c r="Z322" s="318"/>
    </row>
    <row r="323" ht="15.75" customHeight="1">
      <c r="A323" s="8" t="s">
        <v>3340</v>
      </c>
      <c r="B323" s="8" t="s">
        <v>3341</v>
      </c>
      <c r="C323" s="320" t="s">
        <v>3342</v>
      </c>
      <c r="D323" s="8" t="s">
        <v>1642</v>
      </c>
      <c r="E323" s="8"/>
      <c r="F323" s="8"/>
      <c r="G323" s="318"/>
      <c r="H323" s="318"/>
      <c r="I323" s="318"/>
      <c r="J323" s="318"/>
      <c r="K323" s="318"/>
      <c r="L323" s="318"/>
      <c r="M323" s="318"/>
      <c r="N323" s="318"/>
      <c r="O323" s="318"/>
      <c r="P323" s="318"/>
      <c r="Q323" s="318"/>
      <c r="R323" s="318"/>
      <c r="S323" s="318"/>
      <c r="T323" s="318"/>
      <c r="U323" s="318"/>
      <c r="V323" s="318"/>
      <c r="W323" s="318"/>
      <c r="X323" s="318"/>
      <c r="Y323" s="318"/>
      <c r="Z323" s="318"/>
    </row>
    <row r="324" ht="15.75" customHeight="1">
      <c r="A324" s="8" t="s">
        <v>3343</v>
      </c>
      <c r="B324" s="8" t="s">
        <v>3344</v>
      </c>
      <c r="C324" s="320" t="s">
        <v>3345</v>
      </c>
      <c r="D324" s="8" t="s">
        <v>1438</v>
      </c>
      <c r="E324" s="8"/>
      <c r="F324" s="8"/>
      <c r="G324" s="318"/>
      <c r="H324" s="318"/>
      <c r="I324" s="318"/>
      <c r="J324" s="318"/>
      <c r="K324" s="318"/>
      <c r="L324" s="318"/>
      <c r="M324" s="318"/>
      <c r="N324" s="318"/>
      <c r="O324" s="318"/>
      <c r="P324" s="318"/>
      <c r="Q324" s="318"/>
      <c r="R324" s="318"/>
      <c r="S324" s="318"/>
      <c r="T324" s="318"/>
      <c r="U324" s="318"/>
      <c r="V324" s="318"/>
      <c r="W324" s="318"/>
      <c r="X324" s="318"/>
      <c r="Y324" s="318"/>
      <c r="Z324" s="318"/>
    </row>
    <row r="325" ht="15.75" customHeight="1">
      <c r="A325" s="8" t="s">
        <v>3346</v>
      </c>
      <c r="B325" s="8" t="s">
        <v>3347</v>
      </c>
      <c r="C325" s="320" t="s">
        <v>3348</v>
      </c>
      <c r="D325" s="8" t="s">
        <v>3349</v>
      </c>
      <c r="E325" s="8"/>
      <c r="F325" s="8"/>
      <c r="G325" s="318"/>
      <c r="H325" s="318"/>
      <c r="I325" s="318"/>
      <c r="J325" s="318"/>
      <c r="K325" s="318"/>
      <c r="L325" s="318"/>
      <c r="M325" s="318"/>
      <c r="N325" s="318"/>
      <c r="O325" s="318"/>
      <c r="P325" s="318"/>
      <c r="Q325" s="318"/>
      <c r="R325" s="318"/>
      <c r="S325" s="318"/>
      <c r="T325" s="318"/>
      <c r="U325" s="318"/>
      <c r="V325" s="318"/>
      <c r="W325" s="318"/>
      <c r="X325" s="318"/>
      <c r="Y325" s="318"/>
      <c r="Z325" s="318"/>
    </row>
    <row r="326" ht="15.75" customHeight="1">
      <c r="A326" s="8" t="s">
        <v>3350</v>
      </c>
      <c r="B326" s="8" t="s">
        <v>3351</v>
      </c>
      <c r="C326" s="320" t="s">
        <v>3352</v>
      </c>
      <c r="D326" s="8" t="s">
        <v>2150</v>
      </c>
      <c r="E326" s="8"/>
      <c r="F326" s="8"/>
      <c r="G326" s="318"/>
      <c r="H326" s="318"/>
      <c r="I326" s="318"/>
      <c r="J326" s="318"/>
      <c r="K326" s="318"/>
      <c r="L326" s="318"/>
      <c r="M326" s="318"/>
      <c r="N326" s="318"/>
      <c r="O326" s="318"/>
      <c r="P326" s="318"/>
      <c r="Q326" s="318"/>
      <c r="R326" s="318"/>
      <c r="S326" s="318"/>
      <c r="T326" s="318"/>
      <c r="U326" s="318"/>
      <c r="V326" s="318"/>
      <c r="W326" s="318"/>
      <c r="X326" s="318"/>
      <c r="Y326" s="318"/>
      <c r="Z326" s="318"/>
    </row>
    <row r="327" ht="15.75" customHeight="1">
      <c r="A327" s="8" t="s">
        <v>3353</v>
      </c>
      <c r="B327" s="8" t="s">
        <v>3354</v>
      </c>
      <c r="C327" s="320" t="s">
        <v>3355</v>
      </c>
      <c r="D327" s="8" t="s">
        <v>3356</v>
      </c>
      <c r="E327" s="8"/>
      <c r="F327" s="8"/>
      <c r="G327" s="318"/>
      <c r="H327" s="318"/>
      <c r="I327" s="318"/>
      <c r="J327" s="318"/>
      <c r="K327" s="318"/>
      <c r="L327" s="318"/>
      <c r="M327" s="318"/>
      <c r="N327" s="318"/>
      <c r="O327" s="318"/>
      <c r="P327" s="318"/>
      <c r="Q327" s="318"/>
      <c r="R327" s="318"/>
      <c r="S327" s="318"/>
      <c r="T327" s="318"/>
      <c r="U327" s="318"/>
      <c r="V327" s="318"/>
      <c r="W327" s="318"/>
      <c r="X327" s="318"/>
      <c r="Y327" s="318"/>
      <c r="Z327" s="318"/>
    </row>
    <row r="328" ht="15.75" customHeight="1">
      <c r="A328" s="8" t="s">
        <v>3357</v>
      </c>
      <c r="B328" s="8" t="s">
        <v>3358</v>
      </c>
      <c r="C328" s="320" t="s">
        <v>3359</v>
      </c>
      <c r="D328" s="8" t="s">
        <v>1635</v>
      </c>
      <c r="E328" s="8"/>
      <c r="F328" s="8"/>
      <c r="G328" s="318"/>
      <c r="H328" s="318"/>
      <c r="I328" s="318"/>
      <c r="J328" s="318"/>
      <c r="K328" s="318"/>
      <c r="L328" s="318"/>
      <c r="M328" s="318"/>
      <c r="N328" s="318"/>
      <c r="O328" s="318"/>
      <c r="P328" s="318"/>
      <c r="Q328" s="318"/>
      <c r="R328" s="318"/>
      <c r="S328" s="318"/>
      <c r="T328" s="318"/>
      <c r="U328" s="318"/>
      <c r="V328" s="318"/>
      <c r="W328" s="318"/>
      <c r="X328" s="318"/>
      <c r="Y328" s="318"/>
      <c r="Z328" s="318"/>
    </row>
    <row r="329" ht="15.75" customHeight="1">
      <c r="A329" s="8" t="s">
        <v>3360</v>
      </c>
      <c r="B329" s="8" t="s">
        <v>3361</v>
      </c>
      <c r="C329" s="320" t="s">
        <v>3362</v>
      </c>
      <c r="D329" s="8" t="s">
        <v>2150</v>
      </c>
      <c r="E329" s="8"/>
      <c r="F329" s="8"/>
      <c r="G329" s="318"/>
      <c r="H329" s="318"/>
      <c r="I329" s="318"/>
      <c r="J329" s="318"/>
      <c r="K329" s="318"/>
      <c r="L329" s="318"/>
      <c r="M329" s="318"/>
      <c r="N329" s="318"/>
      <c r="O329" s="318"/>
      <c r="P329" s="318"/>
      <c r="Q329" s="318"/>
      <c r="R329" s="318"/>
      <c r="S329" s="318"/>
      <c r="T329" s="318"/>
      <c r="U329" s="318"/>
      <c r="V329" s="318"/>
      <c r="W329" s="318"/>
      <c r="X329" s="318"/>
      <c r="Y329" s="318"/>
      <c r="Z329" s="318"/>
    </row>
    <row r="330" ht="15.75" customHeight="1">
      <c r="A330" s="8" t="s">
        <v>3363</v>
      </c>
      <c r="B330" s="8" t="s">
        <v>3364</v>
      </c>
      <c r="C330" s="320" t="s">
        <v>3365</v>
      </c>
      <c r="D330" s="8" t="s">
        <v>1619</v>
      </c>
      <c r="E330" s="8"/>
      <c r="F330" s="8"/>
      <c r="G330" s="318"/>
      <c r="H330" s="318"/>
      <c r="I330" s="318"/>
      <c r="J330" s="318"/>
      <c r="K330" s="318"/>
      <c r="L330" s="318"/>
      <c r="M330" s="318"/>
      <c r="N330" s="318"/>
      <c r="O330" s="318"/>
      <c r="P330" s="318"/>
      <c r="Q330" s="318"/>
      <c r="R330" s="318"/>
      <c r="S330" s="318"/>
      <c r="T330" s="318"/>
      <c r="U330" s="318"/>
      <c r="V330" s="318"/>
      <c r="W330" s="318"/>
      <c r="X330" s="318"/>
      <c r="Y330" s="318"/>
      <c r="Z330" s="318"/>
    </row>
    <row r="331" ht="15.75" customHeight="1">
      <c r="A331" s="8" t="s">
        <v>3366</v>
      </c>
      <c r="B331" s="8" t="s">
        <v>3367</v>
      </c>
      <c r="C331" s="320" t="s">
        <v>3368</v>
      </c>
      <c r="D331" s="8" t="s">
        <v>1537</v>
      </c>
      <c r="E331" s="8"/>
      <c r="F331" s="8"/>
      <c r="G331" s="318"/>
      <c r="H331" s="318"/>
      <c r="I331" s="318"/>
      <c r="J331" s="318"/>
      <c r="K331" s="318"/>
      <c r="L331" s="318"/>
      <c r="M331" s="318"/>
      <c r="N331" s="318"/>
      <c r="O331" s="318"/>
      <c r="P331" s="318"/>
      <c r="Q331" s="318"/>
      <c r="R331" s="318"/>
      <c r="S331" s="318"/>
      <c r="T331" s="318"/>
      <c r="U331" s="318"/>
      <c r="V331" s="318"/>
      <c r="W331" s="318"/>
      <c r="X331" s="318"/>
      <c r="Y331" s="318"/>
      <c r="Z331" s="318"/>
    </row>
    <row r="332" ht="15.75" customHeight="1">
      <c r="A332" s="8" t="s">
        <v>3369</v>
      </c>
      <c r="B332" s="8" t="s">
        <v>3370</v>
      </c>
      <c r="C332" s="320" t="s">
        <v>3371</v>
      </c>
      <c r="D332" s="8" t="s">
        <v>2762</v>
      </c>
      <c r="E332" s="8"/>
      <c r="F332" s="8"/>
      <c r="G332" s="318"/>
      <c r="H332" s="318"/>
      <c r="I332" s="318"/>
      <c r="J332" s="318"/>
      <c r="K332" s="318"/>
      <c r="L332" s="318"/>
      <c r="M332" s="318"/>
      <c r="N332" s="318"/>
      <c r="O332" s="318"/>
      <c r="P332" s="318"/>
      <c r="Q332" s="318"/>
      <c r="R332" s="318"/>
      <c r="S332" s="318"/>
      <c r="T332" s="318"/>
      <c r="U332" s="318"/>
      <c r="V332" s="318"/>
      <c r="W332" s="318"/>
      <c r="X332" s="318"/>
      <c r="Y332" s="318"/>
      <c r="Z332" s="318"/>
    </row>
    <row r="333" ht="15.75" customHeight="1">
      <c r="A333" s="8" t="s">
        <v>3372</v>
      </c>
      <c r="B333" s="8" t="s">
        <v>3373</v>
      </c>
      <c r="C333" s="320" t="s">
        <v>3374</v>
      </c>
      <c r="D333" s="8" t="s">
        <v>3375</v>
      </c>
      <c r="E333" s="8"/>
      <c r="F333" s="8"/>
      <c r="G333" s="318"/>
      <c r="H333" s="318"/>
      <c r="I333" s="318"/>
      <c r="J333" s="318"/>
      <c r="K333" s="318"/>
      <c r="L333" s="318"/>
      <c r="M333" s="318"/>
      <c r="N333" s="318"/>
      <c r="O333" s="318"/>
      <c r="P333" s="318"/>
      <c r="Q333" s="318"/>
      <c r="R333" s="318"/>
      <c r="S333" s="318"/>
      <c r="T333" s="318"/>
      <c r="U333" s="318"/>
      <c r="V333" s="318"/>
      <c r="W333" s="318"/>
      <c r="X333" s="318"/>
      <c r="Y333" s="318"/>
      <c r="Z333" s="318"/>
    </row>
    <row r="334" ht="15.75" customHeight="1">
      <c r="A334" s="8" t="s">
        <v>3376</v>
      </c>
      <c r="B334" s="8" t="s">
        <v>3377</v>
      </c>
      <c r="C334" s="320" t="s">
        <v>3378</v>
      </c>
      <c r="D334" s="8" t="s">
        <v>2762</v>
      </c>
      <c r="E334" s="8"/>
      <c r="F334" s="8"/>
      <c r="G334" s="318"/>
      <c r="H334" s="318"/>
      <c r="I334" s="318"/>
      <c r="J334" s="318"/>
      <c r="K334" s="318"/>
      <c r="L334" s="318"/>
      <c r="M334" s="318"/>
      <c r="N334" s="318"/>
      <c r="O334" s="318"/>
      <c r="P334" s="318"/>
      <c r="Q334" s="318"/>
      <c r="R334" s="318"/>
      <c r="S334" s="318"/>
      <c r="T334" s="318"/>
      <c r="U334" s="318"/>
      <c r="V334" s="318"/>
      <c r="W334" s="318"/>
      <c r="X334" s="318"/>
      <c r="Y334" s="318"/>
      <c r="Z334" s="318"/>
    </row>
    <row r="335" ht="15.75" customHeight="1">
      <c r="A335" s="8" t="s">
        <v>3379</v>
      </c>
      <c r="B335" s="8" t="s">
        <v>3380</v>
      </c>
      <c r="C335" s="320" t="s">
        <v>3381</v>
      </c>
      <c r="D335" s="8" t="s">
        <v>3375</v>
      </c>
      <c r="E335" s="8"/>
      <c r="F335" s="8"/>
      <c r="G335" s="318"/>
      <c r="H335" s="318"/>
      <c r="I335" s="318"/>
      <c r="J335" s="318"/>
      <c r="K335" s="318"/>
      <c r="L335" s="318"/>
      <c r="M335" s="318"/>
      <c r="N335" s="318"/>
      <c r="O335" s="318"/>
      <c r="P335" s="318"/>
      <c r="Q335" s="318"/>
      <c r="R335" s="318"/>
      <c r="S335" s="318"/>
      <c r="T335" s="318"/>
      <c r="U335" s="318"/>
      <c r="V335" s="318"/>
      <c r="W335" s="318"/>
      <c r="X335" s="318"/>
      <c r="Y335" s="318"/>
      <c r="Z335" s="318"/>
    </row>
    <row r="336" ht="15.75" customHeight="1">
      <c r="A336" s="8" t="s">
        <v>3382</v>
      </c>
      <c r="B336" s="8" t="s">
        <v>3383</v>
      </c>
      <c r="C336" s="320" t="s">
        <v>3384</v>
      </c>
      <c r="D336" s="8" t="s">
        <v>1697</v>
      </c>
      <c r="E336" s="8"/>
      <c r="F336" s="8"/>
      <c r="G336" s="318"/>
      <c r="H336" s="318"/>
      <c r="I336" s="318"/>
      <c r="J336" s="318"/>
      <c r="K336" s="318"/>
      <c r="L336" s="318"/>
      <c r="M336" s="318"/>
      <c r="N336" s="318"/>
      <c r="O336" s="318"/>
      <c r="P336" s="318"/>
      <c r="Q336" s="318"/>
      <c r="R336" s="318"/>
      <c r="S336" s="318"/>
      <c r="T336" s="318"/>
      <c r="U336" s="318"/>
      <c r="V336" s="318"/>
      <c r="W336" s="318"/>
      <c r="X336" s="318"/>
      <c r="Y336" s="318"/>
      <c r="Z336" s="318"/>
    </row>
    <row r="337" ht="15.75" customHeight="1">
      <c r="A337" s="8" t="s">
        <v>3385</v>
      </c>
      <c r="B337" s="8" t="s">
        <v>3386</v>
      </c>
      <c r="C337" s="320" t="s">
        <v>3387</v>
      </c>
      <c r="D337" s="8" t="s">
        <v>1697</v>
      </c>
      <c r="E337" s="8"/>
      <c r="F337" s="8"/>
      <c r="G337" s="318"/>
      <c r="H337" s="318"/>
      <c r="I337" s="318"/>
      <c r="J337" s="318"/>
      <c r="K337" s="318"/>
      <c r="L337" s="318"/>
      <c r="M337" s="318"/>
      <c r="N337" s="318"/>
      <c r="O337" s="318"/>
      <c r="P337" s="318"/>
      <c r="Q337" s="318"/>
      <c r="R337" s="318"/>
      <c r="S337" s="318"/>
      <c r="T337" s="318"/>
      <c r="U337" s="318"/>
      <c r="V337" s="318"/>
      <c r="W337" s="318"/>
      <c r="X337" s="318"/>
      <c r="Y337" s="318"/>
      <c r="Z337" s="318"/>
    </row>
    <row r="338" ht="15.75" customHeight="1">
      <c r="A338" s="8" t="s">
        <v>3388</v>
      </c>
      <c r="B338" s="8" t="s">
        <v>3389</v>
      </c>
      <c r="C338" s="320" t="s">
        <v>3390</v>
      </c>
      <c r="D338" s="8" t="s">
        <v>2150</v>
      </c>
      <c r="E338" s="8"/>
      <c r="F338" s="8"/>
      <c r="G338" s="318"/>
      <c r="H338" s="318"/>
      <c r="I338" s="318"/>
      <c r="J338" s="318"/>
      <c r="K338" s="318"/>
      <c r="L338" s="318"/>
      <c r="M338" s="318"/>
      <c r="N338" s="318"/>
      <c r="O338" s="318"/>
      <c r="P338" s="318"/>
      <c r="Q338" s="318"/>
      <c r="R338" s="318"/>
      <c r="S338" s="318"/>
      <c r="T338" s="318"/>
      <c r="U338" s="318"/>
      <c r="V338" s="318"/>
      <c r="W338" s="318"/>
      <c r="X338" s="318"/>
      <c r="Y338" s="318"/>
      <c r="Z338" s="318"/>
    </row>
    <row r="339" ht="15.75" customHeight="1">
      <c r="A339" s="8" t="s">
        <v>3391</v>
      </c>
      <c r="B339" s="8" t="s">
        <v>3392</v>
      </c>
      <c r="C339" s="320" t="s">
        <v>3393</v>
      </c>
      <c r="D339" s="8" t="s">
        <v>3394</v>
      </c>
      <c r="E339" s="8"/>
      <c r="F339" s="8"/>
      <c r="G339" s="318"/>
      <c r="H339" s="318"/>
      <c r="I339" s="318"/>
      <c r="J339" s="318"/>
      <c r="K339" s="318"/>
      <c r="L339" s="318"/>
      <c r="M339" s="318"/>
      <c r="N339" s="318"/>
      <c r="O339" s="318"/>
      <c r="P339" s="318"/>
      <c r="Q339" s="318"/>
      <c r="R339" s="318"/>
      <c r="S339" s="318"/>
      <c r="T339" s="318"/>
      <c r="U339" s="318"/>
      <c r="V339" s="318"/>
      <c r="W339" s="318"/>
      <c r="X339" s="318"/>
      <c r="Y339" s="318"/>
      <c r="Z339" s="318"/>
    </row>
    <row r="340" ht="15.75" customHeight="1">
      <c r="A340" s="8" t="s">
        <v>3395</v>
      </c>
      <c r="B340" s="8" t="s">
        <v>3396</v>
      </c>
      <c r="C340" s="320" t="s">
        <v>3397</v>
      </c>
      <c r="D340" s="8" t="s">
        <v>1697</v>
      </c>
      <c r="E340" s="8"/>
      <c r="F340" s="8"/>
      <c r="G340" s="318"/>
      <c r="H340" s="318"/>
      <c r="I340" s="318"/>
      <c r="J340" s="318"/>
      <c r="K340" s="318"/>
      <c r="L340" s="318"/>
      <c r="M340" s="318"/>
      <c r="N340" s="318"/>
      <c r="O340" s="318"/>
      <c r="P340" s="318"/>
      <c r="Q340" s="318"/>
      <c r="R340" s="318"/>
      <c r="S340" s="318"/>
      <c r="T340" s="318"/>
      <c r="U340" s="318"/>
      <c r="V340" s="318"/>
      <c r="W340" s="318"/>
      <c r="X340" s="318"/>
      <c r="Y340" s="318"/>
      <c r="Z340" s="318"/>
    </row>
    <row r="341" ht="15.75" customHeight="1">
      <c r="A341" s="8" t="s">
        <v>3398</v>
      </c>
      <c r="B341" s="8" t="s">
        <v>3399</v>
      </c>
      <c r="C341" s="320" t="s">
        <v>3400</v>
      </c>
      <c r="D341" s="8" t="s">
        <v>1697</v>
      </c>
      <c r="E341" s="8"/>
      <c r="F341" s="8"/>
      <c r="G341" s="318"/>
      <c r="H341" s="318"/>
      <c r="I341" s="318"/>
      <c r="J341" s="318"/>
      <c r="K341" s="318"/>
      <c r="L341" s="318"/>
      <c r="M341" s="318"/>
      <c r="N341" s="318"/>
      <c r="O341" s="318"/>
      <c r="P341" s="318"/>
      <c r="Q341" s="318"/>
      <c r="R341" s="318"/>
      <c r="S341" s="318"/>
      <c r="T341" s="318"/>
      <c r="U341" s="318"/>
      <c r="V341" s="318"/>
      <c r="W341" s="318"/>
      <c r="X341" s="318"/>
      <c r="Y341" s="318"/>
      <c r="Z341" s="318"/>
    </row>
    <row r="342" ht="15.75" customHeight="1">
      <c r="A342" s="8" t="s">
        <v>3401</v>
      </c>
      <c r="B342" s="8" t="s">
        <v>3402</v>
      </c>
      <c r="C342" s="320" t="s">
        <v>3403</v>
      </c>
      <c r="D342" s="8" t="s">
        <v>2113</v>
      </c>
      <c r="E342" s="8"/>
      <c r="F342" s="8"/>
      <c r="G342" s="318"/>
      <c r="H342" s="318"/>
      <c r="I342" s="318"/>
      <c r="J342" s="318"/>
      <c r="K342" s="318"/>
      <c r="L342" s="318"/>
      <c r="M342" s="318"/>
      <c r="N342" s="318"/>
      <c r="O342" s="318"/>
      <c r="P342" s="318"/>
      <c r="Q342" s="318"/>
      <c r="R342" s="318"/>
      <c r="S342" s="318"/>
      <c r="T342" s="318"/>
      <c r="U342" s="318"/>
      <c r="V342" s="318"/>
      <c r="W342" s="318"/>
      <c r="X342" s="318"/>
      <c r="Y342" s="318"/>
      <c r="Z342" s="318"/>
    </row>
    <row r="343" ht="15.75" customHeight="1">
      <c r="A343" s="8" t="s">
        <v>3404</v>
      </c>
      <c r="B343" s="8" t="s">
        <v>3405</v>
      </c>
      <c r="C343" s="320" t="s">
        <v>3406</v>
      </c>
      <c r="D343" s="8" t="s">
        <v>1697</v>
      </c>
      <c r="E343" s="8"/>
      <c r="F343" s="8"/>
      <c r="G343" s="318"/>
      <c r="H343" s="318"/>
      <c r="I343" s="318"/>
      <c r="J343" s="318"/>
      <c r="K343" s="318"/>
      <c r="L343" s="318"/>
      <c r="M343" s="318"/>
      <c r="N343" s="318"/>
      <c r="O343" s="318"/>
      <c r="P343" s="318"/>
      <c r="Q343" s="318"/>
      <c r="R343" s="318"/>
      <c r="S343" s="318"/>
      <c r="T343" s="318"/>
      <c r="U343" s="318"/>
      <c r="V343" s="318"/>
      <c r="W343" s="318"/>
      <c r="X343" s="318"/>
      <c r="Y343" s="318"/>
      <c r="Z343" s="318"/>
    </row>
    <row r="344" ht="15.75" customHeight="1">
      <c r="A344" s="8" t="s">
        <v>3407</v>
      </c>
      <c r="B344" s="8" t="s">
        <v>3408</v>
      </c>
      <c r="C344" s="320" t="s">
        <v>3409</v>
      </c>
      <c r="D344" s="8" t="s">
        <v>1619</v>
      </c>
      <c r="E344" s="8"/>
      <c r="F344" s="8"/>
      <c r="G344" s="318"/>
      <c r="H344" s="318"/>
      <c r="I344" s="318"/>
      <c r="J344" s="318"/>
      <c r="K344" s="318"/>
      <c r="L344" s="318"/>
      <c r="M344" s="318"/>
      <c r="N344" s="318"/>
      <c r="O344" s="318"/>
      <c r="P344" s="318"/>
      <c r="Q344" s="318"/>
      <c r="R344" s="318"/>
      <c r="S344" s="318"/>
      <c r="T344" s="318"/>
      <c r="U344" s="318"/>
      <c r="V344" s="318"/>
      <c r="W344" s="318"/>
      <c r="X344" s="318"/>
      <c r="Y344" s="318"/>
      <c r="Z344" s="318"/>
    </row>
    <row r="345" ht="15.75" customHeight="1">
      <c r="A345" s="8" t="s">
        <v>3410</v>
      </c>
      <c r="B345" s="8" t="s">
        <v>3411</v>
      </c>
      <c r="C345" s="320" t="s">
        <v>3412</v>
      </c>
      <c r="D345" s="8" t="s">
        <v>2150</v>
      </c>
      <c r="E345" s="8"/>
      <c r="F345" s="8"/>
      <c r="G345" s="318"/>
      <c r="H345" s="318"/>
      <c r="I345" s="318"/>
      <c r="J345" s="318"/>
      <c r="K345" s="318"/>
      <c r="L345" s="318"/>
      <c r="M345" s="318"/>
      <c r="N345" s="318"/>
      <c r="O345" s="318"/>
      <c r="P345" s="318"/>
      <c r="Q345" s="318"/>
      <c r="R345" s="318"/>
      <c r="S345" s="318"/>
      <c r="T345" s="318"/>
      <c r="U345" s="318"/>
      <c r="V345" s="318"/>
      <c r="W345" s="318"/>
      <c r="X345" s="318"/>
      <c r="Y345" s="318"/>
      <c r="Z345" s="318"/>
    </row>
    <row r="346" ht="15.75" customHeight="1">
      <c r="A346" s="8" t="s">
        <v>3413</v>
      </c>
      <c r="B346" s="8" t="s">
        <v>3414</v>
      </c>
      <c r="C346" s="320" t="s">
        <v>3415</v>
      </c>
      <c r="D346" s="8" t="s">
        <v>2150</v>
      </c>
      <c r="E346" s="8"/>
      <c r="F346" s="8"/>
      <c r="G346" s="318"/>
      <c r="H346" s="318"/>
      <c r="I346" s="318"/>
      <c r="J346" s="318"/>
      <c r="K346" s="318"/>
      <c r="L346" s="318"/>
      <c r="M346" s="318"/>
      <c r="N346" s="318"/>
      <c r="O346" s="318"/>
      <c r="P346" s="318"/>
      <c r="Q346" s="318"/>
      <c r="R346" s="318"/>
      <c r="S346" s="318"/>
      <c r="T346" s="318"/>
      <c r="U346" s="318"/>
      <c r="V346" s="318"/>
      <c r="W346" s="318"/>
      <c r="X346" s="318"/>
      <c r="Y346" s="318"/>
      <c r="Z346" s="318"/>
    </row>
    <row r="347" ht="15.75" customHeight="1">
      <c r="A347" s="8" t="s">
        <v>3416</v>
      </c>
      <c r="B347" s="8" t="s">
        <v>3417</v>
      </c>
      <c r="C347" s="320" t="s">
        <v>3418</v>
      </c>
      <c r="D347" s="8" t="s">
        <v>2150</v>
      </c>
      <c r="E347" s="8"/>
      <c r="F347" s="8"/>
      <c r="G347" s="318"/>
      <c r="H347" s="318"/>
      <c r="I347" s="318"/>
      <c r="J347" s="318"/>
      <c r="K347" s="318"/>
      <c r="L347" s="318"/>
      <c r="M347" s="318"/>
      <c r="N347" s="318"/>
      <c r="O347" s="318"/>
      <c r="P347" s="318"/>
      <c r="Q347" s="318"/>
      <c r="R347" s="318"/>
      <c r="S347" s="318"/>
      <c r="T347" s="318"/>
      <c r="U347" s="318"/>
      <c r="V347" s="318"/>
      <c r="W347" s="318"/>
      <c r="X347" s="318"/>
      <c r="Y347" s="318"/>
      <c r="Z347" s="318"/>
    </row>
    <row r="348" ht="15.75" customHeight="1">
      <c r="A348" s="8" t="s">
        <v>3419</v>
      </c>
      <c r="B348" s="8" t="s">
        <v>3420</v>
      </c>
      <c r="C348" s="320" t="s">
        <v>3421</v>
      </c>
      <c r="D348" s="8" t="s">
        <v>3422</v>
      </c>
      <c r="E348" s="8"/>
      <c r="F348" s="8"/>
      <c r="G348" s="318"/>
      <c r="H348" s="318"/>
      <c r="I348" s="318"/>
      <c r="J348" s="318"/>
      <c r="K348" s="318"/>
      <c r="L348" s="318"/>
      <c r="M348" s="318"/>
      <c r="N348" s="318"/>
      <c r="O348" s="318"/>
      <c r="P348" s="318"/>
      <c r="Q348" s="318"/>
      <c r="R348" s="318"/>
      <c r="S348" s="318"/>
      <c r="T348" s="318"/>
      <c r="U348" s="318"/>
      <c r="V348" s="318"/>
      <c r="W348" s="318"/>
      <c r="X348" s="318"/>
      <c r="Y348" s="318"/>
      <c r="Z348" s="318"/>
    </row>
    <row r="349" ht="15.75" customHeight="1">
      <c r="A349" s="8" t="s">
        <v>3423</v>
      </c>
      <c r="B349" s="8" t="s">
        <v>3424</v>
      </c>
      <c r="C349" s="320" t="s">
        <v>3425</v>
      </c>
      <c r="D349" s="8" t="s">
        <v>3426</v>
      </c>
      <c r="E349" s="8"/>
      <c r="F349" s="8"/>
      <c r="G349" s="318"/>
      <c r="H349" s="318"/>
      <c r="I349" s="318"/>
      <c r="J349" s="318"/>
      <c r="K349" s="318"/>
      <c r="L349" s="318"/>
      <c r="M349" s="318"/>
      <c r="N349" s="318"/>
      <c r="O349" s="318"/>
      <c r="P349" s="318"/>
      <c r="Q349" s="318"/>
      <c r="R349" s="318"/>
      <c r="S349" s="318"/>
      <c r="T349" s="318"/>
      <c r="U349" s="318"/>
      <c r="V349" s="318"/>
      <c r="W349" s="318"/>
      <c r="X349" s="318"/>
      <c r="Y349" s="318"/>
      <c r="Z349" s="318"/>
    </row>
    <row r="350" ht="15.75" customHeight="1">
      <c r="A350" s="8" t="s">
        <v>3427</v>
      </c>
      <c r="B350" s="8" t="s">
        <v>3428</v>
      </c>
      <c r="C350" s="320" t="s">
        <v>3429</v>
      </c>
      <c r="D350" s="8" t="s">
        <v>3426</v>
      </c>
      <c r="E350" s="8"/>
      <c r="F350" s="8"/>
      <c r="G350" s="318"/>
      <c r="H350" s="318"/>
      <c r="I350" s="318"/>
      <c r="J350" s="318"/>
      <c r="K350" s="318"/>
      <c r="L350" s="318"/>
      <c r="M350" s="318"/>
      <c r="N350" s="318"/>
      <c r="O350" s="318"/>
      <c r="P350" s="318"/>
      <c r="Q350" s="318"/>
      <c r="R350" s="318"/>
      <c r="S350" s="318"/>
      <c r="T350" s="318"/>
      <c r="U350" s="318"/>
      <c r="V350" s="318"/>
      <c r="W350" s="318"/>
      <c r="X350" s="318"/>
      <c r="Y350" s="318"/>
      <c r="Z350" s="318"/>
    </row>
    <row r="351" ht="15.75" customHeight="1">
      <c r="A351" s="8" t="s">
        <v>3430</v>
      </c>
      <c r="B351" s="8" t="s">
        <v>3431</v>
      </c>
      <c r="C351" s="320" t="s">
        <v>3432</v>
      </c>
      <c r="D351" s="8" t="s">
        <v>3426</v>
      </c>
      <c r="E351" s="8"/>
      <c r="F351" s="8"/>
      <c r="G351" s="318"/>
      <c r="H351" s="318"/>
      <c r="I351" s="318"/>
      <c r="J351" s="318"/>
      <c r="K351" s="318"/>
      <c r="L351" s="318"/>
      <c r="M351" s="318"/>
      <c r="N351" s="318"/>
      <c r="O351" s="318"/>
      <c r="P351" s="318"/>
      <c r="Q351" s="318"/>
      <c r="R351" s="318"/>
      <c r="S351" s="318"/>
      <c r="T351" s="318"/>
      <c r="U351" s="318"/>
      <c r="V351" s="318"/>
      <c r="W351" s="318"/>
      <c r="X351" s="318"/>
      <c r="Y351" s="318"/>
      <c r="Z351" s="318"/>
    </row>
    <row r="352" ht="15.75" customHeight="1">
      <c r="A352" s="8" t="s">
        <v>3433</v>
      </c>
      <c r="B352" s="8" t="s">
        <v>3434</v>
      </c>
      <c r="C352" s="320" t="s">
        <v>3435</v>
      </c>
      <c r="D352" s="8" t="s">
        <v>3436</v>
      </c>
      <c r="E352" s="8"/>
      <c r="F352" s="8"/>
      <c r="G352" s="318"/>
      <c r="H352" s="318"/>
      <c r="I352" s="318"/>
      <c r="J352" s="318"/>
      <c r="K352" s="318"/>
      <c r="L352" s="318"/>
      <c r="M352" s="318"/>
      <c r="N352" s="318"/>
      <c r="O352" s="318"/>
      <c r="P352" s="318"/>
      <c r="Q352" s="318"/>
      <c r="R352" s="318"/>
      <c r="S352" s="318"/>
      <c r="T352" s="318"/>
      <c r="U352" s="318"/>
      <c r="V352" s="318"/>
      <c r="W352" s="318"/>
      <c r="X352" s="318"/>
      <c r="Y352" s="318"/>
      <c r="Z352" s="318"/>
    </row>
    <row r="353" ht="15.75" customHeight="1">
      <c r="A353" s="8" t="s">
        <v>3437</v>
      </c>
      <c r="B353" s="8" t="s">
        <v>3438</v>
      </c>
      <c r="C353" s="320" t="s">
        <v>3439</v>
      </c>
      <c r="D353" s="8" t="s">
        <v>1426</v>
      </c>
      <c r="E353" s="8"/>
      <c r="F353" s="8"/>
      <c r="G353" s="318"/>
      <c r="H353" s="318"/>
      <c r="I353" s="318"/>
      <c r="J353" s="318"/>
      <c r="K353" s="318"/>
      <c r="L353" s="318"/>
      <c r="M353" s="318"/>
      <c r="N353" s="318"/>
      <c r="O353" s="318"/>
      <c r="P353" s="318"/>
      <c r="Q353" s="318"/>
      <c r="R353" s="318"/>
      <c r="S353" s="318"/>
      <c r="T353" s="318"/>
      <c r="U353" s="318"/>
      <c r="V353" s="318"/>
      <c r="W353" s="318"/>
      <c r="X353" s="318"/>
      <c r="Y353" s="318"/>
      <c r="Z353" s="318"/>
    </row>
    <row r="354" ht="15.75" customHeight="1">
      <c r="A354" s="8" t="s">
        <v>3440</v>
      </c>
      <c r="B354" s="8" t="s">
        <v>3441</v>
      </c>
      <c r="C354" s="320" t="s">
        <v>3442</v>
      </c>
      <c r="D354" s="8" t="s">
        <v>3443</v>
      </c>
      <c r="E354" s="8"/>
      <c r="F354" s="8"/>
      <c r="G354" s="318"/>
      <c r="H354" s="318"/>
      <c r="I354" s="318"/>
      <c r="J354" s="318"/>
      <c r="K354" s="318"/>
      <c r="L354" s="318"/>
      <c r="M354" s="318"/>
      <c r="N354" s="318"/>
      <c r="O354" s="318"/>
      <c r="P354" s="318"/>
      <c r="Q354" s="318"/>
      <c r="R354" s="318"/>
      <c r="S354" s="318"/>
      <c r="T354" s="318"/>
      <c r="U354" s="318"/>
      <c r="V354" s="318"/>
      <c r="W354" s="318"/>
      <c r="X354" s="318"/>
      <c r="Y354" s="318"/>
      <c r="Z354" s="318"/>
    </row>
    <row r="355" ht="15.75" customHeight="1">
      <c r="A355" s="8" t="s">
        <v>3444</v>
      </c>
      <c r="B355" s="8" t="s">
        <v>3445</v>
      </c>
      <c r="C355" s="320" t="s">
        <v>3446</v>
      </c>
      <c r="D355" s="8" t="s">
        <v>1619</v>
      </c>
      <c r="E355" s="8"/>
      <c r="F355" s="8"/>
      <c r="G355" s="318"/>
      <c r="H355" s="318"/>
      <c r="I355" s="318"/>
      <c r="J355" s="318"/>
      <c r="K355" s="318"/>
      <c r="L355" s="318"/>
      <c r="M355" s="318"/>
      <c r="N355" s="318"/>
      <c r="O355" s="318"/>
      <c r="P355" s="318"/>
      <c r="Q355" s="318"/>
      <c r="R355" s="318"/>
      <c r="S355" s="318"/>
      <c r="T355" s="318"/>
      <c r="U355" s="318"/>
      <c r="V355" s="318"/>
      <c r="W355" s="318"/>
      <c r="X355" s="318"/>
      <c r="Y355" s="318"/>
      <c r="Z355" s="318"/>
    </row>
    <row r="356" ht="15.75" customHeight="1">
      <c r="A356" s="8" t="s">
        <v>3447</v>
      </c>
      <c r="B356" s="8" t="s">
        <v>3448</v>
      </c>
      <c r="C356" s="320" t="s">
        <v>3449</v>
      </c>
      <c r="D356" s="8" t="s">
        <v>1619</v>
      </c>
      <c r="E356" s="8"/>
      <c r="F356" s="8"/>
      <c r="G356" s="318"/>
      <c r="H356" s="318"/>
      <c r="I356" s="318"/>
      <c r="J356" s="318"/>
      <c r="K356" s="318"/>
      <c r="L356" s="318"/>
      <c r="M356" s="318"/>
      <c r="N356" s="318"/>
      <c r="O356" s="318"/>
      <c r="P356" s="318"/>
      <c r="Q356" s="318"/>
      <c r="R356" s="318"/>
      <c r="S356" s="318"/>
      <c r="T356" s="318"/>
      <c r="U356" s="318"/>
      <c r="V356" s="318"/>
      <c r="W356" s="318"/>
      <c r="X356" s="318"/>
      <c r="Y356" s="318"/>
      <c r="Z356" s="318"/>
    </row>
    <row r="357" ht="15.75" customHeight="1">
      <c r="A357" s="8" t="s">
        <v>3450</v>
      </c>
      <c r="B357" s="8" t="s">
        <v>3451</v>
      </c>
      <c r="C357" s="320" t="s">
        <v>3452</v>
      </c>
      <c r="D357" s="8" t="s">
        <v>2150</v>
      </c>
      <c r="E357" s="8"/>
      <c r="F357" s="8"/>
      <c r="G357" s="318"/>
      <c r="H357" s="318"/>
      <c r="I357" s="318"/>
      <c r="J357" s="318"/>
      <c r="K357" s="318"/>
      <c r="L357" s="318"/>
      <c r="M357" s="318"/>
      <c r="N357" s="318"/>
      <c r="O357" s="318"/>
      <c r="P357" s="318"/>
      <c r="Q357" s="318"/>
      <c r="R357" s="318"/>
      <c r="S357" s="318"/>
      <c r="T357" s="318"/>
      <c r="U357" s="318"/>
      <c r="V357" s="318"/>
      <c r="W357" s="318"/>
      <c r="X357" s="318"/>
      <c r="Y357" s="318"/>
      <c r="Z357" s="318"/>
    </row>
    <row r="358" ht="15.75" customHeight="1">
      <c r="A358" s="8" t="s">
        <v>3453</v>
      </c>
      <c r="B358" s="8" t="s">
        <v>3454</v>
      </c>
      <c r="C358" s="320" t="s">
        <v>3455</v>
      </c>
      <c r="D358" s="8" t="s">
        <v>2150</v>
      </c>
      <c r="E358" s="8"/>
      <c r="F358" s="8"/>
      <c r="G358" s="318"/>
      <c r="H358" s="318"/>
      <c r="I358" s="318"/>
      <c r="J358" s="318"/>
      <c r="K358" s="318"/>
      <c r="L358" s="318"/>
      <c r="M358" s="318"/>
      <c r="N358" s="318"/>
      <c r="O358" s="318"/>
      <c r="P358" s="318"/>
      <c r="Q358" s="318"/>
      <c r="R358" s="318"/>
      <c r="S358" s="318"/>
      <c r="T358" s="318"/>
      <c r="U358" s="318"/>
      <c r="V358" s="318"/>
      <c r="W358" s="318"/>
      <c r="X358" s="318"/>
      <c r="Y358" s="318"/>
      <c r="Z358" s="318"/>
    </row>
    <row r="359" ht="15.75" customHeight="1">
      <c r="A359" s="8" t="s">
        <v>3456</v>
      </c>
      <c r="B359" s="8" t="s">
        <v>3457</v>
      </c>
      <c r="C359" s="320" t="s">
        <v>3458</v>
      </c>
      <c r="D359" s="8" t="s">
        <v>2150</v>
      </c>
      <c r="E359" s="8"/>
      <c r="F359" s="8"/>
      <c r="G359" s="318"/>
      <c r="H359" s="318"/>
      <c r="I359" s="318"/>
      <c r="J359" s="318"/>
      <c r="K359" s="318"/>
      <c r="L359" s="318"/>
      <c r="M359" s="318"/>
      <c r="N359" s="318"/>
      <c r="O359" s="318"/>
      <c r="P359" s="318"/>
      <c r="Q359" s="318"/>
      <c r="R359" s="318"/>
      <c r="S359" s="318"/>
      <c r="T359" s="318"/>
      <c r="U359" s="318"/>
      <c r="V359" s="318"/>
      <c r="W359" s="318"/>
      <c r="X359" s="318"/>
      <c r="Y359" s="318"/>
      <c r="Z359" s="318"/>
    </row>
    <row r="360" ht="15.75" customHeight="1">
      <c r="A360" s="8" t="s">
        <v>3459</v>
      </c>
      <c r="B360" s="8" t="s">
        <v>3460</v>
      </c>
      <c r="C360" s="320" t="s">
        <v>3461</v>
      </c>
      <c r="D360" s="8" t="s">
        <v>3229</v>
      </c>
      <c r="E360" s="8"/>
      <c r="F360" s="8"/>
      <c r="G360" s="318"/>
      <c r="H360" s="318"/>
      <c r="I360" s="318"/>
      <c r="J360" s="318"/>
      <c r="K360" s="318"/>
      <c r="L360" s="318"/>
      <c r="M360" s="318"/>
      <c r="N360" s="318"/>
      <c r="O360" s="318"/>
      <c r="P360" s="318"/>
      <c r="Q360" s="318"/>
      <c r="R360" s="318"/>
      <c r="S360" s="318"/>
      <c r="T360" s="318"/>
      <c r="U360" s="318"/>
      <c r="V360" s="318"/>
      <c r="W360" s="318"/>
      <c r="X360" s="318"/>
      <c r="Y360" s="318"/>
      <c r="Z360" s="318"/>
    </row>
    <row r="361" ht="15.75" customHeight="1">
      <c r="A361" s="8" t="s">
        <v>3462</v>
      </c>
      <c r="B361" s="8" t="s">
        <v>3463</v>
      </c>
      <c r="C361" s="320" t="s">
        <v>3464</v>
      </c>
      <c r="D361" s="8" t="s">
        <v>2150</v>
      </c>
      <c r="E361" s="8"/>
      <c r="F361" s="8"/>
      <c r="G361" s="318"/>
      <c r="H361" s="318"/>
      <c r="I361" s="318"/>
      <c r="J361" s="318"/>
      <c r="K361" s="318"/>
      <c r="L361" s="318"/>
      <c r="M361" s="318"/>
      <c r="N361" s="318"/>
      <c r="O361" s="318"/>
      <c r="P361" s="318"/>
      <c r="Q361" s="318"/>
      <c r="R361" s="318"/>
      <c r="S361" s="318"/>
      <c r="T361" s="318"/>
      <c r="U361" s="318"/>
      <c r="V361" s="318"/>
      <c r="W361" s="318"/>
      <c r="X361" s="318"/>
      <c r="Y361" s="318"/>
      <c r="Z361" s="318"/>
    </row>
    <row r="362" ht="15.75" customHeight="1">
      <c r="A362" s="8" t="s">
        <v>3465</v>
      </c>
      <c r="B362" s="8" t="s">
        <v>3466</v>
      </c>
      <c r="C362" s="320" t="s">
        <v>3467</v>
      </c>
      <c r="D362" s="8" t="s">
        <v>2150</v>
      </c>
      <c r="E362" s="8"/>
      <c r="F362" s="8"/>
      <c r="G362" s="318"/>
      <c r="H362" s="318"/>
      <c r="I362" s="318"/>
      <c r="J362" s="318"/>
      <c r="K362" s="318"/>
      <c r="L362" s="318"/>
      <c r="M362" s="318"/>
      <c r="N362" s="318"/>
      <c r="O362" s="318"/>
      <c r="P362" s="318"/>
      <c r="Q362" s="318"/>
      <c r="R362" s="318"/>
      <c r="S362" s="318"/>
      <c r="T362" s="318"/>
      <c r="U362" s="318"/>
      <c r="V362" s="318"/>
      <c r="W362" s="318"/>
      <c r="X362" s="318"/>
      <c r="Y362" s="318"/>
      <c r="Z362" s="318"/>
    </row>
    <row r="363" ht="15.75" customHeight="1">
      <c r="A363" s="8" t="s">
        <v>3468</v>
      </c>
      <c r="B363" s="8" t="s">
        <v>3469</v>
      </c>
      <c r="C363" s="320" t="s">
        <v>3470</v>
      </c>
      <c r="D363" s="8" t="s">
        <v>2150</v>
      </c>
      <c r="E363" s="8"/>
      <c r="F363" s="8"/>
      <c r="G363" s="318"/>
      <c r="H363" s="318"/>
      <c r="I363" s="318"/>
      <c r="J363" s="318"/>
      <c r="K363" s="318"/>
      <c r="L363" s="318"/>
      <c r="M363" s="318"/>
      <c r="N363" s="318"/>
      <c r="O363" s="318"/>
      <c r="P363" s="318"/>
      <c r="Q363" s="318"/>
      <c r="R363" s="318"/>
      <c r="S363" s="318"/>
      <c r="T363" s="318"/>
      <c r="U363" s="318"/>
      <c r="V363" s="318"/>
      <c r="W363" s="318"/>
      <c r="X363" s="318"/>
      <c r="Y363" s="318"/>
      <c r="Z363" s="318"/>
    </row>
    <row r="364" ht="15.75" customHeight="1">
      <c r="A364" s="8" t="s">
        <v>3471</v>
      </c>
      <c r="B364" s="8" t="s">
        <v>3472</v>
      </c>
      <c r="C364" s="320" t="s">
        <v>3473</v>
      </c>
      <c r="D364" s="8" t="s">
        <v>2150</v>
      </c>
      <c r="E364" s="8"/>
      <c r="F364" s="8"/>
      <c r="G364" s="318"/>
      <c r="H364" s="318"/>
      <c r="I364" s="318"/>
      <c r="J364" s="318"/>
      <c r="K364" s="318"/>
      <c r="L364" s="318"/>
      <c r="M364" s="318"/>
      <c r="N364" s="318"/>
      <c r="O364" s="318"/>
      <c r="P364" s="318"/>
      <c r="Q364" s="318"/>
      <c r="R364" s="318"/>
      <c r="S364" s="318"/>
      <c r="T364" s="318"/>
      <c r="U364" s="318"/>
      <c r="V364" s="318"/>
      <c r="W364" s="318"/>
      <c r="X364" s="318"/>
      <c r="Y364" s="318"/>
      <c r="Z364" s="318"/>
    </row>
    <row r="365" ht="15.75" customHeight="1">
      <c r="A365" s="8" t="s">
        <v>3474</v>
      </c>
      <c r="B365" s="8" t="s">
        <v>3475</v>
      </c>
      <c r="C365" s="320" t="s">
        <v>3476</v>
      </c>
      <c r="D365" s="8" t="s">
        <v>2150</v>
      </c>
      <c r="E365" s="8"/>
      <c r="F365" s="8"/>
      <c r="G365" s="318"/>
      <c r="H365" s="318"/>
      <c r="I365" s="318"/>
      <c r="J365" s="318"/>
      <c r="K365" s="318"/>
      <c r="L365" s="318"/>
      <c r="M365" s="318"/>
      <c r="N365" s="318"/>
      <c r="O365" s="318"/>
      <c r="P365" s="318"/>
      <c r="Q365" s="318"/>
      <c r="R365" s="318"/>
      <c r="S365" s="318"/>
      <c r="T365" s="318"/>
      <c r="U365" s="318"/>
      <c r="V365" s="318"/>
      <c r="W365" s="318"/>
      <c r="X365" s="318"/>
      <c r="Y365" s="318"/>
      <c r="Z365" s="318"/>
    </row>
    <row r="366" ht="15.75" customHeight="1">
      <c r="A366" s="8" t="s">
        <v>3477</v>
      </c>
      <c r="B366" s="8" t="s">
        <v>3478</v>
      </c>
      <c r="C366" s="320" t="s">
        <v>3479</v>
      </c>
      <c r="D366" s="8" t="s">
        <v>2150</v>
      </c>
      <c r="E366" s="8"/>
      <c r="F366" s="8"/>
      <c r="G366" s="318"/>
      <c r="H366" s="318"/>
      <c r="I366" s="318"/>
      <c r="J366" s="318"/>
      <c r="K366" s="318"/>
      <c r="L366" s="318"/>
      <c r="M366" s="318"/>
      <c r="N366" s="318"/>
      <c r="O366" s="318"/>
      <c r="P366" s="318"/>
      <c r="Q366" s="318"/>
      <c r="R366" s="318"/>
      <c r="S366" s="318"/>
      <c r="T366" s="318"/>
      <c r="U366" s="318"/>
      <c r="V366" s="318"/>
      <c r="W366" s="318"/>
      <c r="X366" s="318"/>
      <c r="Y366" s="318"/>
      <c r="Z366" s="318"/>
    </row>
    <row r="367" ht="15.75" customHeight="1">
      <c r="A367" s="8" t="s">
        <v>3480</v>
      </c>
      <c r="B367" s="8" t="s">
        <v>3481</v>
      </c>
      <c r="C367" s="320" t="s">
        <v>3482</v>
      </c>
      <c r="D367" s="8" t="s">
        <v>2150</v>
      </c>
      <c r="E367" s="8"/>
      <c r="F367" s="8"/>
      <c r="G367" s="318"/>
      <c r="H367" s="318"/>
      <c r="I367" s="318"/>
      <c r="J367" s="318"/>
      <c r="K367" s="318"/>
      <c r="L367" s="318"/>
      <c r="M367" s="318"/>
      <c r="N367" s="318"/>
      <c r="O367" s="318"/>
      <c r="P367" s="318"/>
      <c r="Q367" s="318"/>
      <c r="R367" s="318"/>
      <c r="S367" s="318"/>
      <c r="T367" s="318"/>
      <c r="U367" s="318"/>
      <c r="V367" s="318"/>
      <c r="W367" s="318"/>
      <c r="X367" s="318"/>
      <c r="Y367" s="318"/>
      <c r="Z367" s="318"/>
    </row>
    <row r="368" ht="15.75" customHeight="1">
      <c r="A368" s="8" t="s">
        <v>3483</v>
      </c>
      <c r="B368" s="8" t="s">
        <v>3484</v>
      </c>
      <c r="C368" s="320" t="s">
        <v>3485</v>
      </c>
      <c r="D368" s="8" t="s">
        <v>3486</v>
      </c>
      <c r="E368" s="8"/>
      <c r="F368" s="8"/>
      <c r="G368" s="318"/>
      <c r="H368" s="318"/>
      <c r="I368" s="318"/>
      <c r="J368" s="318"/>
      <c r="K368" s="318"/>
      <c r="L368" s="318"/>
      <c r="M368" s="318"/>
      <c r="N368" s="318"/>
      <c r="O368" s="318"/>
      <c r="P368" s="318"/>
      <c r="Q368" s="318"/>
      <c r="R368" s="318"/>
      <c r="S368" s="318"/>
      <c r="T368" s="318"/>
      <c r="U368" s="318"/>
      <c r="V368" s="318"/>
      <c r="W368" s="318"/>
      <c r="X368" s="318"/>
      <c r="Y368" s="318"/>
      <c r="Z368" s="318"/>
    </row>
    <row r="369" ht="15.75" customHeight="1">
      <c r="A369" s="8" t="s">
        <v>3487</v>
      </c>
      <c r="B369" s="8" t="s">
        <v>3488</v>
      </c>
      <c r="C369" s="320" t="s">
        <v>3489</v>
      </c>
      <c r="D369" s="8" t="s">
        <v>1548</v>
      </c>
      <c r="E369" s="8"/>
      <c r="F369" s="8"/>
      <c r="G369" s="318"/>
      <c r="H369" s="318"/>
      <c r="I369" s="318"/>
      <c r="J369" s="318"/>
      <c r="K369" s="318"/>
      <c r="L369" s="318"/>
      <c r="M369" s="318"/>
      <c r="N369" s="318"/>
      <c r="O369" s="318"/>
      <c r="P369" s="318"/>
      <c r="Q369" s="318"/>
      <c r="R369" s="318"/>
      <c r="S369" s="318"/>
      <c r="T369" s="318"/>
      <c r="U369" s="318"/>
      <c r="V369" s="318"/>
      <c r="W369" s="318"/>
      <c r="X369" s="318"/>
      <c r="Y369" s="318"/>
      <c r="Z369" s="318"/>
    </row>
    <row r="370" ht="15.75" customHeight="1">
      <c r="A370" s="8" t="s">
        <v>3490</v>
      </c>
      <c r="B370" s="8" t="s">
        <v>3491</v>
      </c>
      <c r="C370" s="320" t="s">
        <v>3492</v>
      </c>
      <c r="D370" s="8" t="s">
        <v>1548</v>
      </c>
      <c r="E370" s="8"/>
      <c r="F370" s="8"/>
      <c r="G370" s="318"/>
      <c r="H370" s="318"/>
      <c r="I370" s="318"/>
      <c r="J370" s="318"/>
      <c r="K370" s="318"/>
      <c r="L370" s="318"/>
      <c r="M370" s="318"/>
      <c r="N370" s="318"/>
      <c r="O370" s="318"/>
      <c r="P370" s="318"/>
      <c r="Q370" s="318"/>
      <c r="R370" s="318"/>
      <c r="S370" s="318"/>
      <c r="T370" s="318"/>
      <c r="U370" s="318"/>
      <c r="V370" s="318"/>
      <c r="W370" s="318"/>
      <c r="X370" s="318"/>
      <c r="Y370" s="318"/>
      <c r="Z370" s="318"/>
    </row>
    <row r="371" ht="15.75" customHeight="1">
      <c r="A371" s="8" t="s">
        <v>3493</v>
      </c>
      <c r="B371" s="8" t="s">
        <v>3494</v>
      </c>
      <c r="C371" s="320" t="s">
        <v>3495</v>
      </c>
      <c r="D371" s="8" t="s">
        <v>1548</v>
      </c>
      <c r="E371" s="8"/>
      <c r="F371" s="8"/>
      <c r="G371" s="318"/>
      <c r="H371" s="318"/>
      <c r="I371" s="318"/>
      <c r="J371" s="318"/>
      <c r="K371" s="318"/>
      <c r="L371" s="318"/>
      <c r="M371" s="318"/>
      <c r="N371" s="318"/>
      <c r="O371" s="318"/>
      <c r="P371" s="318"/>
      <c r="Q371" s="318"/>
      <c r="R371" s="318"/>
      <c r="S371" s="318"/>
      <c r="T371" s="318"/>
      <c r="U371" s="318"/>
      <c r="V371" s="318"/>
      <c r="W371" s="318"/>
      <c r="X371" s="318"/>
      <c r="Y371" s="318"/>
      <c r="Z371" s="318"/>
    </row>
    <row r="372" ht="15.75" customHeight="1">
      <c r="A372" s="8" t="s">
        <v>3496</v>
      </c>
      <c r="B372" s="8" t="s">
        <v>3497</v>
      </c>
      <c r="C372" s="320" t="s">
        <v>3498</v>
      </c>
      <c r="D372" s="8" t="s">
        <v>1548</v>
      </c>
      <c r="E372" s="8"/>
      <c r="F372" s="8"/>
      <c r="G372" s="318"/>
      <c r="H372" s="318"/>
      <c r="I372" s="318"/>
      <c r="J372" s="318"/>
      <c r="K372" s="318"/>
      <c r="L372" s="318"/>
      <c r="M372" s="318"/>
      <c r="N372" s="318"/>
      <c r="O372" s="318"/>
      <c r="P372" s="318"/>
      <c r="Q372" s="318"/>
      <c r="R372" s="318"/>
      <c r="S372" s="318"/>
      <c r="T372" s="318"/>
      <c r="U372" s="318"/>
      <c r="V372" s="318"/>
      <c r="W372" s="318"/>
      <c r="X372" s="318"/>
      <c r="Y372" s="318"/>
      <c r="Z372" s="318"/>
    </row>
    <row r="373" ht="15.75" customHeight="1">
      <c r="A373" s="8" t="s">
        <v>3499</v>
      </c>
      <c r="B373" s="8" t="s">
        <v>3500</v>
      </c>
      <c r="C373" s="320" t="s">
        <v>3501</v>
      </c>
      <c r="D373" s="8" t="s">
        <v>2150</v>
      </c>
      <c r="E373" s="8"/>
      <c r="F373" s="8"/>
      <c r="G373" s="318"/>
      <c r="H373" s="318"/>
      <c r="I373" s="318"/>
      <c r="J373" s="318"/>
      <c r="K373" s="318"/>
      <c r="L373" s="318"/>
      <c r="M373" s="318"/>
      <c r="N373" s="318"/>
      <c r="O373" s="318"/>
      <c r="P373" s="318"/>
      <c r="Q373" s="318"/>
      <c r="R373" s="318"/>
      <c r="S373" s="318"/>
      <c r="T373" s="318"/>
      <c r="U373" s="318"/>
      <c r="V373" s="318"/>
      <c r="W373" s="318"/>
      <c r="X373" s="318"/>
      <c r="Y373" s="318"/>
      <c r="Z373" s="318"/>
    </row>
    <row r="374" ht="15.75" customHeight="1">
      <c r="A374" s="8" t="s">
        <v>3502</v>
      </c>
      <c r="B374" s="8" t="s">
        <v>3503</v>
      </c>
      <c r="C374" s="320" t="s">
        <v>3504</v>
      </c>
      <c r="D374" s="8" t="s">
        <v>2150</v>
      </c>
      <c r="E374" s="8"/>
      <c r="F374" s="8"/>
      <c r="G374" s="318"/>
      <c r="H374" s="318"/>
      <c r="I374" s="318"/>
      <c r="J374" s="318"/>
      <c r="K374" s="318"/>
      <c r="L374" s="318"/>
      <c r="M374" s="318"/>
      <c r="N374" s="318"/>
      <c r="O374" s="318"/>
      <c r="P374" s="318"/>
      <c r="Q374" s="318"/>
      <c r="R374" s="318"/>
      <c r="S374" s="318"/>
      <c r="T374" s="318"/>
      <c r="U374" s="318"/>
      <c r="V374" s="318"/>
      <c r="W374" s="318"/>
      <c r="X374" s="318"/>
      <c r="Y374" s="318"/>
      <c r="Z374" s="318"/>
    </row>
    <row r="375" ht="15.75" customHeight="1">
      <c r="A375" s="8" t="s">
        <v>3505</v>
      </c>
      <c r="B375" s="8" t="s">
        <v>3506</v>
      </c>
      <c r="C375" s="320" t="s">
        <v>3507</v>
      </c>
      <c r="D375" s="8" t="s">
        <v>1548</v>
      </c>
      <c r="E375" s="8"/>
      <c r="F375" s="8"/>
      <c r="G375" s="318"/>
      <c r="H375" s="318"/>
      <c r="I375" s="318"/>
      <c r="J375" s="318"/>
      <c r="K375" s="318"/>
      <c r="L375" s="318"/>
      <c r="M375" s="318"/>
      <c r="N375" s="318"/>
      <c r="O375" s="318"/>
      <c r="P375" s="318"/>
      <c r="Q375" s="318"/>
      <c r="R375" s="318"/>
      <c r="S375" s="318"/>
      <c r="T375" s="318"/>
      <c r="U375" s="318"/>
      <c r="V375" s="318"/>
      <c r="W375" s="318"/>
      <c r="X375" s="318"/>
      <c r="Y375" s="318"/>
      <c r="Z375" s="318"/>
    </row>
    <row r="376" ht="15.75" customHeight="1">
      <c r="A376" s="8" t="s">
        <v>3508</v>
      </c>
      <c r="B376" s="8" t="s">
        <v>3509</v>
      </c>
      <c r="C376" s="320" t="s">
        <v>3510</v>
      </c>
      <c r="D376" s="8" t="s">
        <v>1548</v>
      </c>
      <c r="E376" s="8"/>
      <c r="F376" s="8"/>
      <c r="G376" s="318"/>
      <c r="H376" s="318"/>
      <c r="I376" s="318"/>
      <c r="J376" s="318"/>
      <c r="K376" s="318"/>
      <c r="L376" s="318"/>
      <c r="M376" s="318"/>
      <c r="N376" s="318"/>
      <c r="O376" s="318"/>
      <c r="P376" s="318"/>
      <c r="Q376" s="318"/>
      <c r="R376" s="318"/>
      <c r="S376" s="318"/>
      <c r="T376" s="318"/>
      <c r="U376" s="318"/>
      <c r="V376" s="318"/>
      <c r="W376" s="318"/>
      <c r="X376" s="318"/>
      <c r="Y376" s="318"/>
      <c r="Z376" s="318"/>
    </row>
    <row r="377" ht="15.75" customHeight="1">
      <c r="A377" s="8" t="s">
        <v>3511</v>
      </c>
      <c r="B377" s="8" t="s">
        <v>3512</v>
      </c>
      <c r="C377" s="320" t="s">
        <v>3513</v>
      </c>
      <c r="D377" s="8" t="s">
        <v>2150</v>
      </c>
      <c r="E377" s="8"/>
      <c r="F377" s="8"/>
      <c r="G377" s="318"/>
      <c r="H377" s="318"/>
      <c r="I377" s="318"/>
      <c r="J377" s="318"/>
      <c r="K377" s="318"/>
      <c r="L377" s="318"/>
      <c r="M377" s="318"/>
      <c r="N377" s="318"/>
      <c r="O377" s="318"/>
      <c r="P377" s="318"/>
      <c r="Q377" s="318"/>
      <c r="R377" s="318"/>
      <c r="S377" s="318"/>
      <c r="T377" s="318"/>
      <c r="U377" s="318"/>
      <c r="V377" s="318"/>
      <c r="W377" s="318"/>
      <c r="X377" s="318"/>
      <c r="Y377" s="318"/>
      <c r="Z377" s="318"/>
    </row>
    <row r="378" ht="15.75" customHeight="1">
      <c r="A378" s="8" t="s">
        <v>3514</v>
      </c>
      <c r="B378" s="8" t="s">
        <v>3515</v>
      </c>
      <c r="C378" s="320" t="s">
        <v>3516</v>
      </c>
      <c r="D378" s="8" t="s">
        <v>2150</v>
      </c>
      <c r="E378" s="8"/>
      <c r="F378" s="8"/>
      <c r="G378" s="318"/>
      <c r="H378" s="318"/>
      <c r="I378" s="318"/>
      <c r="J378" s="318"/>
      <c r="K378" s="318"/>
      <c r="L378" s="318"/>
      <c r="M378" s="318"/>
      <c r="N378" s="318"/>
      <c r="O378" s="318"/>
      <c r="P378" s="318"/>
      <c r="Q378" s="318"/>
      <c r="R378" s="318"/>
      <c r="S378" s="318"/>
      <c r="T378" s="318"/>
      <c r="U378" s="318"/>
      <c r="V378" s="318"/>
      <c r="W378" s="318"/>
      <c r="X378" s="318"/>
      <c r="Y378" s="318"/>
      <c r="Z378" s="318"/>
    </row>
    <row r="379" ht="15.75" customHeight="1">
      <c r="A379" s="8" t="s">
        <v>3517</v>
      </c>
      <c r="B379" s="8" t="s">
        <v>3518</v>
      </c>
      <c r="C379" s="320" t="s">
        <v>3519</v>
      </c>
      <c r="D379" s="8" t="s">
        <v>2150</v>
      </c>
      <c r="E379" s="8"/>
      <c r="F379" s="8"/>
      <c r="G379" s="318"/>
      <c r="H379" s="318"/>
      <c r="I379" s="318"/>
      <c r="J379" s="318"/>
      <c r="K379" s="318"/>
      <c r="L379" s="318"/>
      <c r="M379" s="318"/>
      <c r="N379" s="318"/>
      <c r="O379" s="318"/>
      <c r="P379" s="318"/>
      <c r="Q379" s="318"/>
      <c r="R379" s="318"/>
      <c r="S379" s="318"/>
      <c r="T379" s="318"/>
      <c r="U379" s="318"/>
      <c r="V379" s="318"/>
      <c r="W379" s="318"/>
      <c r="X379" s="318"/>
      <c r="Y379" s="318"/>
      <c r="Z379" s="318"/>
    </row>
    <row r="380" ht="15.75" customHeight="1">
      <c r="A380" s="8" t="s">
        <v>3520</v>
      </c>
      <c r="B380" s="8" t="s">
        <v>3521</v>
      </c>
      <c r="C380" s="320" t="s">
        <v>3522</v>
      </c>
      <c r="D380" s="8" t="s">
        <v>3523</v>
      </c>
      <c r="E380" s="8"/>
      <c r="F380" s="8"/>
      <c r="G380" s="318"/>
      <c r="H380" s="318"/>
      <c r="I380" s="318"/>
      <c r="J380" s="318"/>
      <c r="K380" s="318"/>
      <c r="L380" s="318"/>
      <c r="M380" s="318"/>
      <c r="N380" s="318"/>
      <c r="O380" s="318"/>
      <c r="P380" s="318"/>
      <c r="Q380" s="318"/>
      <c r="R380" s="318"/>
      <c r="S380" s="318"/>
      <c r="T380" s="318"/>
      <c r="U380" s="318"/>
      <c r="V380" s="318"/>
      <c r="W380" s="318"/>
      <c r="X380" s="318"/>
      <c r="Y380" s="318"/>
      <c r="Z380" s="318"/>
    </row>
    <row r="381" ht="15.75" customHeight="1">
      <c r="A381" s="8" t="s">
        <v>3524</v>
      </c>
      <c r="B381" s="8" t="s">
        <v>3525</v>
      </c>
      <c r="C381" s="320" t="s">
        <v>3526</v>
      </c>
      <c r="D381" s="8" t="s">
        <v>3523</v>
      </c>
      <c r="E381" s="8"/>
      <c r="F381" s="8"/>
      <c r="G381" s="318"/>
      <c r="H381" s="318"/>
      <c r="I381" s="318"/>
      <c r="J381" s="318"/>
      <c r="K381" s="318"/>
      <c r="L381" s="318"/>
      <c r="M381" s="318"/>
      <c r="N381" s="318"/>
      <c r="O381" s="318"/>
      <c r="P381" s="318"/>
      <c r="Q381" s="318"/>
      <c r="R381" s="318"/>
      <c r="S381" s="318"/>
      <c r="T381" s="318"/>
      <c r="U381" s="318"/>
      <c r="V381" s="318"/>
      <c r="W381" s="318"/>
      <c r="X381" s="318"/>
      <c r="Y381" s="318"/>
      <c r="Z381" s="318"/>
    </row>
    <row r="382" ht="15.75" customHeight="1">
      <c r="A382" s="8" t="s">
        <v>3527</v>
      </c>
      <c r="B382" s="8" t="s">
        <v>3528</v>
      </c>
      <c r="C382" s="320" t="s">
        <v>3529</v>
      </c>
      <c r="D382" s="8" t="s">
        <v>1548</v>
      </c>
      <c r="E382" s="8"/>
      <c r="F382" s="8"/>
      <c r="G382" s="318"/>
      <c r="H382" s="318"/>
      <c r="I382" s="318"/>
      <c r="J382" s="318"/>
      <c r="K382" s="318"/>
      <c r="L382" s="318"/>
      <c r="M382" s="318"/>
      <c r="N382" s="318"/>
      <c r="O382" s="318"/>
      <c r="P382" s="318"/>
      <c r="Q382" s="318"/>
      <c r="R382" s="318"/>
      <c r="S382" s="318"/>
      <c r="T382" s="318"/>
      <c r="U382" s="318"/>
      <c r="V382" s="318"/>
      <c r="W382" s="318"/>
      <c r="X382" s="318"/>
      <c r="Y382" s="318"/>
      <c r="Z382" s="318"/>
    </row>
    <row r="383" ht="15.75" customHeight="1">
      <c r="A383" s="8" t="s">
        <v>3530</v>
      </c>
      <c r="B383" s="8" t="s">
        <v>3531</v>
      </c>
      <c r="C383" s="320" t="s">
        <v>3532</v>
      </c>
      <c r="D383" s="8" t="s">
        <v>1564</v>
      </c>
      <c r="E383" s="8"/>
      <c r="F383" s="8"/>
      <c r="G383" s="318"/>
      <c r="H383" s="318"/>
      <c r="I383" s="318"/>
      <c r="J383" s="318"/>
      <c r="K383" s="318"/>
      <c r="L383" s="318"/>
      <c r="M383" s="318"/>
      <c r="N383" s="318"/>
      <c r="O383" s="318"/>
      <c r="P383" s="318"/>
      <c r="Q383" s="318"/>
      <c r="R383" s="318"/>
      <c r="S383" s="318"/>
      <c r="T383" s="318"/>
      <c r="U383" s="318"/>
      <c r="V383" s="318"/>
      <c r="W383" s="318"/>
      <c r="X383" s="318"/>
      <c r="Y383" s="318"/>
      <c r="Z383" s="318"/>
    </row>
    <row r="384" ht="15.75" customHeight="1">
      <c r="A384" s="8" t="s">
        <v>3533</v>
      </c>
      <c r="B384" s="8" t="s">
        <v>3534</v>
      </c>
      <c r="C384" s="320" t="s">
        <v>3535</v>
      </c>
      <c r="D384" s="8" t="s">
        <v>1564</v>
      </c>
      <c r="E384" s="8"/>
      <c r="F384" s="8"/>
      <c r="G384" s="318"/>
      <c r="H384" s="318"/>
      <c r="I384" s="318"/>
      <c r="J384" s="318"/>
      <c r="K384" s="318"/>
      <c r="L384" s="318"/>
      <c r="M384" s="318"/>
      <c r="N384" s="318"/>
      <c r="O384" s="318"/>
      <c r="P384" s="318"/>
      <c r="Q384" s="318"/>
      <c r="R384" s="318"/>
      <c r="S384" s="318"/>
      <c r="T384" s="318"/>
      <c r="U384" s="318"/>
      <c r="V384" s="318"/>
      <c r="W384" s="318"/>
      <c r="X384" s="318"/>
      <c r="Y384" s="318"/>
      <c r="Z384" s="318"/>
    </row>
    <row r="385" ht="15.75" customHeight="1">
      <c r="A385" s="8" t="s">
        <v>3536</v>
      </c>
      <c r="B385" s="8" t="s">
        <v>3537</v>
      </c>
      <c r="C385" s="320" t="s">
        <v>3538</v>
      </c>
      <c r="D385" s="8" t="s">
        <v>1555</v>
      </c>
      <c r="E385" s="8"/>
      <c r="F385" s="8"/>
      <c r="G385" s="318"/>
      <c r="H385" s="318"/>
      <c r="I385" s="318"/>
      <c r="J385" s="318"/>
      <c r="K385" s="318"/>
      <c r="L385" s="318"/>
      <c r="M385" s="318"/>
      <c r="N385" s="318"/>
      <c r="O385" s="318"/>
      <c r="P385" s="318"/>
      <c r="Q385" s="318"/>
      <c r="R385" s="318"/>
      <c r="S385" s="318"/>
      <c r="T385" s="318"/>
      <c r="U385" s="318"/>
      <c r="V385" s="318"/>
      <c r="W385" s="318"/>
      <c r="X385" s="318"/>
      <c r="Y385" s="318"/>
      <c r="Z385" s="318"/>
    </row>
    <row r="386" ht="15.75" customHeight="1">
      <c r="A386" s="8" t="s">
        <v>3539</v>
      </c>
      <c r="B386" s="8" t="s">
        <v>3540</v>
      </c>
      <c r="C386" s="320" t="s">
        <v>3541</v>
      </c>
      <c r="D386" s="8" t="s">
        <v>1564</v>
      </c>
      <c r="E386" s="8"/>
      <c r="F386" s="8"/>
      <c r="G386" s="318"/>
      <c r="H386" s="318"/>
      <c r="I386" s="318"/>
      <c r="J386" s="318"/>
      <c r="K386" s="318"/>
      <c r="L386" s="318"/>
      <c r="M386" s="318"/>
      <c r="N386" s="318"/>
      <c r="O386" s="318"/>
      <c r="P386" s="318"/>
      <c r="Q386" s="318"/>
      <c r="R386" s="318"/>
      <c r="S386" s="318"/>
      <c r="T386" s="318"/>
      <c r="U386" s="318"/>
      <c r="V386" s="318"/>
      <c r="W386" s="318"/>
      <c r="X386" s="318"/>
      <c r="Y386" s="318"/>
      <c r="Z386" s="318"/>
    </row>
    <row r="387" ht="15.75" customHeight="1">
      <c r="A387" s="8" t="s">
        <v>3542</v>
      </c>
      <c r="B387" s="8" t="s">
        <v>3543</v>
      </c>
      <c r="C387" s="320" t="s">
        <v>3544</v>
      </c>
      <c r="D387" s="8" t="s">
        <v>1555</v>
      </c>
      <c r="E387" s="8"/>
      <c r="F387" s="8"/>
      <c r="G387" s="318"/>
      <c r="H387" s="318"/>
      <c r="I387" s="318"/>
      <c r="J387" s="318"/>
      <c r="K387" s="318"/>
      <c r="L387" s="318"/>
      <c r="M387" s="318"/>
      <c r="N387" s="318"/>
      <c r="O387" s="318"/>
      <c r="P387" s="318"/>
      <c r="Q387" s="318"/>
      <c r="R387" s="318"/>
      <c r="S387" s="318"/>
      <c r="T387" s="318"/>
      <c r="U387" s="318"/>
      <c r="V387" s="318"/>
      <c r="W387" s="318"/>
      <c r="X387" s="318"/>
      <c r="Y387" s="318"/>
      <c r="Z387" s="318"/>
    </row>
    <row r="388" ht="15.75" customHeight="1">
      <c r="A388" s="8" t="s">
        <v>3545</v>
      </c>
      <c r="B388" s="8" t="s">
        <v>3546</v>
      </c>
      <c r="C388" s="320" t="s">
        <v>3547</v>
      </c>
      <c r="D388" s="8" t="s">
        <v>2160</v>
      </c>
      <c r="E388" s="8"/>
      <c r="F388" s="8"/>
      <c r="G388" s="318"/>
      <c r="H388" s="318"/>
      <c r="I388" s="318"/>
      <c r="J388" s="318"/>
      <c r="K388" s="318"/>
      <c r="L388" s="318"/>
      <c r="M388" s="318"/>
      <c r="N388" s="318"/>
      <c r="O388" s="318"/>
      <c r="P388" s="318"/>
      <c r="Q388" s="318"/>
      <c r="R388" s="318"/>
      <c r="S388" s="318"/>
      <c r="T388" s="318"/>
      <c r="U388" s="318"/>
      <c r="V388" s="318"/>
      <c r="W388" s="318"/>
      <c r="X388" s="318"/>
      <c r="Y388" s="318"/>
      <c r="Z388" s="318"/>
    </row>
    <row r="389" ht="15.75" customHeight="1">
      <c r="A389" s="8" t="s">
        <v>3548</v>
      </c>
      <c r="B389" s="8" t="s">
        <v>3549</v>
      </c>
      <c r="C389" s="320" t="s">
        <v>3550</v>
      </c>
      <c r="D389" s="8" t="s">
        <v>2160</v>
      </c>
      <c r="E389" s="8"/>
      <c r="F389" s="8"/>
      <c r="G389" s="318"/>
      <c r="H389" s="318"/>
      <c r="I389" s="318"/>
      <c r="J389" s="318"/>
      <c r="K389" s="318"/>
      <c r="L389" s="318"/>
      <c r="M389" s="318"/>
      <c r="N389" s="318"/>
      <c r="O389" s="318"/>
      <c r="P389" s="318"/>
      <c r="Q389" s="318"/>
      <c r="R389" s="318"/>
      <c r="S389" s="318"/>
      <c r="T389" s="318"/>
      <c r="U389" s="318"/>
      <c r="V389" s="318"/>
      <c r="W389" s="318"/>
      <c r="X389" s="318"/>
      <c r="Y389" s="318"/>
      <c r="Z389" s="318"/>
    </row>
    <row r="390" ht="15.75" customHeight="1">
      <c r="A390" s="8" t="s">
        <v>3551</v>
      </c>
      <c r="B390" s="8" t="s">
        <v>3552</v>
      </c>
      <c r="C390" s="320" t="s">
        <v>3553</v>
      </c>
      <c r="D390" s="8" t="s">
        <v>1548</v>
      </c>
      <c r="E390" s="8"/>
      <c r="F390" s="8"/>
      <c r="G390" s="318"/>
      <c r="H390" s="318"/>
      <c r="I390" s="318"/>
      <c r="J390" s="318"/>
      <c r="K390" s="318"/>
      <c r="L390" s="318"/>
      <c r="M390" s="318"/>
      <c r="N390" s="318"/>
      <c r="O390" s="318"/>
      <c r="P390" s="318"/>
      <c r="Q390" s="318"/>
      <c r="R390" s="318"/>
      <c r="S390" s="318"/>
      <c r="T390" s="318"/>
      <c r="U390" s="318"/>
      <c r="V390" s="318"/>
      <c r="W390" s="318"/>
      <c r="X390" s="318"/>
      <c r="Y390" s="318"/>
      <c r="Z390" s="318"/>
    </row>
    <row r="391" ht="15.75" customHeight="1">
      <c r="A391" s="8" t="s">
        <v>3554</v>
      </c>
      <c r="B391" s="8" t="s">
        <v>3555</v>
      </c>
      <c r="C391" s="320" t="s">
        <v>3556</v>
      </c>
      <c r="D391" s="8" t="s">
        <v>1548</v>
      </c>
      <c r="E391" s="8"/>
      <c r="F391" s="8"/>
      <c r="G391" s="318"/>
      <c r="H391" s="318"/>
      <c r="I391" s="318"/>
      <c r="J391" s="318"/>
      <c r="K391" s="318"/>
      <c r="L391" s="318"/>
      <c r="M391" s="318"/>
      <c r="N391" s="318"/>
      <c r="O391" s="318"/>
      <c r="P391" s="318"/>
      <c r="Q391" s="318"/>
      <c r="R391" s="318"/>
      <c r="S391" s="318"/>
      <c r="T391" s="318"/>
      <c r="U391" s="318"/>
      <c r="V391" s="318"/>
      <c r="W391" s="318"/>
      <c r="X391" s="318"/>
      <c r="Y391" s="318"/>
      <c r="Z391" s="318"/>
    </row>
    <row r="392" ht="15.75" customHeight="1">
      <c r="A392" s="8" t="s">
        <v>3557</v>
      </c>
      <c r="B392" s="8" t="s">
        <v>3558</v>
      </c>
      <c r="C392" s="320" t="s">
        <v>3559</v>
      </c>
      <c r="D392" s="8" t="s">
        <v>3278</v>
      </c>
      <c r="E392" s="8"/>
      <c r="F392" s="8"/>
      <c r="G392" s="318"/>
      <c r="H392" s="318"/>
      <c r="I392" s="318"/>
      <c r="J392" s="318"/>
      <c r="K392" s="318"/>
      <c r="L392" s="318"/>
      <c r="M392" s="318"/>
      <c r="N392" s="318"/>
      <c r="O392" s="318"/>
      <c r="P392" s="318"/>
      <c r="Q392" s="318"/>
      <c r="R392" s="318"/>
      <c r="S392" s="318"/>
      <c r="T392" s="318"/>
      <c r="U392" s="318"/>
      <c r="V392" s="318"/>
      <c r="W392" s="318"/>
      <c r="X392" s="318"/>
      <c r="Y392" s="318"/>
      <c r="Z392" s="318"/>
    </row>
    <row r="393" ht="15.75" customHeight="1">
      <c r="A393" s="8" t="s">
        <v>3560</v>
      </c>
      <c r="B393" s="8" t="s">
        <v>3561</v>
      </c>
      <c r="C393" s="320" t="s">
        <v>3562</v>
      </c>
      <c r="D393" s="8" t="s">
        <v>1604</v>
      </c>
      <c r="E393" s="8"/>
      <c r="F393" s="8"/>
      <c r="G393" s="318"/>
      <c r="H393" s="318"/>
      <c r="I393" s="318"/>
      <c r="J393" s="318"/>
      <c r="K393" s="318"/>
      <c r="L393" s="318"/>
      <c r="M393" s="318"/>
      <c r="N393" s="318"/>
      <c r="O393" s="318"/>
      <c r="P393" s="318"/>
      <c r="Q393" s="318"/>
      <c r="R393" s="318"/>
      <c r="S393" s="318"/>
      <c r="T393" s="318"/>
      <c r="U393" s="318"/>
      <c r="V393" s="318"/>
      <c r="W393" s="318"/>
      <c r="X393" s="318"/>
      <c r="Y393" s="318"/>
      <c r="Z393" s="318"/>
    </row>
    <row r="394" ht="15.75" customHeight="1">
      <c r="A394" s="8" t="s">
        <v>3563</v>
      </c>
      <c r="B394" s="8" t="s">
        <v>3564</v>
      </c>
      <c r="C394" s="320" t="s">
        <v>3565</v>
      </c>
      <c r="D394" s="8" t="s">
        <v>1604</v>
      </c>
      <c r="E394" s="8"/>
      <c r="F394" s="8"/>
      <c r="G394" s="318"/>
      <c r="H394" s="318"/>
      <c r="I394" s="318"/>
      <c r="J394" s="318"/>
      <c r="K394" s="318"/>
      <c r="L394" s="318"/>
      <c r="M394" s="318"/>
      <c r="N394" s="318"/>
      <c r="O394" s="318"/>
      <c r="P394" s="318"/>
      <c r="Q394" s="318"/>
      <c r="R394" s="318"/>
      <c r="S394" s="318"/>
      <c r="T394" s="318"/>
      <c r="U394" s="318"/>
      <c r="V394" s="318"/>
      <c r="W394" s="318"/>
      <c r="X394" s="318"/>
      <c r="Y394" s="318"/>
      <c r="Z394" s="318"/>
    </row>
    <row r="395" ht="15.75" customHeight="1">
      <c r="A395" s="8" t="s">
        <v>3566</v>
      </c>
      <c r="B395" s="8" t="s">
        <v>3567</v>
      </c>
      <c r="C395" s="320" t="s">
        <v>3568</v>
      </c>
      <c r="D395" s="8" t="s">
        <v>3569</v>
      </c>
      <c r="E395" s="8"/>
      <c r="F395" s="8"/>
      <c r="G395" s="318"/>
      <c r="H395" s="318"/>
      <c r="I395" s="318"/>
      <c r="J395" s="318"/>
      <c r="K395" s="318"/>
      <c r="L395" s="318"/>
      <c r="M395" s="318"/>
      <c r="N395" s="318"/>
      <c r="O395" s="318"/>
      <c r="P395" s="318"/>
      <c r="Q395" s="318"/>
      <c r="R395" s="318"/>
      <c r="S395" s="318"/>
      <c r="T395" s="318"/>
      <c r="U395" s="318"/>
      <c r="V395" s="318"/>
      <c r="W395" s="318"/>
      <c r="X395" s="318"/>
      <c r="Y395" s="318"/>
      <c r="Z395" s="318"/>
    </row>
    <row r="396" ht="15.75" customHeight="1">
      <c r="A396" s="8" t="s">
        <v>3570</v>
      </c>
      <c r="B396" s="8" t="s">
        <v>3571</v>
      </c>
      <c r="C396" s="320" t="s">
        <v>3572</v>
      </c>
      <c r="D396" s="8" t="s">
        <v>3569</v>
      </c>
      <c r="E396" s="8"/>
      <c r="F396" s="8"/>
      <c r="G396" s="318"/>
      <c r="H396" s="318"/>
      <c r="I396" s="318"/>
      <c r="J396" s="318"/>
      <c r="K396" s="318"/>
      <c r="L396" s="318"/>
      <c r="M396" s="318"/>
      <c r="N396" s="318"/>
      <c r="O396" s="318"/>
      <c r="P396" s="318"/>
      <c r="Q396" s="318"/>
      <c r="R396" s="318"/>
      <c r="S396" s="318"/>
      <c r="T396" s="318"/>
      <c r="U396" s="318"/>
      <c r="V396" s="318"/>
      <c r="W396" s="318"/>
      <c r="X396" s="318"/>
      <c r="Y396" s="318"/>
      <c r="Z396" s="318"/>
    </row>
    <row r="397" ht="15.75" customHeight="1">
      <c r="A397" s="8" t="s">
        <v>3573</v>
      </c>
      <c r="B397" s="8" t="s">
        <v>3574</v>
      </c>
      <c r="C397" s="320" t="s">
        <v>3575</v>
      </c>
      <c r="D397" s="8" t="s">
        <v>2150</v>
      </c>
      <c r="E397" s="8"/>
      <c r="F397" s="8"/>
      <c r="G397" s="318"/>
      <c r="H397" s="318"/>
      <c r="I397" s="318"/>
      <c r="J397" s="318"/>
      <c r="K397" s="318"/>
      <c r="L397" s="318"/>
      <c r="M397" s="318"/>
      <c r="N397" s="318"/>
      <c r="O397" s="318"/>
      <c r="P397" s="318"/>
      <c r="Q397" s="318"/>
      <c r="R397" s="318"/>
      <c r="S397" s="318"/>
      <c r="T397" s="318"/>
      <c r="U397" s="318"/>
      <c r="V397" s="318"/>
      <c r="W397" s="318"/>
      <c r="X397" s="318"/>
      <c r="Y397" s="318"/>
      <c r="Z397" s="318"/>
    </row>
    <row r="398" ht="15.75" customHeight="1">
      <c r="A398" s="8" t="s">
        <v>3576</v>
      </c>
      <c r="B398" s="8" t="s">
        <v>3577</v>
      </c>
      <c r="C398" s="320" t="s">
        <v>3578</v>
      </c>
      <c r="D398" s="8" t="s">
        <v>2150</v>
      </c>
      <c r="E398" s="8"/>
      <c r="F398" s="8"/>
      <c r="G398" s="318"/>
      <c r="H398" s="318"/>
      <c r="I398" s="318"/>
      <c r="J398" s="318"/>
      <c r="K398" s="318"/>
      <c r="L398" s="318"/>
      <c r="M398" s="318"/>
      <c r="N398" s="318"/>
      <c r="O398" s="318"/>
      <c r="P398" s="318"/>
      <c r="Q398" s="318"/>
      <c r="R398" s="318"/>
      <c r="S398" s="318"/>
      <c r="T398" s="318"/>
      <c r="U398" s="318"/>
      <c r="V398" s="318"/>
      <c r="W398" s="318"/>
      <c r="X398" s="318"/>
      <c r="Y398" s="318"/>
      <c r="Z398" s="318"/>
    </row>
    <row r="399" ht="15.75" customHeight="1">
      <c r="A399" s="8" t="s">
        <v>3579</v>
      </c>
      <c r="B399" s="8" t="s">
        <v>3580</v>
      </c>
      <c r="C399" s="320" t="s">
        <v>3581</v>
      </c>
      <c r="D399" s="8" t="s">
        <v>2150</v>
      </c>
      <c r="E399" s="8"/>
      <c r="F399" s="8"/>
      <c r="G399" s="318"/>
      <c r="H399" s="318"/>
      <c r="I399" s="318"/>
      <c r="J399" s="318"/>
      <c r="K399" s="318"/>
      <c r="L399" s="318"/>
      <c r="M399" s="318"/>
      <c r="N399" s="318"/>
      <c r="O399" s="318"/>
      <c r="P399" s="318"/>
      <c r="Q399" s="318"/>
      <c r="R399" s="318"/>
      <c r="S399" s="318"/>
      <c r="T399" s="318"/>
      <c r="U399" s="318"/>
      <c r="V399" s="318"/>
      <c r="W399" s="318"/>
      <c r="X399" s="318"/>
      <c r="Y399" s="318"/>
      <c r="Z399" s="318"/>
    </row>
    <row r="400" ht="15.75" customHeight="1">
      <c r="A400" s="8" t="s">
        <v>3582</v>
      </c>
      <c r="B400" s="8" t="s">
        <v>3583</v>
      </c>
      <c r="C400" s="320" t="s">
        <v>3584</v>
      </c>
      <c r="D400" s="8" t="s">
        <v>2150</v>
      </c>
      <c r="E400" s="8"/>
      <c r="F400" s="8"/>
      <c r="G400" s="318"/>
      <c r="H400" s="318"/>
      <c r="I400" s="318"/>
      <c r="J400" s="318"/>
      <c r="K400" s="318"/>
      <c r="L400" s="318"/>
      <c r="M400" s="318"/>
      <c r="N400" s="318"/>
      <c r="O400" s="318"/>
      <c r="P400" s="318"/>
      <c r="Q400" s="318"/>
      <c r="R400" s="318"/>
      <c r="S400" s="318"/>
      <c r="T400" s="318"/>
      <c r="U400" s="318"/>
      <c r="V400" s="318"/>
      <c r="W400" s="318"/>
      <c r="X400" s="318"/>
      <c r="Y400" s="318"/>
      <c r="Z400" s="318"/>
    </row>
    <row r="401" ht="15.75" customHeight="1">
      <c r="A401" s="8" t="s">
        <v>3585</v>
      </c>
      <c r="B401" s="8" t="s">
        <v>3586</v>
      </c>
      <c r="C401" s="320" t="s">
        <v>3587</v>
      </c>
      <c r="D401" s="8" t="s">
        <v>2150</v>
      </c>
      <c r="E401" s="8"/>
      <c r="F401" s="8"/>
      <c r="G401" s="318"/>
      <c r="H401" s="318"/>
      <c r="I401" s="318"/>
      <c r="J401" s="318"/>
      <c r="K401" s="318"/>
      <c r="L401" s="318"/>
      <c r="M401" s="318"/>
      <c r="N401" s="318"/>
      <c r="O401" s="318"/>
      <c r="P401" s="318"/>
      <c r="Q401" s="318"/>
      <c r="R401" s="318"/>
      <c r="S401" s="318"/>
      <c r="T401" s="318"/>
      <c r="U401" s="318"/>
      <c r="V401" s="318"/>
      <c r="W401" s="318"/>
      <c r="X401" s="318"/>
      <c r="Y401" s="318"/>
      <c r="Z401" s="318"/>
    </row>
    <row r="402" ht="15.75" customHeight="1">
      <c r="A402" s="8" t="s">
        <v>3588</v>
      </c>
      <c r="B402" s="8" t="s">
        <v>3589</v>
      </c>
      <c r="C402" s="320" t="s">
        <v>3590</v>
      </c>
      <c r="D402" s="8" t="s">
        <v>2150</v>
      </c>
      <c r="E402" s="8"/>
      <c r="F402" s="8"/>
      <c r="G402" s="318"/>
      <c r="H402" s="318"/>
      <c r="I402" s="318"/>
      <c r="J402" s="318"/>
      <c r="K402" s="318"/>
      <c r="L402" s="318"/>
      <c r="M402" s="318"/>
      <c r="N402" s="318"/>
      <c r="O402" s="318"/>
      <c r="P402" s="318"/>
      <c r="Q402" s="318"/>
      <c r="R402" s="318"/>
      <c r="S402" s="318"/>
      <c r="T402" s="318"/>
      <c r="U402" s="318"/>
      <c r="V402" s="318"/>
      <c r="W402" s="318"/>
      <c r="X402" s="318"/>
      <c r="Y402" s="318"/>
      <c r="Z402" s="318"/>
    </row>
    <row r="403" ht="15.75" customHeight="1">
      <c r="A403" s="8" t="s">
        <v>3591</v>
      </c>
      <c r="B403" s="8" t="s">
        <v>3592</v>
      </c>
      <c r="C403" s="320" t="s">
        <v>3593</v>
      </c>
      <c r="D403" s="8" t="s">
        <v>1619</v>
      </c>
      <c r="E403" s="8"/>
      <c r="F403" s="8"/>
      <c r="G403" s="318"/>
      <c r="H403" s="318"/>
      <c r="I403" s="318"/>
      <c r="J403" s="318"/>
      <c r="K403" s="318"/>
      <c r="L403" s="318"/>
      <c r="M403" s="318"/>
      <c r="N403" s="318"/>
      <c r="O403" s="318"/>
      <c r="P403" s="318"/>
      <c r="Q403" s="318"/>
      <c r="R403" s="318"/>
      <c r="S403" s="318"/>
      <c r="T403" s="318"/>
      <c r="U403" s="318"/>
      <c r="V403" s="318"/>
      <c r="W403" s="318"/>
      <c r="X403" s="318"/>
      <c r="Y403" s="318"/>
      <c r="Z403" s="318"/>
    </row>
    <row r="404" ht="15.75" customHeight="1">
      <c r="A404" s="8" t="s">
        <v>3594</v>
      </c>
      <c r="B404" s="8" t="s">
        <v>3595</v>
      </c>
      <c r="C404" s="320" t="s">
        <v>3596</v>
      </c>
      <c r="D404" s="8" t="s">
        <v>1619</v>
      </c>
      <c r="E404" s="8"/>
      <c r="F404" s="8"/>
      <c r="G404" s="318"/>
      <c r="H404" s="318"/>
      <c r="I404" s="318"/>
      <c r="J404" s="318"/>
      <c r="K404" s="318"/>
      <c r="L404" s="318"/>
      <c r="M404" s="318"/>
      <c r="N404" s="318"/>
      <c r="O404" s="318"/>
      <c r="P404" s="318"/>
      <c r="Q404" s="318"/>
      <c r="R404" s="318"/>
      <c r="S404" s="318"/>
      <c r="T404" s="318"/>
      <c r="U404" s="318"/>
      <c r="V404" s="318"/>
      <c r="W404" s="318"/>
      <c r="X404" s="318"/>
      <c r="Y404" s="318"/>
      <c r="Z404" s="318"/>
    </row>
    <row r="405" ht="15.75" customHeight="1">
      <c r="A405" s="8" t="s">
        <v>3597</v>
      </c>
      <c r="B405" s="8" t="s">
        <v>3598</v>
      </c>
      <c r="C405" s="320" t="s">
        <v>3599</v>
      </c>
      <c r="D405" s="8" t="s">
        <v>3600</v>
      </c>
      <c r="E405" s="8"/>
      <c r="F405" s="8"/>
      <c r="G405" s="318"/>
      <c r="H405" s="318"/>
      <c r="I405" s="318"/>
      <c r="J405" s="318"/>
      <c r="K405" s="318"/>
      <c r="L405" s="318"/>
      <c r="M405" s="318"/>
      <c r="N405" s="318"/>
      <c r="O405" s="318"/>
      <c r="P405" s="318"/>
      <c r="Q405" s="318"/>
      <c r="R405" s="318"/>
      <c r="S405" s="318"/>
      <c r="T405" s="318"/>
      <c r="U405" s="318"/>
      <c r="V405" s="318"/>
      <c r="W405" s="318"/>
      <c r="X405" s="318"/>
      <c r="Y405" s="318"/>
      <c r="Z405" s="318"/>
    </row>
    <row r="406" ht="15.75" customHeight="1">
      <c r="A406" s="8" t="s">
        <v>3601</v>
      </c>
      <c r="B406" s="8" t="s">
        <v>3602</v>
      </c>
      <c r="C406" s="320" t="s">
        <v>3603</v>
      </c>
      <c r="D406" s="8" t="s">
        <v>3600</v>
      </c>
      <c r="E406" s="8"/>
      <c r="F406" s="8"/>
      <c r="G406" s="318"/>
      <c r="H406" s="318"/>
      <c r="I406" s="318"/>
      <c r="J406" s="318"/>
      <c r="K406" s="318"/>
      <c r="L406" s="318"/>
      <c r="M406" s="318"/>
      <c r="N406" s="318"/>
      <c r="O406" s="318"/>
      <c r="P406" s="318"/>
      <c r="Q406" s="318"/>
      <c r="R406" s="318"/>
      <c r="S406" s="318"/>
      <c r="T406" s="318"/>
      <c r="U406" s="318"/>
      <c r="V406" s="318"/>
      <c r="W406" s="318"/>
      <c r="X406" s="318"/>
      <c r="Y406" s="318"/>
      <c r="Z406" s="318"/>
    </row>
    <row r="407" ht="15.75" customHeight="1">
      <c r="A407" s="8" t="s">
        <v>3604</v>
      </c>
      <c r="B407" s="8" t="s">
        <v>3605</v>
      </c>
      <c r="C407" s="320" t="s">
        <v>3606</v>
      </c>
      <c r="D407" s="8" t="s">
        <v>1619</v>
      </c>
      <c r="E407" s="8"/>
      <c r="F407" s="8"/>
      <c r="G407" s="318"/>
      <c r="H407" s="318"/>
      <c r="I407" s="318"/>
      <c r="J407" s="318"/>
      <c r="K407" s="318"/>
      <c r="L407" s="318"/>
      <c r="M407" s="318"/>
      <c r="N407" s="318"/>
      <c r="O407" s="318"/>
      <c r="P407" s="318"/>
      <c r="Q407" s="318"/>
      <c r="R407" s="318"/>
      <c r="S407" s="318"/>
      <c r="T407" s="318"/>
      <c r="U407" s="318"/>
      <c r="V407" s="318"/>
      <c r="W407" s="318"/>
      <c r="X407" s="318"/>
      <c r="Y407" s="318"/>
      <c r="Z407" s="318"/>
    </row>
    <row r="408" ht="15.75" customHeight="1">
      <c r="A408" s="8" t="s">
        <v>3607</v>
      </c>
      <c r="B408" s="8" t="s">
        <v>3608</v>
      </c>
      <c r="C408" s="320" t="s">
        <v>3609</v>
      </c>
      <c r="D408" s="8" t="s">
        <v>1619</v>
      </c>
      <c r="E408" s="8"/>
      <c r="F408" s="8"/>
      <c r="G408" s="318"/>
      <c r="H408" s="318"/>
      <c r="I408" s="318"/>
      <c r="J408" s="318"/>
      <c r="K408" s="318"/>
      <c r="L408" s="318"/>
      <c r="M408" s="318"/>
      <c r="N408" s="318"/>
      <c r="O408" s="318"/>
      <c r="P408" s="318"/>
      <c r="Q408" s="318"/>
      <c r="R408" s="318"/>
      <c r="S408" s="318"/>
      <c r="T408" s="318"/>
      <c r="U408" s="318"/>
      <c r="V408" s="318"/>
      <c r="W408" s="318"/>
      <c r="X408" s="318"/>
      <c r="Y408" s="318"/>
      <c r="Z408" s="318"/>
    </row>
    <row r="409" ht="15.75" customHeight="1">
      <c r="A409" s="8" t="s">
        <v>3610</v>
      </c>
      <c r="B409" s="8" t="s">
        <v>3611</v>
      </c>
      <c r="C409" s="320" t="s">
        <v>3612</v>
      </c>
      <c r="D409" s="8"/>
      <c r="E409" s="8"/>
      <c r="F409" s="8"/>
      <c r="G409" s="318"/>
      <c r="H409" s="318"/>
      <c r="I409" s="318"/>
      <c r="J409" s="318"/>
      <c r="K409" s="318"/>
      <c r="L409" s="318"/>
      <c r="M409" s="318"/>
      <c r="N409" s="318"/>
      <c r="O409" s="318"/>
      <c r="P409" s="318"/>
      <c r="Q409" s="318"/>
      <c r="R409" s="318"/>
      <c r="S409" s="318"/>
      <c r="T409" s="318"/>
      <c r="U409" s="318"/>
      <c r="V409" s="318"/>
      <c r="W409" s="318"/>
      <c r="X409" s="318"/>
      <c r="Y409" s="318"/>
      <c r="Z409" s="318"/>
    </row>
    <row r="410" ht="15.75" customHeight="1">
      <c r="A410" s="8" t="s">
        <v>3613</v>
      </c>
      <c r="B410" s="8" t="s">
        <v>3614</v>
      </c>
      <c r="C410" s="320" t="s">
        <v>3615</v>
      </c>
      <c r="D410" s="8" t="s">
        <v>2150</v>
      </c>
      <c r="E410" s="8"/>
      <c r="F410" s="8"/>
      <c r="G410" s="318"/>
      <c r="H410" s="318"/>
      <c r="I410" s="318"/>
      <c r="J410" s="318"/>
      <c r="K410" s="318"/>
      <c r="L410" s="318"/>
      <c r="M410" s="318"/>
      <c r="N410" s="318"/>
      <c r="O410" s="318"/>
      <c r="P410" s="318"/>
      <c r="Q410" s="318"/>
      <c r="R410" s="318"/>
      <c r="S410" s="318"/>
      <c r="T410" s="318"/>
      <c r="U410" s="318"/>
      <c r="V410" s="318"/>
      <c r="W410" s="318"/>
      <c r="X410" s="318"/>
      <c r="Y410" s="318"/>
      <c r="Z410" s="318"/>
    </row>
    <row r="411" ht="15.75" customHeight="1">
      <c r="A411" s="8" t="s">
        <v>3616</v>
      </c>
      <c r="B411" s="8" t="s">
        <v>3617</v>
      </c>
      <c r="C411" s="320" t="s">
        <v>3618</v>
      </c>
      <c r="D411" s="8" t="s">
        <v>2150</v>
      </c>
      <c r="E411" s="8"/>
      <c r="F411" s="8"/>
      <c r="G411" s="318"/>
      <c r="H411" s="318"/>
      <c r="I411" s="318"/>
      <c r="J411" s="318"/>
      <c r="K411" s="318"/>
      <c r="L411" s="318"/>
      <c r="M411" s="318"/>
      <c r="N411" s="318"/>
      <c r="O411" s="318"/>
      <c r="P411" s="318"/>
      <c r="Q411" s="318"/>
      <c r="R411" s="318"/>
      <c r="S411" s="318"/>
      <c r="T411" s="318"/>
      <c r="U411" s="318"/>
      <c r="V411" s="318"/>
      <c r="W411" s="318"/>
      <c r="X411" s="318"/>
      <c r="Y411" s="318"/>
      <c r="Z411" s="318"/>
    </row>
    <row r="412" ht="15.75" customHeight="1">
      <c r="A412" s="8" t="s">
        <v>3619</v>
      </c>
      <c r="B412" s="8" t="s">
        <v>3620</v>
      </c>
      <c r="C412" s="320" t="s">
        <v>3621</v>
      </c>
      <c r="D412" s="8" t="s">
        <v>2150</v>
      </c>
      <c r="E412" s="8"/>
      <c r="F412" s="8"/>
      <c r="G412" s="318"/>
      <c r="H412" s="318"/>
      <c r="I412" s="318"/>
      <c r="J412" s="318"/>
      <c r="K412" s="318"/>
      <c r="L412" s="318"/>
      <c r="M412" s="318"/>
      <c r="N412" s="318"/>
      <c r="O412" s="318"/>
      <c r="P412" s="318"/>
      <c r="Q412" s="318"/>
      <c r="R412" s="318"/>
      <c r="S412" s="318"/>
      <c r="T412" s="318"/>
      <c r="U412" s="318"/>
      <c r="V412" s="318"/>
      <c r="W412" s="318"/>
      <c r="X412" s="318"/>
      <c r="Y412" s="318"/>
      <c r="Z412" s="318"/>
    </row>
    <row r="413" ht="15.75" customHeight="1">
      <c r="A413" s="8" t="s">
        <v>3622</v>
      </c>
      <c r="B413" s="8" t="s">
        <v>3623</v>
      </c>
      <c r="C413" s="320" t="s">
        <v>3624</v>
      </c>
      <c r="D413" s="8" t="s">
        <v>2150</v>
      </c>
      <c r="E413" s="8"/>
      <c r="F413" s="8"/>
      <c r="G413" s="318"/>
      <c r="H413" s="318"/>
      <c r="I413" s="318"/>
      <c r="J413" s="318"/>
      <c r="K413" s="318"/>
      <c r="L413" s="318"/>
      <c r="M413" s="318"/>
      <c r="N413" s="318"/>
      <c r="O413" s="318"/>
      <c r="P413" s="318"/>
      <c r="Q413" s="318"/>
      <c r="R413" s="318"/>
      <c r="S413" s="318"/>
      <c r="T413" s="318"/>
      <c r="U413" s="318"/>
      <c r="V413" s="318"/>
      <c r="W413" s="318"/>
      <c r="X413" s="318"/>
      <c r="Y413" s="318"/>
      <c r="Z413" s="318"/>
    </row>
    <row r="414" ht="15.75" customHeight="1">
      <c r="A414" s="8" t="s">
        <v>3625</v>
      </c>
      <c r="B414" s="8" t="s">
        <v>3626</v>
      </c>
      <c r="C414" s="320" t="s">
        <v>3627</v>
      </c>
      <c r="D414" s="8" t="s">
        <v>3628</v>
      </c>
      <c r="E414" s="8"/>
      <c r="F414" s="8"/>
      <c r="G414" s="318"/>
      <c r="H414" s="318"/>
      <c r="I414" s="318"/>
      <c r="J414" s="318"/>
      <c r="K414" s="318"/>
      <c r="L414" s="318"/>
      <c r="M414" s="318"/>
      <c r="N414" s="318"/>
      <c r="O414" s="318"/>
      <c r="P414" s="318"/>
      <c r="Q414" s="318"/>
      <c r="R414" s="318"/>
      <c r="S414" s="318"/>
      <c r="T414" s="318"/>
      <c r="U414" s="318"/>
      <c r="V414" s="318"/>
      <c r="W414" s="318"/>
      <c r="X414" s="318"/>
      <c r="Y414" s="318"/>
      <c r="Z414" s="318"/>
    </row>
    <row r="415" ht="15.75" customHeight="1">
      <c r="A415" s="8" t="s">
        <v>3629</v>
      </c>
      <c r="B415" s="8" t="s">
        <v>3630</v>
      </c>
      <c r="C415" s="320" t="s">
        <v>3631</v>
      </c>
      <c r="D415" s="8" t="s">
        <v>3628</v>
      </c>
      <c r="E415" s="8"/>
      <c r="F415" s="8"/>
      <c r="G415" s="318"/>
      <c r="H415" s="318"/>
      <c r="I415" s="318"/>
      <c r="J415" s="318"/>
      <c r="K415" s="318"/>
      <c r="L415" s="318"/>
      <c r="M415" s="318"/>
      <c r="N415" s="318"/>
      <c r="O415" s="318"/>
      <c r="P415" s="318"/>
      <c r="Q415" s="318"/>
      <c r="R415" s="318"/>
      <c r="S415" s="318"/>
      <c r="T415" s="318"/>
      <c r="U415" s="318"/>
      <c r="V415" s="318"/>
      <c r="W415" s="318"/>
      <c r="X415" s="318"/>
      <c r="Y415" s="318"/>
      <c r="Z415" s="318"/>
    </row>
    <row r="416" ht="15.75" customHeight="1">
      <c r="A416" s="8" t="s">
        <v>3632</v>
      </c>
      <c r="B416" s="8" t="s">
        <v>3633</v>
      </c>
      <c r="C416" s="320" t="s">
        <v>3634</v>
      </c>
      <c r="D416" s="8" t="s">
        <v>1619</v>
      </c>
      <c r="E416" s="8"/>
      <c r="F416" s="8"/>
      <c r="G416" s="318"/>
      <c r="H416" s="318"/>
      <c r="I416" s="318"/>
      <c r="J416" s="318"/>
      <c r="K416" s="318"/>
      <c r="L416" s="318"/>
      <c r="M416" s="318"/>
      <c r="N416" s="318"/>
      <c r="O416" s="318"/>
      <c r="P416" s="318"/>
      <c r="Q416" s="318"/>
      <c r="R416" s="318"/>
      <c r="S416" s="318"/>
      <c r="T416" s="318"/>
      <c r="U416" s="318"/>
      <c r="V416" s="318"/>
      <c r="W416" s="318"/>
      <c r="X416" s="318"/>
      <c r="Y416" s="318"/>
      <c r="Z416" s="318"/>
    </row>
    <row r="417" ht="15.75" customHeight="1">
      <c r="A417" s="8" t="s">
        <v>3635</v>
      </c>
      <c r="B417" s="8" t="s">
        <v>3636</v>
      </c>
      <c r="C417" s="320" t="s">
        <v>3637</v>
      </c>
      <c r="D417" s="8" t="s">
        <v>1619</v>
      </c>
      <c r="E417" s="8"/>
      <c r="F417" s="8"/>
      <c r="G417" s="318"/>
      <c r="H417" s="318"/>
      <c r="I417" s="318"/>
      <c r="J417" s="318"/>
      <c r="K417" s="318"/>
      <c r="L417" s="318"/>
      <c r="M417" s="318"/>
      <c r="N417" s="318"/>
      <c r="O417" s="318"/>
      <c r="P417" s="318"/>
      <c r="Q417" s="318"/>
      <c r="R417" s="318"/>
      <c r="S417" s="318"/>
      <c r="T417" s="318"/>
      <c r="U417" s="318"/>
      <c r="V417" s="318"/>
      <c r="W417" s="318"/>
      <c r="X417" s="318"/>
      <c r="Y417" s="318"/>
      <c r="Z417" s="318"/>
    </row>
    <row r="418" ht="15.75" customHeight="1">
      <c r="A418" s="8" t="s">
        <v>3638</v>
      </c>
      <c r="B418" s="8" t="s">
        <v>3639</v>
      </c>
      <c r="C418" s="320" t="s">
        <v>3640</v>
      </c>
      <c r="D418" s="8" t="s">
        <v>2150</v>
      </c>
      <c r="E418" s="8"/>
      <c r="F418" s="8"/>
      <c r="G418" s="318"/>
      <c r="H418" s="318"/>
      <c r="I418" s="318"/>
      <c r="J418" s="318"/>
      <c r="K418" s="318"/>
      <c r="L418" s="318"/>
      <c r="M418" s="318"/>
      <c r="N418" s="318"/>
      <c r="O418" s="318"/>
      <c r="P418" s="318"/>
      <c r="Q418" s="318"/>
      <c r="R418" s="318"/>
      <c r="S418" s="318"/>
      <c r="T418" s="318"/>
      <c r="U418" s="318"/>
      <c r="V418" s="318"/>
      <c r="W418" s="318"/>
      <c r="X418" s="318"/>
      <c r="Y418" s="318"/>
      <c r="Z418" s="318"/>
    </row>
    <row r="419" ht="15.75" customHeight="1">
      <c r="A419" s="8" t="s">
        <v>3641</v>
      </c>
      <c r="B419" s="8" t="s">
        <v>3642</v>
      </c>
      <c r="C419" s="320" t="s">
        <v>3643</v>
      </c>
      <c r="D419" s="8" t="s">
        <v>2194</v>
      </c>
      <c r="E419" s="8"/>
      <c r="F419" s="8"/>
      <c r="G419" s="318"/>
      <c r="H419" s="318"/>
      <c r="I419" s="318"/>
      <c r="J419" s="318"/>
      <c r="K419" s="318"/>
      <c r="L419" s="318"/>
      <c r="M419" s="318"/>
      <c r="N419" s="318"/>
      <c r="O419" s="318"/>
      <c r="P419" s="318"/>
      <c r="Q419" s="318"/>
      <c r="R419" s="318"/>
      <c r="S419" s="318"/>
      <c r="T419" s="318"/>
      <c r="U419" s="318"/>
      <c r="V419" s="318"/>
      <c r="W419" s="318"/>
      <c r="X419" s="318"/>
      <c r="Y419" s="318"/>
      <c r="Z419" s="318"/>
    </row>
    <row r="420" ht="15.75" customHeight="1">
      <c r="A420" s="8" t="s">
        <v>3644</v>
      </c>
      <c r="B420" s="8" t="s">
        <v>3645</v>
      </c>
      <c r="C420" s="320" t="s">
        <v>3646</v>
      </c>
      <c r="D420" s="8" t="s">
        <v>2194</v>
      </c>
      <c r="E420" s="8"/>
      <c r="F420" s="8"/>
      <c r="G420" s="318"/>
      <c r="H420" s="318"/>
      <c r="I420" s="318"/>
      <c r="J420" s="318"/>
      <c r="K420" s="318"/>
      <c r="L420" s="318"/>
      <c r="M420" s="318"/>
      <c r="N420" s="318"/>
      <c r="O420" s="318"/>
      <c r="P420" s="318"/>
      <c r="Q420" s="318"/>
      <c r="R420" s="318"/>
      <c r="S420" s="318"/>
      <c r="T420" s="318"/>
      <c r="U420" s="318"/>
      <c r="V420" s="318"/>
      <c r="W420" s="318"/>
      <c r="X420" s="318"/>
      <c r="Y420" s="318"/>
      <c r="Z420" s="318"/>
    </row>
    <row r="421" ht="15.75" customHeight="1">
      <c r="A421" s="8" t="s">
        <v>3647</v>
      </c>
      <c r="B421" s="8" t="s">
        <v>3648</v>
      </c>
      <c r="C421" s="320" t="s">
        <v>3649</v>
      </c>
      <c r="D421" s="8" t="s">
        <v>1555</v>
      </c>
      <c r="E421" s="8"/>
      <c r="F421" s="8"/>
      <c r="G421" s="318"/>
      <c r="H421" s="318"/>
      <c r="I421" s="318"/>
      <c r="J421" s="318"/>
      <c r="K421" s="318"/>
      <c r="L421" s="318"/>
      <c r="M421" s="318"/>
      <c r="N421" s="318"/>
      <c r="O421" s="318"/>
      <c r="P421" s="318"/>
      <c r="Q421" s="318"/>
      <c r="R421" s="318"/>
      <c r="S421" s="318"/>
      <c r="T421" s="318"/>
      <c r="U421" s="318"/>
      <c r="V421" s="318"/>
      <c r="W421" s="318"/>
      <c r="X421" s="318"/>
      <c r="Y421" s="318"/>
      <c r="Z421" s="318"/>
    </row>
    <row r="422" ht="15.75" customHeight="1">
      <c r="A422" s="8" t="s">
        <v>3650</v>
      </c>
      <c r="B422" s="8" t="s">
        <v>3651</v>
      </c>
      <c r="C422" s="320" t="s">
        <v>3652</v>
      </c>
      <c r="D422" s="8" t="s">
        <v>1555</v>
      </c>
      <c r="E422" s="8"/>
      <c r="F422" s="8"/>
      <c r="G422" s="318"/>
      <c r="H422" s="318"/>
      <c r="I422" s="318"/>
      <c r="J422" s="318"/>
      <c r="K422" s="318"/>
      <c r="L422" s="318"/>
      <c r="M422" s="318"/>
      <c r="N422" s="318"/>
      <c r="O422" s="318"/>
      <c r="P422" s="318"/>
      <c r="Q422" s="318"/>
      <c r="R422" s="318"/>
      <c r="S422" s="318"/>
      <c r="T422" s="318"/>
      <c r="U422" s="318"/>
      <c r="V422" s="318"/>
      <c r="W422" s="318"/>
      <c r="X422" s="318"/>
      <c r="Y422" s="318"/>
      <c r="Z422" s="318"/>
    </row>
    <row r="423" ht="15.75" customHeight="1">
      <c r="A423" s="8" t="s">
        <v>3653</v>
      </c>
      <c r="B423" s="8" t="s">
        <v>3654</v>
      </c>
      <c r="C423" s="320" t="s">
        <v>3655</v>
      </c>
      <c r="D423" s="8"/>
      <c r="E423" s="8"/>
      <c r="F423" s="8"/>
      <c r="G423" s="318"/>
      <c r="H423" s="318"/>
      <c r="I423" s="318"/>
      <c r="J423" s="318"/>
      <c r="K423" s="318"/>
      <c r="L423" s="318"/>
      <c r="M423" s="318"/>
      <c r="N423" s="318"/>
      <c r="O423" s="318"/>
      <c r="P423" s="318"/>
      <c r="Q423" s="318"/>
      <c r="R423" s="318"/>
      <c r="S423" s="318"/>
      <c r="T423" s="318"/>
      <c r="U423" s="318"/>
      <c r="V423" s="318"/>
      <c r="W423" s="318"/>
      <c r="X423" s="318"/>
      <c r="Y423" s="318"/>
      <c r="Z423" s="318"/>
    </row>
    <row r="424" ht="15.75" customHeight="1">
      <c r="A424" s="8" t="s">
        <v>3656</v>
      </c>
      <c r="B424" s="8" t="s">
        <v>3657</v>
      </c>
      <c r="C424" s="320" t="s">
        <v>3658</v>
      </c>
      <c r="D424" s="8"/>
      <c r="E424" s="8"/>
      <c r="F424" s="8"/>
      <c r="G424" s="318"/>
      <c r="H424" s="318"/>
      <c r="I424" s="318"/>
      <c r="J424" s="318"/>
      <c r="K424" s="318"/>
      <c r="L424" s="318"/>
      <c r="M424" s="318"/>
      <c r="N424" s="318"/>
      <c r="O424" s="318"/>
      <c r="P424" s="318"/>
      <c r="Q424" s="318"/>
      <c r="R424" s="318"/>
      <c r="S424" s="318"/>
      <c r="T424" s="318"/>
      <c r="U424" s="318"/>
      <c r="V424" s="318"/>
      <c r="W424" s="318"/>
      <c r="X424" s="318"/>
      <c r="Y424" s="318"/>
      <c r="Z424" s="318"/>
    </row>
    <row r="425" ht="15.75" customHeight="1">
      <c r="A425" s="8" t="s">
        <v>3659</v>
      </c>
      <c r="B425" s="8" t="s">
        <v>3660</v>
      </c>
      <c r="C425" s="320" t="s">
        <v>3661</v>
      </c>
      <c r="D425" s="8" t="s">
        <v>2150</v>
      </c>
      <c r="E425" s="8"/>
      <c r="F425" s="8"/>
      <c r="G425" s="318"/>
      <c r="H425" s="318"/>
      <c r="I425" s="318"/>
      <c r="J425" s="318"/>
      <c r="K425" s="318"/>
      <c r="L425" s="318"/>
      <c r="M425" s="318"/>
      <c r="N425" s="318"/>
      <c r="O425" s="318"/>
      <c r="P425" s="318"/>
      <c r="Q425" s="318"/>
      <c r="R425" s="318"/>
      <c r="S425" s="318"/>
      <c r="T425" s="318"/>
      <c r="U425" s="318"/>
      <c r="V425" s="318"/>
      <c r="W425" s="318"/>
      <c r="X425" s="318"/>
      <c r="Y425" s="318"/>
      <c r="Z425" s="318"/>
    </row>
    <row r="426" ht="15.75" customHeight="1">
      <c r="A426" s="8" t="s">
        <v>3662</v>
      </c>
      <c r="B426" s="8" t="s">
        <v>3663</v>
      </c>
      <c r="C426" s="320" t="s">
        <v>3664</v>
      </c>
      <c r="D426" s="8" t="s">
        <v>3278</v>
      </c>
      <c r="E426" s="8"/>
      <c r="F426" s="8"/>
      <c r="G426" s="318"/>
      <c r="H426" s="318"/>
      <c r="I426" s="318"/>
      <c r="J426" s="318"/>
      <c r="K426" s="318"/>
      <c r="L426" s="318"/>
      <c r="M426" s="318"/>
      <c r="N426" s="318"/>
      <c r="O426" s="318"/>
      <c r="P426" s="318"/>
      <c r="Q426" s="318"/>
      <c r="R426" s="318"/>
      <c r="S426" s="318"/>
      <c r="T426" s="318"/>
      <c r="U426" s="318"/>
      <c r="V426" s="318"/>
      <c r="W426" s="318"/>
      <c r="X426" s="318"/>
      <c r="Y426" s="318"/>
      <c r="Z426" s="318"/>
    </row>
    <row r="427" ht="15.75" customHeight="1">
      <c r="A427" s="8" t="s">
        <v>3665</v>
      </c>
      <c r="B427" s="8" t="s">
        <v>3666</v>
      </c>
      <c r="C427" s="320" t="s">
        <v>3667</v>
      </c>
      <c r="D427" s="8" t="s">
        <v>1884</v>
      </c>
      <c r="E427" s="8"/>
      <c r="F427" s="8"/>
      <c r="G427" s="318"/>
      <c r="H427" s="318"/>
      <c r="I427" s="318"/>
      <c r="J427" s="318"/>
      <c r="K427" s="318"/>
      <c r="L427" s="318"/>
      <c r="M427" s="318"/>
      <c r="N427" s="318"/>
      <c r="O427" s="318"/>
      <c r="P427" s="318"/>
      <c r="Q427" s="318"/>
      <c r="R427" s="318"/>
      <c r="S427" s="318"/>
      <c r="T427" s="318"/>
      <c r="U427" s="318"/>
      <c r="V427" s="318"/>
      <c r="W427" s="318"/>
      <c r="X427" s="318"/>
      <c r="Y427" s="318"/>
      <c r="Z427" s="318"/>
    </row>
    <row r="428" ht="15.75" customHeight="1">
      <c r="A428" s="8" t="s">
        <v>3668</v>
      </c>
      <c r="B428" s="8" t="s">
        <v>3669</v>
      </c>
      <c r="C428" s="320" t="s">
        <v>3670</v>
      </c>
      <c r="D428" s="8" t="s">
        <v>1884</v>
      </c>
      <c r="E428" s="8"/>
      <c r="F428" s="8"/>
      <c r="G428" s="318"/>
      <c r="H428" s="318"/>
      <c r="I428" s="318"/>
      <c r="J428" s="318"/>
      <c r="K428" s="318"/>
      <c r="L428" s="318"/>
      <c r="M428" s="318"/>
      <c r="N428" s="318"/>
      <c r="O428" s="318"/>
      <c r="P428" s="318"/>
      <c r="Q428" s="318"/>
      <c r="R428" s="318"/>
      <c r="S428" s="318"/>
      <c r="T428" s="318"/>
      <c r="U428" s="318"/>
      <c r="V428" s="318"/>
      <c r="W428" s="318"/>
      <c r="X428" s="318"/>
      <c r="Y428" s="318"/>
      <c r="Z428" s="318"/>
    </row>
    <row r="429" ht="15.75" customHeight="1">
      <c r="A429" s="8" t="s">
        <v>3671</v>
      </c>
      <c r="B429" s="8" t="s">
        <v>3672</v>
      </c>
      <c r="C429" s="320" t="s">
        <v>3673</v>
      </c>
      <c r="D429" s="8" t="s">
        <v>2160</v>
      </c>
      <c r="E429" s="8"/>
      <c r="F429" s="8"/>
      <c r="G429" s="318"/>
      <c r="H429" s="318"/>
      <c r="I429" s="318"/>
      <c r="J429" s="318"/>
      <c r="K429" s="318"/>
      <c r="L429" s="318"/>
      <c r="M429" s="318"/>
      <c r="N429" s="318"/>
      <c r="O429" s="318"/>
      <c r="P429" s="318"/>
      <c r="Q429" s="318"/>
      <c r="R429" s="318"/>
      <c r="S429" s="318"/>
      <c r="T429" s="318"/>
      <c r="U429" s="318"/>
      <c r="V429" s="318"/>
      <c r="W429" s="318"/>
      <c r="X429" s="318"/>
      <c r="Y429" s="318"/>
      <c r="Z429" s="318"/>
    </row>
    <row r="430" ht="15.75" customHeight="1">
      <c r="A430" s="8" t="s">
        <v>3674</v>
      </c>
      <c r="B430" s="8" t="s">
        <v>3675</v>
      </c>
      <c r="C430" s="320" t="s">
        <v>3676</v>
      </c>
      <c r="D430" s="8" t="s">
        <v>2160</v>
      </c>
      <c r="E430" s="8"/>
      <c r="F430" s="8"/>
      <c r="G430" s="318"/>
      <c r="H430" s="318"/>
      <c r="I430" s="318"/>
      <c r="J430" s="318"/>
      <c r="K430" s="318"/>
      <c r="L430" s="318"/>
      <c r="M430" s="318"/>
      <c r="N430" s="318"/>
      <c r="O430" s="318"/>
      <c r="P430" s="318"/>
      <c r="Q430" s="318"/>
      <c r="R430" s="318"/>
      <c r="S430" s="318"/>
      <c r="T430" s="318"/>
      <c r="U430" s="318"/>
      <c r="V430" s="318"/>
      <c r="W430" s="318"/>
      <c r="X430" s="318"/>
      <c r="Y430" s="318"/>
      <c r="Z430" s="318"/>
    </row>
    <row r="431" ht="15.75" customHeight="1">
      <c r="A431" s="8" t="s">
        <v>3677</v>
      </c>
      <c r="B431" s="8" t="s">
        <v>3678</v>
      </c>
      <c r="C431" s="320" t="s">
        <v>3679</v>
      </c>
      <c r="D431" s="8" t="s">
        <v>1697</v>
      </c>
      <c r="E431" s="8"/>
      <c r="F431" s="8"/>
      <c r="G431" s="318"/>
      <c r="H431" s="318"/>
      <c r="I431" s="318"/>
      <c r="J431" s="318"/>
      <c r="K431" s="318"/>
      <c r="L431" s="318"/>
      <c r="M431" s="318"/>
      <c r="N431" s="318"/>
      <c r="O431" s="318"/>
      <c r="P431" s="318"/>
      <c r="Q431" s="318"/>
      <c r="R431" s="318"/>
      <c r="S431" s="318"/>
      <c r="T431" s="318"/>
      <c r="U431" s="318"/>
      <c r="V431" s="318"/>
      <c r="W431" s="318"/>
      <c r="X431" s="318"/>
      <c r="Y431" s="318"/>
      <c r="Z431" s="318"/>
    </row>
    <row r="432" ht="15.75" customHeight="1">
      <c r="A432" s="8" t="s">
        <v>3680</v>
      </c>
      <c r="B432" s="8" t="s">
        <v>3681</v>
      </c>
      <c r="C432" s="320" t="s">
        <v>3682</v>
      </c>
      <c r="D432" s="8" t="s">
        <v>1619</v>
      </c>
      <c r="E432" s="8"/>
      <c r="F432" s="8"/>
      <c r="G432" s="318"/>
      <c r="H432" s="318"/>
      <c r="I432" s="318"/>
      <c r="J432" s="318"/>
      <c r="K432" s="318"/>
      <c r="L432" s="318"/>
      <c r="M432" s="318"/>
      <c r="N432" s="318"/>
      <c r="O432" s="318"/>
      <c r="P432" s="318"/>
      <c r="Q432" s="318"/>
      <c r="R432" s="318"/>
      <c r="S432" s="318"/>
      <c r="T432" s="318"/>
      <c r="U432" s="318"/>
      <c r="V432" s="318"/>
      <c r="W432" s="318"/>
      <c r="X432" s="318"/>
      <c r="Y432" s="318"/>
      <c r="Z432" s="318"/>
    </row>
    <row r="433" ht="15.75" customHeight="1">
      <c r="A433" s="8" t="s">
        <v>3683</v>
      </c>
      <c r="B433" s="8" t="s">
        <v>3684</v>
      </c>
      <c r="C433" s="320" t="s">
        <v>3685</v>
      </c>
      <c r="D433" s="8" t="s">
        <v>1619</v>
      </c>
      <c r="E433" s="8"/>
      <c r="F433" s="8"/>
      <c r="G433" s="318"/>
      <c r="H433" s="318"/>
      <c r="I433" s="318"/>
      <c r="J433" s="318"/>
      <c r="K433" s="318"/>
      <c r="L433" s="318"/>
      <c r="M433" s="318"/>
      <c r="N433" s="318"/>
      <c r="O433" s="318"/>
      <c r="P433" s="318"/>
      <c r="Q433" s="318"/>
      <c r="R433" s="318"/>
      <c r="S433" s="318"/>
      <c r="T433" s="318"/>
      <c r="U433" s="318"/>
      <c r="V433" s="318"/>
      <c r="W433" s="318"/>
      <c r="X433" s="318"/>
      <c r="Y433" s="318"/>
      <c r="Z433" s="318"/>
    </row>
    <row r="434" ht="15.75" customHeight="1">
      <c r="A434" s="8" t="s">
        <v>3686</v>
      </c>
      <c r="B434" s="8" t="s">
        <v>3687</v>
      </c>
      <c r="C434" s="320" t="s">
        <v>3688</v>
      </c>
      <c r="D434" s="8" t="s">
        <v>1548</v>
      </c>
      <c r="E434" s="8"/>
      <c r="F434" s="8"/>
      <c r="G434" s="318"/>
      <c r="H434" s="318"/>
      <c r="I434" s="318"/>
      <c r="J434" s="318"/>
      <c r="K434" s="318"/>
      <c r="L434" s="318"/>
      <c r="M434" s="318"/>
      <c r="N434" s="318"/>
      <c r="O434" s="318"/>
      <c r="P434" s="318"/>
      <c r="Q434" s="318"/>
      <c r="R434" s="318"/>
      <c r="S434" s="318"/>
      <c r="T434" s="318"/>
      <c r="U434" s="318"/>
      <c r="V434" s="318"/>
      <c r="W434" s="318"/>
      <c r="X434" s="318"/>
      <c r="Y434" s="318"/>
      <c r="Z434" s="318"/>
    </row>
    <row r="435" ht="15.75" customHeight="1">
      <c r="A435" s="8" t="s">
        <v>3689</v>
      </c>
      <c r="B435" s="8" t="s">
        <v>3690</v>
      </c>
      <c r="C435" s="320" t="s">
        <v>3691</v>
      </c>
      <c r="D435" s="8" t="s">
        <v>1619</v>
      </c>
      <c r="E435" s="8"/>
      <c r="F435" s="8"/>
      <c r="G435" s="318"/>
      <c r="H435" s="318"/>
      <c r="I435" s="318"/>
      <c r="J435" s="318"/>
      <c r="K435" s="318"/>
      <c r="L435" s="318"/>
      <c r="M435" s="318"/>
      <c r="N435" s="318"/>
      <c r="O435" s="318"/>
      <c r="P435" s="318"/>
      <c r="Q435" s="318"/>
      <c r="R435" s="318"/>
      <c r="S435" s="318"/>
      <c r="T435" s="318"/>
      <c r="U435" s="318"/>
      <c r="V435" s="318"/>
      <c r="W435" s="318"/>
      <c r="X435" s="318"/>
      <c r="Y435" s="318"/>
      <c r="Z435" s="318"/>
    </row>
    <row r="436" ht="15.75" customHeight="1">
      <c r="A436" s="8" t="s">
        <v>3692</v>
      </c>
      <c r="B436" s="8" t="s">
        <v>3693</v>
      </c>
      <c r="C436" s="320" t="s">
        <v>3694</v>
      </c>
      <c r="D436" s="8" t="s">
        <v>1619</v>
      </c>
      <c r="E436" s="8"/>
      <c r="F436" s="8"/>
      <c r="G436" s="318"/>
      <c r="H436" s="318"/>
      <c r="I436" s="318"/>
      <c r="J436" s="318"/>
      <c r="K436" s="318"/>
      <c r="L436" s="318"/>
      <c r="M436" s="318"/>
      <c r="N436" s="318"/>
      <c r="O436" s="318"/>
      <c r="P436" s="318"/>
      <c r="Q436" s="318"/>
      <c r="R436" s="318"/>
      <c r="S436" s="318"/>
      <c r="T436" s="318"/>
      <c r="U436" s="318"/>
      <c r="V436" s="318"/>
      <c r="W436" s="318"/>
      <c r="X436" s="318"/>
      <c r="Y436" s="318"/>
      <c r="Z436" s="318"/>
    </row>
    <row r="437" ht="15.75" customHeight="1">
      <c r="A437" s="8" t="s">
        <v>3695</v>
      </c>
      <c r="B437" s="8" t="s">
        <v>3696</v>
      </c>
      <c r="C437" s="320" t="s">
        <v>3697</v>
      </c>
      <c r="D437" s="8" t="s">
        <v>3426</v>
      </c>
      <c r="E437" s="8"/>
      <c r="F437" s="8"/>
      <c r="G437" s="318"/>
      <c r="H437" s="318"/>
      <c r="I437" s="318"/>
      <c r="J437" s="318"/>
      <c r="K437" s="318"/>
      <c r="L437" s="318"/>
      <c r="M437" s="318"/>
      <c r="N437" s="318"/>
      <c r="O437" s="318"/>
      <c r="P437" s="318"/>
      <c r="Q437" s="318"/>
      <c r="R437" s="318"/>
      <c r="S437" s="318"/>
      <c r="T437" s="318"/>
      <c r="U437" s="318"/>
      <c r="V437" s="318"/>
      <c r="W437" s="318"/>
      <c r="X437" s="318"/>
      <c r="Y437" s="318"/>
      <c r="Z437" s="318"/>
    </row>
    <row r="438" ht="15.75" customHeight="1">
      <c r="A438" s="8" t="s">
        <v>3698</v>
      </c>
      <c r="B438" s="8" t="s">
        <v>3699</v>
      </c>
      <c r="C438" s="320" t="s">
        <v>3700</v>
      </c>
      <c r="D438" s="8" t="s">
        <v>3426</v>
      </c>
      <c r="E438" s="8"/>
      <c r="F438" s="8"/>
      <c r="G438" s="318"/>
      <c r="H438" s="318"/>
      <c r="I438" s="318"/>
      <c r="J438" s="318"/>
      <c r="K438" s="318"/>
      <c r="L438" s="318"/>
      <c r="M438" s="318"/>
      <c r="N438" s="318"/>
      <c r="O438" s="318"/>
      <c r="P438" s="318"/>
      <c r="Q438" s="318"/>
      <c r="R438" s="318"/>
      <c r="S438" s="318"/>
      <c r="T438" s="318"/>
      <c r="U438" s="318"/>
      <c r="V438" s="318"/>
      <c r="W438" s="318"/>
      <c r="X438" s="318"/>
      <c r="Y438" s="318"/>
      <c r="Z438" s="318"/>
    </row>
    <row r="439" ht="15.75" customHeight="1">
      <c r="A439" s="8" t="s">
        <v>3701</v>
      </c>
      <c r="B439" s="8" t="s">
        <v>3702</v>
      </c>
      <c r="C439" s="320" t="s">
        <v>3703</v>
      </c>
      <c r="D439" s="8" t="s">
        <v>2150</v>
      </c>
      <c r="E439" s="8"/>
      <c r="F439" s="8"/>
      <c r="G439" s="318"/>
      <c r="H439" s="318"/>
      <c r="I439" s="318"/>
      <c r="J439" s="318"/>
      <c r="K439" s="318"/>
      <c r="L439" s="318"/>
      <c r="M439" s="318"/>
      <c r="N439" s="318"/>
      <c r="O439" s="318"/>
      <c r="P439" s="318"/>
      <c r="Q439" s="318"/>
      <c r="R439" s="318"/>
      <c r="S439" s="318"/>
      <c r="T439" s="318"/>
      <c r="U439" s="318"/>
      <c r="V439" s="318"/>
      <c r="W439" s="318"/>
      <c r="X439" s="318"/>
      <c r="Y439" s="318"/>
      <c r="Z439" s="318"/>
    </row>
    <row r="440" ht="15.75" customHeight="1">
      <c r="A440" s="8" t="s">
        <v>3704</v>
      </c>
      <c r="B440" s="8" t="s">
        <v>3705</v>
      </c>
      <c r="C440" s="320" t="s">
        <v>3706</v>
      </c>
      <c r="D440" s="8" t="s">
        <v>2150</v>
      </c>
      <c r="E440" s="8"/>
      <c r="F440" s="8"/>
      <c r="G440" s="318"/>
      <c r="H440" s="318"/>
      <c r="I440" s="318"/>
      <c r="J440" s="318"/>
      <c r="K440" s="318"/>
      <c r="L440" s="318"/>
      <c r="M440" s="318"/>
      <c r="N440" s="318"/>
      <c r="O440" s="318"/>
      <c r="P440" s="318"/>
      <c r="Q440" s="318"/>
      <c r="R440" s="318"/>
      <c r="S440" s="318"/>
      <c r="T440" s="318"/>
      <c r="U440" s="318"/>
      <c r="V440" s="318"/>
      <c r="W440" s="318"/>
      <c r="X440" s="318"/>
      <c r="Y440" s="318"/>
      <c r="Z440" s="318"/>
    </row>
    <row r="441" ht="15.75" customHeight="1">
      <c r="A441" s="8" t="s">
        <v>3707</v>
      </c>
      <c r="B441" s="8" t="s">
        <v>3708</v>
      </c>
      <c r="C441" s="320" t="s">
        <v>3709</v>
      </c>
      <c r="D441" s="8" t="s">
        <v>1619</v>
      </c>
      <c r="E441" s="8"/>
      <c r="F441" s="8"/>
      <c r="G441" s="318"/>
      <c r="H441" s="318"/>
      <c r="I441" s="318"/>
      <c r="J441" s="318"/>
      <c r="K441" s="318"/>
      <c r="L441" s="318"/>
      <c r="M441" s="318"/>
      <c r="N441" s="318"/>
      <c r="O441" s="318"/>
      <c r="P441" s="318"/>
      <c r="Q441" s="318"/>
      <c r="R441" s="318"/>
      <c r="S441" s="318"/>
      <c r="T441" s="318"/>
      <c r="U441" s="318"/>
      <c r="V441" s="318"/>
      <c r="W441" s="318"/>
      <c r="X441" s="318"/>
      <c r="Y441" s="318"/>
      <c r="Z441" s="318"/>
    </row>
    <row r="442" ht="15.75" customHeight="1">
      <c r="A442" s="8" t="s">
        <v>3710</v>
      </c>
      <c r="B442" s="8" t="s">
        <v>3711</v>
      </c>
      <c r="C442" s="320" t="s">
        <v>3712</v>
      </c>
      <c r="D442" s="8" t="s">
        <v>1884</v>
      </c>
      <c r="E442" s="8"/>
      <c r="F442" s="8"/>
      <c r="G442" s="318"/>
      <c r="H442" s="318"/>
      <c r="I442" s="318"/>
      <c r="J442" s="318"/>
      <c r="K442" s="318"/>
      <c r="L442" s="318"/>
      <c r="M442" s="318"/>
      <c r="N442" s="318"/>
      <c r="O442" s="318"/>
      <c r="P442" s="318"/>
      <c r="Q442" s="318"/>
      <c r="R442" s="318"/>
      <c r="S442" s="318"/>
      <c r="T442" s="318"/>
      <c r="U442" s="318"/>
      <c r="V442" s="318"/>
      <c r="W442" s="318"/>
      <c r="X442" s="318"/>
      <c r="Y442" s="318"/>
      <c r="Z442" s="318"/>
    </row>
    <row r="443" ht="15.75" customHeight="1">
      <c r="A443" s="8" t="s">
        <v>3713</v>
      </c>
      <c r="B443" s="8" t="s">
        <v>3714</v>
      </c>
      <c r="C443" s="320" t="s">
        <v>3715</v>
      </c>
      <c r="D443" s="8" t="s">
        <v>1896</v>
      </c>
      <c r="E443" s="8"/>
      <c r="F443" s="8"/>
      <c r="G443" s="318"/>
      <c r="H443" s="318"/>
      <c r="I443" s="318"/>
      <c r="J443" s="318"/>
      <c r="K443" s="318"/>
      <c r="L443" s="318"/>
      <c r="M443" s="318"/>
      <c r="N443" s="318"/>
      <c r="O443" s="318"/>
      <c r="P443" s="318"/>
      <c r="Q443" s="318"/>
      <c r="R443" s="318"/>
      <c r="S443" s="318"/>
      <c r="T443" s="318"/>
      <c r="U443" s="318"/>
      <c r="V443" s="318"/>
      <c r="W443" s="318"/>
      <c r="X443" s="318"/>
      <c r="Y443" s="318"/>
      <c r="Z443" s="318"/>
    </row>
    <row r="444" ht="15.75" customHeight="1">
      <c r="A444" s="8" t="s">
        <v>3716</v>
      </c>
      <c r="B444" s="8" t="s">
        <v>3717</v>
      </c>
      <c r="C444" s="320" t="s">
        <v>3718</v>
      </c>
      <c r="D444" s="8" t="s">
        <v>2150</v>
      </c>
      <c r="E444" s="8"/>
      <c r="F444" s="8"/>
      <c r="G444" s="318"/>
      <c r="H444" s="318"/>
      <c r="I444" s="318"/>
      <c r="J444" s="318"/>
      <c r="K444" s="318"/>
      <c r="L444" s="318"/>
      <c r="M444" s="318"/>
      <c r="N444" s="318"/>
      <c r="O444" s="318"/>
      <c r="P444" s="318"/>
      <c r="Q444" s="318"/>
      <c r="R444" s="318"/>
      <c r="S444" s="318"/>
      <c r="T444" s="318"/>
      <c r="U444" s="318"/>
      <c r="V444" s="318"/>
      <c r="W444" s="318"/>
      <c r="X444" s="318"/>
      <c r="Y444" s="318"/>
      <c r="Z444" s="318"/>
    </row>
    <row r="445" ht="15.75" customHeight="1">
      <c r="A445" s="8" t="s">
        <v>3719</v>
      </c>
      <c r="B445" s="8" t="s">
        <v>3720</v>
      </c>
      <c r="C445" s="320" t="s">
        <v>3721</v>
      </c>
      <c r="D445" s="8" t="s">
        <v>2150</v>
      </c>
      <c r="E445" s="8"/>
      <c r="F445" s="8"/>
      <c r="G445" s="318"/>
      <c r="H445" s="318"/>
      <c r="I445" s="318"/>
      <c r="J445" s="318"/>
      <c r="K445" s="318"/>
      <c r="L445" s="318"/>
      <c r="M445" s="318"/>
      <c r="N445" s="318"/>
      <c r="O445" s="318"/>
      <c r="P445" s="318"/>
      <c r="Q445" s="318"/>
      <c r="R445" s="318"/>
      <c r="S445" s="318"/>
      <c r="T445" s="318"/>
      <c r="U445" s="318"/>
      <c r="V445" s="318"/>
      <c r="W445" s="318"/>
      <c r="X445" s="318"/>
      <c r="Y445" s="318"/>
      <c r="Z445" s="318"/>
    </row>
    <row r="446" ht="15.75" customHeight="1">
      <c r="A446" s="8" t="s">
        <v>3722</v>
      </c>
      <c r="B446" s="8" t="s">
        <v>3723</v>
      </c>
      <c r="C446" s="320" t="s">
        <v>3724</v>
      </c>
      <c r="D446" s="8" t="s">
        <v>2150</v>
      </c>
      <c r="E446" s="8"/>
      <c r="F446" s="8"/>
      <c r="G446" s="318"/>
      <c r="H446" s="318"/>
      <c r="I446" s="318"/>
      <c r="J446" s="318"/>
      <c r="K446" s="318"/>
      <c r="L446" s="318"/>
      <c r="M446" s="318"/>
      <c r="N446" s="318"/>
      <c r="O446" s="318"/>
      <c r="P446" s="318"/>
      <c r="Q446" s="318"/>
      <c r="R446" s="318"/>
      <c r="S446" s="318"/>
      <c r="T446" s="318"/>
      <c r="U446" s="318"/>
      <c r="V446" s="318"/>
      <c r="W446" s="318"/>
      <c r="X446" s="318"/>
      <c r="Y446" s="318"/>
      <c r="Z446" s="318"/>
    </row>
    <row r="447" ht="15.75" customHeight="1">
      <c r="A447" s="8" t="s">
        <v>3725</v>
      </c>
      <c r="B447" s="8" t="s">
        <v>3726</v>
      </c>
      <c r="C447" s="320" t="s">
        <v>3727</v>
      </c>
      <c r="D447" s="8" t="s">
        <v>2150</v>
      </c>
      <c r="E447" s="8"/>
      <c r="F447" s="8"/>
      <c r="G447" s="318"/>
      <c r="H447" s="318"/>
      <c r="I447" s="318"/>
      <c r="J447" s="318"/>
      <c r="K447" s="318"/>
      <c r="L447" s="318"/>
      <c r="M447" s="318"/>
      <c r="N447" s="318"/>
      <c r="O447" s="318"/>
      <c r="P447" s="318"/>
      <c r="Q447" s="318"/>
      <c r="R447" s="318"/>
      <c r="S447" s="318"/>
      <c r="T447" s="318"/>
      <c r="U447" s="318"/>
      <c r="V447" s="318"/>
      <c r="W447" s="318"/>
      <c r="X447" s="318"/>
      <c r="Y447" s="318"/>
      <c r="Z447" s="318"/>
    </row>
    <row r="448" ht="15.75" customHeight="1">
      <c r="A448" s="8" t="s">
        <v>3728</v>
      </c>
      <c r="B448" s="8" t="s">
        <v>3729</v>
      </c>
      <c r="C448" s="320" t="s">
        <v>3730</v>
      </c>
      <c r="D448" s="8" t="s">
        <v>1619</v>
      </c>
      <c r="E448" s="8"/>
      <c r="F448" s="8"/>
      <c r="G448" s="318"/>
      <c r="H448" s="318"/>
      <c r="I448" s="318"/>
      <c r="J448" s="318"/>
      <c r="K448" s="318"/>
      <c r="L448" s="318"/>
      <c r="M448" s="318"/>
      <c r="N448" s="318"/>
      <c r="O448" s="318"/>
      <c r="P448" s="318"/>
      <c r="Q448" s="318"/>
      <c r="R448" s="318"/>
      <c r="S448" s="318"/>
      <c r="T448" s="318"/>
      <c r="U448" s="318"/>
      <c r="V448" s="318"/>
      <c r="W448" s="318"/>
      <c r="X448" s="318"/>
      <c r="Y448" s="318"/>
      <c r="Z448" s="318"/>
    </row>
    <row r="449" ht="15.75" customHeight="1">
      <c r="A449" s="8" t="s">
        <v>3731</v>
      </c>
      <c r="B449" s="8" t="s">
        <v>3732</v>
      </c>
      <c r="C449" s="320" t="s">
        <v>3733</v>
      </c>
      <c r="D449" s="8" t="s">
        <v>3734</v>
      </c>
      <c r="E449" s="8"/>
      <c r="F449" s="8"/>
      <c r="G449" s="318"/>
      <c r="H449" s="318"/>
      <c r="I449" s="318"/>
      <c r="J449" s="318"/>
      <c r="K449" s="318"/>
      <c r="L449" s="318"/>
      <c r="M449" s="318"/>
      <c r="N449" s="318"/>
      <c r="O449" s="318"/>
      <c r="P449" s="318"/>
      <c r="Q449" s="318"/>
      <c r="R449" s="318"/>
      <c r="S449" s="318"/>
      <c r="T449" s="318"/>
      <c r="U449" s="318"/>
      <c r="V449" s="318"/>
      <c r="W449" s="318"/>
      <c r="X449" s="318"/>
      <c r="Y449" s="318"/>
      <c r="Z449" s="318"/>
    </row>
    <row r="450" ht="15.75" customHeight="1">
      <c r="A450" s="8" t="s">
        <v>3735</v>
      </c>
      <c r="B450" s="8" t="s">
        <v>3736</v>
      </c>
      <c r="C450" s="320" t="s">
        <v>3737</v>
      </c>
      <c r="D450" s="8" t="s">
        <v>2150</v>
      </c>
      <c r="E450" s="8"/>
      <c r="F450" s="8"/>
      <c r="G450" s="318"/>
      <c r="H450" s="318"/>
      <c r="I450" s="318"/>
      <c r="J450" s="318"/>
      <c r="K450" s="318"/>
      <c r="L450" s="318"/>
      <c r="M450" s="318"/>
      <c r="N450" s="318"/>
      <c r="O450" s="318"/>
      <c r="P450" s="318"/>
      <c r="Q450" s="318"/>
      <c r="R450" s="318"/>
      <c r="S450" s="318"/>
      <c r="T450" s="318"/>
      <c r="U450" s="318"/>
      <c r="V450" s="318"/>
      <c r="W450" s="318"/>
      <c r="X450" s="318"/>
      <c r="Y450" s="318"/>
      <c r="Z450" s="318"/>
    </row>
    <row r="451" ht="15.75" customHeight="1">
      <c r="A451" s="8" t="s">
        <v>3738</v>
      </c>
      <c r="B451" s="8" t="s">
        <v>3739</v>
      </c>
      <c r="C451" s="320" t="s">
        <v>3740</v>
      </c>
      <c r="D451" s="8" t="s">
        <v>2150</v>
      </c>
      <c r="E451" s="8"/>
      <c r="F451" s="8"/>
      <c r="G451" s="318"/>
      <c r="H451" s="318"/>
      <c r="I451" s="318"/>
      <c r="J451" s="318"/>
      <c r="K451" s="318"/>
      <c r="L451" s="318"/>
      <c r="M451" s="318"/>
      <c r="N451" s="318"/>
      <c r="O451" s="318"/>
      <c r="P451" s="318"/>
      <c r="Q451" s="318"/>
      <c r="R451" s="318"/>
      <c r="S451" s="318"/>
      <c r="T451" s="318"/>
      <c r="U451" s="318"/>
      <c r="V451" s="318"/>
      <c r="W451" s="318"/>
      <c r="X451" s="318"/>
      <c r="Y451" s="318"/>
      <c r="Z451" s="318"/>
    </row>
    <row r="452" ht="15.75" customHeight="1">
      <c r="A452" s="8" t="s">
        <v>3741</v>
      </c>
      <c r="B452" s="8" t="s">
        <v>3742</v>
      </c>
      <c r="C452" s="320" t="s">
        <v>3743</v>
      </c>
      <c r="D452" s="8" t="s">
        <v>3744</v>
      </c>
      <c r="E452" s="8"/>
      <c r="F452" s="8"/>
      <c r="G452" s="318"/>
      <c r="H452" s="318"/>
      <c r="I452" s="318"/>
      <c r="J452" s="318"/>
      <c r="K452" s="318"/>
      <c r="L452" s="318"/>
      <c r="M452" s="318"/>
      <c r="N452" s="318"/>
      <c r="O452" s="318"/>
      <c r="P452" s="318"/>
      <c r="Q452" s="318"/>
      <c r="R452" s="318"/>
      <c r="S452" s="318"/>
      <c r="T452" s="318"/>
      <c r="U452" s="318"/>
      <c r="V452" s="318"/>
      <c r="W452" s="318"/>
      <c r="X452" s="318"/>
      <c r="Y452" s="318"/>
      <c r="Z452" s="318"/>
    </row>
    <row r="453" ht="15.75" customHeight="1">
      <c r="A453" s="8" t="s">
        <v>3745</v>
      </c>
      <c r="B453" s="8" t="s">
        <v>3746</v>
      </c>
      <c r="C453" s="320" t="s">
        <v>3747</v>
      </c>
      <c r="D453" s="8" t="s">
        <v>3744</v>
      </c>
      <c r="E453" s="8"/>
      <c r="F453" s="8"/>
      <c r="G453" s="318"/>
      <c r="H453" s="318"/>
      <c r="I453" s="318"/>
      <c r="J453" s="318"/>
      <c r="K453" s="318"/>
      <c r="L453" s="318"/>
      <c r="M453" s="318"/>
      <c r="N453" s="318"/>
      <c r="O453" s="318"/>
      <c r="P453" s="318"/>
      <c r="Q453" s="318"/>
      <c r="R453" s="318"/>
      <c r="S453" s="318"/>
      <c r="T453" s="318"/>
      <c r="U453" s="318"/>
      <c r="V453" s="318"/>
      <c r="W453" s="318"/>
      <c r="X453" s="318"/>
      <c r="Y453" s="318"/>
      <c r="Z453" s="318"/>
    </row>
    <row r="454" ht="15.75" customHeight="1">
      <c r="A454" s="8" t="s">
        <v>3748</v>
      </c>
      <c r="B454" s="8" t="s">
        <v>3749</v>
      </c>
      <c r="C454" s="320" t="s">
        <v>3750</v>
      </c>
      <c r="D454" s="8" t="s">
        <v>3751</v>
      </c>
      <c r="E454" s="8"/>
      <c r="F454" s="8"/>
      <c r="G454" s="318"/>
      <c r="H454" s="318"/>
      <c r="I454" s="318"/>
      <c r="J454" s="318"/>
      <c r="K454" s="318"/>
      <c r="L454" s="318"/>
      <c r="M454" s="318"/>
      <c r="N454" s="318"/>
      <c r="O454" s="318"/>
      <c r="P454" s="318"/>
      <c r="Q454" s="318"/>
      <c r="R454" s="318"/>
      <c r="S454" s="318"/>
      <c r="T454" s="318"/>
      <c r="U454" s="318"/>
      <c r="V454" s="318"/>
      <c r="W454" s="318"/>
      <c r="X454" s="318"/>
      <c r="Y454" s="318"/>
      <c r="Z454" s="318"/>
    </row>
    <row r="455" ht="15.75" customHeight="1">
      <c r="A455" s="8" t="s">
        <v>3752</v>
      </c>
      <c r="B455" s="8" t="s">
        <v>3753</v>
      </c>
      <c r="C455" s="320" t="s">
        <v>3754</v>
      </c>
      <c r="D455" s="8" t="s">
        <v>3751</v>
      </c>
      <c r="E455" s="8"/>
      <c r="F455" s="8"/>
      <c r="G455" s="318"/>
      <c r="H455" s="318"/>
      <c r="I455" s="318"/>
      <c r="J455" s="318"/>
      <c r="K455" s="318"/>
      <c r="L455" s="318"/>
      <c r="M455" s="318"/>
      <c r="N455" s="318"/>
      <c r="O455" s="318"/>
      <c r="P455" s="318"/>
      <c r="Q455" s="318"/>
      <c r="R455" s="318"/>
      <c r="S455" s="318"/>
      <c r="T455" s="318"/>
      <c r="U455" s="318"/>
      <c r="V455" s="318"/>
      <c r="W455" s="318"/>
      <c r="X455" s="318"/>
      <c r="Y455" s="318"/>
      <c r="Z455" s="318"/>
    </row>
    <row r="456" ht="15.75" customHeight="1">
      <c r="A456" s="8" t="s">
        <v>3755</v>
      </c>
      <c r="B456" s="8" t="s">
        <v>3756</v>
      </c>
      <c r="C456" s="320" t="s">
        <v>3757</v>
      </c>
      <c r="D456" s="8" t="s">
        <v>3758</v>
      </c>
      <c r="E456" s="8"/>
      <c r="F456" s="8"/>
      <c r="G456" s="318"/>
      <c r="H456" s="318"/>
      <c r="I456" s="318"/>
      <c r="J456" s="318"/>
      <c r="K456" s="318"/>
      <c r="L456" s="318"/>
      <c r="M456" s="318"/>
      <c r="N456" s="318"/>
      <c r="O456" s="318"/>
      <c r="P456" s="318"/>
      <c r="Q456" s="318"/>
      <c r="R456" s="318"/>
      <c r="S456" s="318"/>
      <c r="T456" s="318"/>
      <c r="U456" s="318"/>
      <c r="V456" s="318"/>
      <c r="W456" s="318"/>
      <c r="X456" s="318"/>
      <c r="Y456" s="318"/>
      <c r="Z456" s="318"/>
    </row>
    <row r="457" ht="15.75" customHeight="1">
      <c r="A457" s="8" t="s">
        <v>3759</v>
      </c>
      <c r="B457" s="8" t="s">
        <v>3760</v>
      </c>
      <c r="C457" s="320" t="s">
        <v>3761</v>
      </c>
      <c r="D457" s="8" t="s">
        <v>3758</v>
      </c>
      <c r="E457" s="8"/>
      <c r="F457" s="8"/>
      <c r="G457" s="318"/>
      <c r="H457" s="318"/>
      <c r="I457" s="318"/>
      <c r="J457" s="318"/>
      <c r="K457" s="318"/>
      <c r="L457" s="318"/>
      <c r="M457" s="318"/>
      <c r="N457" s="318"/>
      <c r="O457" s="318"/>
      <c r="P457" s="318"/>
      <c r="Q457" s="318"/>
      <c r="R457" s="318"/>
      <c r="S457" s="318"/>
      <c r="T457" s="318"/>
      <c r="U457" s="318"/>
      <c r="V457" s="318"/>
      <c r="W457" s="318"/>
      <c r="X457" s="318"/>
      <c r="Y457" s="318"/>
      <c r="Z457" s="318"/>
    </row>
    <row r="458" ht="15.75" customHeight="1">
      <c r="A458" s="8" t="s">
        <v>3762</v>
      </c>
      <c r="B458" s="8" t="s">
        <v>3763</v>
      </c>
      <c r="C458" s="320" t="s">
        <v>3764</v>
      </c>
      <c r="D458" s="8" t="s">
        <v>1619</v>
      </c>
      <c r="E458" s="8"/>
      <c r="F458" s="8"/>
      <c r="G458" s="318"/>
      <c r="H458" s="318"/>
      <c r="I458" s="318"/>
      <c r="J458" s="318"/>
      <c r="K458" s="318"/>
      <c r="L458" s="318"/>
      <c r="M458" s="318"/>
      <c r="N458" s="318"/>
      <c r="O458" s="318"/>
      <c r="P458" s="318"/>
      <c r="Q458" s="318"/>
      <c r="R458" s="318"/>
      <c r="S458" s="318"/>
      <c r="T458" s="318"/>
      <c r="U458" s="318"/>
      <c r="V458" s="318"/>
      <c r="W458" s="318"/>
      <c r="X458" s="318"/>
      <c r="Y458" s="318"/>
      <c r="Z458" s="318"/>
    </row>
    <row r="459" ht="15.75" customHeight="1">
      <c r="A459" s="8" t="s">
        <v>3765</v>
      </c>
      <c r="B459" s="8" t="s">
        <v>3766</v>
      </c>
      <c r="C459" s="320" t="s">
        <v>3767</v>
      </c>
      <c r="D459" s="8"/>
      <c r="E459" s="8"/>
      <c r="F459" s="8"/>
      <c r="G459" s="318"/>
      <c r="H459" s="318"/>
      <c r="I459" s="318"/>
      <c r="J459" s="318"/>
      <c r="K459" s="318"/>
      <c r="L459" s="318"/>
      <c r="M459" s="318"/>
      <c r="N459" s="318"/>
      <c r="O459" s="318"/>
      <c r="P459" s="318"/>
      <c r="Q459" s="318"/>
      <c r="R459" s="318"/>
      <c r="S459" s="318"/>
      <c r="T459" s="318"/>
      <c r="U459" s="318"/>
      <c r="V459" s="318"/>
      <c r="W459" s="318"/>
      <c r="X459" s="318"/>
      <c r="Y459" s="318"/>
      <c r="Z459" s="318"/>
    </row>
    <row r="460" ht="15.75" customHeight="1">
      <c r="A460" s="8" t="s">
        <v>3768</v>
      </c>
      <c r="B460" s="8" t="s">
        <v>3769</v>
      </c>
      <c r="C460" s="320" t="s">
        <v>3770</v>
      </c>
      <c r="D460" s="8"/>
      <c r="E460" s="8"/>
      <c r="F460" s="8"/>
      <c r="G460" s="318"/>
      <c r="H460" s="318"/>
      <c r="I460" s="318"/>
      <c r="J460" s="318"/>
      <c r="K460" s="318"/>
      <c r="L460" s="318"/>
      <c r="M460" s="318"/>
      <c r="N460" s="318"/>
      <c r="O460" s="318"/>
      <c r="P460" s="318"/>
      <c r="Q460" s="318"/>
      <c r="R460" s="318"/>
      <c r="S460" s="318"/>
      <c r="T460" s="318"/>
      <c r="U460" s="318"/>
      <c r="V460" s="318"/>
      <c r="W460" s="318"/>
      <c r="X460" s="318"/>
      <c r="Y460" s="318"/>
      <c r="Z460" s="318"/>
    </row>
    <row r="461" ht="15.75" customHeight="1">
      <c r="A461" s="8" t="s">
        <v>3771</v>
      </c>
      <c r="B461" s="8" t="s">
        <v>3772</v>
      </c>
      <c r="C461" s="320" t="s">
        <v>3773</v>
      </c>
      <c r="D461" s="8" t="s">
        <v>1619</v>
      </c>
      <c r="E461" s="8"/>
      <c r="F461" s="8"/>
      <c r="G461" s="318"/>
      <c r="H461" s="318"/>
      <c r="I461" s="318"/>
      <c r="J461" s="318"/>
      <c r="K461" s="318"/>
      <c r="L461" s="318"/>
      <c r="M461" s="318"/>
      <c r="N461" s="318"/>
      <c r="O461" s="318"/>
      <c r="P461" s="318"/>
      <c r="Q461" s="318"/>
      <c r="R461" s="318"/>
      <c r="S461" s="318"/>
      <c r="T461" s="318"/>
      <c r="U461" s="318"/>
      <c r="V461" s="318"/>
      <c r="W461" s="318"/>
      <c r="X461" s="318"/>
      <c r="Y461" s="318"/>
      <c r="Z461" s="318"/>
    </row>
    <row r="462" ht="15.75" customHeight="1">
      <c r="A462" s="8" t="s">
        <v>3774</v>
      </c>
      <c r="B462" s="8" t="s">
        <v>3775</v>
      </c>
      <c r="C462" s="320" t="s">
        <v>3776</v>
      </c>
      <c r="D462" s="8" t="s">
        <v>2150</v>
      </c>
      <c r="E462" s="8"/>
      <c r="F462" s="8"/>
      <c r="G462" s="318"/>
      <c r="H462" s="318"/>
      <c r="I462" s="318"/>
      <c r="J462" s="318"/>
      <c r="K462" s="318"/>
      <c r="L462" s="318"/>
      <c r="M462" s="318"/>
      <c r="N462" s="318"/>
      <c r="O462" s="318"/>
      <c r="P462" s="318"/>
      <c r="Q462" s="318"/>
      <c r="R462" s="318"/>
      <c r="S462" s="318"/>
      <c r="T462" s="318"/>
      <c r="U462" s="318"/>
      <c r="V462" s="318"/>
      <c r="W462" s="318"/>
      <c r="X462" s="318"/>
      <c r="Y462" s="318"/>
      <c r="Z462" s="318"/>
    </row>
    <row r="463" ht="15.75" customHeight="1">
      <c r="A463" s="8" t="s">
        <v>3777</v>
      </c>
      <c r="B463" s="8" t="s">
        <v>3778</v>
      </c>
      <c r="C463" s="320" t="s">
        <v>3779</v>
      </c>
      <c r="D463" s="8" t="s">
        <v>2150</v>
      </c>
      <c r="E463" s="8"/>
      <c r="F463" s="8"/>
      <c r="G463" s="318"/>
      <c r="H463" s="318"/>
      <c r="I463" s="318"/>
      <c r="J463" s="318"/>
      <c r="K463" s="318"/>
      <c r="L463" s="318"/>
      <c r="M463" s="318"/>
      <c r="N463" s="318"/>
      <c r="O463" s="318"/>
      <c r="P463" s="318"/>
      <c r="Q463" s="318"/>
      <c r="R463" s="318"/>
      <c r="S463" s="318"/>
      <c r="T463" s="318"/>
      <c r="U463" s="318"/>
      <c r="V463" s="318"/>
      <c r="W463" s="318"/>
      <c r="X463" s="318"/>
      <c r="Y463" s="318"/>
      <c r="Z463" s="318"/>
    </row>
    <row r="464" ht="15.75" customHeight="1">
      <c r="A464" s="8" t="s">
        <v>3780</v>
      </c>
      <c r="B464" s="8" t="s">
        <v>3781</v>
      </c>
      <c r="C464" s="320" t="s">
        <v>3782</v>
      </c>
      <c r="D464" s="8" t="s">
        <v>1476</v>
      </c>
      <c r="E464" s="8"/>
      <c r="F464" s="8"/>
      <c r="G464" s="318"/>
      <c r="H464" s="318"/>
      <c r="I464" s="318"/>
      <c r="J464" s="318"/>
      <c r="K464" s="318"/>
      <c r="L464" s="318"/>
      <c r="M464" s="318"/>
      <c r="N464" s="318"/>
      <c r="O464" s="318"/>
      <c r="P464" s="318"/>
      <c r="Q464" s="318"/>
      <c r="R464" s="318"/>
      <c r="S464" s="318"/>
      <c r="T464" s="318"/>
      <c r="U464" s="318"/>
      <c r="V464" s="318"/>
      <c r="W464" s="318"/>
      <c r="X464" s="318"/>
      <c r="Y464" s="318"/>
      <c r="Z464" s="318"/>
    </row>
    <row r="465" ht="15.75" customHeight="1">
      <c r="A465" s="8" t="s">
        <v>3783</v>
      </c>
      <c r="B465" s="8" t="s">
        <v>3784</v>
      </c>
      <c r="C465" s="320" t="s">
        <v>3785</v>
      </c>
      <c r="D465" s="8" t="s">
        <v>1555</v>
      </c>
      <c r="E465" s="8"/>
      <c r="F465" s="8"/>
      <c r="G465" s="318"/>
      <c r="H465" s="318"/>
      <c r="I465" s="318"/>
      <c r="J465" s="318"/>
      <c r="K465" s="318"/>
      <c r="L465" s="318"/>
      <c r="M465" s="318"/>
      <c r="N465" s="318"/>
      <c r="O465" s="318"/>
      <c r="P465" s="318"/>
      <c r="Q465" s="318"/>
      <c r="R465" s="318"/>
      <c r="S465" s="318"/>
      <c r="T465" s="318"/>
      <c r="U465" s="318"/>
      <c r="V465" s="318"/>
      <c r="W465" s="318"/>
      <c r="X465" s="318"/>
      <c r="Y465" s="318"/>
      <c r="Z465" s="318"/>
    </row>
    <row r="466" ht="15.75" customHeight="1">
      <c r="A466" s="8" t="s">
        <v>3786</v>
      </c>
      <c r="B466" s="8" t="s">
        <v>3787</v>
      </c>
      <c r="C466" s="320" t="s">
        <v>3788</v>
      </c>
      <c r="D466" s="8" t="s">
        <v>1619</v>
      </c>
      <c r="E466" s="8"/>
      <c r="F466" s="8"/>
      <c r="G466" s="318"/>
      <c r="H466" s="318"/>
      <c r="I466" s="318"/>
      <c r="J466" s="318"/>
      <c r="K466" s="318"/>
      <c r="L466" s="318"/>
      <c r="M466" s="318"/>
      <c r="N466" s="318"/>
      <c r="O466" s="318"/>
      <c r="P466" s="318"/>
      <c r="Q466" s="318"/>
      <c r="R466" s="318"/>
      <c r="S466" s="318"/>
      <c r="T466" s="318"/>
      <c r="U466" s="318"/>
      <c r="V466" s="318"/>
      <c r="W466" s="318"/>
      <c r="X466" s="318"/>
      <c r="Y466" s="318"/>
      <c r="Z466" s="318"/>
    </row>
    <row r="467" ht="15.75" customHeight="1">
      <c r="A467" s="8" t="s">
        <v>3789</v>
      </c>
      <c r="B467" s="8" t="s">
        <v>3790</v>
      </c>
      <c r="C467" s="320" t="s">
        <v>3791</v>
      </c>
      <c r="D467" s="8" t="s">
        <v>1619</v>
      </c>
      <c r="E467" s="8"/>
      <c r="F467" s="8"/>
      <c r="G467" s="318"/>
      <c r="H467" s="318"/>
      <c r="I467" s="318"/>
      <c r="J467" s="318"/>
      <c r="K467" s="318"/>
      <c r="L467" s="318"/>
      <c r="M467" s="318"/>
      <c r="N467" s="318"/>
      <c r="O467" s="318"/>
      <c r="P467" s="318"/>
      <c r="Q467" s="318"/>
      <c r="R467" s="318"/>
      <c r="S467" s="318"/>
      <c r="T467" s="318"/>
      <c r="U467" s="318"/>
      <c r="V467" s="318"/>
      <c r="W467" s="318"/>
      <c r="X467" s="318"/>
      <c r="Y467" s="318"/>
      <c r="Z467" s="318"/>
    </row>
    <row r="468" ht="15.75" customHeight="1">
      <c r="A468" s="8" t="s">
        <v>3792</v>
      </c>
      <c r="B468" s="8" t="s">
        <v>3793</v>
      </c>
      <c r="C468" s="320" t="s">
        <v>3794</v>
      </c>
      <c r="D468" s="8" t="s">
        <v>1476</v>
      </c>
      <c r="E468" s="8"/>
      <c r="F468" s="8"/>
      <c r="G468" s="318"/>
      <c r="H468" s="318"/>
      <c r="I468" s="318"/>
      <c r="J468" s="318"/>
      <c r="K468" s="318"/>
      <c r="L468" s="318"/>
      <c r="M468" s="318"/>
      <c r="N468" s="318"/>
      <c r="O468" s="318"/>
      <c r="P468" s="318"/>
      <c r="Q468" s="318"/>
      <c r="R468" s="318"/>
      <c r="S468" s="318"/>
      <c r="T468" s="318"/>
      <c r="U468" s="318"/>
      <c r="V468" s="318"/>
      <c r="W468" s="318"/>
      <c r="X468" s="318"/>
      <c r="Y468" s="318"/>
      <c r="Z468" s="318"/>
    </row>
    <row r="469" ht="15.75" customHeight="1">
      <c r="A469" s="8" t="s">
        <v>3795</v>
      </c>
      <c r="B469" s="8" t="s">
        <v>3796</v>
      </c>
      <c r="C469" s="320" t="s">
        <v>3797</v>
      </c>
      <c r="D469" s="8" t="s">
        <v>2150</v>
      </c>
      <c r="E469" s="8"/>
      <c r="F469" s="8"/>
      <c r="G469" s="318"/>
      <c r="H469" s="318"/>
      <c r="I469" s="318"/>
      <c r="J469" s="318"/>
      <c r="K469" s="318"/>
      <c r="L469" s="318"/>
      <c r="M469" s="318"/>
      <c r="N469" s="318"/>
      <c r="O469" s="318"/>
      <c r="P469" s="318"/>
      <c r="Q469" s="318"/>
      <c r="R469" s="318"/>
      <c r="S469" s="318"/>
      <c r="T469" s="318"/>
      <c r="U469" s="318"/>
      <c r="V469" s="318"/>
      <c r="W469" s="318"/>
      <c r="X469" s="318"/>
      <c r="Y469" s="318"/>
      <c r="Z469" s="318"/>
    </row>
    <row r="470" ht="15.75" customHeight="1">
      <c r="A470" s="8" t="s">
        <v>3798</v>
      </c>
      <c r="B470" s="8" t="s">
        <v>3799</v>
      </c>
      <c r="C470" s="320" t="s">
        <v>3800</v>
      </c>
      <c r="D470" s="8" t="s">
        <v>2150</v>
      </c>
      <c r="E470" s="8"/>
      <c r="F470" s="8"/>
      <c r="G470" s="318"/>
      <c r="H470" s="318"/>
      <c r="I470" s="318"/>
      <c r="J470" s="318"/>
      <c r="K470" s="318"/>
      <c r="L470" s="318"/>
      <c r="M470" s="318"/>
      <c r="N470" s="318"/>
      <c r="O470" s="318"/>
      <c r="P470" s="318"/>
      <c r="Q470" s="318"/>
      <c r="R470" s="318"/>
      <c r="S470" s="318"/>
      <c r="T470" s="318"/>
      <c r="U470" s="318"/>
      <c r="V470" s="318"/>
      <c r="W470" s="318"/>
      <c r="X470" s="318"/>
      <c r="Y470" s="318"/>
      <c r="Z470" s="318"/>
    </row>
    <row r="471" ht="15.75" customHeight="1">
      <c r="A471" s="8" t="s">
        <v>3801</v>
      </c>
      <c r="B471" s="8" t="s">
        <v>3802</v>
      </c>
      <c r="C471" s="320" t="s">
        <v>3803</v>
      </c>
      <c r="D471" s="8" t="s">
        <v>2150</v>
      </c>
      <c r="E471" s="8"/>
      <c r="F471" s="8"/>
      <c r="G471" s="318"/>
      <c r="H471" s="318"/>
      <c r="I471" s="318"/>
      <c r="J471" s="318"/>
      <c r="K471" s="318"/>
      <c r="L471" s="318"/>
      <c r="M471" s="318"/>
      <c r="N471" s="318"/>
      <c r="O471" s="318"/>
      <c r="P471" s="318"/>
      <c r="Q471" s="318"/>
      <c r="R471" s="318"/>
      <c r="S471" s="318"/>
      <c r="T471" s="318"/>
      <c r="U471" s="318"/>
      <c r="V471" s="318"/>
      <c r="W471" s="318"/>
      <c r="X471" s="318"/>
      <c r="Y471" s="318"/>
      <c r="Z471" s="318"/>
    </row>
    <row r="472" ht="15.75" customHeight="1">
      <c r="A472" s="8" t="s">
        <v>3804</v>
      </c>
      <c r="B472" s="8" t="s">
        <v>3805</v>
      </c>
      <c r="C472" s="320" t="s">
        <v>3806</v>
      </c>
      <c r="D472" s="8"/>
      <c r="E472" s="8"/>
      <c r="F472" s="8"/>
      <c r="G472" s="318"/>
      <c r="H472" s="318"/>
      <c r="I472" s="318"/>
      <c r="J472" s="318"/>
      <c r="K472" s="318"/>
      <c r="L472" s="318"/>
      <c r="M472" s="318"/>
      <c r="N472" s="318"/>
      <c r="O472" s="318"/>
      <c r="P472" s="318"/>
      <c r="Q472" s="318"/>
      <c r="R472" s="318"/>
      <c r="S472" s="318"/>
      <c r="T472" s="318"/>
      <c r="U472" s="318"/>
      <c r="V472" s="318"/>
      <c r="W472" s="318"/>
      <c r="X472" s="318"/>
      <c r="Y472" s="318"/>
      <c r="Z472" s="318"/>
    </row>
    <row r="473" ht="15.75" customHeight="1">
      <c r="A473" s="8" t="s">
        <v>3807</v>
      </c>
      <c r="B473" s="8" t="s">
        <v>3808</v>
      </c>
      <c r="C473" s="320" t="s">
        <v>3809</v>
      </c>
      <c r="D473" s="8" t="s">
        <v>2150</v>
      </c>
      <c r="E473" s="8"/>
      <c r="F473" s="8"/>
      <c r="G473" s="318"/>
      <c r="H473" s="318"/>
      <c r="I473" s="318"/>
      <c r="J473" s="318"/>
      <c r="K473" s="318"/>
      <c r="L473" s="318"/>
      <c r="M473" s="318"/>
      <c r="N473" s="318"/>
      <c r="O473" s="318"/>
      <c r="P473" s="318"/>
      <c r="Q473" s="318"/>
      <c r="R473" s="318"/>
      <c r="S473" s="318"/>
      <c r="T473" s="318"/>
      <c r="U473" s="318"/>
      <c r="V473" s="318"/>
      <c r="W473" s="318"/>
      <c r="X473" s="318"/>
      <c r="Y473" s="318"/>
      <c r="Z473" s="318"/>
    </row>
    <row r="474" ht="15.75" customHeight="1">
      <c r="A474" s="8" t="s">
        <v>3810</v>
      </c>
      <c r="B474" s="8" t="s">
        <v>3811</v>
      </c>
      <c r="C474" s="320" t="s">
        <v>3812</v>
      </c>
      <c r="D474" s="8" t="s">
        <v>2150</v>
      </c>
      <c r="E474" s="8"/>
      <c r="F474" s="8"/>
      <c r="G474" s="318"/>
      <c r="H474" s="318"/>
      <c r="I474" s="318"/>
      <c r="J474" s="318"/>
      <c r="K474" s="318"/>
      <c r="L474" s="318"/>
      <c r="M474" s="318"/>
      <c r="N474" s="318"/>
      <c r="O474" s="318"/>
      <c r="P474" s="318"/>
      <c r="Q474" s="318"/>
      <c r="R474" s="318"/>
      <c r="S474" s="318"/>
      <c r="T474" s="318"/>
      <c r="U474" s="318"/>
      <c r="V474" s="318"/>
      <c r="W474" s="318"/>
      <c r="X474" s="318"/>
      <c r="Y474" s="318"/>
      <c r="Z474" s="318"/>
    </row>
    <row r="475" ht="15.75" customHeight="1">
      <c r="A475" s="8" t="s">
        <v>3813</v>
      </c>
      <c r="B475" s="8" t="s">
        <v>3814</v>
      </c>
      <c r="C475" s="320" t="s">
        <v>3815</v>
      </c>
      <c r="D475" s="8" t="s">
        <v>2150</v>
      </c>
      <c r="E475" s="8"/>
      <c r="F475" s="8"/>
      <c r="G475" s="318"/>
      <c r="H475" s="318"/>
      <c r="I475" s="318"/>
      <c r="J475" s="318"/>
      <c r="K475" s="318"/>
      <c r="L475" s="318"/>
      <c r="M475" s="318"/>
      <c r="N475" s="318"/>
      <c r="O475" s="318"/>
      <c r="P475" s="318"/>
      <c r="Q475" s="318"/>
      <c r="R475" s="318"/>
      <c r="S475" s="318"/>
      <c r="T475" s="318"/>
      <c r="U475" s="318"/>
      <c r="V475" s="318"/>
      <c r="W475" s="318"/>
      <c r="X475" s="318"/>
      <c r="Y475" s="318"/>
      <c r="Z475" s="318"/>
    </row>
    <row r="476" ht="15.75" customHeight="1">
      <c r="A476" s="8" t="s">
        <v>3816</v>
      </c>
      <c r="B476" s="8" t="s">
        <v>3817</v>
      </c>
      <c r="C476" s="320" t="s">
        <v>3818</v>
      </c>
      <c r="D476" s="8" t="s">
        <v>2150</v>
      </c>
      <c r="E476" s="8"/>
      <c r="F476" s="8"/>
      <c r="G476" s="318"/>
      <c r="H476" s="318"/>
      <c r="I476" s="318"/>
      <c r="J476" s="318"/>
      <c r="K476" s="318"/>
      <c r="L476" s="318"/>
      <c r="M476" s="318"/>
      <c r="N476" s="318"/>
      <c r="O476" s="318"/>
      <c r="P476" s="318"/>
      <c r="Q476" s="318"/>
      <c r="R476" s="318"/>
      <c r="S476" s="318"/>
      <c r="T476" s="318"/>
      <c r="U476" s="318"/>
      <c r="V476" s="318"/>
      <c r="W476" s="318"/>
      <c r="X476" s="318"/>
      <c r="Y476" s="318"/>
      <c r="Z476" s="318"/>
    </row>
    <row r="477" ht="15.75" customHeight="1">
      <c r="A477" s="8" t="s">
        <v>3819</v>
      </c>
      <c r="B477" s="8" t="s">
        <v>3820</v>
      </c>
      <c r="C477" s="320" t="s">
        <v>3821</v>
      </c>
      <c r="D477" s="8" t="s">
        <v>2150</v>
      </c>
      <c r="E477" s="8"/>
      <c r="F477" s="8"/>
      <c r="G477" s="318"/>
      <c r="H477" s="318"/>
      <c r="I477" s="318"/>
      <c r="J477" s="318"/>
      <c r="K477" s="318"/>
      <c r="L477" s="318"/>
      <c r="M477" s="318"/>
      <c r="N477" s="318"/>
      <c r="O477" s="318"/>
      <c r="P477" s="318"/>
      <c r="Q477" s="318"/>
      <c r="R477" s="318"/>
      <c r="S477" s="318"/>
      <c r="T477" s="318"/>
      <c r="U477" s="318"/>
      <c r="V477" s="318"/>
      <c r="W477" s="318"/>
      <c r="X477" s="318"/>
      <c r="Y477" s="318"/>
      <c r="Z477" s="318"/>
    </row>
    <row r="478" ht="15.75" customHeight="1">
      <c r="A478" s="8" t="s">
        <v>3822</v>
      </c>
      <c r="B478" s="8" t="s">
        <v>3823</v>
      </c>
      <c r="C478" s="320" t="s">
        <v>3824</v>
      </c>
      <c r="D478" s="8" t="s">
        <v>3569</v>
      </c>
      <c r="E478" s="8"/>
      <c r="F478" s="8"/>
      <c r="G478" s="318"/>
      <c r="H478" s="318"/>
      <c r="I478" s="318"/>
      <c r="J478" s="318"/>
      <c r="K478" s="318"/>
      <c r="L478" s="318"/>
      <c r="M478" s="318"/>
      <c r="N478" s="318"/>
      <c r="O478" s="318"/>
      <c r="P478" s="318"/>
      <c r="Q478" s="318"/>
      <c r="R478" s="318"/>
      <c r="S478" s="318"/>
      <c r="T478" s="318"/>
      <c r="U478" s="318"/>
      <c r="V478" s="318"/>
      <c r="W478" s="318"/>
      <c r="X478" s="318"/>
      <c r="Y478" s="318"/>
      <c r="Z478" s="318"/>
    </row>
    <row r="479" ht="15.75" customHeight="1">
      <c r="A479" s="8" t="s">
        <v>3825</v>
      </c>
      <c r="B479" s="8" t="s">
        <v>3826</v>
      </c>
      <c r="C479" s="320" t="s">
        <v>3827</v>
      </c>
      <c r="D479" s="8" t="s">
        <v>2150</v>
      </c>
      <c r="E479" s="8"/>
      <c r="F479" s="8"/>
      <c r="G479" s="318"/>
      <c r="H479" s="318"/>
      <c r="I479" s="318"/>
      <c r="J479" s="318"/>
      <c r="K479" s="318"/>
      <c r="L479" s="318"/>
      <c r="M479" s="318"/>
      <c r="N479" s="318"/>
      <c r="O479" s="318"/>
      <c r="P479" s="318"/>
      <c r="Q479" s="318"/>
      <c r="R479" s="318"/>
      <c r="S479" s="318"/>
      <c r="T479" s="318"/>
      <c r="U479" s="318"/>
      <c r="V479" s="318"/>
      <c r="W479" s="318"/>
      <c r="X479" s="318"/>
      <c r="Y479" s="318"/>
      <c r="Z479" s="318"/>
    </row>
    <row r="480" ht="15.75" customHeight="1">
      <c r="A480" s="8" t="s">
        <v>3828</v>
      </c>
      <c r="B480" s="8" t="s">
        <v>3829</v>
      </c>
      <c r="C480" s="320" t="s">
        <v>3830</v>
      </c>
      <c r="D480" s="8" t="s">
        <v>1604</v>
      </c>
      <c r="E480" s="8"/>
      <c r="F480" s="8"/>
      <c r="G480" s="318"/>
      <c r="H480" s="318"/>
      <c r="I480" s="318"/>
      <c r="J480" s="318"/>
      <c r="K480" s="318"/>
      <c r="L480" s="318"/>
      <c r="M480" s="318"/>
      <c r="N480" s="318"/>
      <c r="O480" s="318"/>
      <c r="P480" s="318"/>
      <c r="Q480" s="318"/>
      <c r="R480" s="318"/>
      <c r="S480" s="318"/>
      <c r="T480" s="318"/>
      <c r="U480" s="318"/>
      <c r="V480" s="318"/>
      <c r="W480" s="318"/>
      <c r="X480" s="318"/>
      <c r="Y480" s="318"/>
      <c r="Z480" s="318"/>
    </row>
    <row r="481" ht="15.75" customHeight="1">
      <c r="A481" s="8" t="s">
        <v>3831</v>
      </c>
      <c r="B481" s="8" t="s">
        <v>3832</v>
      </c>
      <c r="C481" s="320" t="s">
        <v>3833</v>
      </c>
      <c r="D481" s="8" t="s">
        <v>1604</v>
      </c>
      <c r="E481" s="8"/>
      <c r="F481" s="8"/>
      <c r="G481" s="318"/>
      <c r="H481" s="318"/>
      <c r="I481" s="318"/>
      <c r="J481" s="318"/>
      <c r="K481" s="318"/>
      <c r="L481" s="318"/>
      <c r="M481" s="318"/>
      <c r="N481" s="318"/>
      <c r="O481" s="318"/>
      <c r="P481" s="318"/>
      <c r="Q481" s="318"/>
      <c r="R481" s="318"/>
      <c r="S481" s="318"/>
      <c r="T481" s="318"/>
      <c r="U481" s="318"/>
      <c r="V481" s="318"/>
      <c r="W481" s="318"/>
      <c r="X481" s="318"/>
      <c r="Y481" s="318"/>
      <c r="Z481" s="318"/>
    </row>
    <row r="482" ht="15.75" customHeight="1">
      <c r="A482" s="8" t="s">
        <v>3834</v>
      </c>
      <c r="B482" s="8" t="s">
        <v>3835</v>
      </c>
      <c r="C482" s="320" t="s">
        <v>3836</v>
      </c>
      <c r="D482" s="8" t="s">
        <v>2194</v>
      </c>
      <c r="E482" s="8"/>
      <c r="F482" s="8"/>
      <c r="G482" s="318"/>
      <c r="H482" s="318"/>
      <c r="I482" s="318"/>
      <c r="J482" s="318"/>
      <c r="K482" s="318"/>
      <c r="L482" s="318"/>
      <c r="M482" s="318"/>
      <c r="N482" s="318"/>
      <c r="O482" s="318"/>
      <c r="P482" s="318"/>
      <c r="Q482" s="318"/>
      <c r="R482" s="318"/>
      <c r="S482" s="318"/>
      <c r="T482" s="318"/>
      <c r="U482" s="318"/>
      <c r="V482" s="318"/>
      <c r="W482" s="318"/>
      <c r="X482" s="318"/>
      <c r="Y482" s="318"/>
      <c r="Z482" s="318"/>
    </row>
    <row r="483" ht="15.75" customHeight="1">
      <c r="A483" s="8" t="s">
        <v>3837</v>
      </c>
      <c r="B483" s="8" t="s">
        <v>3838</v>
      </c>
      <c r="C483" s="320" t="s">
        <v>3839</v>
      </c>
      <c r="D483" s="8" t="s">
        <v>2150</v>
      </c>
      <c r="E483" s="8"/>
      <c r="F483" s="8"/>
      <c r="G483" s="318"/>
      <c r="H483" s="318"/>
      <c r="I483" s="318"/>
      <c r="J483" s="318"/>
      <c r="K483" s="318"/>
      <c r="L483" s="318"/>
      <c r="M483" s="318"/>
      <c r="N483" s="318"/>
      <c r="O483" s="318"/>
      <c r="P483" s="318"/>
      <c r="Q483" s="318"/>
      <c r="R483" s="318"/>
      <c r="S483" s="318"/>
      <c r="T483" s="318"/>
      <c r="U483" s="318"/>
      <c r="V483" s="318"/>
      <c r="W483" s="318"/>
      <c r="X483" s="318"/>
      <c r="Y483" s="318"/>
      <c r="Z483" s="318"/>
    </row>
    <row r="484" ht="15.75" customHeight="1">
      <c r="A484" s="8" t="s">
        <v>3840</v>
      </c>
      <c r="B484" s="8" t="s">
        <v>3841</v>
      </c>
      <c r="C484" s="320" t="s">
        <v>3842</v>
      </c>
      <c r="D484" s="8" t="s">
        <v>2150</v>
      </c>
      <c r="E484" s="8"/>
      <c r="F484" s="8"/>
      <c r="G484" s="318"/>
      <c r="H484" s="318"/>
      <c r="I484" s="318"/>
      <c r="J484" s="318"/>
      <c r="K484" s="318"/>
      <c r="L484" s="318"/>
      <c r="M484" s="318"/>
      <c r="N484" s="318"/>
      <c r="O484" s="318"/>
      <c r="P484" s="318"/>
      <c r="Q484" s="318"/>
      <c r="R484" s="318"/>
      <c r="S484" s="318"/>
      <c r="T484" s="318"/>
      <c r="U484" s="318"/>
      <c r="V484" s="318"/>
      <c r="W484" s="318"/>
      <c r="X484" s="318"/>
      <c r="Y484" s="318"/>
      <c r="Z484" s="318"/>
    </row>
    <row r="485" ht="15.75" customHeight="1">
      <c r="A485" s="8" t="s">
        <v>3843</v>
      </c>
      <c r="B485" s="8" t="s">
        <v>3844</v>
      </c>
      <c r="C485" s="320" t="s">
        <v>3845</v>
      </c>
      <c r="D485" s="8" t="s">
        <v>2150</v>
      </c>
      <c r="E485" s="8"/>
      <c r="F485" s="8"/>
      <c r="G485" s="318"/>
      <c r="H485" s="318"/>
      <c r="I485" s="318"/>
      <c r="J485" s="318"/>
      <c r="K485" s="318"/>
      <c r="L485" s="318"/>
      <c r="M485" s="318"/>
      <c r="N485" s="318"/>
      <c r="O485" s="318"/>
      <c r="P485" s="318"/>
      <c r="Q485" s="318"/>
      <c r="R485" s="318"/>
      <c r="S485" s="318"/>
      <c r="T485" s="318"/>
      <c r="U485" s="318"/>
      <c r="V485" s="318"/>
      <c r="W485" s="318"/>
      <c r="X485" s="318"/>
      <c r="Y485" s="318"/>
      <c r="Z485" s="318"/>
    </row>
    <row r="486" ht="15.75" customHeight="1">
      <c r="A486" s="8" t="s">
        <v>3846</v>
      </c>
      <c r="B486" s="8" t="s">
        <v>3847</v>
      </c>
      <c r="C486" s="320" t="s">
        <v>3848</v>
      </c>
      <c r="D486" s="8" t="s">
        <v>1619</v>
      </c>
      <c r="E486" s="8"/>
      <c r="F486" s="8"/>
      <c r="G486" s="318"/>
      <c r="H486" s="318"/>
      <c r="I486" s="318"/>
      <c r="J486" s="318"/>
      <c r="K486" s="318"/>
      <c r="L486" s="318"/>
      <c r="M486" s="318"/>
      <c r="N486" s="318"/>
      <c r="O486" s="318"/>
      <c r="P486" s="318"/>
      <c r="Q486" s="318"/>
      <c r="R486" s="318"/>
      <c r="S486" s="318"/>
      <c r="T486" s="318"/>
      <c r="U486" s="318"/>
      <c r="V486" s="318"/>
      <c r="W486" s="318"/>
      <c r="X486" s="318"/>
      <c r="Y486" s="318"/>
      <c r="Z486" s="318"/>
    </row>
    <row r="487" ht="15.75" customHeight="1">
      <c r="A487" s="8" t="s">
        <v>3849</v>
      </c>
      <c r="B487" s="8" t="s">
        <v>3850</v>
      </c>
      <c r="C487" s="320" t="s">
        <v>3851</v>
      </c>
      <c r="D487" s="8" t="s">
        <v>1619</v>
      </c>
      <c r="E487" s="8"/>
      <c r="F487" s="8"/>
      <c r="G487" s="318"/>
      <c r="H487" s="318"/>
      <c r="I487" s="318"/>
      <c r="J487" s="318"/>
      <c r="K487" s="318"/>
      <c r="L487" s="318"/>
      <c r="M487" s="318"/>
      <c r="N487" s="318"/>
      <c r="O487" s="318"/>
      <c r="P487" s="318"/>
      <c r="Q487" s="318"/>
      <c r="R487" s="318"/>
      <c r="S487" s="318"/>
      <c r="T487" s="318"/>
      <c r="U487" s="318"/>
      <c r="V487" s="318"/>
      <c r="W487" s="318"/>
      <c r="X487" s="318"/>
      <c r="Y487" s="318"/>
      <c r="Z487" s="318"/>
    </row>
    <row r="488" ht="15.75" customHeight="1">
      <c r="A488" s="8" t="s">
        <v>3852</v>
      </c>
      <c r="B488" s="8" t="s">
        <v>3853</v>
      </c>
      <c r="C488" s="320" t="s">
        <v>3854</v>
      </c>
      <c r="D488" s="8" t="s">
        <v>1604</v>
      </c>
      <c r="E488" s="8"/>
      <c r="F488" s="8"/>
      <c r="G488" s="318"/>
      <c r="H488" s="318"/>
      <c r="I488" s="318"/>
      <c r="J488" s="318"/>
      <c r="K488" s="318"/>
      <c r="L488" s="318"/>
      <c r="M488" s="318"/>
      <c r="N488" s="318"/>
      <c r="O488" s="318"/>
      <c r="P488" s="318"/>
      <c r="Q488" s="318"/>
      <c r="R488" s="318"/>
      <c r="S488" s="318"/>
      <c r="T488" s="318"/>
      <c r="U488" s="318"/>
      <c r="V488" s="318"/>
      <c r="W488" s="318"/>
      <c r="X488" s="318"/>
      <c r="Y488" s="318"/>
      <c r="Z488" s="318"/>
    </row>
    <row r="489" ht="15.75" customHeight="1">
      <c r="A489" s="8" t="s">
        <v>3855</v>
      </c>
      <c r="B489" s="8" t="s">
        <v>3856</v>
      </c>
      <c r="C489" s="320" t="s">
        <v>3857</v>
      </c>
      <c r="D489" s="8" t="s">
        <v>1884</v>
      </c>
      <c r="E489" s="8"/>
      <c r="F489" s="8"/>
      <c r="G489" s="318"/>
      <c r="H489" s="318"/>
      <c r="I489" s="318"/>
      <c r="J489" s="318"/>
      <c r="K489" s="318"/>
      <c r="L489" s="318"/>
      <c r="M489" s="318"/>
      <c r="N489" s="318"/>
      <c r="O489" s="318"/>
      <c r="P489" s="318"/>
      <c r="Q489" s="318"/>
      <c r="R489" s="318"/>
      <c r="S489" s="318"/>
      <c r="T489" s="318"/>
      <c r="U489" s="318"/>
      <c r="V489" s="318"/>
      <c r="W489" s="318"/>
      <c r="X489" s="318"/>
      <c r="Y489" s="318"/>
      <c r="Z489" s="318"/>
    </row>
    <row r="490" ht="15.75" customHeight="1">
      <c r="A490" s="8" t="s">
        <v>3858</v>
      </c>
      <c r="B490" s="8" t="s">
        <v>3859</v>
      </c>
      <c r="C490" s="320" t="s">
        <v>3860</v>
      </c>
      <c r="D490" s="8" t="s">
        <v>1476</v>
      </c>
      <c r="E490" s="8"/>
      <c r="F490" s="8"/>
      <c r="G490" s="318"/>
      <c r="H490" s="318"/>
      <c r="I490" s="318"/>
      <c r="J490" s="318"/>
      <c r="K490" s="318"/>
      <c r="L490" s="318"/>
      <c r="M490" s="318"/>
      <c r="N490" s="318"/>
      <c r="O490" s="318"/>
      <c r="P490" s="318"/>
      <c r="Q490" s="318"/>
      <c r="R490" s="318"/>
      <c r="S490" s="318"/>
      <c r="T490" s="318"/>
      <c r="U490" s="318"/>
      <c r="V490" s="318"/>
      <c r="W490" s="318"/>
      <c r="X490" s="318"/>
      <c r="Y490" s="318"/>
      <c r="Z490" s="318"/>
    </row>
    <row r="491" ht="15.75" customHeight="1">
      <c r="A491" s="8" t="s">
        <v>3861</v>
      </c>
      <c r="B491" s="8" t="s">
        <v>3862</v>
      </c>
      <c r="C491" s="320" t="s">
        <v>3863</v>
      </c>
      <c r="D491" s="8" t="s">
        <v>1619</v>
      </c>
      <c r="E491" s="8"/>
      <c r="F491" s="8"/>
      <c r="G491" s="318"/>
      <c r="H491" s="318"/>
      <c r="I491" s="318"/>
      <c r="J491" s="318"/>
      <c r="K491" s="318"/>
      <c r="L491" s="318"/>
      <c r="M491" s="318"/>
      <c r="N491" s="318"/>
      <c r="O491" s="318"/>
      <c r="P491" s="318"/>
      <c r="Q491" s="318"/>
      <c r="R491" s="318"/>
      <c r="S491" s="318"/>
      <c r="T491" s="318"/>
      <c r="U491" s="318"/>
      <c r="V491" s="318"/>
      <c r="W491" s="318"/>
      <c r="X491" s="318"/>
      <c r="Y491" s="318"/>
      <c r="Z491" s="318"/>
    </row>
    <row r="492" ht="15.75" customHeight="1">
      <c r="A492" s="8" t="s">
        <v>3864</v>
      </c>
      <c r="B492" s="8" t="s">
        <v>3865</v>
      </c>
      <c r="C492" s="320" t="s">
        <v>3866</v>
      </c>
      <c r="D492" s="8" t="s">
        <v>2150</v>
      </c>
      <c r="E492" s="8"/>
      <c r="F492" s="8"/>
      <c r="G492" s="318"/>
      <c r="H492" s="318"/>
      <c r="I492" s="318"/>
      <c r="J492" s="318"/>
      <c r="K492" s="318"/>
      <c r="L492" s="318"/>
      <c r="M492" s="318"/>
      <c r="N492" s="318"/>
      <c r="O492" s="318"/>
      <c r="P492" s="318"/>
      <c r="Q492" s="318"/>
      <c r="R492" s="318"/>
      <c r="S492" s="318"/>
      <c r="T492" s="318"/>
      <c r="U492" s="318"/>
      <c r="V492" s="318"/>
      <c r="W492" s="318"/>
      <c r="X492" s="318"/>
      <c r="Y492" s="318"/>
      <c r="Z492" s="318"/>
    </row>
    <row r="493" ht="15.75" customHeight="1">
      <c r="A493" s="8" t="s">
        <v>3867</v>
      </c>
      <c r="B493" s="8" t="s">
        <v>3868</v>
      </c>
      <c r="C493" s="320" t="s">
        <v>3869</v>
      </c>
      <c r="D493" s="8" t="s">
        <v>1619</v>
      </c>
      <c r="E493" s="8"/>
      <c r="F493" s="8"/>
      <c r="G493" s="318"/>
      <c r="H493" s="318"/>
      <c r="I493" s="318"/>
      <c r="J493" s="318"/>
      <c r="K493" s="318"/>
      <c r="L493" s="318"/>
      <c r="M493" s="318"/>
      <c r="N493" s="318"/>
      <c r="O493" s="318"/>
      <c r="P493" s="318"/>
      <c r="Q493" s="318"/>
      <c r="R493" s="318"/>
      <c r="S493" s="318"/>
      <c r="T493" s="318"/>
      <c r="U493" s="318"/>
      <c r="V493" s="318"/>
      <c r="W493" s="318"/>
      <c r="X493" s="318"/>
      <c r="Y493" s="318"/>
      <c r="Z493" s="318"/>
    </row>
    <row r="494" ht="15.75" customHeight="1">
      <c r="A494" s="8" t="s">
        <v>3870</v>
      </c>
      <c r="B494" s="8" t="s">
        <v>3871</v>
      </c>
      <c r="C494" s="320" t="s">
        <v>3872</v>
      </c>
      <c r="D494" s="8" t="s">
        <v>2150</v>
      </c>
      <c r="E494" s="8"/>
      <c r="F494" s="8"/>
      <c r="G494" s="318"/>
      <c r="H494" s="318"/>
      <c r="I494" s="318"/>
      <c r="J494" s="318"/>
      <c r="K494" s="318"/>
      <c r="L494" s="318"/>
      <c r="M494" s="318"/>
      <c r="N494" s="318"/>
      <c r="O494" s="318"/>
      <c r="P494" s="318"/>
      <c r="Q494" s="318"/>
      <c r="R494" s="318"/>
      <c r="S494" s="318"/>
      <c r="T494" s="318"/>
      <c r="U494" s="318"/>
      <c r="V494" s="318"/>
      <c r="W494" s="318"/>
      <c r="X494" s="318"/>
      <c r="Y494" s="318"/>
      <c r="Z494" s="318"/>
    </row>
    <row r="495" ht="15.75" customHeight="1">
      <c r="A495" s="8" t="s">
        <v>3873</v>
      </c>
      <c r="B495" s="8" t="s">
        <v>3874</v>
      </c>
      <c r="C495" s="320" t="s">
        <v>3875</v>
      </c>
      <c r="D495" s="8" t="s">
        <v>2150</v>
      </c>
      <c r="E495" s="8"/>
      <c r="F495" s="8"/>
      <c r="G495" s="318"/>
      <c r="H495" s="318"/>
      <c r="I495" s="318"/>
      <c r="J495" s="318"/>
      <c r="K495" s="318"/>
      <c r="L495" s="318"/>
      <c r="M495" s="318"/>
      <c r="N495" s="318"/>
      <c r="O495" s="318"/>
      <c r="P495" s="318"/>
      <c r="Q495" s="318"/>
      <c r="R495" s="318"/>
      <c r="S495" s="318"/>
      <c r="T495" s="318"/>
      <c r="U495" s="318"/>
      <c r="V495" s="318"/>
      <c r="W495" s="318"/>
      <c r="X495" s="318"/>
      <c r="Y495" s="318"/>
      <c r="Z495" s="318"/>
    </row>
    <row r="496" ht="15.75" customHeight="1">
      <c r="A496" s="8" t="s">
        <v>3876</v>
      </c>
      <c r="B496" s="8" t="s">
        <v>3877</v>
      </c>
      <c r="C496" s="320" t="s">
        <v>3878</v>
      </c>
      <c r="D496" s="8" t="s">
        <v>2150</v>
      </c>
      <c r="E496" s="8"/>
      <c r="F496" s="8"/>
      <c r="G496" s="318"/>
      <c r="H496" s="318"/>
      <c r="I496" s="318"/>
      <c r="J496" s="318"/>
      <c r="K496" s="318"/>
      <c r="L496" s="318"/>
      <c r="M496" s="318"/>
      <c r="N496" s="318"/>
      <c r="O496" s="318"/>
      <c r="P496" s="318"/>
      <c r="Q496" s="318"/>
      <c r="R496" s="318"/>
      <c r="S496" s="318"/>
      <c r="T496" s="318"/>
      <c r="U496" s="318"/>
      <c r="V496" s="318"/>
      <c r="W496" s="318"/>
      <c r="X496" s="318"/>
      <c r="Y496" s="318"/>
      <c r="Z496" s="318"/>
    </row>
    <row r="497" ht="15.75" customHeight="1">
      <c r="A497" s="8" t="s">
        <v>3879</v>
      </c>
      <c r="B497" s="8" t="s">
        <v>3880</v>
      </c>
      <c r="C497" s="320" t="s">
        <v>3881</v>
      </c>
      <c r="D497" s="8" t="s">
        <v>1619</v>
      </c>
      <c r="E497" s="8"/>
      <c r="F497" s="8"/>
      <c r="G497" s="318"/>
      <c r="H497" s="318"/>
      <c r="I497" s="318"/>
      <c r="J497" s="318"/>
      <c r="K497" s="318"/>
      <c r="L497" s="318"/>
      <c r="M497" s="318"/>
      <c r="N497" s="318"/>
      <c r="O497" s="318"/>
      <c r="P497" s="318"/>
      <c r="Q497" s="318"/>
      <c r="R497" s="318"/>
      <c r="S497" s="318"/>
      <c r="T497" s="318"/>
      <c r="U497" s="318"/>
      <c r="V497" s="318"/>
      <c r="W497" s="318"/>
      <c r="X497" s="318"/>
      <c r="Y497" s="318"/>
      <c r="Z497" s="318"/>
    </row>
    <row r="498" ht="15.75" customHeight="1">
      <c r="A498" s="8" t="s">
        <v>3882</v>
      </c>
      <c r="B498" s="8" t="s">
        <v>3883</v>
      </c>
      <c r="C498" s="320" t="s">
        <v>3884</v>
      </c>
      <c r="D498" s="8" t="s">
        <v>1619</v>
      </c>
      <c r="E498" s="8"/>
      <c r="F498" s="8"/>
      <c r="G498" s="318"/>
      <c r="H498" s="318"/>
      <c r="I498" s="318"/>
      <c r="J498" s="318"/>
      <c r="K498" s="318"/>
      <c r="L498" s="318"/>
      <c r="M498" s="318"/>
      <c r="N498" s="318"/>
      <c r="O498" s="318"/>
      <c r="P498" s="318"/>
      <c r="Q498" s="318"/>
      <c r="R498" s="318"/>
      <c r="S498" s="318"/>
      <c r="T498" s="318"/>
      <c r="U498" s="318"/>
      <c r="V498" s="318"/>
      <c r="W498" s="318"/>
      <c r="X498" s="318"/>
      <c r="Y498" s="318"/>
      <c r="Z498" s="318"/>
    </row>
    <row r="499" ht="15.75" customHeight="1">
      <c r="A499" s="8" t="s">
        <v>3885</v>
      </c>
      <c r="B499" s="8" t="s">
        <v>3886</v>
      </c>
      <c r="C499" s="320" t="s">
        <v>3887</v>
      </c>
      <c r="D499" s="8" t="s">
        <v>1635</v>
      </c>
      <c r="E499" s="8"/>
      <c r="F499" s="8"/>
      <c r="G499" s="318"/>
      <c r="H499" s="318"/>
      <c r="I499" s="318"/>
      <c r="J499" s="318"/>
      <c r="K499" s="318"/>
      <c r="L499" s="318"/>
      <c r="M499" s="318"/>
      <c r="N499" s="318"/>
      <c r="O499" s="318"/>
      <c r="P499" s="318"/>
      <c r="Q499" s="318"/>
      <c r="R499" s="318"/>
      <c r="S499" s="318"/>
      <c r="T499" s="318"/>
      <c r="U499" s="318"/>
      <c r="V499" s="318"/>
      <c r="W499" s="318"/>
      <c r="X499" s="318"/>
      <c r="Y499" s="318"/>
      <c r="Z499" s="318"/>
    </row>
    <row r="500" ht="15.75" customHeight="1">
      <c r="A500" s="8" t="s">
        <v>3888</v>
      </c>
      <c r="B500" s="8" t="s">
        <v>3889</v>
      </c>
      <c r="C500" s="320" t="s">
        <v>3890</v>
      </c>
      <c r="D500" s="8" t="s">
        <v>1648</v>
      </c>
      <c r="E500" s="8"/>
      <c r="F500" s="8"/>
      <c r="G500" s="318"/>
      <c r="H500" s="318"/>
      <c r="I500" s="318"/>
      <c r="J500" s="318"/>
      <c r="K500" s="318"/>
      <c r="L500" s="318"/>
      <c r="M500" s="318"/>
      <c r="N500" s="318"/>
      <c r="O500" s="318"/>
      <c r="P500" s="318"/>
      <c r="Q500" s="318"/>
      <c r="R500" s="318"/>
      <c r="S500" s="318"/>
      <c r="T500" s="318"/>
      <c r="U500" s="318"/>
      <c r="V500" s="318"/>
      <c r="W500" s="318"/>
      <c r="X500" s="318"/>
      <c r="Y500" s="318"/>
      <c r="Z500" s="318"/>
    </row>
    <row r="501" ht="15.75" customHeight="1">
      <c r="A501" s="8" t="s">
        <v>3891</v>
      </c>
      <c r="B501" s="8" t="s">
        <v>3892</v>
      </c>
      <c r="C501" s="320" t="s">
        <v>3893</v>
      </c>
      <c r="D501" s="8" t="s">
        <v>2216</v>
      </c>
      <c r="E501" s="8"/>
      <c r="F501" s="8"/>
      <c r="G501" s="318"/>
      <c r="H501" s="318"/>
      <c r="I501" s="318"/>
      <c r="J501" s="318"/>
      <c r="K501" s="318"/>
      <c r="L501" s="318"/>
      <c r="M501" s="318"/>
      <c r="N501" s="318"/>
      <c r="O501" s="318"/>
      <c r="P501" s="318"/>
      <c r="Q501" s="318"/>
      <c r="R501" s="318"/>
      <c r="S501" s="318"/>
      <c r="T501" s="318"/>
      <c r="U501" s="318"/>
      <c r="V501" s="318"/>
      <c r="W501" s="318"/>
      <c r="X501" s="318"/>
      <c r="Y501" s="318"/>
      <c r="Z501" s="318"/>
    </row>
    <row r="502" ht="15.75" customHeight="1">
      <c r="A502" s="8" t="s">
        <v>3894</v>
      </c>
      <c r="B502" s="8" t="s">
        <v>3895</v>
      </c>
      <c r="C502" s="320" t="s">
        <v>3896</v>
      </c>
      <c r="D502" s="8" t="s">
        <v>2216</v>
      </c>
      <c r="E502" s="8"/>
      <c r="F502" s="8"/>
      <c r="G502" s="318"/>
      <c r="H502" s="318"/>
      <c r="I502" s="318"/>
      <c r="J502" s="318"/>
      <c r="K502" s="318"/>
      <c r="L502" s="318"/>
      <c r="M502" s="318"/>
      <c r="N502" s="318"/>
      <c r="O502" s="318"/>
      <c r="P502" s="318"/>
      <c r="Q502" s="318"/>
      <c r="R502" s="318"/>
      <c r="S502" s="318"/>
      <c r="T502" s="318"/>
      <c r="U502" s="318"/>
      <c r="V502" s="318"/>
      <c r="W502" s="318"/>
      <c r="X502" s="318"/>
      <c r="Y502" s="318"/>
      <c r="Z502" s="318"/>
    </row>
    <row r="503" ht="15.75" customHeight="1">
      <c r="A503" s="319" t="s">
        <v>3897</v>
      </c>
      <c r="B503" s="319" t="s">
        <v>3898</v>
      </c>
      <c r="C503" s="320" t="s">
        <v>3899</v>
      </c>
      <c r="D503" s="8" t="s">
        <v>1870</v>
      </c>
      <c r="E503" s="8"/>
      <c r="F503" s="8"/>
      <c r="G503" s="318"/>
      <c r="H503" s="318"/>
      <c r="I503" s="318"/>
      <c r="J503" s="318"/>
      <c r="K503" s="318"/>
      <c r="L503" s="318"/>
      <c r="M503" s="318"/>
      <c r="N503" s="318"/>
      <c r="O503" s="318"/>
      <c r="P503" s="318"/>
      <c r="Q503" s="318"/>
      <c r="R503" s="318"/>
      <c r="S503" s="318"/>
      <c r="T503" s="318"/>
      <c r="U503" s="318"/>
      <c r="V503" s="318"/>
      <c r="W503" s="318"/>
      <c r="X503" s="318"/>
      <c r="Y503" s="318"/>
      <c r="Z503" s="318"/>
    </row>
    <row r="504" ht="15.75" customHeight="1">
      <c r="A504" s="8" t="s">
        <v>3900</v>
      </c>
      <c r="B504" s="8" t="s">
        <v>3901</v>
      </c>
      <c r="C504" s="320" t="s">
        <v>3902</v>
      </c>
      <c r="D504" s="8"/>
      <c r="E504" s="8"/>
      <c r="F504" s="8"/>
      <c r="G504" s="318"/>
      <c r="H504" s="318"/>
      <c r="I504" s="318"/>
      <c r="J504" s="318"/>
      <c r="K504" s="318"/>
      <c r="L504" s="318"/>
      <c r="M504" s="318"/>
      <c r="N504" s="318"/>
      <c r="O504" s="318"/>
      <c r="P504" s="318"/>
      <c r="Q504" s="318"/>
      <c r="R504" s="318"/>
      <c r="S504" s="318"/>
      <c r="T504" s="318"/>
      <c r="U504" s="318"/>
      <c r="V504" s="318"/>
      <c r="W504" s="318"/>
      <c r="X504" s="318"/>
      <c r="Y504" s="318"/>
      <c r="Z504" s="318"/>
    </row>
    <row r="505" ht="15.75" customHeight="1">
      <c r="A505" s="319" t="s">
        <v>3903</v>
      </c>
      <c r="B505" s="319" t="s">
        <v>3904</v>
      </c>
      <c r="C505" s="320" t="s">
        <v>3905</v>
      </c>
      <c r="D505" s="319" t="s">
        <v>2382</v>
      </c>
      <c r="E505" s="8"/>
      <c r="F505" s="8"/>
      <c r="G505" s="318"/>
      <c r="H505" s="318"/>
      <c r="I505" s="318"/>
      <c r="J505" s="318"/>
      <c r="K505" s="318"/>
      <c r="L505" s="318"/>
      <c r="M505" s="318"/>
      <c r="N505" s="318"/>
      <c r="O505" s="318"/>
      <c r="P505" s="318"/>
      <c r="Q505" s="318"/>
      <c r="R505" s="318"/>
      <c r="S505" s="318"/>
      <c r="T505" s="318"/>
      <c r="U505" s="318"/>
      <c r="V505" s="318"/>
      <c r="W505" s="318"/>
      <c r="X505" s="318"/>
      <c r="Y505" s="318"/>
      <c r="Z505" s="318"/>
    </row>
    <row r="506" ht="15.75" customHeight="1">
      <c r="A506" s="8" t="s">
        <v>3906</v>
      </c>
      <c r="B506" s="8" t="s">
        <v>3907</v>
      </c>
      <c r="C506" s="320" t="s">
        <v>3908</v>
      </c>
      <c r="D506" s="8" t="s">
        <v>1655</v>
      </c>
      <c r="E506" s="8"/>
      <c r="F506" s="8"/>
      <c r="G506" s="318"/>
      <c r="H506" s="318"/>
      <c r="I506" s="318"/>
      <c r="J506" s="318"/>
      <c r="K506" s="318"/>
      <c r="L506" s="318"/>
      <c r="M506" s="318"/>
      <c r="N506" s="318"/>
      <c r="O506" s="318"/>
      <c r="P506" s="318"/>
      <c r="Q506" s="318"/>
      <c r="R506" s="318"/>
      <c r="S506" s="318"/>
      <c r="T506" s="318"/>
      <c r="U506" s="318"/>
      <c r="V506" s="318"/>
      <c r="W506" s="318"/>
      <c r="X506" s="318"/>
      <c r="Y506" s="318"/>
      <c r="Z506" s="318"/>
    </row>
    <row r="507" ht="15.75" customHeight="1">
      <c r="A507" s="8" t="s">
        <v>3909</v>
      </c>
      <c r="B507" s="8" t="s">
        <v>3910</v>
      </c>
      <c r="C507" s="320" t="s">
        <v>3911</v>
      </c>
      <c r="D507" s="8" t="s">
        <v>1884</v>
      </c>
      <c r="E507" s="8"/>
      <c r="F507" s="8"/>
      <c r="G507" s="318"/>
      <c r="H507" s="318"/>
      <c r="I507" s="318"/>
      <c r="J507" s="318"/>
      <c r="K507" s="318"/>
      <c r="L507" s="318"/>
      <c r="M507" s="318"/>
      <c r="N507" s="318"/>
      <c r="O507" s="318"/>
      <c r="P507" s="318"/>
      <c r="Q507" s="318"/>
      <c r="R507" s="318"/>
      <c r="S507" s="318"/>
      <c r="T507" s="318"/>
      <c r="U507" s="318"/>
      <c r="V507" s="318"/>
      <c r="W507" s="318"/>
      <c r="X507" s="318"/>
      <c r="Y507" s="318"/>
      <c r="Z507" s="318"/>
    </row>
    <row r="508" ht="15.75" customHeight="1">
      <c r="A508" s="8" t="s">
        <v>3912</v>
      </c>
      <c r="B508" s="8" t="s">
        <v>3913</v>
      </c>
      <c r="C508" s="320" t="s">
        <v>3914</v>
      </c>
      <c r="D508" s="8" t="s">
        <v>1729</v>
      </c>
      <c r="E508" s="8"/>
      <c r="F508" s="8"/>
      <c r="G508" s="318"/>
      <c r="H508" s="318"/>
      <c r="I508" s="318"/>
      <c r="J508" s="318"/>
      <c r="K508" s="318"/>
      <c r="L508" s="318"/>
      <c r="M508" s="318"/>
      <c r="N508" s="318"/>
      <c r="O508" s="318"/>
      <c r="P508" s="318"/>
      <c r="Q508" s="318"/>
      <c r="R508" s="318"/>
      <c r="S508" s="318"/>
      <c r="T508" s="318"/>
      <c r="U508" s="318"/>
      <c r="V508" s="318"/>
      <c r="W508" s="318"/>
      <c r="X508" s="318"/>
      <c r="Y508" s="318"/>
      <c r="Z508" s="318"/>
    </row>
    <row r="509" ht="15.75" customHeight="1">
      <c r="A509" s="8" t="s">
        <v>3915</v>
      </c>
      <c r="B509" s="8" t="s">
        <v>3916</v>
      </c>
      <c r="C509" s="320" t="s">
        <v>3917</v>
      </c>
      <c r="D509" s="319" t="s">
        <v>3918</v>
      </c>
      <c r="E509" s="8"/>
      <c r="F509" s="8"/>
      <c r="G509" s="318"/>
      <c r="H509" s="318"/>
      <c r="I509" s="318"/>
      <c r="J509" s="318"/>
      <c r="K509" s="318"/>
      <c r="L509" s="318"/>
      <c r="M509" s="318"/>
      <c r="N509" s="318"/>
      <c r="O509" s="318"/>
      <c r="P509" s="318"/>
      <c r="Q509" s="318"/>
      <c r="R509" s="318"/>
      <c r="S509" s="318"/>
      <c r="T509" s="318"/>
      <c r="U509" s="318"/>
      <c r="V509" s="318"/>
      <c r="W509" s="318"/>
      <c r="X509" s="318"/>
      <c r="Y509" s="318"/>
      <c r="Z509" s="318"/>
    </row>
    <row r="510" ht="15.75" customHeight="1">
      <c r="A510" s="319" t="s">
        <v>3919</v>
      </c>
      <c r="B510" s="319" t="s">
        <v>3920</v>
      </c>
      <c r="C510" s="320" t="s">
        <v>3921</v>
      </c>
      <c r="D510" s="319" t="s">
        <v>1947</v>
      </c>
      <c r="E510" s="8"/>
      <c r="F510" s="8"/>
      <c r="G510" s="318"/>
      <c r="H510" s="318"/>
      <c r="I510" s="318"/>
      <c r="J510" s="318"/>
      <c r="K510" s="318"/>
      <c r="L510" s="318"/>
      <c r="M510" s="318"/>
      <c r="N510" s="318"/>
      <c r="O510" s="318"/>
      <c r="P510" s="318"/>
      <c r="Q510" s="318"/>
      <c r="R510" s="318"/>
      <c r="S510" s="318"/>
      <c r="T510" s="318"/>
      <c r="U510" s="318"/>
      <c r="V510" s="318"/>
      <c r="W510" s="318"/>
      <c r="X510" s="318"/>
      <c r="Y510" s="318"/>
      <c r="Z510" s="318"/>
    </row>
    <row r="511" ht="15.75" customHeight="1">
      <c r="A511" s="8"/>
      <c r="B511" s="8"/>
      <c r="C511" s="320" t="s">
        <v>3193</v>
      </c>
      <c r="D511" s="8"/>
      <c r="E511" s="8"/>
      <c r="F511" s="8"/>
      <c r="G511" s="318"/>
      <c r="H511" s="318"/>
      <c r="I511" s="318"/>
      <c r="J511" s="318"/>
      <c r="K511" s="318"/>
      <c r="L511" s="318"/>
      <c r="M511" s="318"/>
      <c r="N511" s="318"/>
      <c r="O511" s="318"/>
      <c r="P511" s="318"/>
      <c r="Q511" s="318"/>
      <c r="R511" s="318"/>
      <c r="S511" s="318"/>
      <c r="T511" s="318"/>
      <c r="U511" s="318"/>
      <c r="V511" s="318"/>
      <c r="W511" s="318"/>
      <c r="X511" s="318"/>
      <c r="Y511" s="318"/>
      <c r="Z511" s="318"/>
    </row>
    <row r="512" ht="15.75" customHeight="1">
      <c r="A512" s="8"/>
      <c r="B512" s="8"/>
      <c r="C512" s="320" t="s">
        <v>3193</v>
      </c>
      <c r="D512" s="8"/>
      <c r="E512" s="8"/>
      <c r="F512" s="8"/>
      <c r="G512" s="318"/>
      <c r="H512" s="318"/>
      <c r="I512" s="318"/>
      <c r="J512" s="318"/>
      <c r="K512" s="318"/>
      <c r="L512" s="318"/>
      <c r="M512" s="318"/>
      <c r="N512" s="318"/>
      <c r="O512" s="318"/>
      <c r="P512" s="318"/>
      <c r="Q512" s="318"/>
      <c r="R512" s="318"/>
      <c r="S512" s="318"/>
      <c r="T512" s="318"/>
      <c r="U512" s="318"/>
      <c r="V512" s="318"/>
      <c r="W512" s="318"/>
      <c r="X512" s="318"/>
      <c r="Y512" s="318"/>
      <c r="Z512" s="318"/>
    </row>
    <row r="513" ht="15.75" customHeight="1">
      <c r="A513" s="8"/>
      <c r="B513" s="8"/>
      <c r="C513" s="320" t="s">
        <v>3193</v>
      </c>
      <c r="D513" s="8"/>
      <c r="E513" s="8"/>
      <c r="F513" s="8"/>
      <c r="G513" s="318"/>
      <c r="H513" s="318"/>
      <c r="I513" s="318"/>
      <c r="J513" s="318"/>
      <c r="K513" s="318"/>
      <c r="L513" s="318"/>
      <c r="M513" s="318"/>
      <c r="N513" s="318"/>
      <c r="O513" s="318"/>
      <c r="P513" s="318"/>
      <c r="Q513" s="318"/>
      <c r="R513" s="318"/>
      <c r="S513" s="318"/>
      <c r="T513" s="318"/>
      <c r="U513" s="318"/>
      <c r="V513" s="318"/>
      <c r="W513" s="318"/>
      <c r="X513" s="318"/>
      <c r="Y513" s="318"/>
      <c r="Z513" s="318"/>
    </row>
    <row r="514" ht="15.75" customHeight="1">
      <c r="A514" s="8"/>
      <c r="B514" s="8"/>
      <c r="C514" s="320" t="s">
        <v>3193</v>
      </c>
      <c r="D514" s="8"/>
      <c r="E514" s="8"/>
      <c r="F514" s="8"/>
      <c r="G514" s="318"/>
      <c r="H514" s="318"/>
      <c r="I514" s="318"/>
      <c r="J514" s="318"/>
      <c r="K514" s="318"/>
      <c r="L514" s="318"/>
      <c r="M514" s="318"/>
      <c r="N514" s="318"/>
      <c r="O514" s="318"/>
      <c r="P514" s="318"/>
      <c r="Q514" s="318"/>
      <c r="R514" s="318"/>
      <c r="S514" s="318"/>
      <c r="T514" s="318"/>
      <c r="U514" s="318"/>
      <c r="V514" s="318"/>
      <c r="W514" s="318"/>
      <c r="X514" s="318"/>
      <c r="Y514" s="318"/>
      <c r="Z514" s="318"/>
    </row>
    <row r="515" ht="15.75" customHeight="1">
      <c r="A515" s="8"/>
      <c r="B515" s="8"/>
      <c r="C515" s="320" t="s">
        <v>3193</v>
      </c>
      <c r="D515" s="8"/>
      <c r="E515" s="8"/>
      <c r="F515" s="8"/>
      <c r="G515" s="318"/>
      <c r="H515" s="318"/>
      <c r="I515" s="318"/>
      <c r="J515" s="318"/>
      <c r="K515" s="318"/>
      <c r="L515" s="318"/>
      <c r="M515" s="318"/>
      <c r="N515" s="318"/>
      <c r="O515" s="318"/>
      <c r="P515" s="318"/>
      <c r="Q515" s="318"/>
      <c r="R515" s="318"/>
      <c r="S515" s="318"/>
      <c r="T515" s="318"/>
      <c r="U515" s="318"/>
      <c r="V515" s="318"/>
      <c r="W515" s="318"/>
      <c r="X515" s="318"/>
      <c r="Y515" s="318"/>
      <c r="Z515" s="318"/>
    </row>
    <row r="516" ht="15.75" customHeight="1">
      <c r="A516" s="8"/>
      <c r="B516" s="8"/>
      <c r="C516" s="320" t="s">
        <v>3193</v>
      </c>
      <c r="D516" s="8"/>
      <c r="E516" s="8"/>
      <c r="F516" s="8"/>
      <c r="G516" s="318"/>
      <c r="H516" s="318"/>
      <c r="I516" s="318"/>
      <c r="J516" s="318"/>
      <c r="K516" s="318"/>
      <c r="L516" s="318"/>
      <c r="M516" s="318"/>
      <c r="N516" s="318"/>
      <c r="O516" s="318"/>
      <c r="P516" s="318"/>
      <c r="Q516" s="318"/>
      <c r="R516" s="318"/>
      <c r="S516" s="318"/>
      <c r="T516" s="318"/>
      <c r="U516" s="318"/>
      <c r="V516" s="318"/>
      <c r="W516" s="318"/>
      <c r="X516" s="318"/>
      <c r="Y516" s="318"/>
      <c r="Z516" s="318"/>
    </row>
    <row r="517" ht="15.75" customHeight="1">
      <c r="A517" s="8"/>
      <c r="B517" s="8"/>
      <c r="C517" s="320" t="s">
        <v>3193</v>
      </c>
      <c r="D517" s="8"/>
      <c r="E517" s="8"/>
      <c r="F517" s="8"/>
      <c r="G517" s="318"/>
      <c r="H517" s="318"/>
      <c r="I517" s="318"/>
      <c r="J517" s="318"/>
      <c r="K517" s="318"/>
      <c r="L517" s="318"/>
      <c r="M517" s="318"/>
      <c r="N517" s="318"/>
      <c r="O517" s="318"/>
      <c r="P517" s="318"/>
      <c r="Q517" s="318"/>
      <c r="R517" s="318"/>
      <c r="S517" s="318"/>
      <c r="T517" s="318"/>
      <c r="U517" s="318"/>
      <c r="V517" s="318"/>
      <c r="W517" s="318"/>
      <c r="X517" s="318"/>
      <c r="Y517" s="318"/>
      <c r="Z517" s="318"/>
    </row>
    <row r="518" ht="15.75" customHeight="1">
      <c r="A518" s="8"/>
      <c r="B518" s="8"/>
      <c r="C518" s="320" t="s">
        <v>3193</v>
      </c>
      <c r="D518" s="8"/>
      <c r="E518" s="8"/>
      <c r="F518" s="8"/>
      <c r="G518" s="318"/>
      <c r="H518" s="318"/>
      <c r="I518" s="318"/>
      <c r="J518" s="318"/>
      <c r="K518" s="318"/>
      <c r="L518" s="318"/>
      <c r="M518" s="318"/>
      <c r="N518" s="318"/>
      <c r="O518" s="318"/>
      <c r="P518" s="318"/>
      <c r="Q518" s="318"/>
      <c r="R518" s="318"/>
      <c r="S518" s="318"/>
      <c r="T518" s="318"/>
      <c r="U518" s="318"/>
      <c r="V518" s="318"/>
      <c r="W518" s="318"/>
      <c r="X518" s="318"/>
      <c r="Y518" s="318"/>
      <c r="Z518" s="318"/>
    </row>
    <row r="519" ht="15.75" customHeight="1">
      <c r="A519" s="8"/>
      <c r="B519" s="8"/>
      <c r="C519" s="320" t="s">
        <v>3193</v>
      </c>
      <c r="D519" s="8"/>
      <c r="E519" s="8"/>
      <c r="F519" s="8"/>
      <c r="G519" s="318"/>
      <c r="H519" s="318"/>
      <c r="I519" s="318"/>
      <c r="J519" s="318"/>
      <c r="K519" s="318"/>
      <c r="L519" s="318"/>
      <c r="M519" s="318"/>
      <c r="N519" s="318"/>
      <c r="O519" s="318"/>
      <c r="P519" s="318"/>
      <c r="Q519" s="318"/>
      <c r="R519" s="318"/>
      <c r="S519" s="318"/>
      <c r="T519" s="318"/>
      <c r="U519" s="318"/>
      <c r="V519" s="318"/>
      <c r="W519" s="318"/>
      <c r="X519" s="318"/>
      <c r="Y519" s="318"/>
      <c r="Z519" s="318"/>
    </row>
    <row r="520" ht="15.75" customHeight="1">
      <c r="A520" s="8"/>
      <c r="B520" s="8"/>
      <c r="C520" s="320" t="s">
        <v>3193</v>
      </c>
      <c r="D520" s="8"/>
      <c r="E520" s="8"/>
      <c r="F520" s="8"/>
      <c r="G520" s="318"/>
      <c r="H520" s="318"/>
      <c r="I520" s="318"/>
      <c r="J520" s="318"/>
      <c r="K520" s="318"/>
      <c r="L520" s="318"/>
      <c r="M520" s="318"/>
      <c r="N520" s="318"/>
      <c r="O520" s="318"/>
      <c r="P520" s="318"/>
      <c r="Q520" s="318"/>
      <c r="R520" s="318"/>
      <c r="S520" s="318"/>
      <c r="T520" s="318"/>
      <c r="U520" s="318"/>
      <c r="V520" s="318"/>
      <c r="W520" s="318"/>
      <c r="X520" s="318"/>
      <c r="Y520" s="318"/>
      <c r="Z520" s="318"/>
    </row>
    <row r="521" ht="15.75" customHeight="1">
      <c r="A521" s="8"/>
      <c r="B521" s="8"/>
      <c r="C521" s="320" t="s">
        <v>3193</v>
      </c>
      <c r="D521" s="8"/>
      <c r="E521" s="8"/>
      <c r="F521" s="8"/>
      <c r="G521" s="318"/>
      <c r="H521" s="318"/>
      <c r="I521" s="318"/>
      <c r="J521" s="318"/>
      <c r="K521" s="318"/>
      <c r="L521" s="318"/>
      <c r="M521" s="318"/>
      <c r="N521" s="318"/>
      <c r="O521" s="318"/>
      <c r="P521" s="318"/>
      <c r="Q521" s="318"/>
      <c r="R521" s="318"/>
      <c r="S521" s="318"/>
      <c r="T521" s="318"/>
      <c r="U521" s="318"/>
      <c r="V521" s="318"/>
      <c r="W521" s="318"/>
      <c r="X521" s="318"/>
      <c r="Y521" s="318"/>
      <c r="Z521" s="318"/>
    </row>
    <row r="522" ht="15.75" customHeight="1">
      <c r="A522" s="8"/>
      <c r="B522" s="8"/>
      <c r="C522" s="320" t="s">
        <v>3193</v>
      </c>
      <c r="D522" s="8"/>
      <c r="E522" s="8"/>
      <c r="F522" s="8"/>
      <c r="G522" s="318"/>
      <c r="H522" s="318"/>
      <c r="I522" s="318"/>
      <c r="J522" s="318"/>
      <c r="K522" s="318"/>
      <c r="L522" s="318"/>
      <c r="M522" s="318"/>
      <c r="N522" s="318"/>
      <c r="O522" s="318"/>
      <c r="P522" s="318"/>
      <c r="Q522" s="318"/>
      <c r="R522" s="318"/>
      <c r="S522" s="318"/>
      <c r="T522" s="318"/>
      <c r="U522" s="318"/>
      <c r="V522" s="318"/>
      <c r="W522" s="318"/>
      <c r="X522" s="318"/>
      <c r="Y522" s="318"/>
      <c r="Z522" s="318"/>
    </row>
    <row r="523" ht="15.75" customHeight="1">
      <c r="A523" s="8"/>
      <c r="B523" s="8"/>
      <c r="C523" s="320" t="s">
        <v>3193</v>
      </c>
      <c r="D523" s="8"/>
      <c r="E523" s="8"/>
      <c r="F523" s="8"/>
      <c r="G523" s="318"/>
      <c r="H523" s="318"/>
      <c r="I523" s="318"/>
      <c r="J523" s="318"/>
      <c r="K523" s="318"/>
      <c r="L523" s="318"/>
      <c r="M523" s="318"/>
      <c r="N523" s="318"/>
      <c r="O523" s="318"/>
      <c r="P523" s="318"/>
      <c r="Q523" s="318"/>
      <c r="R523" s="318"/>
      <c r="S523" s="318"/>
      <c r="T523" s="318"/>
      <c r="U523" s="318"/>
      <c r="V523" s="318"/>
      <c r="W523" s="318"/>
      <c r="X523" s="318"/>
      <c r="Y523" s="318"/>
      <c r="Z523" s="318"/>
    </row>
    <row r="524" ht="15.75" customHeight="1">
      <c r="A524" s="8"/>
      <c r="B524" s="8"/>
      <c r="C524" s="320" t="s">
        <v>3193</v>
      </c>
      <c r="D524" s="8"/>
      <c r="E524" s="8"/>
      <c r="F524" s="8"/>
      <c r="G524" s="318"/>
      <c r="H524" s="318"/>
      <c r="I524" s="318"/>
      <c r="J524" s="318"/>
      <c r="K524" s="318"/>
      <c r="L524" s="318"/>
      <c r="M524" s="318"/>
      <c r="N524" s="318"/>
      <c r="O524" s="318"/>
      <c r="P524" s="318"/>
      <c r="Q524" s="318"/>
      <c r="R524" s="318"/>
      <c r="S524" s="318"/>
      <c r="T524" s="318"/>
      <c r="U524" s="318"/>
      <c r="V524" s="318"/>
      <c r="W524" s="318"/>
      <c r="X524" s="318"/>
      <c r="Y524" s="318"/>
      <c r="Z524" s="318"/>
    </row>
    <row r="525" ht="15.75" customHeight="1">
      <c r="A525" s="8"/>
      <c r="B525" s="8"/>
      <c r="C525" s="320" t="s">
        <v>3193</v>
      </c>
      <c r="D525" s="8"/>
      <c r="E525" s="8"/>
      <c r="F525" s="8"/>
      <c r="G525" s="318"/>
      <c r="H525" s="318"/>
      <c r="I525" s="318"/>
      <c r="J525" s="318"/>
      <c r="K525" s="318"/>
      <c r="L525" s="318"/>
      <c r="M525" s="318"/>
      <c r="N525" s="318"/>
      <c r="O525" s="318"/>
      <c r="P525" s="318"/>
      <c r="Q525" s="318"/>
      <c r="R525" s="318"/>
      <c r="S525" s="318"/>
      <c r="T525" s="318"/>
      <c r="U525" s="318"/>
      <c r="V525" s="318"/>
      <c r="W525" s="318"/>
      <c r="X525" s="318"/>
      <c r="Y525" s="318"/>
      <c r="Z525" s="318"/>
    </row>
    <row r="526" ht="15.75" customHeight="1">
      <c r="A526" s="8"/>
      <c r="B526" s="8"/>
      <c r="C526" s="320" t="s">
        <v>3193</v>
      </c>
      <c r="D526" s="8"/>
      <c r="E526" s="8"/>
      <c r="F526" s="8"/>
      <c r="G526" s="318"/>
      <c r="H526" s="318"/>
      <c r="I526" s="318"/>
      <c r="J526" s="318"/>
      <c r="K526" s="318"/>
      <c r="L526" s="318"/>
      <c r="M526" s="318"/>
      <c r="N526" s="318"/>
      <c r="O526" s="318"/>
      <c r="P526" s="318"/>
      <c r="Q526" s="318"/>
      <c r="R526" s="318"/>
      <c r="S526" s="318"/>
      <c r="T526" s="318"/>
      <c r="U526" s="318"/>
      <c r="V526" s="318"/>
      <c r="W526" s="318"/>
      <c r="X526" s="318"/>
      <c r="Y526" s="318"/>
      <c r="Z526" s="318"/>
    </row>
    <row r="527" ht="15.75" customHeight="1">
      <c r="A527" s="8"/>
      <c r="B527" s="8"/>
      <c r="C527" s="320" t="s">
        <v>3193</v>
      </c>
      <c r="D527" s="8"/>
      <c r="E527" s="8"/>
      <c r="F527" s="8"/>
      <c r="G527" s="318"/>
      <c r="H527" s="318"/>
      <c r="I527" s="318"/>
      <c r="J527" s="318"/>
      <c r="K527" s="318"/>
      <c r="L527" s="318"/>
      <c r="M527" s="318"/>
      <c r="N527" s="318"/>
      <c r="O527" s="318"/>
      <c r="P527" s="318"/>
      <c r="Q527" s="318"/>
      <c r="R527" s="318"/>
      <c r="S527" s="318"/>
      <c r="T527" s="318"/>
      <c r="U527" s="318"/>
      <c r="V527" s="318"/>
      <c r="W527" s="318"/>
      <c r="X527" s="318"/>
      <c r="Y527" s="318"/>
      <c r="Z527" s="318"/>
    </row>
    <row r="528" ht="15.75" customHeight="1">
      <c r="A528" s="8"/>
      <c r="B528" s="8"/>
      <c r="C528" s="320" t="s">
        <v>3193</v>
      </c>
      <c r="D528" s="8"/>
      <c r="E528" s="8"/>
      <c r="F528" s="8"/>
      <c r="G528" s="318"/>
      <c r="H528" s="318"/>
      <c r="I528" s="318"/>
      <c r="J528" s="318"/>
      <c r="K528" s="318"/>
      <c r="L528" s="318"/>
      <c r="M528" s="318"/>
      <c r="N528" s="318"/>
      <c r="O528" s="318"/>
      <c r="P528" s="318"/>
      <c r="Q528" s="318"/>
      <c r="R528" s="318"/>
      <c r="S528" s="318"/>
      <c r="T528" s="318"/>
      <c r="U528" s="318"/>
      <c r="V528" s="318"/>
      <c r="W528" s="318"/>
      <c r="X528" s="318"/>
      <c r="Y528" s="318"/>
      <c r="Z528" s="318"/>
    </row>
    <row r="529" ht="15.75" customHeight="1">
      <c r="A529" s="8"/>
      <c r="B529" s="8"/>
      <c r="C529" s="320" t="s">
        <v>3193</v>
      </c>
      <c r="D529" s="8"/>
      <c r="E529" s="8"/>
      <c r="F529" s="8"/>
      <c r="G529" s="318"/>
      <c r="H529" s="318"/>
      <c r="I529" s="318"/>
      <c r="J529" s="318"/>
      <c r="K529" s="318"/>
      <c r="L529" s="318"/>
      <c r="M529" s="318"/>
      <c r="N529" s="318"/>
      <c r="O529" s="318"/>
      <c r="P529" s="318"/>
      <c r="Q529" s="318"/>
      <c r="R529" s="318"/>
      <c r="S529" s="318"/>
      <c r="T529" s="318"/>
      <c r="U529" s="318"/>
      <c r="V529" s="318"/>
      <c r="W529" s="318"/>
      <c r="X529" s="318"/>
      <c r="Y529" s="318"/>
      <c r="Z529" s="318"/>
    </row>
    <row r="530" ht="15.75" customHeight="1">
      <c r="A530" s="8"/>
      <c r="B530" s="8"/>
      <c r="C530" s="320" t="s">
        <v>3193</v>
      </c>
      <c r="D530" s="8"/>
      <c r="E530" s="8"/>
      <c r="F530" s="8"/>
      <c r="G530" s="318"/>
      <c r="H530" s="318"/>
      <c r="I530" s="318"/>
      <c r="J530" s="318"/>
      <c r="K530" s="318"/>
      <c r="L530" s="318"/>
      <c r="M530" s="318"/>
      <c r="N530" s="318"/>
      <c r="O530" s="318"/>
      <c r="P530" s="318"/>
      <c r="Q530" s="318"/>
      <c r="R530" s="318"/>
      <c r="S530" s="318"/>
      <c r="T530" s="318"/>
      <c r="U530" s="318"/>
      <c r="V530" s="318"/>
      <c r="W530" s="318"/>
      <c r="X530" s="318"/>
      <c r="Y530" s="318"/>
      <c r="Z530" s="318"/>
    </row>
    <row r="531" ht="15.75" customHeight="1">
      <c r="A531" s="8"/>
      <c r="B531" s="8"/>
      <c r="C531" s="320" t="s">
        <v>3193</v>
      </c>
      <c r="D531" s="8"/>
      <c r="E531" s="8"/>
      <c r="F531" s="8"/>
      <c r="G531" s="318"/>
      <c r="H531" s="318"/>
      <c r="I531" s="318"/>
      <c r="J531" s="318"/>
      <c r="K531" s="318"/>
      <c r="L531" s="318"/>
      <c r="M531" s="318"/>
      <c r="N531" s="318"/>
      <c r="O531" s="318"/>
      <c r="P531" s="318"/>
      <c r="Q531" s="318"/>
      <c r="R531" s="318"/>
      <c r="S531" s="318"/>
      <c r="T531" s="318"/>
      <c r="U531" s="318"/>
      <c r="V531" s="318"/>
      <c r="W531" s="318"/>
      <c r="X531" s="318"/>
      <c r="Y531" s="318"/>
      <c r="Z531" s="318"/>
    </row>
    <row r="532" ht="15.75" customHeight="1">
      <c r="A532" s="8"/>
      <c r="B532" s="8"/>
      <c r="C532" s="320" t="s">
        <v>3193</v>
      </c>
      <c r="D532" s="8"/>
      <c r="E532" s="8"/>
      <c r="F532" s="8"/>
      <c r="G532" s="318"/>
      <c r="H532" s="318"/>
      <c r="I532" s="318"/>
      <c r="J532" s="318"/>
      <c r="K532" s="318"/>
      <c r="L532" s="318"/>
      <c r="M532" s="318"/>
      <c r="N532" s="318"/>
      <c r="O532" s="318"/>
      <c r="P532" s="318"/>
      <c r="Q532" s="318"/>
      <c r="R532" s="318"/>
      <c r="S532" s="318"/>
      <c r="T532" s="318"/>
      <c r="U532" s="318"/>
      <c r="V532" s="318"/>
      <c r="W532" s="318"/>
      <c r="X532" s="318"/>
      <c r="Y532" s="318"/>
      <c r="Z532" s="318"/>
    </row>
    <row r="533" ht="15.75" customHeight="1">
      <c r="A533" s="8"/>
      <c r="B533" s="8"/>
      <c r="C533" s="320" t="s">
        <v>3193</v>
      </c>
      <c r="D533" s="8"/>
      <c r="E533" s="8"/>
      <c r="F533" s="8"/>
      <c r="G533" s="318"/>
      <c r="H533" s="318"/>
      <c r="I533" s="318"/>
      <c r="J533" s="318"/>
      <c r="K533" s="318"/>
      <c r="L533" s="318"/>
      <c r="M533" s="318"/>
      <c r="N533" s="318"/>
      <c r="O533" s="318"/>
      <c r="P533" s="318"/>
      <c r="Q533" s="318"/>
      <c r="R533" s="318"/>
      <c r="S533" s="318"/>
      <c r="T533" s="318"/>
      <c r="U533" s="318"/>
      <c r="V533" s="318"/>
      <c r="W533" s="318"/>
      <c r="X533" s="318"/>
      <c r="Y533" s="318"/>
      <c r="Z533" s="318"/>
    </row>
    <row r="534" ht="15.75" customHeight="1">
      <c r="A534" s="8"/>
      <c r="B534" s="8"/>
      <c r="C534" s="320" t="s">
        <v>3193</v>
      </c>
      <c r="D534" s="8"/>
      <c r="E534" s="8"/>
      <c r="F534" s="8"/>
      <c r="G534" s="318"/>
      <c r="H534" s="318"/>
      <c r="I534" s="318"/>
      <c r="J534" s="318"/>
      <c r="K534" s="318"/>
      <c r="L534" s="318"/>
      <c r="M534" s="318"/>
      <c r="N534" s="318"/>
      <c r="O534" s="318"/>
      <c r="P534" s="318"/>
      <c r="Q534" s="318"/>
      <c r="R534" s="318"/>
      <c r="S534" s="318"/>
      <c r="T534" s="318"/>
      <c r="U534" s="318"/>
      <c r="V534" s="318"/>
      <c r="W534" s="318"/>
      <c r="X534" s="318"/>
      <c r="Y534" s="318"/>
      <c r="Z534" s="318"/>
    </row>
    <row r="535" ht="15.75" customHeight="1">
      <c r="A535" s="8"/>
      <c r="B535" s="8"/>
      <c r="C535" s="320" t="s">
        <v>3193</v>
      </c>
      <c r="D535" s="8"/>
      <c r="E535" s="8"/>
      <c r="F535" s="8"/>
      <c r="G535" s="318"/>
      <c r="H535" s="318"/>
      <c r="I535" s="318"/>
      <c r="J535" s="318"/>
      <c r="K535" s="318"/>
      <c r="L535" s="318"/>
      <c r="M535" s="318"/>
      <c r="N535" s="318"/>
      <c r="O535" s="318"/>
      <c r="P535" s="318"/>
      <c r="Q535" s="318"/>
      <c r="R535" s="318"/>
      <c r="S535" s="318"/>
      <c r="T535" s="318"/>
      <c r="U535" s="318"/>
      <c r="V535" s="318"/>
      <c r="W535" s="318"/>
      <c r="X535" s="318"/>
      <c r="Y535" s="318"/>
      <c r="Z535" s="318"/>
    </row>
    <row r="536" ht="15.75" customHeight="1">
      <c r="A536" s="8"/>
      <c r="B536" s="8"/>
      <c r="C536" s="320" t="s">
        <v>3193</v>
      </c>
      <c r="D536" s="8"/>
      <c r="E536" s="8"/>
      <c r="F536" s="8"/>
      <c r="G536" s="318"/>
      <c r="H536" s="318"/>
      <c r="I536" s="318"/>
      <c r="J536" s="318"/>
      <c r="K536" s="318"/>
      <c r="L536" s="318"/>
      <c r="M536" s="318"/>
      <c r="N536" s="318"/>
      <c r="O536" s="318"/>
      <c r="P536" s="318"/>
      <c r="Q536" s="318"/>
      <c r="R536" s="318"/>
      <c r="S536" s="318"/>
      <c r="T536" s="318"/>
      <c r="U536" s="318"/>
      <c r="V536" s="318"/>
      <c r="W536" s="318"/>
      <c r="X536" s="318"/>
      <c r="Y536" s="318"/>
      <c r="Z536" s="318"/>
    </row>
    <row r="537" ht="15.75" customHeight="1">
      <c r="A537" s="8"/>
      <c r="B537" s="8"/>
      <c r="C537" s="320" t="s">
        <v>3193</v>
      </c>
      <c r="D537" s="8"/>
      <c r="E537" s="8"/>
      <c r="F537" s="8"/>
      <c r="G537" s="318"/>
      <c r="H537" s="318"/>
      <c r="I537" s="318"/>
      <c r="J537" s="318"/>
      <c r="K537" s="318"/>
      <c r="L537" s="318"/>
      <c r="M537" s="318"/>
      <c r="N537" s="318"/>
      <c r="O537" s="318"/>
      <c r="P537" s="318"/>
      <c r="Q537" s="318"/>
      <c r="R537" s="318"/>
      <c r="S537" s="318"/>
      <c r="T537" s="318"/>
      <c r="U537" s="318"/>
      <c r="V537" s="318"/>
      <c r="W537" s="318"/>
      <c r="X537" s="318"/>
      <c r="Y537" s="318"/>
      <c r="Z537" s="318"/>
    </row>
    <row r="538" ht="15.75" customHeight="1">
      <c r="A538" s="8"/>
      <c r="B538" s="8"/>
      <c r="C538" s="320" t="s">
        <v>3193</v>
      </c>
      <c r="D538" s="8"/>
      <c r="E538" s="8"/>
      <c r="F538" s="8"/>
      <c r="G538" s="318"/>
      <c r="H538" s="318"/>
      <c r="I538" s="318"/>
      <c r="J538" s="318"/>
      <c r="K538" s="318"/>
      <c r="L538" s="318"/>
      <c r="M538" s="318"/>
      <c r="N538" s="318"/>
      <c r="O538" s="318"/>
      <c r="P538" s="318"/>
      <c r="Q538" s="318"/>
      <c r="R538" s="318"/>
      <c r="S538" s="318"/>
      <c r="T538" s="318"/>
      <c r="U538" s="318"/>
      <c r="V538" s="318"/>
      <c r="W538" s="318"/>
      <c r="X538" s="318"/>
      <c r="Y538" s="318"/>
      <c r="Z538" s="318"/>
    </row>
    <row r="539" ht="15.75" customHeight="1">
      <c r="A539" s="8"/>
      <c r="B539" s="8"/>
      <c r="C539" s="320" t="s">
        <v>3193</v>
      </c>
      <c r="D539" s="8"/>
      <c r="E539" s="8"/>
      <c r="F539" s="8"/>
      <c r="G539" s="318"/>
      <c r="H539" s="318"/>
      <c r="I539" s="318"/>
      <c r="J539" s="318"/>
      <c r="K539" s="318"/>
      <c r="L539" s="318"/>
      <c r="M539" s="318"/>
      <c r="N539" s="318"/>
      <c r="O539" s="318"/>
      <c r="P539" s="318"/>
      <c r="Q539" s="318"/>
      <c r="R539" s="318"/>
      <c r="S539" s="318"/>
      <c r="T539" s="318"/>
      <c r="U539" s="318"/>
      <c r="V539" s="318"/>
      <c r="W539" s="318"/>
      <c r="X539" s="318"/>
      <c r="Y539" s="318"/>
      <c r="Z539" s="318"/>
    </row>
    <row r="540" ht="15.75" customHeight="1">
      <c r="A540" s="8"/>
      <c r="B540" s="8"/>
      <c r="C540" s="320" t="s">
        <v>3193</v>
      </c>
      <c r="D540" s="8"/>
      <c r="E540" s="8"/>
      <c r="F540" s="8"/>
      <c r="G540" s="318"/>
      <c r="H540" s="318"/>
      <c r="I540" s="318"/>
      <c r="J540" s="318"/>
      <c r="K540" s="318"/>
      <c r="L540" s="318"/>
      <c r="M540" s="318"/>
      <c r="N540" s="318"/>
      <c r="O540" s="318"/>
      <c r="P540" s="318"/>
      <c r="Q540" s="318"/>
      <c r="R540" s="318"/>
      <c r="S540" s="318"/>
      <c r="T540" s="318"/>
      <c r="U540" s="318"/>
      <c r="V540" s="318"/>
      <c r="W540" s="318"/>
      <c r="X540" s="318"/>
      <c r="Y540" s="318"/>
      <c r="Z540" s="318"/>
    </row>
    <row r="541" ht="15.75" customHeight="1">
      <c r="A541" s="8"/>
      <c r="B541" s="8"/>
      <c r="C541" s="320" t="s">
        <v>3193</v>
      </c>
      <c r="D541" s="8"/>
      <c r="E541" s="8"/>
      <c r="F541" s="8"/>
      <c r="G541" s="318"/>
      <c r="H541" s="318"/>
      <c r="I541" s="318"/>
      <c r="J541" s="318"/>
      <c r="K541" s="318"/>
      <c r="L541" s="318"/>
      <c r="M541" s="318"/>
      <c r="N541" s="318"/>
      <c r="O541" s="318"/>
      <c r="P541" s="318"/>
      <c r="Q541" s="318"/>
      <c r="R541" s="318"/>
      <c r="S541" s="318"/>
      <c r="T541" s="318"/>
      <c r="U541" s="318"/>
      <c r="V541" s="318"/>
      <c r="W541" s="318"/>
      <c r="X541" s="318"/>
      <c r="Y541" s="318"/>
      <c r="Z541" s="318"/>
    </row>
    <row r="542" ht="15.75" customHeight="1">
      <c r="A542" s="8"/>
      <c r="B542" s="8"/>
      <c r="C542" s="320" t="s">
        <v>3193</v>
      </c>
      <c r="D542" s="8"/>
      <c r="E542" s="8"/>
      <c r="F542" s="8"/>
      <c r="G542" s="318"/>
      <c r="H542" s="318"/>
      <c r="I542" s="318"/>
      <c r="J542" s="318"/>
      <c r="K542" s="318"/>
      <c r="L542" s="318"/>
      <c r="M542" s="318"/>
      <c r="N542" s="318"/>
      <c r="O542" s="318"/>
      <c r="P542" s="318"/>
      <c r="Q542" s="318"/>
      <c r="R542" s="318"/>
      <c r="S542" s="318"/>
      <c r="T542" s="318"/>
      <c r="U542" s="318"/>
      <c r="V542" s="318"/>
      <c r="W542" s="318"/>
      <c r="X542" s="318"/>
      <c r="Y542" s="318"/>
      <c r="Z542" s="318"/>
    </row>
    <row r="543" ht="15.75" customHeight="1">
      <c r="A543" s="8"/>
      <c r="B543" s="8"/>
      <c r="C543" s="320" t="s">
        <v>3193</v>
      </c>
      <c r="D543" s="8"/>
      <c r="E543" s="8"/>
      <c r="F543" s="8"/>
      <c r="G543" s="318"/>
      <c r="H543" s="318"/>
      <c r="I543" s="318"/>
      <c r="J543" s="318"/>
      <c r="K543" s="318"/>
      <c r="L543" s="318"/>
      <c r="M543" s="318"/>
      <c r="N543" s="318"/>
      <c r="O543" s="318"/>
      <c r="P543" s="318"/>
      <c r="Q543" s="318"/>
      <c r="R543" s="318"/>
      <c r="S543" s="318"/>
      <c r="T543" s="318"/>
      <c r="U543" s="318"/>
      <c r="V543" s="318"/>
      <c r="W543" s="318"/>
      <c r="X543" s="318"/>
      <c r="Y543" s="318"/>
      <c r="Z543" s="318"/>
    </row>
    <row r="544" ht="15.75" customHeight="1">
      <c r="A544" s="8"/>
      <c r="B544" s="8"/>
      <c r="C544" s="320" t="s">
        <v>3193</v>
      </c>
      <c r="D544" s="8"/>
      <c r="E544" s="8"/>
      <c r="F544" s="8"/>
      <c r="G544" s="318"/>
      <c r="H544" s="318"/>
      <c r="I544" s="318"/>
      <c r="J544" s="318"/>
      <c r="K544" s="318"/>
      <c r="L544" s="318"/>
      <c r="M544" s="318"/>
      <c r="N544" s="318"/>
      <c r="O544" s="318"/>
      <c r="P544" s="318"/>
      <c r="Q544" s="318"/>
      <c r="R544" s="318"/>
      <c r="S544" s="318"/>
      <c r="T544" s="318"/>
      <c r="U544" s="318"/>
      <c r="V544" s="318"/>
      <c r="W544" s="318"/>
      <c r="X544" s="318"/>
      <c r="Y544" s="318"/>
      <c r="Z544" s="318"/>
    </row>
    <row r="545" ht="15.75" customHeight="1">
      <c r="A545" s="8"/>
      <c r="B545" s="8"/>
      <c r="C545" s="320" t="s">
        <v>3193</v>
      </c>
      <c r="D545" s="8"/>
      <c r="E545" s="8"/>
      <c r="F545" s="8"/>
      <c r="G545" s="318"/>
      <c r="H545" s="318"/>
      <c r="I545" s="318"/>
      <c r="J545" s="318"/>
      <c r="K545" s="318"/>
      <c r="L545" s="318"/>
      <c r="M545" s="318"/>
      <c r="N545" s="318"/>
      <c r="O545" s="318"/>
      <c r="P545" s="318"/>
      <c r="Q545" s="318"/>
      <c r="R545" s="318"/>
      <c r="S545" s="318"/>
      <c r="T545" s="318"/>
      <c r="U545" s="318"/>
      <c r="V545" s="318"/>
      <c r="W545" s="318"/>
      <c r="X545" s="318"/>
      <c r="Y545" s="318"/>
      <c r="Z545" s="318"/>
    </row>
    <row r="546" ht="15.75" customHeight="1">
      <c r="A546" s="8"/>
      <c r="B546" s="8"/>
      <c r="C546" s="320" t="s">
        <v>3193</v>
      </c>
      <c r="D546" s="8"/>
      <c r="E546" s="8"/>
      <c r="F546" s="8"/>
      <c r="G546" s="318"/>
      <c r="H546" s="318"/>
      <c r="I546" s="318"/>
      <c r="J546" s="318"/>
      <c r="K546" s="318"/>
      <c r="L546" s="318"/>
      <c r="M546" s="318"/>
      <c r="N546" s="318"/>
      <c r="O546" s="318"/>
      <c r="P546" s="318"/>
      <c r="Q546" s="318"/>
      <c r="R546" s="318"/>
      <c r="S546" s="318"/>
      <c r="T546" s="318"/>
      <c r="U546" s="318"/>
      <c r="V546" s="318"/>
      <c r="W546" s="318"/>
      <c r="X546" s="318"/>
      <c r="Y546" s="318"/>
      <c r="Z546" s="318"/>
    </row>
    <row r="547" ht="15.75" customHeight="1">
      <c r="A547" s="8"/>
      <c r="B547" s="8"/>
      <c r="C547" s="320" t="s">
        <v>3193</v>
      </c>
      <c r="D547" s="8"/>
      <c r="E547" s="8"/>
      <c r="F547" s="8"/>
      <c r="G547" s="318"/>
      <c r="H547" s="318"/>
      <c r="I547" s="318"/>
      <c r="J547" s="318"/>
      <c r="K547" s="318"/>
      <c r="L547" s="318"/>
      <c r="M547" s="318"/>
      <c r="N547" s="318"/>
      <c r="O547" s="318"/>
      <c r="P547" s="318"/>
      <c r="Q547" s="318"/>
      <c r="R547" s="318"/>
      <c r="S547" s="318"/>
      <c r="T547" s="318"/>
      <c r="U547" s="318"/>
      <c r="V547" s="318"/>
      <c r="W547" s="318"/>
      <c r="X547" s="318"/>
      <c r="Y547" s="318"/>
      <c r="Z547" s="318"/>
    </row>
    <row r="548" ht="15.75" customHeight="1">
      <c r="A548" s="8"/>
      <c r="B548" s="8"/>
      <c r="C548" s="320" t="s">
        <v>3193</v>
      </c>
      <c r="D548" s="8"/>
      <c r="E548" s="8"/>
      <c r="F548" s="8"/>
      <c r="G548" s="318"/>
      <c r="H548" s="318"/>
      <c r="I548" s="318"/>
      <c r="J548" s="318"/>
      <c r="K548" s="318"/>
      <c r="L548" s="318"/>
      <c r="M548" s="318"/>
      <c r="N548" s="318"/>
      <c r="O548" s="318"/>
      <c r="P548" s="318"/>
      <c r="Q548" s="318"/>
      <c r="R548" s="318"/>
      <c r="S548" s="318"/>
      <c r="T548" s="318"/>
      <c r="U548" s="318"/>
      <c r="V548" s="318"/>
      <c r="W548" s="318"/>
      <c r="X548" s="318"/>
      <c r="Y548" s="318"/>
      <c r="Z548" s="318"/>
    </row>
    <row r="549" ht="15.75" customHeight="1">
      <c r="A549" s="8"/>
      <c r="B549" s="8"/>
      <c r="C549" s="320" t="s">
        <v>3193</v>
      </c>
      <c r="D549" s="8"/>
      <c r="E549" s="8"/>
      <c r="F549" s="8"/>
      <c r="G549" s="318"/>
      <c r="H549" s="318"/>
      <c r="I549" s="318"/>
      <c r="J549" s="318"/>
      <c r="K549" s="318"/>
      <c r="L549" s="318"/>
      <c r="M549" s="318"/>
      <c r="N549" s="318"/>
      <c r="O549" s="318"/>
      <c r="P549" s="318"/>
      <c r="Q549" s="318"/>
      <c r="R549" s="318"/>
      <c r="S549" s="318"/>
      <c r="T549" s="318"/>
      <c r="U549" s="318"/>
      <c r="V549" s="318"/>
      <c r="W549" s="318"/>
      <c r="X549" s="318"/>
      <c r="Y549" s="318"/>
      <c r="Z549" s="318"/>
    </row>
    <row r="550" ht="15.75" customHeight="1">
      <c r="A550" s="8"/>
      <c r="B550" s="8"/>
      <c r="C550" s="320" t="s">
        <v>3193</v>
      </c>
      <c r="D550" s="8"/>
      <c r="E550" s="8"/>
      <c r="F550" s="8"/>
      <c r="G550" s="318"/>
      <c r="H550" s="318"/>
      <c r="I550" s="318"/>
      <c r="J550" s="318"/>
      <c r="K550" s="318"/>
      <c r="L550" s="318"/>
      <c r="M550" s="318"/>
      <c r="N550" s="318"/>
      <c r="O550" s="318"/>
      <c r="P550" s="318"/>
      <c r="Q550" s="318"/>
      <c r="R550" s="318"/>
      <c r="S550" s="318"/>
      <c r="T550" s="318"/>
      <c r="U550" s="318"/>
      <c r="V550" s="318"/>
      <c r="W550" s="318"/>
      <c r="X550" s="318"/>
      <c r="Y550" s="318"/>
      <c r="Z550" s="318"/>
    </row>
    <row r="551" ht="15.75" customHeight="1">
      <c r="A551" s="8"/>
      <c r="B551" s="8"/>
      <c r="C551" s="320" t="s">
        <v>3193</v>
      </c>
      <c r="D551" s="8"/>
      <c r="E551" s="8"/>
      <c r="F551" s="8"/>
      <c r="G551" s="318"/>
      <c r="H551" s="318"/>
      <c r="I551" s="318"/>
      <c r="J551" s="318"/>
      <c r="K551" s="318"/>
      <c r="L551" s="318"/>
      <c r="M551" s="318"/>
      <c r="N551" s="318"/>
      <c r="O551" s="318"/>
      <c r="P551" s="318"/>
      <c r="Q551" s="318"/>
      <c r="R551" s="318"/>
      <c r="S551" s="318"/>
      <c r="T551" s="318"/>
      <c r="U551" s="318"/>
      <c r="V551" s="318"/>
      <c r="W551" s="318"/>
      <c r="X551" s="318"/>
      <c r="Y551" s="318"/>
      <c r="Z551" s="318"/>
    </row>
    <row r="552" ht="15.75" customHeight="1">
      <c r="A552" s="8"/>
      <c r="B552" s="8"/>
      <c r="C552" s="320" t="s">
        <v>3193</v>
      </c>
      <c r="D552" s="8"/>
      <c r="E552" s="8"/>
      <c r="F552" s="8"/>
      <c r="G552" s="318"/>
      <c r="H552" s="318"/>
      <c r="I552" s="318"/>
      <c r="J552" s="318"/>
      <c r="K552" s="318"/>
      <c r="L552" s="318"/>
      <c r="M552" s="318"/>
      <c r="N552" s="318"/>
      <c r="O552" s="318"/>
      <c r="P552" s="318"/>
      <c r="Q552" s="318"/>
      <c r="R552" s="318"/>
      <c r="S552" s="318"/>
      <c r="T552" s="318"/>
      <c r="U552" s="318"/>
      <c r="V552" s="318"/>
      <c r="W552" s="318"/>
      <c r="X552" s="318"/>
      <c r="Y552" s="318"/>
      <c r="Z552" s="318"/>
    </row>
    <row r="553" ht="15.75" customHeight="1">
      <c r="A553" s="8"/>
      <c r="B553" s="8"/>
      <c r="C553" s="320" t="s">
        <v>3193</v>
      </c>
      <c r="D553" s="8"/>
      <c r="E553" s="8"/>
      <c r="F553" s="8"/>
      <c r="G553" s="318"/>
      <c r="H553" s="318"/>
      <c r="I553" s="318"/>
      <c r="J553" s="318"/>
      <c r="K553" s="318"/>
      <c r="L553" s="318"/>
      <c r="M553" s="318"/>
      <c r="N553" s="318"/>
      <c r="O553" s="318"/>
      <c r="P553" s="318"/>
      <c r="Q553" s="318"/>
      <c r="R553" s="318"/>
      <c r="S553" s="318"/>
      <c r="T553" s="318"/>
      <c r="U553" s="318"/>
      <c r="V553" s="318"/>
      <c r="W553" s="318"/>
      <c r="X553" s="318"/>
      <c r="Y553" s="318"/>
      <c r="Z553" s="318"/>
    </row>
    <row r="554" ht="15.75" customHeight="1">
      <c r="A554" s="8"/>
      <c r="B554" s="8"/>
      <c r="C554" s="320" t="s">
        <v>3193</v>
      </c>
      <c r="D554" s="8"/>
      <c r="E554" s="8"/>
      <c r="F554" s="8"/>
      <c r="G554" s="318"/>
      <c r="H554" s="318"/>
      <c r="I554" s="318"/>
      <c r="J554" s="318"/>
      <c r="K554" s="318"/>
      <c r="L554" s="318"/>
      <c r="M554" s="318"/>
      <c r="N554" s="318"/>
      <c r="O554" s="318"/>
      <c r="P554" s="318"/>
      <c r="Q554" s="318"/>
      <c r="R554" s="318"/>
      <c r="S554" s="318"/>
      <c r="T554" s="318"/>
      <c r="U554" s="318"/>
      <c r="V554" s="318"/>
      <c r="W554" s="318"/>
      <c r="X554" s="318"/>
      <c r="Y554" s="318"/>
      <c r="Z554" s="318"/>
    </row>
    <row r="555" ht="15.75" customHeight="1">
      <c r="A555" s="8"/>
      <c r="B555" s="8"/>
      <c r="C555" s="320" t="s">
        <v>3193</v>
      </c>
      <c r="D555" s="8"/>
      <c r="E555" s="8"/>
      <c r="F555" s="8"/>
      <c r="G555" s="318"/>
      <c r="H555" s="318"/>
      <c r="I555" s="318"/>
      <c r="J555" s="318"/>
      <c r="K555" s="318"/>
      <c r="L555" s="318"/>
      <c r="M555" s="318"/>
      <c r="N555" s="318"/>
      <c r="O555" s="318"/>
      <c r="P555" s="318"/>
      <c r="Q555" s="318"/>
      <c r="R555" s="318"/>
      <c r="S555" s="318"/>
      <c r="T555" s="318"/>
      <c r="U555" s="318"/>
      <c r="V555" s="318"/>
      <c r="W555" s="318"/>
      <c r="X555" s="318"/>
      <c r="Y555" s="318"/>
      <c r="Z555" s="318"/>
    </row>
    <row r="556" ht="15.75" customHeight="1">
      <c r="A556" s="8"/>
      <c r="B556" s="8"/>
      <c r="C556" s="320" t="s">
        <v>3193</v>
      </c>
      <c r="D556" s="8"/>
      <c r="E556" s="8"/>
      <c r="F556" s="8"/>
      <c r="G556" s="318"/>
      <c r="H556" s="318"/>
      <c r="I556" s="318"/>
      <c r="J556" s="318"/>
      <c r="K556" s="318"/>
      <c r="L556" s="318"/>
      <c r="M556" s="318"/>
      <c r="N556" s="318"/>
      <c r="O556" s="318"/>
      <c r="P556" s="318"/>
      <c r="Q556" s="318"/>
      <c r="R556" s="318"/>
      <c r="S556" s="318"/>
      <c r="T556" s="318"/>
      <c r="U556" s="318"/>
      <c r="V556" s="318"/>
      <c r="W556" s="318"/>
      <c r="X556" s="318"/>
      <c r="Y556" s="318"/>
      <c r="Z556" s="318"/>
    </row>
    <row r="557" ht="15.75" customHeight="1">
      <c r="A557" s="8"/>
      <c r="B557" s="8"/>
      <c r="C557" s="320" t="s">
        <v>3193</v>
      </c>
      <c r="D557" s="8"/>
      <c r="E557" s="8"/>
      <c r="F557" s="8"/>
      <c r="G557" s="318"/>
      <c r="H557" s="318"/>
      <c r="I557" s="318"/>
      <c r="J557" s="318"/>
      <c r="K557" s="318"/>
      <c r="L557" s="318"/>
      <c r="M557" s="318"/>
      <c r="N557" s="318"/>
      <c r="O557" s="318"/>
      <c r="P557" s="318"/>
      <c r="Q557" s="318"/>
      <c r="R557" s="318"/>
      <c r="S557" s="318"/>
      <c r="T557" s="318"/>
      <c r="U557" s="318"/>
      <c r="V557" s="318"/>
      <c r="W557" s="318"/>
      <c r="X557" s="318"/>
      <c r="Y557" s="318"/>
      <c r="Z557" s="318"/>
    </row>
    <row r="558" ht="15.75" customHeight="1">
      <c r="A558" s="8"/>
      <c r="B558" s="8"/>
      <c r="C558" s="320" t="s">
        <v>3193</v>
      </c>
      <c r="D558" s="8"/>
      <c r="E558" s="8"/>
      <c r="F558" s="8"/>
      <c r="G558" s="318"/>
      <c r="H558" s="318"/>
      <c r="I558" s="318"/>
      <c r="J558" s="318"/>
      <c r="K558" s="318"/>
      <c r="L558" s="318"/>
      <c r="M558" s="318"/>
      <c r="N558" s="318"/>
      <c r="O558" s="318"/>
      <c r="P558" s="318"/>
      <c r="Q558" s="318"/>
      <c r="R558" s="318"/>
      <c r="S558" s="318"/>
      <c r="T558" s="318"/>
      <c r="U558" s="318"/>
      <c r="V558" s="318"/>
      <c r="W558" s="318"/>
      <c r="X558" s="318"/>
      <c r="Y558" s="318"/>
      <c r="Z558" s="318"/>
    </row>
    <row r="559" ht="15.75" customHeight="1">
      <c r="A559" s="8"/>
      <c r="B559" s="8"/>
      <c r="C559" s="320" t="s">
        <v>3193</v>
      </c>
      <c r="D559" s="8"/>
      <c r="E559" s="8"/>
      <c r="F559" s="8"/>
      <c r="G559" s="318"/>
      <c r="H559" s="318"/>
      <c r="I559" s="318"/>
      <c r="J559" s="318"/>
      <c r="K559" s="318"/>
      <c r="L559" s="318"/>
      <c r="M559" s="318"/>
      <c r="N559" s="318"/>
      <c r="O559" s="318"/>
      <c r="P559" s="318"/>
      <c r="Q559" s="318"/>
      <c r="R559" s="318"/>
      <c r="S559" s="318"/>
      <c r="T559" s="318"/>
      <c r="U559" s="318"/>
      <c r="V559" s="318"/>
      <c r="W559" s="318"/>
      <c r="X559" s="318"/>
      <c r="Y559" s="318"/>
      <c r="Z559" s="318"/>
    </row>
    <row r="560" ht="15.75" customHeight="1">
      <c r="A560" s="8"/>
      <c r="B560" s="8"/>
      <c r="C560" s="320" t="s">
        <v>3193</v>
      </c>
      <c r="D560" s="8"/>
      <c r="E560" s="8"/>
      <c r="F560" s="8"/>
      <c r="G560" s="318"/>
      <c r="H560" s="318"/>
      <c r="I560" s="318"/>
      <c r="J560" s="318"/>
      <c r="K560" s="318"/>
      <c r="L560" s="318"/>
      <c r="M560" s="318"/>
      <c r="N560" s="318"/>
      <c r="O560" s="318"/>
      <c r="P560" s="318"/>
      <c r="Q560" s="318"/>
      <c r="R560" s="318"/>
      <c r="S560" s="318"/>
      <c r="T560" s="318"/>
      <c r="U560" s="318"/>
      <c r="V560" s="318"/>
      <c r="W560" s="318"/>
      <c r="X560" s="318"/>
      <c r="Y560" s="318"/>
      <c r="Z560" s="318"/>
    </row>
    <row r="561" ht="15.75" customHeight="1">
      <c r="A561" s="8"/>
      <c r="B561" s="8"/>
      <c r="C561" s="320" t="s">
        <v>3193</v>
      </c>
      <c r="D561" s="8"/>
      <c r="E561" s="8"/>
      <c r="F561" s="8"/>
      <c r="G561" s="318"/>
      <c r="H561" s="318"/>
      <c r="I561" s="318"/>
      <c r="J561" s="318"/>
      <c r="K561" s="318"/>
      <c r="L561" s="318"/>
      <c r="M561" s="318"/>
      <c r="N561" s="318"/>
      <c r="O561" s="318"/>
      <c r="P561" s="318"/>
      <c r="Q561" s="318"/>
      <c r="R561" s="318"/>
      <c r="S561" s="318"/>
      <c r="T561" s="318"/>
      <c r="U561" s="318"/>
      <c r="V561" s="318"/>
      <c r="W561" s="318"/>
      <c r="X561" s="318"/>
      <c r="Y561" s="318"/>
      <c r="Z561" s="318"/>
    </row>
    <row r="562" ht="15.75" customHeight="1">
      <c r="A562" s="8"/>
      <c r="B562" s="8"/>
      <c r="C562" s="320" t="s">
        <v>3193</v>
      </c>
      <c r="D562" s="8"/>
      <c r="E562" s="8"/>
      <c r="F562" s="8"/>
      <c r="G562" s="318"/>
      <c r="H562" s="318"/>
      <c r="I562" s="318"/>
      <c r="J562" s="318"/>
      <c r="K562" s="318"/>
      <c r="L562" s="318"/>
      <c r="M562" s="318"/>
      <c r="N562" s="318"/>
      <c r="O562" s="318"/>
      <c r="P562" s="318"/>
      <c r="Q562" s="318"/>
      <c r="R562" s="318"/>
      <c r="S562" s="318"/>
      <c r="T562" s="318"/>
      <c r="U562" s="318"/>
      <c r="V562" s="318"/>
      <c r="W562" s="318"/>
      <c r="X562" s="318"/>
      <c r="Y562" s="318"/>
      <c r="Z562" s="318"/>
    </row>
    <row r="563" ht="15.75" customHeight="1">
      <c r="A563" s="8"/>
      <c r="B563" s="8"/>
      <c r="C563" s="320" t="s">
        <v>3193</v>
      </c>
      <c r="D563" s="8"/>
      <c r="E563" s="8"/>
      <c r="F563" s="8"/>
      <c r="G563" s="318"/>
      <c r="H563" s="318"/>
      <c r="I563" s="318"/>
      <c r="J563" s="318"/>
      <c r="K563" s="318"/>
      <c r="L563" s="318"/>
      <c r="M563" s="318"/>
      <c r="N563" s="318"/>
      <c r="O563" s="318"/>
      <c r="P563" s="318"/>
      <c r="Q563" s="318"/>
      <c r="R563" s="318"/>
      <c r="S563" s="318"/>
      <c r="T563" s="318"/>
      <c r="U563" s="318"/>
      <c r="V563" s="318"/>
      <c r="W563" s="318"/>
      <c r="X563" s="318"/>
      <c r="Y563" s="318"/>
      <c r="Z563" s="318"/>
    </row>
    <row r="564" ht="15.75" customHeight="1">
      <c r="A564" s="8"/>
      <c r="B564" s="8"/>
      <c r="C564" s="320" t="s">
        <v>3193</v>
      </c>
      <c r="D564" s="8"/>
      <c r="E564" s="8"/>
      <c r="F564" s="8"/>
      <c r="G564" s="318"/>
      <c r="H564" s="318"/>
      <c r="I564" s="318"/>
      <c r="J564" s="318"/>
      <c r="K564" s="318"/>
      <c r="L564" s="318"/>
      <c r="M564" s="318"/>
      <c r="N564" s="318"/>
      <c r="O564" s="318"/>
      <c r="P564" s="318"/>
      <c r="Q564" s="318"/>
      <c r="R564" s="318"/>
      <c r="S564" s="318"/>
      <c r="T564" s="318"/>
      <c r="U564" s="318"/>
      <c r="V564" s="318"/>
      <c r="W564" s="318"/>
      <c r="X564" s="318"/>
      <c r="Y564" s="318"/>
      <c r="Z564" s="318"/>
    </row>
    <row r="565" ht="15.75" customHeight="1">
      <c r="A565" s="8"/>
      <c r="B565" s="8"/>
      <c r="C565" s="320" t="s">
        <v>3193</v>
      </c>
      <c r="D565" s="8"/>
      <c r="E565" s="8"/>
      <c r="F565" s="8"/>
      <c r="G565" s="318"/>
      <c r="H565" s="318"/>
      <c r="I565" s="318"/>
      <c r="J565" s="318"/>
      <c r="K565" s="318"/>
      <c r="L565" s="318"/>
      <c r="M565" s="318"/>
      <c r="N565" s="318"/>
      <c r="O565" s="318"/>
      <c r="P565" s="318"/>
      <c r="Q565" s="318"/>
      <c r="R565" s="318"/>
      <c r="S565" s="318"/>
      <c r="T565" s="318"/>
      <c r="U565" s="318"/>
      <c r="V565" s="318"/>
      <c r="W565" s="318"/>
      <c r="X565" s="318"/>
      <c r="Y565" s="318"/>
      <c r="Z565" s="318"/>
    </row>
    <row r="566" ht="15.75" customHeight="1">
      <c r="A566" s="8"/>
      <c r="B566" s="8"/>
      <c r="C566" s="320" t="s">
        <v>3193</v>
      </c>
      <c r="D566" s="8"/>
      <c r="E566" s="8"/>
      <c r="F566" s="8"/>
      <c r="G566" s="318"/>
      <c r="H566" s="318"/>
      <c r="I566" s="318"/>
      <c r="J566" s="318"/>
      <c r="K566" s="318"/>
      <c r="L566" s="318"/>
      <c r="M566" s="318"/>
      <c r="N566" s="318"/>
      <c r="O566" s="318"/>
      <c r="P566" s="318"/>
      <c r="Q566" s="318"/>
      <c r="R566" s="318"/>
      <c r="S566" s="318"/>
      <c r="T566" s="318"/>
      <c r="U566" s="318"/>
      <c r="V566" s="318"/>
      <c r="W566" s="318"/>
      <c r="X566" s="318"/>
      <c r="Y566" s="318"/>
      <c r="Z566" s="318"/>
    </row>
    <row r="567" ht="15.75" customHeight="1">
      <c r="A567" s="8"/>
      <c r="B567" s="8"/>
      <c r="C567" s="320" t="s">
        <v>3193</v>
      </c>
      <c r="D567" s="8"/>
      <c r="E567" s="8"/>
      <c r="F567" s="8"/>
      <c r="G567" s="318"/>
      <c r="H567" s="318"/>
      <c r="I567" s="318"/>
      <c r="J567" s="318"/>
      <c r="K567" s="318"/>
      <c r="L567" s="318"/>
      <c r="M567" s="318"/>
      <c r="N567" s="318"/>
      <c r="O567" s="318"/>
      <c r="P567" s="318"/>
      <c r="Q567" s="318"/>
      <c r="R567" s="318"/>
      <c r="S567" s="318"/>
      <c r="T567" s="318"/>
      <c r="U567" s="318"/>
      <c r="V567" s="318"/>
      <c r="W567" s="318"/>
      <c r="X567" s="318"/>
      <c r="Y567" s="318"/>
      <c r="Z567" s="318"/>
    </row>
    <row r="568" ht="15.75" customHeight="1">
      <c r="A568" s="8"/>
      <c r="B568" s="8"/>
      <c r="C568" s="320" t="s">
        <v>3193</v>
      </c>
      <c r="D568" s="8"/>
      <c r="E568" s="8"/>
      <c r="F568" s="8"/>
      <c r="G568" s="318"/>
      <c r="H568" s="318"/>
      <c r="I568" s="318"/>
      <c r="J568" s="318"/>
      <c r="K568" s="318"/>
      <c r="L568" s="318"/>
      <c r="M568" s="318"/>
      <c r="N568" s="318"/>
      <c r="O568" s="318"/>
      <c r="P568" s="318"/>
      <c r="Q568" s="318"/>
      <c r="R568" s="318"/>
      <c r="S568" s="318"/>
      <c r="T568" s="318"/>
      <c r="U568" s="318"/>
      <c r="V568" s="318"/>
      <c r="W568" s="318"/>
      <c r="X568" s="318"/>
      <c r="Y568" s="318"/>
      <c r="Z568" s="318"/>
    </row>
    <row r="569" ht="15.75" customHeight="1">
      <c r="A569" s="8"/>
      <c r="B569" s="8"/>
      <c r="C569" s="320" t="s">
        <v>3193</v>
      </c>
      <c r="D569" s="8"/>
      <c r="E569" s="8"/>
      <c r="F569" s="8"/>
      <c r="G569" s="318"/>
      <c r="H569" s="318"/>
      <c r="I569" s="318"/>
      <c r="J569" s="318"/>
      <c r="K569" s="318"/>
      <c r="L569" s="318"/>
      <c r="M569" s="318"/>
      <c r="N569" s="318"/>
      <c r="O569" s="318"/>
      <c r="P569" s="318"/>
      <c r="Q569" s="318"/>
      <c r="R569" s="318"/>
      <c r="S569" s="318"/>
      <c r="T569" s="318"/>
      <c r="U569" s="318"/>
      <c r="V569" s="318"/>
      <c r="W569" s="318"/>
      <c r="X569" s="318"/>
      <c r="Y569" s="318"/>
      <c r="Z569" s="318"/>
    </row>
    <row r="570" ht="15.75" customHeight="1">
      <c r="A570" s="8"/>
      <c r="B570" s="8"/>
      <c r="C570" s="320" t="s">
        <v>3193</v>
      </c>
      <c r="D570" s="8"/>
      <c r="E570" s="8"/>
      <c r="F570" s="8"/>
      <c r="G570" s="318"/>
      <c r="H570" s="318"/>
      <c r="I570" s="318"/>
      <c r="J570" s="318"/>
      <c r="K570" s="318"/>
      <c r="L570" s="318"/>
      <c r="M570" s="318"/>
      <c r="N570" s="318"/>
      <c r="O570" s="318"/>
      <c r="P570" s="318"/>
      <c r="Q570" s="318"/>
      <c r="R570" s="318"/>
      <c r="S570" s="318"/>
      <c r="T570" s="318"/>
      <c r="U570" s="318"/>
      <c r="V570" s="318"/>
      <c r="W570" s="318"/>
      <c r="X570" s="318"/>
      <c r="Y570" s="318"/>
      <c r="Z570" s="318"/>
    </row>
    <row r="571" ht="15.75" customHeight="1">
      <c r="A571" s="8"/>
      <c r="B571" s="8"/>
      <c r="C571" s="320" t="s">
        <v>3193</v>
      </c>
      <c r="D571" s="8"/>
      <c r="E571" s="8"/>
      <c r="F571" s="8"/>
      <c r="G571" s="318"/>
      <c r="H571" s="318"/>
      <c r="I571" s="318"/>
      <c r="J571" s="318"/>
      <c r="K571" s="318"/>
      <c r="L571" s="318"/>
      <c r="M571" s="318"/>
      <c r="N571" s="318"/>
      <c r="O571" s="318"/>
      <c r="P571" s="318"/>
      <c r="Q571" s="318"/>
      <c r="R571" s="318"/>
      <c r="S571" s="318"/>
      <c r="T571" s="318"/>
      <c r="U571" s="318"/>
      <c r="V571" s="318"/>
      <c r="W571" s="318"/>
      <c r="X571" s="318"/>
      <c r="Y571" s="318"/>
      <c r="Z571" s="318"/>
    </row>
    <row r="572" ht="15.75" customHeight="1">
      <c r="A572" s="8"/>
      <c r="B572" s="8"/>
      <c r="C572" s="320" t="s">
        <v>3193</v>
      </c>
      <c r="D572" s="8"/>
      <c r="E572" s="8"/>
      <c r="F572" s="8"/>
      <c r="G572" s="318"/>
      <c r="H572" s="318"/>
      <c r="I572" s="318"/>
      <c r="J572" s="318"/>
      <c r="K572" s="318"/>
      <c r="L572" s="318"/>
      <c r="M572" s="318"/>
      <c r="N572" s="318"/>
      <c r="O572" s="318"/>
      <c r="P572" s="318"/>
      <c r="Q572" s="318"/>
      <c r="R572" s="318"/>
      <c r="S572" s="318"/>
      <c r="T572" s="318"/>
      <c r="U572" s="318"/>
      <c r="V572" s="318"/>
      <c r="W572" s="318"/>
      <c r="X572" s="318"/>
      <c r="Y572" s="318"/>
      <c r="Z572" s="318"/>
    </row>
    <row r="573" ht="15.75" customHeight="1">
      <c r="A573" s="8"/>
      <c r="B573" s="8"/>
      <c r="C573" s="320" t="s">
        <v>3193</v>
      </c>
      <c r="D573" s="8"/>
      <c r="E573" s="8"/>
      <c r="F573" s="8"/>
      <c r="G573" s="318"/>
      <c r="H573" s="318"/>
      <c r="I573" s="318"/>
      <c r="J573" s="318"/>
      <c r="K573" s="318"/>
      <c r="L573" s="318"/>
      <c r="M573" s="318"/>
      <c r="N573" s="318"/>
      <c r="O573" s="318"/>
      <c r="P573" s="318"/>
      <c r="Q573" s="318"/>
      <c r="R573" s="318"/>
      <c r="S573" s="318"/>
      <c r="T573" s="318"/>
      <c r="U573" s="318"/>
      <c r="V573" s="318"/>
      <c r="W573" s="318"/>
      <c r="X573" s="318"/>
      <c r="Y573" s="318"/>
      <c r="Z573" s="318"/>
    </row>
    <row r="574" ht="15.75" customHeight="1">
      <c r="A574" s="8"/>
      <c r="B574" s="8"/>
      <c r="C574" s="320" t="s">
        <v>3193</v>
      </c>
      <c r="D574" s="8"/>
      <c r="E574" s="8"/>
      <c r="F574" s="8"/>
      <c r="G574" s="318"/>
      <c r="H574" s="318"/>
      <c r="I574" s="318"/>
      <c r="J574" s="318"/>
      <c r="K574" s="318"/>
      <c r="L574" s="318"/>
      <c r="M574" s="318"/>
      <c r="N574" s="318"/>
      <c r="O574" s="318"/>
      <c r="P574" s="318"/>
      <c r="Q574" s="318"/>
      <c r="R574" s="318"/>
      <c r="S574" s="318"/>
      <c r="T574" s="318"/>
      <c r="U574" s="318"/>
      <c r="V574" s="318"/>
      <c r="W574" s="318"/>
      <c r="X574" s="318"/>
      <c r="Y574" s="318"/>
      <c r="Z574" s="318"/>
    </row>
    <row r="575" ht="15.75" customHeight="1">
      <c r="A575" s="8"/>
      <c r="B575" s="8"/>
      <c r="C575" s="320" t="s">
        <v>3193</v>
      </c>
      <c r="D575" s="8"/>
      <c r="E575" s="8"/>
      <c r="F575" s="8"/>
      <c r="G575" s="318"/>
      <c r="H575" s="318"/>
      <c r="I575" s="318"/>
      <c r="J575" s="318"/>
      <c r="K575" s="318"/>
      <c r="L575" s="318"/>
      <c r="M575" s="318"/>
      <c r="N575" s="318"/>
      <c r="O575" s="318"/>
      <c r="P575" s="318"/>
      <c r="Q575" s="318"/>
      <c r="R575" s="318"/>
      <c r="S575" s="318"/>
      <c r="T575" s="318"/>
      <c r="U575" s="318"/>
      <c r="V575" s="318"/>
      <c r="W575" s="318"/>
      <c r="X575" s="318"/>
      <c r="Y575" s="318"/>
      <c r="Z575" s="318"/>
    </row>
    <row r="576" ht="15.75" customHeight="1">
      <c r="A576" s="8"/>
      <c r="B576" s="8"/>
      <c r="C576" s="320" t="s">
        <v>3193</v>
      </c>
      <c r="D576" s="8"/>
      <c r="E576" s="8"/>
      <c r="F576" s="8"/>
      <c r="G576" s="318"/>
      <c r="H576" s="318"/>
      <c r="I576" s="318"/>
      <c r="J576" s="318"/>
      <c r="K576" s="318"/>
      <c r="L576" s="318"/>
      <c r="M576" s="318"/>
      <c r="N576" s="318"/>
      <c r="O576" s="318"/>
      <c r="P576" s="318"/>
      <c r="Q576" s="318"/>
      <c r="R576" s="318"/>
      <c r="S576" s="318"/>
      <c r="T576" s="318"/>
      <c r="U576" s="318"/>
      <c r="V576" s="318"/>
      <c r="W576" s="318"/>
      <c r="X576" s="318"/>
      <c r="Y576" s="318"/>
      <c r="Z576" s="318"/>
    </row>
    <row r="577" ht="15.75" customHeight="1">
      <c r="A577" s="8"/>
      <c r="B577" s="8"/>
      <c r="C577" s="320" t="s">
        <v>3193</v>
      </c>
      <c r="D577" s="8"/>
      <c r="E577" s="8"/>
      <c r="F577" s="8"/>
      <c r="G577" s="318"/>
      <c r="H577" s="318"/>
      <c r="I577" s="318"/>
      <c r="J577" s="318"/>
      <c r="K577" s="318"/>
      <c r="L577" s="318"/>
      <c r="M577" s="318"/>
      <c r="N577" s="318"/>
      <c r="O577" s="318"/>
      <c r="P577" s="318"/>
      <c r="Q577" s="318"/>
      <c r="R577" s="318"/>
      <c r="S577" s="318"/>
      <c r="T577" s="318"/>
      <c r="U577" s="318"/>
      <c r="V577" s="318"/>
      <c r="W577" s="318"/>
      <c r="X577" s="318"/>
      <c r="Y577" s="318"/>
      <c r="Z577" s="318"/>
    </row>
    <row r="578" ht="15.75" customHeight="1">
      <c r="A578" s="8"/>
      <c r="B578" s="8"/>
      <c r="C578" s="320" t="s">
        <v>3193</v>
      </c>
      <c r="D578" s="8"/>
      <c r="E578" s="8"/>
      <c r="F578" s="8"/>
      <c r="G578" s="318"/>
      <c r="H578" s="318"/>
      <c r="I578" s="318"/>
      <c r="J578" s="318"/>
      <c r="K578" s="318"/>
      <c r="L578" s="318"/>
      <c r="M578" s="318"/>
      <c r="N578" s="318"/>
      <c r="O578" s="318"/>
      <c r="P578" s="318"/>
      <c r="Q578" s="318"/>
      <c r="R578" s="318"/>
      <c r="S578" s="318"/>
      <c r="T578" s="318"/>
      <c r="U578" s="318"/>
      <c r="V578" s="318"/>
      <c r="W578" s="318"/>
      <c r="X578" s="318"/>
      <c r="Y578" s="318"/>
      <c r="Z578" s="318"/>
    </row>
    <row r="579" ht="15.75" customHeight="1">
      <c r="A579" s="8"/>
      <c r="B579" s="8"/>
      <c r="C579" s="320" t="s">
        <v>3193</v>
      </c>
      <c r="D579" s="8"/>
      <c r="E579" s="8"/>
      <c r="F579" s="8"/>
      <c r="G579" s="318"/>
      <c r="H579" s="318"/>
      <c r="I579" s="318"/>
      <c r="J579" s="318"/>
      <c r="K579" s="318"/>
      <c r="L579" s="318"/>
      <c r="M579" s="318"/>
      <c r="N579" s="318"/>
      <c r="O579" s="318"/>
      <c r="P579" s="318"/>
      <c r="Q579" s="318"/>
      <c r="R579" s="318"/>
      <c r="S579" s="318"/>
      <c r="T579" s="318"/>
      <c r="U579" s="318"/>
      <c r="V579" s="318"/>
      <c r="W579" s="318"/>
      <c r="X579" s="318"/>
      <c r="Y579" s="318"/>
      <c r="Z579" s="318"/>
    </row>
    <row r="580" ht="15.75" customHeight="1">
      <c r="A580" s="8"/>
      <c r="B580" s="8"/>
      <c r="C580" s="320" t="s">
        <v>3193</v>
      </c>
      <c r="D580" s="8"/>
      <c r="E580" s="8"/>
      <c r="F580" s="8"/>
      <c r="G580" s="318"/>
      <c r="H580" s="318"/>
      <c r="I580" s="318"/>
      <c r="J580" s="318"/>
      <c r="K580" s="318"/>
      <c r="L580" s="318"/>
      <c r="M580" s="318"/>
      <c r="N580" s="318"/>
      <c r="O580" s="318"/>
      <c r="P580" s="318"/>
      <c r="Q580" s="318"/>
      <c r="R580" s="318"/>
      <c r="S580" s="318"/>
      <c r="T580" s="318"/>
      <c r="U580" s="318"/>
      <c r="V580" s="318"/>
      <c r="W580" s="318"/>
      <c r="X580" s="318"/>
      <c r="Y580" s="318"/>
      <c r="Z580" s="318"/>
    </row>
    <row r="581" ht="15.75" customHeight="1">
      <c r="A581" s="8"/>
      <c r="B581" s="8"/>
      <c r="C581" s="320" t="s">
        <v>3193</v>
      </c>
      <c r="D581" s="8"/>
      <c r="E581" s="8"/>
      <c r="F581" s="8"/>
      <c r="G581" s="318"/>
      <c r="H581" s="318"/>
      <c r="I581" s="318"/>
      <c r="J581" s="318"/>
      <c r="K581" s="318"/>
      <c r="L581" s="318"/>
      <c r="M581" s="318"/>
      <c r="N581" s="318"/>
      <c r="O581" s="318"/>
      <c r="P581" s="318"/>
      <c r="Q581" s="318"/>
      <c r="R581" s="318"/>
      <c r="S581" s="318"/>
      <c r="T581" s="318"/>
      <c r="U581" s="318"/>
      <c r="V581" s="318"/>
      <c r="W581" s="318"/>
      <c r="X581" s="318"/>
      <c r="Y581" s="318"/>
      <c r="Z581" s="318"/>
    </row>
    <row r="582" ht="15.75" customHeight="1">
      <c r="A582" s="8"/>
      <c r="B582" s="8"/>
      <c r="C582" s="320" t="s">
        <v>3193</v>
      </c>
      <c r="D582" s="8"/>
      <c r="E582" s="8"/>
      <c r="F582" s="8"/>
      <c r="G582" s="318"/>
      <c r="H582" s="318"/>
      <c r="I582" s="318"/>
      <c r="J582" s="318"/>
      <c r="K582" s="318"/>
      <c r="L582" s="318"/>
      <c r="M582" s="318"/>
      <c r="N582" s="318"/>
      <c r="O582" s="318"/>
      <c r="P582" s="318"/>
      <c r="Q582" s="318"/>
      <c r="R582" s="318"/>
      <c r="S582" s="318"/>
      <c r="T582" s="318"/>
      <c r="U582" s="318"/>
      <c r="V582" s="318"/>
      <c r="W582" s="318"/>
      <c r="X582" s="318"/>
      <c r="Y582" s="318"/>
      <c r="Z582" s="318"/>
    </row>
    <row r="583" ht="15.75" customHeight="1">
      <c r="A583" s="8"/>
      <c r="B583" s="8"/>
      <c r="C583" s="320" t="s">
        <v>3193</v>
      </c>
      <c r="D583" s="8"/>
      <c r="E583" s="8"/>
      <c r="F583" s="8"/>
      <c r="G583" s="318"/>
      <c r="H583" s="318"/>
      <c r="I583" s="318"/>
      <c r="J583" s="318"/>
      <c r="K583" s="318"/>
      <c r="L583" s="318"/>
      <c r="M583" s="318"/>
      <c r="N583" s="318"/>
      <c r="O583" s="318"/>
      <c r="P583" s="318"/>
      <c r="Q583" s="318"/>
      <c r="R583" s="318"/>
      <c r="S583" s="318"/>
      <c r="T583" s="318"/>
      <c r="U583" s="318"/>
      <c r="V583" s="318"/>
      <c r="W583" s="318"/>
      <c r="X583" s="318"/>
      <c r="Y583" s="318"/>
      <c r="Z583" s="318"/>
    </row>
    <row r="584" ht="15.75" customHeight="1">
      <c r="A584" s="8"/>
      <c r="B584" s="8"/>
      <c r="C584" s="320" t="s">
        <v>3193</v>
      </c>
      <c r="D584" s="8"/>
      <c r="E584" s="8"/>
      <c r="F584" s="8"/>
      <c r="G584" s="318"/>
      <c r="H584" s="318"/>
      <c r="I584" s="318"/>
      <c r="J584" s="318"/>
      <c r="K584" s="318"/>
      <c r="L584" s="318"/>
      <c r="M584" s="318"/>
      <c r="N584" s="318"/>
      <c r="O584" s="318"/>
      <c r="P584" s="318"/>
      <c r="Q584" s="318"/>
      <c r="R584" s="318"/>
      <c r="S584" s="318"/>
      <c r="T584" s="318"/>
      <c r="U584" s="318"/>
      <c r="V584" s="318"/>
      <c r="W584" s="318"/>
      <c r="X584" s="318"/>
      <c r="Y584" s="318"/>
      <c r="Z584" s="318"/>
    </row>
    <row r="585" ht="15.75" customHeight="1">
      <c r="A585" s="8"/>
      <c r="B585" s="8"/>
      <c r="C585" s="320" t="s">
        <v>3193</v>
      </c>
      <c r="D585" s="8"/>
      <c r="E585" s="8"/>
      <c r="F585" s="8"/>
      <c r="G585" s="318"/>
      <c r="H585" s="318"/>
      <c r="I585" s="318"/>
      <c r="J585" s="318"/>
      <c r="K585" s="318"/>
      <c r="L585" s="318"/>
      <c r="M585" s="318"/>
      <c r="N585" s="318"/>
      <c r="O585" s="318"/>
      <c r="P585" s="318"/>
      <c r="Q585" s="318"/>
      <c r="R585" s="318"/>
      <c r="S585" s="318"/>
      <c r="T585" s="318"/>
      <c r="U585" s="318"/>
      <c r="V585" s="318"/>
      <c r="W585" s="318"/>
      <c r="X585" s="318"/>
      <c r="Y585" s="318"/>
      <c r="Z585" s="318"/>
    </row>
    <row r="586" ht="15.75" customHeight="1">
      <c r="A586" s="8"/>
      <c r="B586" s="8"/>
      <c r="C586" s="320" t="s">
        <v>3193</v>
      </c>
      <c r="D586" s="8"/>
      <c r="E586" s="8"/>
      <c r="F586" s="8"/>
      <c r="G586" s="318"/>
      <c r="H586" s="318"/>
      <c r="I586" s="318"/>
      <c r="J586" s="318"/>
      <c r="K586" s="318"/>
      <c r="L586" s="318"/>
      <c r="M586" s="318"/>
      <c r="N586" s="318"/>
      <c r="O586" s="318"/>
      <c r="P586" s="318"/>
      <c r="Q586" s="318"/>
      <c r="R586" s="318"/>
      <c r="S586" s="318"/>
      <c r="T586" s="318"/>
      <c r="U586" s="318"/>
      <c r="V586" s="318"/>
      <c r="W586" s="318"/>
      <c r="X586" s="318"/>
      <c r="Y586" s="318"/>
      <c r="Z586" s="318"/>
    </row>
    <row r="587" ht="15.75" customHeight="1">
      <c r="A587" s="8"/>
      <c r="B587" s="8"/>
      <c r="C587" s="320" t="s">
        <v>3193</v>
      </c>
      <c r="D587" s="8"/>
      <c r="E587" s="8"/>
      <c r="F587" s="8"/>
      <c r="G587" s="318"/>
      <c r="H587" s="318"/>
      <c r="I587" s="318"/>
      <c r="J587" s="318"/>
      <c r="K587" s="318"/>
      <c r="L587" s="318"/>
      <c r="M587" s="318"/>
      <c r="N587" s="318"/>
      <c r="O587" s="318"/>
      <c r="P587" s="318"/>
      <c r="Q587" s="318"/>
      <c r="R587" s="318"/>
      <c r="S587" s="318"/>
      <c r="T587" s="318"/>
      <c r="U587" s="318"/>
      <c r="V587" s="318"/>
      <c r="W587" s="318"/>
      <c r="X587" s="318"/>
      <c r="Y587" s="318"/>
      <c r="Z587" s="318"/>
    </row>
    <row r="588" ht="15.75" customHeight="1">
      <c r="A588" s="8"/>
      <c r="B588" s="8"/>
      <c r="C588" s="320" t="s">
        <v>3193</v>
      </c>
      <c r="D588" s="8"/>
      <c r="E588" s="8"/>
      <c r="F588" s="8"/>
      <c r="G588" s="318"/>
      <c r="H588" s="318"/>
      <c r="I588" s="318"/>
      <c r="J588" s="318"/>
      <c r="K588" s="318"/>
      <c r="L588" s="318"/>
      <c r="M588" s="318"/>
      <c r="N588" s="318"/>
      <c r="O588" s="318"/>
      <c r="P588" s="318"/>
      <c r="Q588" s="318"/>
      <c r="R588" s="318"/>
      <c r="S588" s="318"/>
      <c r="T588" s="318"/>
      <c r="U588" s="318"/>
      <c r="V588" s="318"/>
      <c r="W588" s="318"/>
      <c r="X588" s="318"/>
      <c r="Y588" s="318"/>
      <c r="Z588" s="318"/>
    </row>
    <row r="589" ht="15.75" customHeight="1">
      <c r="A589" s="8"/>
      <c r="B589" s="8"/>
      <c r="C589" s="320" t="s">
        <v>3193</v>
      </c>
      <c r="D589" s="8"/>
      <c r="E589" s="8"/>
      <c r="F589" s="8"/>
      <c r="G589" s="318"/>
      <c r="H589" s="318"/>
      <c r="I589" s="318"/>
      <c r="J589" s="318"/>
      <c r="K589" s="318"/>
      <c r="L589" s="318"/>
      <c r="M589" s="318"/>
      <c r="N589" s="318"/>
      <c r="O589" s="318"/>
      <c r="P589" s="318"/>
      <c r="Q589" s="318"/>
      <c r="R589" s="318"/>
      <c r="S589" s="318"/>
      <c r="T589" s="318"/>
      <c r="U589" s="318"/>
      <c r="V589" s="318"/>
      <c r="W589" s="318"/>
      <c r="X589" s="318"/>
      <c r="Y589" s="318"/>
      <c r="Z589" s="318"/>
    </row>
    <row r="590" ht="15.75" customHeight="1">
      <c r="A590" s="8"/>
      <c r="B590" s="8"/>
      <c r="C590" s="320" t="s">
        <v>3193</v>
      </c>
      <c r="D590" s="8"/>
      <c r="E590" s="8"/>
      <c r="F590" s="8"/>
      <c r="G590" s="318"/>
      <c r="H590" s="318"/>
      <c r="I590" s="318"/>
      <c r="J590" s="318"/>
      <c r="K590" s="318"/>
      <c r="L590" s="318"/>
      <c r="M590" s="318"/>
      <c r="N590" s="318"/>
      <c r="O590" s="318"/>
      <c r="P590" s="318"/>
      <c r="Q590" s="318"/>
      <c r="R590" s="318"/>
      <c r="S590" s="318"/>
      <c r="T590" s="318"/>
      <c r="U590" s="318"/>
      <c r="V590" s="318"/>
      <c r="W590" s="318"/>
      <c r="X590" s="318"/>
      <c r="Y590" s="318"/>
      <c r="Z590" s="318"/>
    </row>
    <row r="591" ht="15.75" customHeight="1">
      <c r="A591" s="8"/>
      <c r="B591" s="8"/>
      <c r="C591" s="320" t="s">
        <v>3193</v>
      </c>
      <c r="D591" s="8"/>
      <c r="E591" s="8"/>
      <c r="F591" s="8"/>
      <c r="G591" s="318"/>
      <c r="H591" s="318"/>
      <c r="I591" s="318"/>
      <c r="J591" s="318"/>
      <c r="K591" s="318"/>
      <c r="L591" s="318"/>
      <c r="M591" s="318"/>
      <c r="N591" s="318"/>
      <c r="O591" s="318"/>
      <c r="P591" s="318"/>
      <c r="Q591" s="318"/>
      <c r="R591" s="318"/>
      <c r="S591" s="318"/>
      <c r="T591" s="318"/>
      <c r="U591" s="318"/>
      <c r="V591" s="318"/>
      <c r="W591" s="318"/>
      <c r="X591" s="318"/>
      <c r="Y591" s="318"/>
      <c r="Z591" s="318"/>
    </row>
    <row r="592" ht="15.75" customHeight="1">
      <c r="A592" s="8"/>
      <c r="B592" s="8"/>
      <c r="C592" s="320" t="s">
        <v>3193</v>
      </c>
      <c r="D592" s="8"/>
      <c r="E592" s="8"/>
      <c r="F592" s="8"/>
      <c r="G592" s="318"/>
      <c r="H592" s="318"/>
      <c r="I592" s="318"/>
      <c r="J592" s="318"/>
      <c r="K592" s="318"/>
      <c r="L592" s="318"/>
      <c r="M592" s="318"/>
      <c r="N592" s="318"/>
      <c r="O592" s="318"/>
      <c r="P592" s="318"/>
      <c r="Q592" s="318"/>
      <c r="R592" s="318"/>
      <c r="S592" s="318"/>
      <c r="T592" s="318"/>
      <c r="U592" s="318"/>
      <c r="V592" s="318"/>
      <c r="W592" s="318"/>
      <c r="X592" s="318"/>
      <c r="Y592" s="318"/>
      <c r="Z592" s="318"/>
    </row>
    <row r="593" ht="15.75" customHeight="1">
      <c r="A593" s="8"/>
      <c r="B593" s="8"/>
      <c r="C593" s="320" t="s">
        <v>3193</v>
      </c>
      <c r="D593" s="8"/>
      <c r="E593" s="8"/>
      <c r="F593" s="8"/>
      <c r="G593" s="318"/>
      <c r="H593" s="318"/>
      <c r="I593" s="318"/>
      <c r="J593" s="318"/>
      <c r="K593" s="318"/>
      <c r="L593" s="318"/>
      <c r="M593" s="318"/>
      <c r="N593" s="318"/>
      <c r="O593" s="318"/>
      <c r="P593" s="318"/>
      <c r="Q593" s="318"/>
      <c r="R593" s="318"/>
      <c r="S593" s="318"/>
      <c r="T593" s="318"/>
      <c r="U593" s="318"/>
      <c r="V593" s="318"/>
      <c r="W593" s="318"/>
      <c r="X593" s="318"/>
      <c r="Y593" s="318"/>
      <c r="Z593" s="318"/>
    </row>
    <row r="594" ht="15.75" customHeight="1">
      <c r="A594" s="8"/>
      <c r="B594" s="8"/>
      <c r="C594" s="320" t="s">
        <v>3193</v>
      </c>
      <c r="D594" s="8"/>
      <c r="E594" s="8"/>
      <c r="F594" s="8"/>
      <c r="G594" s="318"/>
      <c r="H594" s="318"/>
      <c r="I594" s="318"/>
      <c r="J594" s="318"/>
      <c r="K594" s="318"/>
      <c r="L594" s="318"/>
      <c r="M594" s="318"/>
      <c r="N594" s="318"/>
      <c r="O594" s="318"/>
      <c r="P594" s="318"/>
      <c r="Q594" s="318"/>
      <c r="R594" s="318"/>
      <c r="S594" s="318"/>
      <c r="T594" s="318"/>
      <c r="U594" s="318"/>
      <c r="V594" s="318"/>
      <c r="W594" s="318"/>
      <c r="X594" s="318"/>
      <c r="Y594" s="318"/>
      <c r="Z594" s="318"/>
    </row>
    <row r="595" ht="15.75" customHeight="1">
      <c r="A595" s="8"/>
      <c r="B595" s="8"/>
      <c r="C595" s="320" t="s">
        <v>3193</v>
      </c>
      <c r="D595" s="8"/>
      <c r="E595" s="8"/>
      <c r="F595" s="8"/>
      <c r="G595" s="318"/>
      <c r="H595" s="318"/>
      <c r="I595" s="318"/>
      <c r="J595" s="318"/>
      <c r="K595" s="318"/>
      <c r="L595" s="318"/>
      <c r="M595" s="318"/>
      <c r="N595" s="318"/>
      <c r="O595" s="318"/>
      <c r="P595" s="318"/>
      <c r="Q595" s="318"/>
      <c r="R595" s="318"/>
      <c r="S595" s="318"/>
      <c r="T595" s="318"/>
      <c r="U595" s="318"/>
      <c r="V595" s="318"/>
      <c r="W595" s="318"/>
      <c r="X595" s="318"/>
      <c r="Y595" s="318"/>
      <c r="Z595" s="318"/>
    </row>
    <row r="596" ht="15.75" customHeight="1">
      <c r="A596" s="8"/>
      <c r="B596" s="8"/>
      <c r="C596" s="320" t="s">
        <v>3193</v>
      </c>
      <c r="D596" s="8"/>
      <c r="E596" s="8"/>
      <c r="F596" s="8"/>
      <c r="G596" s="318"/>
      <c r="H596" s="318"/>
      <c r="I596" s="318"/>
      <c r="J596" s="318"/>
      <c r="K596" s="318"/>
      <c r="L596" s="318"/>
      <c r="M596" s="318"/>
      <c r="N596" s="318"/>
      <c r="O596" s="318"/>
      <c r="P596" s="318"/>
      <c r="Q596" s="318"/>
      <c r="R596" s="318"/>
      <c r="S596" s="318"/>
      <c r="T596" s="318"/>
      <c r="U596" s="318"/>
      <c r="V596" s="318"/>
      <c r="W596" s="318"/>
      <c r="X596" s="318"/>
      <c r="Y596" s="318"/>
      <c r="Z596" s="318"/>
    </row>
    <row r="597" ht="15.75" customHeight="1">
      <c r="A597" s="8"/>
      <c r="B597" s="8"/>
      <c r="C597" s="320" t="s">
        <v>3193</v>
      </c>
      <c r="D597" s="8"/>
      <c r="E597" s="8"/>
      <c r="F597" s="8"/>
      <c r="G597" s="318"/>
      <c r="H597" s="318"/>
      <c r="I597" s="318"/>
      <c r="J597" s="318"/>
      <c r="K597" s="318"/>
      <c r="L597" s="318"/>
      <c r="M597" s="318"/>
      <c r="N597" s="318"/>
      <c r="O597" s="318"/>
      <c r="P597" s="318"/>
      <c r="Q597" s="318"/>
      <c r="R597" s="318"/>
      <c r="S597" s="318"/>
      <c r="T597" s="318"/>
      <c r="U597" s="318"/>
      <c r="V597" s="318"/>
      <c r="W597" s="318"/>
      <c r="X597" s="318"/>
      <c r="Y597" s="318"/>
      <c r="Z597" s="318"/>
    </row>
    <row r="598" ht="15.75" customHeight="1">
      <c r="A598" s="8"/>
      <c r="B598" s="8"/>
      <c r="C598" s="320" t="s">
        <v>3193</v>
      </c>
      <c r="D598" s="8"/>
      <c r="E598" s="8"/>
      <c r="F598" s="8"/>
      <c r="G598" s="318"/>
      <c r="H598" s="318"/>
      <c r="I598" s="318"/>
      <c r="J598" s="318"/>
      <c r="K598" s="318"/>
      <c r="L598" s="318"/>
      <c r="M598" s="318"/>
      <c r="N598" s="318"/>
      <c r="O598" s="318"/>
      <c r="P598" s="318"/>
      <c r="Q598" s="318"/>
      <c r="R598" s="318"/>
      <c r="S598" s="318"/>
      <c r="T598" s="318"/>
      <c r="U598" s="318"/>
      <c r="V598" s="318"/>
      <c r="W598" s="318"/>
      <c r="X598" s="318"/>
      <c r="Y598" s="318"/>
      <c r="Z598" s="318"/>
    </row>
    <row r="599" ht="15.75" customHeight="1">
      <c r="A599" s="8"/>
      <c r="B599" s="8"/>
      <c r="C599" s="320" t="s">
        <v>3193</v>
      </c>
      <c r="D599" s="8"/>
      <c r="E599" s="8"/>
      <c r="F599" s="8"/>
      <c r="G599" s="318"/>
      <c r="H599" s="318"/>
      <c r="I599" s="318"/>
      <c r="J599" s="318"/>
      <c r="K599" s="318"/>
      <c r="L599" s="318"/>
      <c r="M599" s="318"/>
      <c r="N599" s="318"/>
      <c r="O599" s="318"/>
      <c r="P599" s="318"/>
      <c r="Q599" s="318"/>
      <c r="R599" s="318"/>
      <c r="S599" s="318"/>
      <c r="T599" s="318"/>
      <c r="U599" s="318"/>
      <c r="V599" s="318"/>
      <c r="W599" s="318"/>
      <c r="X599" s="318"/>
      <c r="Y599" s="318"/>
      <c r="Z599" s="318"/>
    </row>
    <row r="600" ht="15.75" customHeight="1">
      <c r="A600" s="8"/>
      <c r="B600" s="8"/>
      <c r="C600" s="320" t="s">
        <v>3193</v>
      </c>
      <c r="D600" s="8"/>
      <c r="E600" s="8"/>
      <c r="F600" s="8"/>
      <c r="G600" s="318"/>
      <c r="H600" s="318"/>
      <c r="I600" s="318"/>
      <c r="J600" s="318"/>
      <c r="K600" s="318"/>
      <c r="L600" s="318"/>
      <c r="M600" s="318"/>
      <c r="N600" s="318"/>
      <c r="O600" s="318"/>
      <c r="P600" s="318"/>
      <c r="Q600" s="318"/>
      <c r="R600" s="318"/>
      <c r="S600" s="318"/>
      <c r="T600" s="318"/>
      <c r="U600" s="318"/>
      <c r="V600" s="318"/>
      <c r="W600" s="318"/>
      <c r="X600" s="318"/>
      <c r="Y600" s="318"/>
      <c r="Z600" s="318"/>
    </row>
    <row r="601" ht="15.75" customHeight="1">
      <c r="A601" s="8"/>
      <c r="B601" s="8"/>
      <c r="C601" s="320" t="s">
        <v>3193</v>
      </c>
      <c r="D601" s="8"/>
      <c r="E601" s="8"/>
      <c r="F601" s="8"/>
      <c r="G601" s="318"/>
      <c r="H601" s="318"/>
      <c r="I601" s="318"/>
      <c r="J601" s="318"/>
      <c r="K601" s="318"/>
      <c r="L601" s="318"/>
      <c r="M601" s="318"/>
      <c r="N601" s="318"/>
      <c r="O601" s="318"/>
      <c r="P601" s="318"/>
      <c r="Q601" s="318"/>
      <c r="R601" s="318"/>
      <c r="S601" s="318"/>
      <c r="T601" s="318"/>
      <c r="U601" s="318"/>
      <c r="V601" s="318"/>
      <c r="W601" s="318"/>
      <c r="X601" s="318"/>
      <c r="Y601" s="318"/>
      <c r="Z601" s="318"/>
    </row>
    <row r="602" ht="15.75" customHeight="1">
      <c r="A602" s="8"/>
      <c r="B602" s="8"/>
      <c r="C602" s="320" t="s">
        <v>3193</v>
      </c>
      <c r="D602" s="8"/>
      <c r="E602" s="8"/>
      <c r="F602" s="8"/>
      <c r="G602" s="318"/>
      <c r="H602" s="318"/>
      <c r="I602" s="318"/>
      <c r="J602" s="318"/>
      <c r="K602" s="318"/>
      <c r="L602" s="318"/>
      <c r="M602" s="318"/>
      <c r="N602" s="318"/>
      <c r="O602" s="318"/>
      <c r="P602" s="318"/>
      <c r="Q602" s="318"/>
      <c r="R602" s="318"/>
      <c r="S602" s="318"/>
      <c r="T602" s="318"/>
      <c r="U602" s="318"/>
      <c r="V602" s="318"/>
      <c r="W602" s="318"/>
      <c r="X602" s="318"/>
      <c r="Y602" s="318"/>
      <c r="Z602" s="318"/>
    </row>
    <row r="603" ht="15.75" customHeight="1">
      <c r="A603" s="8"/>
      <c r="B603" s="8"/>
      <c r="C603" s="320" t="s">
        <v>3193</v>
      </c>
      <c r="D603" s="8"/>
      <c r="E603" s="8"/>
      <c r="F603" s="8"/>
      <c r="G603" s="318"/>
      <c r="H603" s="318"/>
      <c r="I603" s="318"/>
      <c r="J603" s="318"/>
      <c r="K603" s="318"/>
      <c r="L603" s="318"/>
      <c r="M603" s="318"/>
      <c r="N603" s="318"/>
      <c r="O603" s="318"/>
      <c r="P603" s="318"/>
      <c r="Q603" s="318"/>
      <c r="R603" s="318"/>
      <c r="S603" s="318"/>
      <c r="T603" s="318"/>
      <c r="U603" s="318"/>
      <c r="V603" s="318"/>
      <c r="W603" s="318"/>
      <c r="X603" s="318"/>
      <c r="Y603" s="318"/>
      <c r="Z603" s="318"/>
    </row>
    <row r="604" ht="15.75" customHeight="1">
      <c r="A604" s="8"/>
      <c r="B604" s="8"/>
      <c r="C604" s="320" t="s">
        <v>3193</v>
      </c>
      <c r="D604" s="8"/>
      <c r="E604" s="8"/>
      <c r="F604" s="8"/>
      <c r="G604" s="318"/>
      <c r="H604" s="318"/>
      <c r="I604" s="318"/>
      <c r="J604" s="318"/>
      <c r="K604" s="318"/>
      <c r="L604" s="318"/>
      <c r="M604" s="318"/>
      <c r="N604" s="318"/>
      <c r="O604" s="318"/>
      <c r="P604" s="318"/>
      <c r="Q604" s="318"/>
      <c r="R604" s="318"/>
      <c r="S604" s="318"/>
      <c r="T604" s="318"/>
      <c r="U604" s="318"/>
      <c r="V604" s="318"/>
      <c r="W604" s="318"/>
      <c r="X604" s="318"/>
      <c r="Y604" s="318"/>
      <c r="Z604" s="318"/>
    </row>
    <row r="605" ht="15.75" customHeight="1">
      <c r="A605" s="8"/>
      <c r="B605" s="8"/>
      <c r="C605" s="320" t="s">
        <v>3193</v>
      </c>
      <c r="D605" s="8"/>
      <c r="E605" s="8"/>
      <c r="F605" s="8"/>
      <c r="G605" s="318"/>
      <c r="H605" s="318"/>
      <c r="I605" s="318"/>
      <c r="J605" s="318"/>
      <c r="K605" s="318"/>
      <c r="L605" s="318"/>
      <c r="M605" s="318"/>
      <c r="N605" s="318"/>
      <c r="O605" s="318"/>
      <c r="P605" s="318"/>
      <c r="Q605" s="318"/>
      <c r="R605" s="318"/>
      <c r="S605" s="318"/>
      <c r="T605" s="318"/>
      <c r="U605" s="318"/>
      <c r="V605" s="318"/>
      <c r="W605" s="318"/>
      <c r="X605" s="318"/>
      <c r="Y605" s="318"/>
      <c r="Z605" s="318"/>
    </row>
    <row r="606" ht="15.75" customHeight="1">
      <c r="A606" s="8"/>
      <c r="B606" s="8"/>
      <c r="C606" s="320" t="s">
        <v>3193</v>
      </c>
      <c r="D606" s="8"/>
      <c r="E606" s="8"/>
      <c r="F606" s="8"/>
      <c r="G606" s="318"/>
      <c r="H606" s="318"/>
      <c r="I606" s="318"/>
      <c r="J606" s="318"/>
      <c r="K606" s="318"/>
      <c r="L606" s="318"/>
      <c r="M606" s="318"/>
      <c r="N606" s="318"/>
      <c r="O606" s="318"/>
      <c r="P606" s="318"/>
      <c r="Q606" s="318"/>
      <c r="R606" s="318"/>
      <c r="S606" s="318"/>
      <c r="T606" s="318"/>
      <c r="U606" s="318"/>
      <c r="V606" s="318"/>
      <c r="W606" s="318"/>
      <c r="X606" s="318"/>
      <c r="Y606" s="318"/>
      <c r="Z606" s="318"/>
    </row>
    <row r="607" ht="15.75" customHeight="1">
      <c r="A607" s="8"/>
      <c r="B607" s="8"/>
      <c r="C607" s="320" t="s">
        <v>3193</v>
      </c>
      <c r="D607" s="8"/>
      <c r="E607" s="8"/>
      <c r="F607" s="8"/>
      <c r="G607" s="318"/>
      <c r="H607" s="318"/>
      <c r="I607" s="318"/>
      <c r="J607" s="318"/>
      <c r="K607" s="318"/>
      <c r="L607" s="318"/>
      <c r="M607" s="318"/>
      <c r="N607" s="318"/>
      <c r="O607" s="318"/>
      <c r="P607" s="318"/>
      <c r="Q607" s="318"/>
      <c r="R607" s="318"/>
      <c r="S607" s="318"/>
      <c r="T607" s="318"/>
      <c r="U607" s="318"/>
      <c r="V607" s="318"/>
      <c r="W607" s="318"/>
      <c r="X607" s="318"/>
      <c r="Y607" s="318"/>
      <c r="Z607" s="318"/>
    </row>
    <row r="608" ht="15.75" customHeight="1">
      <c r="A608" s="8"/>
      <c r="B608" s="8"/>
      <c r="C608" s="320" t="s">
        <v>3193</v>
      </c>
      <c r="D608" s="8"/>
      <c r="E608" s="8"/>
      <c r="F608" s="8"/>
      <c r="G608" s="318"/>
      <c r="H608" s="318"/>
      <c r="I608" s="318"/>
      <c r="J608" s="318"/>
      <c r="K608" s="318"/>
      <c r="L608" s="318"/>
      <c r="M608" s="318"/>
      <c r="N608" s="318"/>
      <c r="O608" s="318"/>
      <c r="P608" s="318"/>
      <c r="Q608" s="318"/>
      <c r="R608" s="318"/>
      <c r="S608" s="318"/>
      <c r="T608" s="318"/>
      <c r="U608" s="318"/>
      <c r="V608" s="318"/>
      <c r="W608" s="318"/>
      <c r="X608" s="318"/>
      <c r="Y608" s="318"/>
      <c r="Z608" s="318"/>
    </row>
    <row r="609" ht="15.75" customHeight="1">
      <c r="A609" s="8"/>
      <c r="B609" s="8"/>
      <c r="C609" s="320" t="s">
        <v>3193</v>
      </c>
      <c r="D609" s="8"/>
      <c r="E609" s="8"/>
      <c r="F609" s="8"/>
      <c r="G609" s="318"/>
      <c r="H609" s="318"/>
      <c r="I609" s="318"/>
      <c r="J609" s="318"/>
      <c r="K609" s="318"/>
      <c r="L609" s="318"/>
      <c r="M609" s="318"/>
      <c r="N609" s="318"/>
      <c r="O609" s="318"/>
      <c r="P609" s="318"/>
      <c r="Q609" s="318"/>
      <c r="R609" s="318"/>
      <c r="S609" s="318"/>
      <c r="T609" s="318"/>
      <c r="U609" s="318"/>
      <c r="V609" s="318"/>
      <c r="W609" s="318"/>
      <c r="X609" s="318"/>
      <c r="Y609" s="318"/>
      <c r="Z609" s="318"/>
    </row>
    <row r="610" ht="15.75" customHeight="1">
      <c r="A610" s="8"/>
      <c r="B610" s="8"/>
      <c r="C610" s="320" t="s">
        <v>3193</v>
      </c>
      <c r="D610" s="8"/>
      <c r="E610" s="8"/>
      <c r="F610" s="8"/>
      <c r="G610" s="318"/>
      <c r="H610" s="318"/>
      <c r="I610" s="318"/>
      <c r="J610" s="318"/>
      <c r="K610" s="318"/>
      <c r="L610" s="318"/>
      <c r="M610" s="318"/>
      <c r="N610" s="318"/>
      <c r="O610" s="318"/>
      <c r="P610" s="318"/>
      <c r="Q610" s="318"/>
      <c r="R610" s="318"/>
      <c r="S610" s="318"/>
      <c r="T610" s="318"/>
      <c r="U610" s="318"/>
      <c r="V610" s="318"/>
      <c r="W610" s="318"/>
      <c r="X610" s="318"/>
      <c r="Y610" s="318"/>
      <c r="Z610" s="318"/>
    </row>
    <row r="611" ht="15.75" customHeight="1">
      <c r="A611" s="8"/>
      <c r="B611" s="8"/>
      <c r="C611" s="320" t="s">
        <v>3193</v>
      </c>
      <c r="D611" s="8"/>
      <c r="E611" s="8"/>
      <c r="F611" s="8"/>
      <c r="G611" s="318"/>
      <c r="H611" s="318"/>
      <c r="I611" s="318"/>
      <c r="J611" s="318"/>
      <c r="K611" s="318"/>
      <c r="L611" s="318"/>
      <c r="M611" s="318"/>
      <c r="N611" s="318"/>
      <c r="O611" s="318"/>
      <c r="P611" s="318"/>
      <c r="Q611" s="318"/>
      <c r="R611" s="318"/>
      <c r="S611" s="318"/>
      <c r="T611" s="318"/>
      <c r="U611" s="318"/>
      <c r="V611" s="318"/>
      <c r="W611" s="318"/>
      <c r="X611" s="318"/>
      <c r="Y611" s="318"/>
      <c r="Z611" s="318"/>
    </row>
    <row r="612" ht="15.75" customHeight="1">
      <c r="A612" s="8"/>
      <c r="B612" s="8"/>
      <c r="C612" s="320" t="s">
        <v>3193</v>
      </c>
      <c r="D612" s="8"/>
      <c r="E612" s="8"/>
      <c r="F612" s="8"/>
      <c r="G612" s="318"/>
      <c r="H612" s="318"/>
      <c r="I612" s="318"/>
      <c r="J612" s="318"/>
      <c r="K612" s="318"/>
      <c r="L612" s="318"/>
      <c r="M612" s="318"/>
      <c r="N612" s="318"/>
      <c r="O612" s="318"/>
      <c r="P612" s="318"/>
      <c r="Q612" s="318"/>
      <c r="R612" s="318"/>
      <c r="S612" s="318"/>
      <c r="T612" s="318"/>
      <c r="U612" s="318"/>
      <c r="V612" s="318"/>
      <c r="W612" s="318"/>
      <c r="X612" s="318"/>
      <c r="Y612" s="318"/>
      <c r="Z612" s="318"/>
    </row>
    <row r="613" ht="15.75" customHeight="1">
      <c r="A613" s="8"/>
      <c r="B613" s="8"/>
      <c r="C613" s="320" t="s">
        <v>3193</v>
      </c>
      <c r="D613" s="8"/>
      <c r="E613" s="8"/>
      <c r="F613" s="8"/>
      <c r="G613" s="318"/>
      <c r="H613" s="318"/>
      <c r="I613" s="318"/>
      <c r="J613" s="318"/>
      <c r="K613" s="318"/>
      <c r="L613" s="318"/>
      <c r="M613" s="318"/>
      <c r="N613" s="318"/>
      <c r="O613" s="318"/>
      <c r="P613" s="318"/>
      <c r="Q613" s="318"/>
      <c r="R613" s="318"/>
      <c r="S613" s="318"/>
      <c r="T613" s="318"/>
      <c r="U613" s="318"/>
      <c r="V613" s="318"/>
      <c r="W613" s="318"/>
      <c r="X613" s="318"/>
      <c r="Y613" s="318"/>
      <c r="Z613" s="318"/>
    </row>
    <row r="614" ht="15.75" customHeight="1">
      <c r="A614" s="8"/>
      <c r="B614" s="8"/>
      <c r="C614" s="320" t="s">
        <v>3193</v>
      </c>
      <c r="D614" s="8"/>
      <c r="E614" s="8"/>
      <c r="F614" s="8"/>
      <c r="G614" s="318"/>
      <c r="H614" s="318"/>
      <c r="I614" s="318"/>
      <c r="J614" s="318"/>
      <c r="K614" s="318"/>
      <c r="L614" s="318"/>
      <c r="M614" s="318"/>
      <c r="N614" s="318"/>
      <c r="O614" s="318"/>
      <c r="P614" s="318"/>
      <c r="Q614" s="318"/>
      <c r="R614" s="318"/>
      <c r="S614" s="318"/>
      <c r="T614" s="318"/>
      <c r="U614" s="318"/>
      <c r="V614" s="318"/>
      <c r="W614" s="318"/>
      <c r="X614" s="318"/>
      <c r="Y614" s="318"/>
      <c r="Z614" s="318"/>
    </row>
    <row r="615" ht="15.75" customHeight="1">
      <c r="A615" s="8"/>
      <c r="B615" s="8"/>
      <c r="C615" s="320" t="s">
        <v>3193</v>
      </c>
      <c r="D615" s="8"/>
      <c r="E615" s="8"/>
      <c r="F615" s="8"/>
      <c r="G615" s="318"/>
      <c r="H615" s="318"/>
      <c r="I615" s="318"/>
      <c r="J615" s="318"/>
      <c r="K615" s="318"/>
      <c r="L615" s="318"/>
      <c r="M615" s="318"/>
      <c r="N615" s="318"/>
      <c r="O615" s="318"/>
      <c r="P615" s="318"/>
      <c r="Q615" s="318"/>
      <c r="R615" s="318"/>
      <c r="S615" s="318"/>
      <c r="T615" s="318"/>
      <c r="U615" s="318"/>
      <c r="V615" s="318"/>
      <c r="W615" s="318"/>
      <c r="X615" s="318"/>
      <c r="Y615" s="318"/>
      <c r="Z615" s="318"/>
    </row>
    <row r="616" ht="15.75" customHeight="1">
      <c r="A616" s="8"/>
      <c r="B616" s="8"/>
      <c r="C616" s="320" t="s">
        <v>3193</v>
      </c>
      <c r="D616" s="8"/>
      <c r="E616" s="8"/>
      <c r="F616" s="8"/>
      <c r="G616" s="318"/>
      <c r="H616" s="318"/>
      <c r="I616" s="318"/>
      <c r="J616" s="318"/>
      <c r="K616" s="318"/>
      <c r="L616" s="318"/>
      <c r="M616" s="318"/>
      <c r="N616" s="318"/>
      <c r="O616" s="318"/>
      <c r="P616" s="318"/>
      <c r="Q616" s="318"/>
      <c r="R616" s="318"/>
      <c r="S616" s="318"/>
      <c r="T616" s="318"/>
      <c r="U616" s="318"/>
      <c r="V616" s="318"/>
      <c r="W616" s="318"/>
      <c r="X616" s="318"/>
      <c r="Y616" s="318"/>
      <c r="Z616" s="318"/>
    </row>
    <row r="617" ht="15.75" customHeight="1">
      <c r="A617" s="8"/>
      <c r="B617" s="8"/>
      <c r="C617" s="320" t="s">
        <v>3193</v>
      </c>
      <c r="D617" s="8"/>
      <c r="E617" s="8"/>
      <c r="F617" s="8"/>
      <c r="G617" s="318"/>
      <c r="H617" s="318"/>
      <c r="I617" s="318"/>
      <c r="J617" s="318"/>
      <c r="K617" s="318"/>
      <c r="L617" s="318"/>
      <c r="M617" s="318"/>
      <c r="N617" s="318"/>
      <c r="O617" s="318"/>
      <c r="P617" s="318"/>
      <c r="Q617" s="318"/>
      <c r="R617" s="318"/>
      <c r="S617" s="318"/>
      <c r="T617" s="318"/>
      <c r="U617" s="318"/>
      <c r="V617" s="318"/>
      <c r="W617" s="318"/>
      <c r="X617" s="318"/>
      <c r="Y617" s="318"/>
      <c r="Z617" s="318"/>
    </row>
    <row r="618" ht="15.75" customHeight="1">
      <c r="A618" s="8"/>
      <c r="B618" s="8"/>
      <c r="C618" s="320" t="s">
        <v>3193</v>
      </c>
      <c r="D618" s="8"/>
      <c r="E618" s="8"/>
      <c r="F618" s="8"/>
      <c r="G618" s="318"/>
      <c r="H618" s="318"/>
      <c r="I618" s="318"/>
      <c r="J618" s="318"/>
      <c r="K618" s="318"/>
      <c r="L618" s="318"/>
      <c r="M618" s="318"/>
      <c r="N618" s="318"/>
      <c r="O618" s="318"/>
      <c r="P618" s="318"/>
      <c r="Q618" s="318"/>
      <c r="R618" s="318"/>
      <c r="S618" s="318"/>
      <c r="T618" s="318"/>
      <c r="U618" s="318"/>
      <c r="V618" s="318"/>
      <c r="W618" s="318"/>
      <c r="X618" s="318"/>
      <c r="Y618" s="318"/>
      <c r="Z618" s="318"/>
    </row>
    <row r="619" ht="15.75" customHeight="1">
      <c r="A619" s="8"/>
      <c r="B619" s="8"/>
      <c r="C619" s="320" t="s">
        <v>3193</v>
      </c>
      <c r="D619" s="8"/>
      <c r="E619" s="8"/>
      <c r="F619" s="8"/>
      <c r="G619" s="318"/>
      <c r="H619" s="318"/>
      <c r="I619" s="318"/>
      <c r="J619" s="318"/>
      <c r="K619" s="318"/>
      <c r="L619" s="318"/>
      <c r="M619" s="318"/>
      <c r="N619" s="318"/>
      <c r="O619" s="318"/>
      <c r="P619" s="318"/>
      <c r="Q619" s="318"/>
      <c r="R619" s="318"/>
      <c r="S619" s="318"/>
      <c r="T619" s="318"/>
      <c r="U619" s="318"/>
      <c r="V619" s="318"/>
      <c r="W619" s="318"/>
      <c r="X619" s="318"/>
      <c r="Y619" s="318"/>
      <c r="Z619" s="318"/>
    </row>
    <row r="620" ht="15.75" customHeight="1">
      <c r="A620" s="8"/>
      <c r="B620" s="8"/>
      <c r="C620" s="320" t="s">
        <v>3193</v>
      </c>
      <c r="D620" s="8"/>
      <c r="E620" s="8"/>
      <c r="F620" s="8"/>
      <c r="G620" s="318"/>
      <c r="H620" s="318"/>
      <c r="I620" s="318"/>
      <c r="J620" s="318"/>
      <c r="K620" s="318"/>
      <c r="L620" s="318"/>
      <c r="M620" s="318"/>
      <c r="N620" s="318"/>
      <c r="O620" s="318"/>
      <c r="P620" s="318"/>
      <c r="Q620" s="318"/>
      <c r="R620" s="318"/>
      <c r="S620" s="318"/>
      <c r="T620" s="318"/>
      <c r="U620" s="318"/>
      <c r="V620" s="318"/>
      <c r="W620" s="318"/>
      <c r="X620" s="318"/>
      <c r="Y620" s="318"/>
      <c r="Z620" s="318"/>
    </row>
    <row r="621" ht="15.75" customHeight="1">
      <c r="A621" s="8"/>
      <c r="B621" s="8"/>
      <c r="C621" s="320" t="s">
        <v>3193</v>
      </c>
      <c r="D621" s="8"/>
      <c r="E621" s="8"/>
      <c r="F621" s="8"/>
      <c r="G621" s="318"/>
      <c r="H621" s="318"/>
      <c r="I621" s="318"/>
      <c r="J621" s="318"/>
      <c r="K621" s="318"/>
      <c r="L621" s="318"/>
      <c r="M621" s="318"/>
      <c r="N621" s="318"/>
      <c r="O621" s="318"/>
      <c r="P621" s="318"/>
      <c r="Q621" s="318"/>
      <c r="R621" s="318"/>
      <c r="S621" s="318"/>
      <c r="T621" s="318"/>
      <c r="U621" s="318"/>
      <c r="V621" s="318"/>
      <c r="W621" s="318"/>
      <c r="X621" s="318"/>
      <c r="Y621" s="318"/>
      <c r="Z621" s="318"/>
    </row>
    <row r="622" ht="15.75" customHeight="1">
      <c r="A622" s="8"/>
      <c r="B622" s="8"/>
      <c r="C622" s="320" t="s">
        <v>3193</v>
      </c>
      <c r="D622" s="8"/>
      <c r="E622" s="8"/>
      <c r="F622" s="8"/>
      <c r="G622" s="318"/>
      <c r="H622" s="318"/>
      <c r="I622" s="318"/>
      <c r="J622" s="318"/>
      <c r="K622" s="318"/>
      <c r="L622" s="318"/>
      <c r="M622" s="318"/>
      <c r="N622" s="318"/>
      <c r="O622" s="318"/>
      <c r="P622" s="318"/>
      <c r="Q622" s="318"/>
      <c r="R622" s="318"/>
      <c r="S622" s="318"/>
      <c r="T622" s="318"/>
      <c r="U622" s="318"/>
      <c r="V622" s="318"/>
      <c r="W622" s="318"/>
      <c r="X622" s="318"/>
      <c r="Y622" s="318"/>
      <c r="Z622" s="318"/>
    </row>
    <row r="623" ht="15.75" customHeight="1">
      <c r="A623" s="8"/>
      <c r="B623" s="8"/>
      <c r="C623" s="320" t="s">
        <v>3193</v>
      </c>
      <c r="D623" s="8"/>
      <c r="E623" s="8"/>
      <c r="F623" s="8"/>
      <c r="G623" s="318"/>
      <c r="H623" s="318"/>
      <c r="I623" s="318"/>
      <c r="J623" s="318"/>
      <c r="K623" s="318"/>
      <c r="L623" s="318"/>
      <c r="M623" s="318"/>
      <c r="N623" s="318"/>
      <c r="O623" s="318"/>
      <c r="P623" s="318"/>
      <c r="Q623" s="318"/>
      <c r="R623" s="318"/>
      <c r="S623" s="318"/>
      <c r="T623" s="318"/>
      <c r="U623" s="318"/>
      <c r="V623" s="318"/>
      <c r="W623" s="318"/>
      <c r="X623" s="318"/>
      <c r="Y623" s="318"/>
      <c r="Z623" s="318"/>
    </row>
    <row r="624" ht="15.75" customHeight="1">
      <c r="A624" s="8"/>
      <c r="B624" s="8"/>
      <c r="C624" s="320" t="s">
        <v>3193</v>
      </c>
      <c r="D624" s="8"/>
      <c r="E624" s="8"/>
      <c r="F624" s="8"/>
      <c r="G624" s="318"/>
      <c r="H624" s="318"/>
      <c r="I624" s="318"/>
      <c r="J624" s="318"/>
      <c r="K624" s="318"/>
      <c r="L624" s="318"/>
      <c r="M624" s="318"/>
      <c r="N624" s="318"/>
      <c r="O624" s="318"/>
      <c r="P624" s="318"/>
      <c r="Q624" s="318"/>
      <c r="R624" s="318"/>
      <c r="S624" s="318"/>
      <c r="T624" s="318"/>
      <c r="U624" s="318"/>
      <c r="V624" s="318"/>
      <c r="W624" s="318"/>
      <c r="X624" s="318"/>
      <c r="Y624" s="318"/>
      <c r="Z624" s="318"/>
    </row>
    <row r="625" ht="15.75" customHeight="1">
      <c r="A625" s="8"/>
      <c r="B625" s="8"/>
      <c r="C625" s="320" t="s">
        <v>3193</v>
      </c>
      <c r="D625" s="8"/>
      <c r="E625" s="8"/>
      <c r="F625" s="8"/>
      <c r="G625" s="318"/>
      <c r="H625" s="318"/>
      <c r="I625" s="318"/>
      <c r="J625" s="318"/>
      <c r="K625" s="318"/>
      <c r="L625" s="318"/>
      <c r="M625" s="318"/>
      <c r="N625" s="318"/>
      <c r="O625" s="318"/>
      <c r="P625" s="318"/>
      <c r="Q625" s="318"/>
      <c r="R625" s="318"/>
      <c r="S625" s="318"/>
      <c r="T625" s="318"/>
      <c r="U625" s="318"/>
      <c r="V625" s="318"/>
      <c r="W625" s="318"/>
      <c r="X625" s="318"/>
      <c r="Y625" s="318"/>
      <c r="Z625" s="318"/>
    </row>
    <row r="626" ht="15.75" customHeight="1">
      <c r="A626" s="8"/>
      <c r="B626" s="8"/>
      <c r="C626" s="320" t="s">
        <v>3193</v>
      </c>
      <c r="D626" s="8"/>
      <c r="E626" s="8"/>
      <c r="F626" s="8"/>
      <c r="G626" s="318"/>
      <c r="H626" s="318"/>
      <c r="I626" s="318"/>
      <c r="J626" s="318"/>
      <c r="K626" s="318"/>
      <c r="L626" s="318"/>
      <c r="M626" s="318"/>
      <c r="N626" s="318"/>
      <c r="O626" s="318"/>
      <c r="P626" s="318"/>
      <c r="Q626" s="318"/>
      <c r="R626" s="318"/>
      <c r="S626" s="318"/>
      <c r="T626" s="318"/>
      <c r="U626" s="318"/>
      <c r="V626" s="318"/>
      <c r="W626" s="318"/>
      <c r="X626" s="318"/>
      <c r="Y626" s="318"/>
      <c r="Z626" s="318"/>
    </row>
    <row r="627" ht="15.75" customHeight="1">
      <c r="A627" s="8"/>
      <c r="B627" s="8"/>
      <c r="C627" s="320" t="s">
        <v>3193</v>
      </c>
      <c r="D627" s="8"/>
      <c r="E627" s="8"/>
      <c r="F627" s="8"/>
      <c r="G627" s="318"/>
      <c r="H627" s="318"/>
      <c r="I627" s="318"/>
      <c r="J627" s="318"/>
      <c r="K627" s="318"/>
      <c r="L627" s="318"/>
      <c r="M627" s="318"/>
      <c r="N627" s="318"/>
      <c r="O627" s="318"/>
      <c r="P627" s="318"/>
      <c r="Q627" s="318"/>
      <c r="R627" s="318"/>
      <c r="S627" s="318"/>
      <c r="T627" s="318"/>
      <c r="U627" s="318"/>
      <c r="V627" s="318"/>
      <c r="W627" s="318"/>
      <c r="X627" s="318"/>
      <c r="Y627" s="318"/>
      <c r="Z627" s="318"/>
    </row>
    <row r="628" ht="15.75" customHeight="1">
      <c r="A628" s="8"/>
      <c r="B628" s="8"/>
      <c r="C628" s="320" t="s">
        <v>3193</v>
      </c>
      <c r="D628" s="8"/>
      <c r="E628" s="8"/>
      <c r="F628" s="8"/>
      <c r="G628" s="318"/>
      <c r="H628" s="318"/>
      <c r="I628" s="318"/>
      <c r="J628" s="318"/>
      <c r="K628" s="318"/>
      <c r="L628" s="318"/>
      <c r="M628" s="318"/>
      <c r="N628" s="318"/>
      <c r="O628" s="318"/>
      <c r="P628" s="318"/>
      <c r="Q628" s="318"/>
      <c r="R628" s="318"/>
      <c r="S628" s="318"/>
      <c r="T628" s="318"/>
      <c r="U628" s="318"/>
      <c r="V628" s="318"/>
      <c r="W628" s="318"/>
      <c r="X628" s="318"/>
      <c r="Y628" s="318"/>
      <c r="Z628" s="318"/>
    </row>
    <row r="629" ht="15.75" customHeight="1">
      <c r="A629" s="8"/>
      <c r="B629" s="8"/>
      <c r="C629" s="320" t="s">
        <v>3193</v>
      </c>
      <c r="D629" s="8"/>
      <c r="E629" s="8"/>
      <c r="F629" s="8"/>
      <c r="G629" s="318"/>
      <c r="H629" s="318"/>
      <c r="I629" s="318"/>
      <c r="J629" s="318"/>
      <c r="K629" s="318"/>
      <c r="L629" s="318"/>
      <c r="M629" s="318"/>
      <c r="N629" s="318"/>
      <c r="O629" s="318"/>
      <c r="P629" s="318"/>
      <c r="Q629" s="318"/>
      <c r="R629" s="318"/>
      <c r="S629" s="318"/>
      <c r="T629" s="318"/>
      <c r="U629" s="318"/>
      <c r="V629" s="318"/>
      <c r="W629" s="318"/>
      <c r="X629" s="318"/>
      <c r="Y629" s="318"/>
      <c r="Z629" s="318"/>
    </row>
    <row r="630" ht="15.75" customHeight="1">
      <c r="A630" s="8"/>
      <c r="B630" s="8"/>
      <c r="C630" s="320" t="s">
        <v>3193</v>
      </c>
      <c r="D630" s="8"/>
      <c r="E630" s="8"/>
      <c r="F630" s="8"/>
      <c r="G630" s="318"/>
      <c r="H630" s="318"/>
      <c r="I630" s="318"/>
      <c r="J630" s="318"/>
      <c r="K630" s="318"/>
      <c r="L630" s="318"/>
      <c r="M630" s="318"/>
      <c r="N630" s="318"/>
      <c r="O630" s="318"/>
      <c r="P630" s="318"/>
      <c r="Q630" s="318"/>
      <c r="R630" s="318"/>
      <c r="S630" s="318"/>
      <c r="T630" s="318"/>
      <c r="U630" s="318"/>
      <c r="V630" s="318"/>
      <c r="W630" s="318"/>
      <c r="X630" s="318"/>
      <c r="Y630" s="318"/>
      <c r="Z630" s="318"/>
    </row>
    <row r="631" ht="15.75" customHeight="1">
      <c r="A631" s="8"/>
      <c r="B631" s="8"/>
      <c r="C631" s="320" t="s">
        <v>3193</v>
      </c>
      <c r="D631" s="8"/>
      <c r="E631" s="8"/>
      <c r="F631" s="8"/>
      <c r="G631" s="318"/>
      <c r="H631" s="318"/>
      <c r="I631" s="318"/>
      <c r="J631" s="318"/>
      <c r="K631" s="318"/>
      <c r="L631" s="318"/>
      <c r="M631" s="318"/>
      <c r="N631" s="318"/>
      <c r="O631" s="318"/>
      <c r="P631" s="318"/>
      <c r="Q631" s="318"/>
      <c r="R631" s="318"/>
      <c r="S631" s="318"/>
      <c r="T631" s="318"/>
      <c r="U631" s="318"/>
      <c r="V631" s="318"/>
      <c r="W631" s="318"/>
      <c r="X631" s="318"/>
      <c r="Y631" s="318"/>
      <c r="Z631" s="318"/>
    </row>
    <row r="632" ht="15.75" customHeight="1">
      <c r="A632" s="8"/>
      <c r="B632" s="8"/>
      <c r="C632" s="320" t="s">
        <v>3193</v>
      </c>
      <c r="D632" s="8"/>
      <c r="E632" s="8"/>
      <c r="F632" s="8"/>
      <c r="G632" s="318"/>
      <c r="H632" s="318"/>
      <c r="I632" s="318"/>
      <c r="J632" s="318"/>
      <c r="K632" s="318"/>
      <c r="L632" s="318"/>
      <c r="M632" s="318"/>
      <c r="N632" s="318"/>
      <c r="O632" s="318"/>
      <c r="P632" s="318"/>
      <c r="Q632" s="318"/>
      <c r="R632" s="318"/>
      <c r="S632" s="318"/>
      <c r="T632" s="318"/>
      <c r="U632" s="318"/>
      <c r="V632" s="318"/>
      <c r="W632" s="318"/>
      <c r="X632" s="318"/>
      <c r="Y632" s="318"/>
      <c r="Z632" s="318"/>
    </row>
    <row r="633" ht="15.75" customHeight="1">
      <c r="A633" s="8"/>
      <c r="B633" s="8"/>
      <c r="C633" s="320" t="s">
        <v>3193</v>
      </c>
      <c r="D633" s="8"/>
      <c r="E633" s="8"/>
      <c r="F633" s="8"/>
      <c r="G633" s="318"/>
      <c r="H633" s="318"/>
      <c r="I633" s="318"/>
      <c r="J633" s="318"/>
      <c r="K633" s="318"/>
      <c r="L633" s="318"/>
      <c r="M633" s="318"/>
      <c r="N633" s="318"/>
      <c r="O633" s="318"/>
      <c r="P633" s="318"/>
      <c r="Q633" s="318"/>
      <c r="R633" s="318"/>
      <c r="S633" s="318"/>
      <c r="T633" s="318"/>
      <c r="U633" s="318"/>
      <c r="V633" s="318"/>
      <c r="W633" s="318"/>
      <c r="X633" s="318"/>
      <c r="Y633" s="318"/>
      <c r="Z633" s="318"/>
    </row>
    <row r="634" ht="15.75" customHeight="1">
      <c r="A634" s="8"/>
      <c r="B634" s="8"/>
      <c r="C634" s="320" t="s">
        <v>3193</v>
      </c>
      <c r="D634" s="8"/>
      <c r="E634" s="8"/>
      <c r="F634" s="8"/>
      <c r="G634" s="318"/>
      <c r="H634" s="318"/>
      <c r="I634" s="318"/>
      <c r="J634" s="318"/>
      <c r="K634" s="318"/>
      <c r="L634" s="318"/>
      <c r="M634" s="318"/>
      <c r="N634" s="318"/>
      <c r="O634" s="318"/>
      <c r="P634" s="318"/>
      <c r="Q634" s="318"/>
      <c r="R634" s="318"/>
      <c r="S634" s="318"/>
      <c r="T634" s="318"/>
      <c r="U634" s="318"/>
      <c r="V634" s="318"/>
      <c r="W634" s="318"/>
      <c r="X634" s="318"/>
      <c r="Y634" s="318"/>
      <c r="Z634" s="318"/>
    </row>
    <row r="635" ht="15.75" customHeight="1">
      <c r="A635" s="8"/>
      <c r="B635" s="8"/>
      <c r="C635" s="320" t="s">
        <v>3193</v>
      </c>
      <c r="D635" s="8"/>
      <c r="E635" s="8"/>
      <c r="F635" s="8"/>
      <c r="G635" s="318"/>
      <c r="H635" s="318"/>
      <c r="I635" s="318"/>
      <c r="J635" s="318"/>
      <c r="K635" s="318"/>
      <c r="L635" s="318"/>
      <c r="M635" s="318"/>
      <c r="N635" s="318"/>
      <c r="O635" s="318"/>
      <c r="P635" s="318"/>
      <c r="Q635" s="318"/>
      <c r="R635" s="318"/>
      <c r="S635" s="318"/>
      <c r="T635" s="318"/>
      <c r="U635" s="318"/>
      <c r="V635" s="318"/>
      <c r="W635" s="318"/>
      <c r="X635" s="318"/>
      <c r="Y635" s="318"/>
      <c r="Z635" s="318"/>
    </row>
    <row r="636" ht="15.75" customHeight="1">
      <c r="A636" s="8"/>
      <c r="B636" s="8"/>
      <c r="C636" s="320" t="s">
        <v>3193</v>
      </c>
      <c r="D636" s="8"/>
      <c r="E636" s="8"/>
      <c r="F636" s="8"/>
      <c r="G636" s="318"/>
      <c r="H636" s="318"/>
      <c r="I636" s="318"/>
      <c r="J636" s="318"/>
      <c r="K636" s="318"/>
      <c r="L636" s="318"/>
      <c r="M636" s="318"/>
      <c r="N636" s="318"/>
      <c r="O636" s="318"/>
      <c r="P636" s="318"/>
      <c r="Q636" s="318"/>
      <c r="R636" s="318"/>
      <c r="S636" s="318"/>
      <c r="T636" s="318"/>
      <c r="U636" s="318"/>
      <c r="V636" s="318"/>
      <c r="W636" s="318"/>
      <c r="X636" s="318"/>
      <c r="Y636" s="318"/>
      <c r="Z636" s="318"/>
    </row>
    <row r="637" ht="15.75" customHeight="1">
      <c r="A637" s="8"/>
      <c r="B637" s="8"/>
      <c r="C637" s="320" t="s">
        <v>3193</v>
      </c>
      <c r="D637" s="8"/>
      <c r="E637" s="8"/>
      <c r="F637" s="8"/>
      <c r="G637" s="318"/>
      <c r="H637" s="318"/>
      <c r="I637" s="318"/>
      <c r="J637" s="318"/>
      <c r="K637" s="318"/>
      <c r="L637" s="318"/>
      <c r="M637" s="318"/>
      <c r="N637" s="318"/>
      <c r="O637" s="318"/>
      <c r="P637" s="318"/>
      <c r="Q637" s="318"/>
      <c r="R637" s="318"/>
      <c r="S637" s="318"/>
      <c r="T637" s="318"/>
      <c r="U637" s="318"/>
      <c r="V637" s="318"/>
      <c r="W637" s="318"/>
      <c r="X637" s="318"/>
      <c r="Y637" s="318"/>
      <c r="Z637" s="318"/>
    </row>
    <row r="638" ht="15.75" customHeight="1">
      <c r="A638" s="8"/>
      <c r="B638" s="8"/>
      <c r="C638" s="320" t="s">
        <v>3193</v>
      </c>
      <c r="D638" s="8"/>
      <c r="E638" s="8"/>
      <c r="F638" s="8"/>
      <c r="G638" s="318"/>
      <c r="H638" s="318"/>
      <c r="I638" s="318"/>
      <c r="J638" s="318"/>
      <c r="K638" s="318"/>
      <c r="L638" s="318"/>
      <c r="M638" s="318"/>
      <c r="N638" s="318"/>
      <c r="O638" s="318"/>
      <c r="P638" s="318"/>
      <c r="Q638" s="318"/>
      <c r="R638" s="318"/>
      <c r="S638" s="318"/>
      <c r="T638" s="318"/>
      <c r="U638" s="318"/>
      <c r="V638" s="318"/>
      <c r="W638" s="318"/>
      <c r="X638" s="318"/>
      <c r="Y638" s="318"/>
      <c r="Z638" s="318"/>
    </row>
    <row r="639" ht="15.75" customHeight="1">
      <c r="A639" s="8"/>
      <c r="B639" s="8"/>
      <c r="C639" s="320" t="s">
        <v>3193</v>
      </c>
      <c r="D639" s="8"/>
      <c r="E639" s="8"/>
      <c r="F639" s="8"/>
      <c r="G639" s="318"/>
      <c r="H639" s="318"/>
      <c r="I639" s="318"/>
      <c r="J639" s="318"/>
      <c r="K639" s="318"/>
      <c r="L639" s="318"/>
      <c r="M639" s="318"/>
      <c r="N639" s="318"/>
      <c r="O639" s="318"/>
      <c r="P639" s="318"/>
      <c r="Q639" s="318"/>
      <c r="R639" s="318"/>
      <c r="S639" s="318"/>
      <c r="T639" s="318"/>
      <c r="U639" s="318"/>
      <c r="V639" s="318"/>
      <c r="W639" s="318"/>
      <c r="X639" s="318"/>
      <c r="Y639" s="318"/>
      <c r="Z639" s="318"/>
    </row>
    <row r="640" ht="15.75" customHeight="1">
      <c r="A640" s="8"/>
      <c r="B640" s="8"/>
      <c r="C640" s="320" t="s">
        <v>3193</v>
      </c>
      <c r="D640" s="8"/>
      <c r="E640" s="8"/>
      <c r="F640" s="8"/>
      <c r="G640" s="318"/>
      <c r="H640" s="318"/>
      <c r="I640" s="318"/>
      <c r="J640" s="318"/>
      <c r="K640" s="318"/>
      <c r="L640" s="318"/>
      <c r="M640" s="318"/>
      <c r="N640" s="318"/>
      <c r="O640" s="318"/>
      <c r="P640" s="318"/>
      <c r="Q640" s="318"/>
      <c r="R640" s="318"/>
      <c r="S640" s="318"/>
      <c r="T640" s="318"/>
      <c r="U640" s="318"/>
      <c r="V640" s="318"/>
      <c r="W640" s="318"/>
      <c r="X640" s="318"/>
      <c r="Y640" s="318"/>
      <c r="Z640" s="318"/>
    </row>
    <row r="641" ht="15.75" customHeight="1">
      <c r="A641" s="8"/>
      <c r="B641" s="8"/>
      <c r="C641" s="320" t="s">
        <v>3193</v>
      </c>
      <c r="D641" s="8"/>
      <c r="E641" s="8"/>
      <c r="F641" s="8"/>
      <c r="G641" s="318"/>
      <c r="H641" s="318"/>
      <c r="I641" s="318"/>
      <c r="J641" s="318"/>
      <c r="K641" s="318"/>
      <c r="L641" s="318"/>
      <c r="M641" s="318"/>
      <c r="N641" s="318"/>
      <c r="O641" s="318"/>
      <c r="P641" s="318"/>
      <c r="Q641" s="318"/>
      <c r="R641" s="318"/>
      <c r="S641" s="318"/>
      <c r="T641" s="318"/>
      <c r="U641" s="318"/>
      <c r="V641" s="318"/>
      <c r="W641" s="318"/>
      <c r="X641" s="318"/>
      <c r="Y641" s="318"/>
      <c r="Z641" s="318"/>
    </row>
    <row r="642" ht="15.75" customHeight="1">
      <c r="A642" s="8"/>
      <c r="B642" s="8"/>
      <c r="C642" s="320" t="s">
        <v>3193</v>
      </c>
      <c r="D642" s="8"/>
      <c r="E642" s="8"/>
      <c r="F642" s="8"/>
      <c r="G642" s="318"/>
      <c r="H642" s="318"/>
      <c r="I642" s="318"/>
      <c r="J642" s="318"/>
      <c r="K642" s="318"/>
      <c r="L642" s="318"/>
      <c r="M642" s="318"/>
      <c r="N642" s="318"/>
      <c r="O642" s="318"/>
      <c r="P642" s="318"/>
      <c r="Q642" s="318"/>
      <c r="R642" s="318"/>
      <c r="S642" s="318"/>
      <c r="T642" s="318"/>
      <c r="U642" s="318"/>
      <c r="V642" s="318"/>
      <c r="W642" s="318"/>
      <c r="X642" s="318"/>
      <c r="Y642" s="318"/>
      <c r="Z642" s="318"/>
    </row>
    <row r="643" ht="15.75" customHeight="1">
      <c r="A643" s="8"/>
      <c r="B643" s="8"/>
      <c r="C643" s="320" t="s">
        <v>3193</v>
      </c>
      <c r="D643" s="8"/>
      <c r="E643" s="8"/>
      <c r="F643" s="8"/>
      <c r="G643" s="318"/>
      <c r="H643" s="318"/>
      <c r="I643" s="318"/>
      <c r="J643" s="318"/>
      <c r="K643" s="318"/>
      <c r="L643" s="318"/>
      <c r="M643" s="318"/>
      <c r="N643" s="318"/>
      <c r="O643" s="318"/>
      <c r="P643" s="318"/>
      <c r="Q643" s="318"/>
      <c r="R643" s="318"/>
      <c r="S643" s="318"/>
      <c r="T643" s="318"/>
      <c r="U643" s="318"/>
      <c r="V643" s="318"/>
      <c r="W643" s="318"/>
      <c r="X643" s="318"/>
      <c r="Y643" s="318"/>
      <c r="Z643" s="318"/>
    </row>
    <row r="644" ht="15.75" customHeight="1">
      <c r="A644" s="8"/>
      <c r="B644" s="8"/>
      <c r="C644" s="320" t="s">
        <v>3193</v>
      </c>
      <c r="D644" s="8"/>
      <c r="E644" s="8"/>
      <c r="F644" s="8"/>
      <c r="G644" s="318"/>
      <c r="H644" s="318"/>
      <c r="I644" s="318"/>
      <c r="J644" s="318"/>
      <c r="K644" s="318"/>
      <c r="L644" s="318"/>
      <c r="M644" s="318"/>
      <c r="N644" s="318"/>
      <c r="O644" s="318"/>
      <c r="P644" s="318"/>
      <c r="Q644" s="318"/>
      <c r="R644" s="318"/>
      <c r="S644" s="318"/>
      <c r="T644" s="318"/>
      <c r="U644" s="318"/>
      <c r="V644" s="318"/>
      <c r="W644" s="318"/>
      <c r="X644" s="318"/>
      <c r="Y644" s="318"/>
      <c r="Z644" s="318"/>
    </row>
    <row r="645" ht="15.75" customHeight="1">
      <c r="A645" s="8"/>
      <c r="B645" s="8"/>
      <c r="C645" s="320" t="s">
        <v>3193</v>
      </c>
      <c r="D645" s="8"/>
      <c r="E645" s="8"/>
      <c r="F645" s="8"/>
      <c r="G645" s="318"/>
      <c r="H645" s="318"/>
      <c r="I645" s="318"/>
      <c r="J645" s="318"/>
      <c r="K645" s="318"/>
      <c r="L645" s="318"/>
      <c r="M645" s="318"/>
      <c r="N645" s="318"/>
      <c r="O645" s="318"/>
      <c r="P645" s="318"/>
      <c r="Q645" s="318"/>
      <c r="R645" s="318"/>
      <c r="S645" s="318"/>
      <c r="T645" s="318"/>
      <c r="U645" s="318"/>
      <c r="V645" s="318"/>
      <c r="W645" s="318"/>
      <c r="X645" s="318"/>
      <c r="Y645" s="318"/>
      <c r="Z645" s="318"/>
    </row>
    <row r="646" ht="15.75" customHeight="1">
      <c r="A646" s="8"/>
      <c r="B646" s="8"/>
      <c r="C646" s="320" t="s">
        <v>3193</v>
      </c>
      <c r="D646" s="8"/>
      <c r="E646" s="8"/>
      <c r="F646" s="8"/>
      <c r="G646" s="318"/>
      <c r="H646" s="318"/>
      <c r="I646" s="318"/>
      <c r="J646" s="318"/>
      <c r="K646" s="318"/>
      <c r="L646" s="318"/>
      <c r="M646" s="318"/>
      <c r="N646" s="318"/>
      <c r="O646" s="318"/>
      <c r="P646" s="318"/>
      <c r="Q646" s="318"/>
      <c r="R646" s="318"/>
      <c r="S646" s="318"/>
      <c r="T646" s="318"/>
      <c r="U646" s="318"/>
      <c r="V646" s="318"/>
      <c r="W646" s="318"/>
      <c r="X646" s="318"/>
      <c r="Y646" s="318"/>
      <c r="Z646" s="318"/>
    </row>
    <row r="647" ht="15.75" customHeight="1">
      <c r="A647" s="8"/>
      <c r="B647" s="8"/>
      <c r="C647" s="320" t="s">
        <v>3193</v>
      </c>
      <c r="D647" s="8"/>
      <c r="E647" s="8"/>
      <c r="F647" s="8"/>
      <c r="G647" s="318"/>
      <c r="H647" s="318"/>
      <c r="I647" s="318"/>
      <c r="J647" s="318"/>
      <c r="K647" s="318"/>
      <c r="L647" s="318"/>
      <c r="M647" s="318"/>
      <c r="N647" s="318"/>
      <c r="O647" s="318"/>
      <c r="P647" s="318"/>
      <c r="Q647" s="318"/>
      <c r="R647" s="318"/>
      <c r="S647" s="318"/>
      <c r="T647" s="318"/>
      <c r="U647" s="318"/>
      <c r="V647" s="318"/>
      <c r="W647" s="318"/>
      <c r="X647" s="318"/>
      <c r="Y647" s="318"/>
      <c r="Z647" s="318"/>
    </row>
    <row r="648" ht="15.75" customHeight="1">
      <c r="A648" s="8"/>
      <c r="B648" s="8"/>
      <c r="C648" s="320" t="s">
        <v>3193</v>
      </c>
      <c r="D648" s="8"/>
      <c r="E648" s="8"/>
      <c r="F648" s="8"/>
      <c r="G648" s="318"/>
      <c r="H648" s="318"/>
      <c r="I648" s="318"/>
      <c r="J648" s="318"/>
      <c r="K648" s="318"/>
      <c r="L648" s="318"/>
      <c r="M648" s="318"/>
      <c r="N648" s="318"/>
      <c r="O648" s="318"/>
      <c r="P648" s="318"/>
      <c r="Q648" s="318"/>
      <c r="R648" s="318"/>
      <c r="S648" s="318"/>
      <c r="T648" s="318"/>
      <c r="U648" s="318"/>
      <c r="V648" s="318"/>
      <c r="W648" s="318"/>
      <c r="X648" s="318"/>
      <c r="Y648" s="318"/>
      <c r="Z648" s="318"/>
    </row>
    <row r="649" ht="15.75" customHeight="1">
      <c r="A649" s="8"/>
      <c r="B649" s="8"/>
      <c r="C649" s="320" t="s">
        <v>3193</v>
      </c>
      <c r="D649" s="8"/>
      <c r="E649" s="8"/>
      <c r="F649" s="8"/>
      <c r="G649" s="318"/>
      <c r="H649" s="318"/>
      <c r="I649" s="318"/>
      <c r="J649" s="318"/>
      <c r="K649" s="318"/>
      <c r="L649" s="318"/>
      <c r="M649" s="318"/>
      <c r="N649" s="318"/>
      <c r="O649" s="318"/>
      <c r="P649" s="318"/>
      <c r="Q649" s="318"/>
      <c r="R649" s="318"/>
      <c r="S649" s="318"/>
      <c r="T649" s="318"/>
      <c r="U649" s="318"/>
      <c r="V649" s="318"/>
      <c r="W649" s="318"/>
      <c r="X649" s="318"/>
      <c r="Y649" s="318"/>
      <c r="Z649" s="318"/>
    </row>
    <row r="650" ht="15.75" customHeight="1">
      <c r="A650" s="8"/>
      <c r="B650" s="8"/>
      <c r="C650" s="320" t="s">
        <v>3193</v>
      </c>
      <c r="D650" s="8"/>
      <c r="E650" s="8"/>
      <c r="F650" s="8"/>
      <c r="G650" s="318"/>
      <c r="H650" s="318"/>
      <c r="I650" s="318"/>
      <c r="J650" s="318"/>
      <c r="K650" s="318"/>
      <c r="L650" s="318"/>
      <c r="M650" s="318"/>
      <c r="N650" s="318"/>
      <c r="O650" s="318"/>
      <c r="P650" s="318"/>
      <c r="Q650" s="318"/>
      <c r="R650" s="318"/>
      <c r="S650" s="318"/>
      <c r="T650" s="318"/>
      <c r="U650" s="318"/>
      <c r="V650" s="318"/>
      <c r="W650" s="318"/>
      <c r="X650" s="318"/>
      <c r="Y650" s="318"/>
      <c r="Z650" s="318"/>
    </row>
    <row r="651" ht="15.75" customHeight="1">
      <c r="A651" s="8"/>
      <c r="B651" s="8"/>
      <c r="C651" s="320" t="s">
        <v>3193</v>
      </c>
      <c r="D651" s="8"/>
      <c r="E651" s="8"/>
      <c r="F651" s="8"/>
      <c r="G651" s="318"/>
      <c r="H651" s="318"/>
      <c r="I651" s="318"/>
      <c r="J651" s="318"/>
      <c r="K651" s="318"/>
      <c r="L651" s="318"/>
      <c r="M651" s="318"/>
      <c r="N651" s="318"/>
      <c r="O651" s="318"/>
      <c r="P651" s="318"/>
      <c r="Q651" s="318"/>
      <c r="R651" s="318"/>
      <c r="S651" s="318"/>
      <c r="T651" s="318"/>
      <c r="U651" s="318"/>
      <c r="V651" s="318"/>
      <c r="W651" s="318"/>
      <c r="X651" s="318"/>
      <c r="Y651" s="318"/>
      <c r="Z651" s="318"/>
    </row>
    <row r="652" ht="15.75" customHeight="1">
      <c r="A652" s="8"/>
      <c r="B652" s="8"/>
      <c r="C652" s="320" t="s">
        <v>3193</v>
      </c>
      <c r="D652" s="8"/>
      <c r="E652" s="8"/>
      <c r="F652" s="8"/>
      <c r="G652" s="318"/>
      <c r="H652" s="318"/>
      <c r="I652" s="318"/>
      <c r="J652" s="318"/>
      <c r="K652" s="318"/>
      <c r="L652" s="318"/>
      <c r="M652" s="318"/>
      <c r="N652" s="318"/>
      <c r="O652" s="318"/>
      <c r="P652" s="318"/>
      <c r="Q652" s="318"/>
      <c r="R652" s="318"/>
      <c r="S652" s="318"/>
      <c r="T652" s="318"/>
      <c r="U652" s="318"/>
      <c r="V652" s="318"/>
      <c r="W652" s="318"/>
      <c r="X652" s="318"/>
      <c r="Y652" s="318"/>
      <c r="Z652" s="318"/>
    </row>
    <row r="653" ht="15.75" customHeight="1">
      <c r="A653" s="8"/>
      <c r="B653" s="8"/>
      <c r="C653" s="320" t="s">
        <v>3193</v>
      </c>
      <c r="D653" s="8"/>
      <c r="E653" s="8"/>
      <c r="F653" s="8"/>
      <c r="G653" s="318"/>
      <c r="H653" s="318"/>
      <c r="I653" s="318"/>
      <c r="J653" s="318"/>
      <c r="K653" s="318"/>
      <c r="L653" s="318"/>
      <c r="M653" s="318"/>
      <c r="N653" s="318"/>
      <c r="O653" s="318"/>
      <c r="P653" s="318"/>
      <c r="Q653" s="318"/>
      <c r="R653" s="318"/>
      <c r="S653" s="318"/>
      <c r="T653" s="318"/>
      <c r="U653" s="318"/>
      <c r="V653" s="318"/>
      <c r="W653" s="318"/>
      <c r="X653" s="318"/>
      <c r="Y653" s="318"/>
      <c r="Z653" s="318"/>
    </row>
    <row r="654" ht="15.75" customHeight="1">
      <c r="A654" s="8"/>
      <c r="B654" s="8"/>
      <c r="C654" s="320" t="s">
        <v>3193</v>
      </c>
      <c r="D654" s="8"/>
      <c r="E654" s="8"/>
      <c r="F654" s="8"/>
      <c r="G654" s="318"/>
      <c r="H654" s="318"/>
      <c r="I654" s="318"/>
      <c r="J654" s="318"/>
      <c r="K654" s="318"/>
      <c r="L654" s="318"/>
      <c r="M654" s="318"/>
      <c r="N654" s="318"/>
      <c r="O654" s="318"/>
      <c r="P654" s="318"/>
      <c r="Q654" s="318"/>
      <c r="R654" s="318"/>
      <c r="S654" s="318"/>
      <c r="T654" s="318"/>
      <c r="U654" s="318"/>
      <c r="V654" s="318"/>
      <c r="W654" s="318"/>
      <c r="X654" s="318"/>
      <c r="Y654" s="318"/>
      <c r="Z654" s="318"/>
    </row>
    <row r="655" ht="15.75" customHeight="1">
      <c r="A655" s="8"/>
      <c r="B655" s="8"/>
      <c r="C655" s="320" t="s">
        <v>3193</v>
      </c>
      <c r="D655" s="8"/>
      <c r="E655" s="8"/>
      <c r="F655" s="8"/>
      <c r="G655" s="318"/>
      <c r="H655" s="318"/>
      <c r="I655" s="318"/>
      <c r="J655" s="318"/>
      <c r="K655" s="318"/>
      <c r="L655" s="318"/>
      <c r="M655" s="318"/>
      <c r="N655" s="318"/>
      <c r="O655" s="318"/>
      <c r="P655" s="318"/>
      <c r="Q655" s="318"/>
      <c r="R655" s="318"/>
      <c r="S655" s="318"/>
      <c r="T655" s="318"/>
      <c r="U655" s="318"/>
      <c r="V655" s="318"/>
      <c r="W655" s="318"/>
      <c r="X655" s="318"/>
      <c r="Y655" s="318"/>
      <c r="Z655" s="318"/>
    </row>
    <row r="656" ht="15.75" customHeight="1">
      <c r="A656" s="8"/>
      <c r="B656" s="8"/>
      <c r="C656" s="320" t="s">
        <v>3193</v>
      </c>
      <c r="D656" s="8"/>
      <c r="E656" s="8"/>
      <c r="F656" s="8"/>
      <c r="G656" s="318"/>
      <c r="H656" s="318"/>
      <c r="I656" s="318"/>
      <c r="J656" s="318"/>
      <c r="K656" s="318"/>
      <c r="L656" s="318"/>
      <c r="M656" s="318"/>
      <c r="N656" s="318"/>
      <c r="O656" s="318"/>
      <c r="P656" s="318"/>
      <c r="Q656" s="318"/>
      <c r="R656" s="318"/>
      <c r="S656" s="318"/>
      <c r="T656" s="318"/>
      <c r="U656" s="318"/>
      <c r="V656" s="318"/>
      <c r="W656" s="318"/>
      <c r="X656" s="318"/>
      <c r="Y656" s="318"/>
      <c r="Z656" s="318"/>
    </row>
    <row r="657" ht="15.75" customHeight="1">
      <c r="A657" s="8"/>
      <c r="B657" s="8"/>
      <c r="C657" s="320" t="s">
        <v>3193</v>
      </c>
      <c r="D657" s="8"/>
      <c r="E657" s="8"/>
      <c r="F657" s="8"/>
      <c r="G657" s="318"/>
      <c r="H657" s="318"/>
      <c r="I657" s="318"/>
      <c r="J657" s="318"/>
      <c r="K657" s="318"/>
      <c r="L657" s="318"/>
      <c r="M657" s="318"/>
      <c r="N657" s="318"/>
      <c r="O657" s="318"/>
      <c r="P657" s="318"/>
      <c r="Q657" s="318"/>
      <c r="R657" s="318"/>
      <c r="S657" s="318"/>
      <c r="T657" s="318"/>
      <c r="U657" s="318"/>
      <c r="V657" s="318"/>
      <c r="W657" s="318"/>
      <c r="X657" s="318"/>
      <c r="Y657" s="318"/>
      <c r="Z657" s="318"/>
    </row>
    <row r="658" ht="15.75" customHeight="1">
      <c r="A658" s="8"/>
      <c r="B658" s="8"/>
      <c r="C658" s="320" t="s">
        <v>3193</v>
      </c>
      <c r="D658" s="8"/>
      <c r="E658" s="8"/>
      <c r="F658" s="8"/>
      <c r="G658" s="318"/>
      <c r="H658" s="318"/>
      <c r="I658" s="318"/>
      <c r="J658" s="318"/>
      <c r="K658" s="318"/>
      <c r="L658" s="318"/>
      <c r="M658" s="318"/>
      <c r="N658" s="318"/>
      <c r="O658" s="318"/>
      <c r="P658" s="318"/>
      <c r="Q658" s="318"/>
      <c r="R658" s="318"/>
      <c r="S658" s="318"/>
      <c r="T658" s="318"/>
      <c r="U658" s="318"/>
      <c r="V658" s="318"/>
      <c r="W658" s="318"/>
      <c r="X658" s="318"/>
      <c r="Y658" s="318"/>
      <c r="Z658" s="318"/>
    </row>
    <row r="659" ht="15.75" customHeight="1">
      <c r="A659" s="8"/>
      <c r="B659" s="8"/>
      <c r="C659" s="320" t="s">
        <v>3193</v>
      </c>
      <c r="D659" s="8"/>
      <c r="E659" s="8"/>
      <c r="F659" s="8"/>
      <c r="G659" s="318"/>
      <c r="H659" s="318"/>
      <c r="I659" s="318"/>
      <c r="J659" s="318"/>
      <c r="K659" s="318"/>
      <c r="L659" s="318"/>
      <c r="M659" s="318"/>
      <c r="N659" s="318"/>
      <c r="O659" s="318"/>
      <c r="P659" s="318"/>
      <c r="Q659" s="318"/>
      <c r="R659" s="318"/>
      <c r="S659" s="318"/>
      <c r="T659" s="318"/>
      <c r="U659" s="318"/>
      <c r="V659" s="318"/>
      <c r="W659" s="318"/>
      <c r="X659" s="318"/>
      <c r="Y659" s="318"/>
      <c r="Z659" s="318"/>
    </row>
    <row r="660" ht="15.75" customHeight="1">
      <c r="A660" s="8"/>
      <c r="B660" s="8"/>
      <c r="C660" s="320" t="s">
        <v>3193</v>
      </c>
      <c r="D660" s="8"/>
      <c r="E660" s="8"/>
      <c r="F660" s="8"/>
      <c r="G660" s="318"/>
      <c r="H660" s="318"/>
      <c r="I660" s="318"/>
      <c r="J660" s="318"/>
      <c r="K660" s="318"/>
      <c r="L660" s="318"/>
      <c r="M660" s="318"/>
      <c r="N660" s="318"/>
      <c r="O660" s="318"/>
      <c r="P660" s="318"/>
      <c r="Q660" s="318"/>
      <c r="R660" s="318"/>
      <c r="S660" s="318"/>
      <c r="T660" s="318"/>
      <c r="U660" s="318"/>
      <c r="V660" s="318"/>
      <c r="W660" s="318"/>
      <c r="X660" s="318"/>
      <c r="Y660" s="318"/>
      <c r="Z660" s="318"/>
    </row>
    <row r="661" ht="15.75" customHeight="1">
      <c r="A661" s="8"/>
      <c r="B661" s="8"/>
      <c r="C661" s="320" t="s">
        <v>3193</v>
      </c>
      <c r="D661" s="8"/>
      <c r="E661" s="8"/>
      <c r="F661" s="8"/>
      <c r="G661" s="318"/>
      <c r="H661" s="318"/>
      <c r="I661" s="318"/>
      <c r="J661" s="318"/>
      <c r="K661" s="318"/>
      <c r="L661" s="318"/>
      <c r="M661" s="318"/>
      <c r="N661" s="318"/>
      <c r="O661" s="318"/>
      <c r="P661" s="318"/>
      <c r="Q661" s="318"/>
      <c r="R661" s="318"/>
      <c r="S661" s="318"/>
      <c r="T661" s="318"/>
      <c r="U661" s="318"/>
      <c r="V661" s="318"/>
      <c r="W661" s="318"/>
      <c r="X661" s="318"/>
      <c r="Y661" s="318"/>
      <c r="Z661" s="318"/>
    </row>
    <row r="662" ht="15.75" customHeight="1">
      <c r="A662" s="8"/>
      <c r="B662" s="8"/>
      <c r="C662" s="320" t="s">
        <v>3193</v>
      </c>
      <c r="D662" s="8"/>
      <c r="E662" s="8"/>
      <c r="F662" s="8"/>
      <c r="G662" s="318"/>
      <c r="H662" s="318"/>
      <c r="I662" s="318"/>
      <c r="J662" s="318"/>
      <c r="K662" s="318"/>
      <c r="L662" s="318"/>
      <c r="M662" s="318"/>
      <c r="N662" s="318"/>
      <c r="O662" s="318"/>
      <c r="P662" s="318"/>
      <c r="Q662" s="318"/>
      <c r="R662" s="318"/>
      <c r="S662" s="318"/>
      <c r="T662" s="318"/>
      <c r="U662" s="318"/>
      <c r="V662" s="318"/>
      <c r="W662" s="318"/>
      <c r="X662" s="318"/>
      <c r="Y662" s="318"/>
      <c r="Z662" s="318"/>
    </row>
    <row r="663" ht="15.75" customHeight="1">
      <c r="A663" s="8"/>
      <c r="B663" s="8"/>
      <c r="C663" s="320" t="s">
        <v>3193</v>
      </c>
      <c r="D663" s="8"/>
      <c r="E663" s="8"/>
      <c r="F663" s="8"/>
      <c r="G663" s="318"/>
      <c r="H663" s="318"/>
      <c r="I663" s="318"/>
      <c r="J663" s="318"/>
      <c r="K663" s="318"/>
      <c r="L663" s="318"/>
      <c r="M663" s="318"/>
      <c r="N663" s="318"/>
      <c r="O663" s="318"/>
      <c r="P663" s="318"/>
      <c r="Q663" s="318"/>
      <c r="R663" s="318"/>
      <c r="S663" s="318"/>
      <c r="T663" s="318"/>
      <c r="U663" s="318"/>
      <c r="V663" s="318"/>
      <c r="W663" s="318"/>
      <c r="X663" s="318"/>
      <c r="Y663" s="318"/>
      <c r="Z663" s="318"/>
    </row>
    <row r="664" ht="15.75" customHeight="1">
      <c r="A664" s="8"/>
      <c r="B664" s="8"/>
      <c r="C664" s="320" t="s">
        <v>3193</v>
      </c>
      <c r="D664" s="8"/>
      <c r="E664" s="8"/>
      <c r="F664" s="8"/>
      <c r="G664" s="318"/>
      <c r="H664" s="318"/>
      <c r="I664" s="318"/>
      <c r="J664" s="318"/>
      <c r="K664" s="318"/>
      <c r="L664" s="318"/>
      <c r="M664" s="318"/>
      <c r="N664" s="318"/>
      <c r="O664" s="318"/>
      <c r="P664" s="318"/>
      <c r="Q664" s="318"/>
      <c r="R664" s="318"/>
      <c r="S664" s="318"/>
      <c r="T664" s="318"/>
      <c r="U664" s="318"/>
      <c r="V664" s="318"/>
      <c r="W664" s="318"/>
      <c r="X664" s="318"/>
      <c r="Y664" s="318"/>
      <c r="Z664" s="318"/>
    </row>
    <row r="665" ht="15.75" customHeight="1">
      <c r="A665" s="8"/>
      <c r="B665" s="8"/>
      <c r="C665" s="320" t="s">
        <v>3193</v>
      </c>
      <c r="D665" s="8"/>
      <c r="E665" s="8"/>
      <c r="F665" s="8"/>
      <c r="G665" s="318"/>
      <c r="H665" s="318"/>
      <c r="I665" s="318"/>
      <c r="J665" s="318"/>
      <c r="K665" s="318"/>
      <c r="L665" s="318"/>
      <c r="M665" s="318"/>
      <c r="N665" s="318"/>
      <c r="O665" s="318"/>
      <c r="P665" s="318"/>
      <c r="Q665" s="318"/>
      <c r="R665" s="318"/>
      <c r="S665" s="318"/>
      <c r="T665" s="318"/>
      <c r="U665" s="318"/>
      <c r="V665" s="318"/>
      <c r="W665" s="318"/>
      <c r="X665" s="318"/>
      <c r="Y665" s="318"/>
      <c r="Z665" s="318"/>
    </row>
    <row r="666" ht="15.75" customHeight="1">
      <c r="A666" s="8"/>
      <c r="B666" s="8"/>
      <c r="C666" s="320" t="s">
        <v>3193</v>
      </c>
      <c r="D666" s="8"/>
      <c r="E666" s="8"/>
      <c r="F666" s="8"/>
      <c r="G666" s="318"/>
      <c r="H666" s="318"/>
      <c r="I666" s="318"/>
      <c r="J666" s="318"/>
      <c r="K666" s="318"/>
      <c r="L666" s="318"/>
      <c r="M666" s="318"/>
      <c r="N666" s="318"/>
      <c r="O666" s="318"/>
      <c r="P666" s="318"/>
      <c r="Q666" s="318"/>
      <c r="R666" s="318"/>
      <c r="S666" s="318"/>
      <c r="T666" s="318"/>
      <c r="U666" s="318"/>
      <c r="V666" s="318"/>
      <c r="W666" s="318"/>
      <c r="X666" s="318"/>
      <c r="Y666" s="318"/>
      <c r="Z666" s="318"/>
    </row>
    <row r="667" ht="15.75" customHeight="1">
      <c r="A667" s="8"/>
      <c r="B667" s="8"/>
      <c r="C667" s="320" t="s">
        <v>3193</v>
      </c>
      <c r="D667" s="8"/>
      <c r="E667" s="8"/>
      <c r="F667" s="8"/>
      <c r="G667" s="318"/>
      <c r="H667" s="318"/>
      <c r="I667" s="318"/>
      <c r="J667" s="318"/>
      <c r="K667" s="318"/>
      <c r="L667" s="318"/>
      <c r="M667" s="318"/>
      <c r="N667" s="318"/>
      <c r="O667" s="318"/>
      <c r="P667" s="318"/>
      <c r="Q667" s="318"/>
      <c r="R667" s="318"/>
      <c r="S667" s="318"/>
      <c r="T667" s="318"/>
      <c r="U667" s="318"/>
      <c r="V667" s="318"/>
      <c r="W667" s="318"/>
      <c r="X667" s="318"/>
      <c r="Y667" s="318"/>
      <c r="Z667" s="318"/>
    </row>
    <row r="668" ht="15.75" customHeight="1">
      <c r="A668" s="8"/>
      <c r="B668" s="8"/>
      <c r="C668" s="320" t="s">
        <v>3193</v>
      </c>
      <c r="D668" s="8"/>
      <c r="E668" s="8"/>
      <c r="F668" s="8"/>
      <c r="G668" s="318"/>
      <c r="H668" s="318"/>
      <c r="I668" s="318"/>
      <c r="J668" s="318"/>
      <c r="K668" s="318"/>
      <c r="L668" s="318"/>
      <c r="M668" s="318"/>
      <c r="N668" s="318"/>
      <c r="O668" s="318"/>
      <c r="P668" s="318"/>
      <c r="Q668" s="318"/>
      <c r="R668" s="318"/>
      <c r="S668" s="318"/>
      <c r="T668" s="318"/>
      <c r="U668" s="318"/>
      <c r="V668" s="318"/>
      <c r="W668" s="318"/>
      <c r="X668" s="318"/>
      <c r="Y668" s="318"/>
      <c r="Z668" s="318"/>
    </row>
    <row r="669" ht="15.75" customHeight="1">
      <c r="A669" s="8"/>
      <c r="B669" s="8"/>
      <c r="C669" s="320" t="s">
        <v>3193</v>
      </c>
      <c r="D669" s="8"/>
      <c r="E669" s="8"/>
      <c r="F669" s="8"/>
      <c r="G669" s="318"/>
      <c r="H669" s="318"/>
      <c r="I669" s="318"/>
      <c r="J669" s="318"/>
      <c r="K669" s="318"/>
      <c r="L669" s="318"/>
      <c r="M669" s="318"/>
      <c r="N669" s="318"/>
      <c r="O669" s="318"/>
      <c r="P669" s="318"/>
      <c r="Q669" s="318"/>
      <c r="R669" s="318"/>
      <c r="S669" s="318"/>
      <c r="T669" s="318"/>
      <c r="U669" s="318"/>
      <c r="V669" s="318"/>
      <c r="W669" s="318"/>
      <c r="X669" s="318"/>
      <c r="Y669" s="318"/>
      <c r="Z669" s="318"/>
    </row>
    <row r="670" ht="15.75" customHeight="1">
      <c r="A670" s="8"/>
      <c r="B670" s="8"/>
      <c r="C670" s="320" t="s">
        <v>3193</v>
      </c>
      <c r="D670" s="8"/>
      <c r="E670" s="8"/>
      <c r="F670" s="8"/>
      <c r="G670" s="318"/>
      <c r="H670" s="318"/>
      <c r="I670" s="318"/>
      <c r="J670" s="318"/>
      <c r="K670" s="318"/>
      <c r="L670" s="318"/>
      <c r="M670" s="318"/>
      <c r="N670" s="318"/>
      <c r="O670" s="318"/>
      <c r="P670" s="318"/>
      <c r="Q670" s="318"/>
      <c r="R670" s="318"/>
      <c r="S670" s="318"/>
      <c r="T670" s="318"/>
      <c r="U670" s="318"/>
      <c r="V670" s="318"/>
      <c r="W670" s="318"/>
      <c r="X670" s="318"/>
      <c r="Y670" s="318"/>
      <c r="Z670" s="318"/>
    </row>
    <row r="671" ht="15.75" customHeight="1">
      <c r="A671" s="8"/>
      <c r="B671" s="8"/>
      <c r="C671" s="320" t="s">
        <v>3193</v>
      </c>
      <c r="D671" s="8"/>
      <c r="E671" s="8"/>
      <c r="F671" s="8"/>
      <c r="G671" s="318"/>
      <c r="H671" s="318"/>
      <c r="I671" s="318"/>
      <c r="J671" s="318"/>
      <c r="K671" s="318"/>
      <c r="L671" s="318"/>
      <c r="M671" s="318"/>
      <c r="N671" s="318"/>
      <c r="O671" s="318"/>
      <c r="P671" s="318"/>
      <c r="Q671" s="318"/>
      <c r="R671" s="318"/>
      <c r="S671" s="318"/>
      <c r="T671" s="318"/>
      <c r="U671" s="318"/>
      <c r="V671" s="318"/>
      <c r="W671" s="318"/>
      <c r="X671" s="318"/>
      <c r="Y671" s="318"/>
      <c r="Z671" s="318"/>
    </row>
    <row r="672" ht="15.75" customHeight="1">
      <c r="A672" s="8"/>
      <c r="B672" s="8"/>
      <c r="C672" s="320" t="s">
        <v>3193</v>
      </c>
      <c r="D672" s="8"/>
      <c r="E672" s="8"/>
      <c r="F672" s="8"/>
      <c r="G672" s="318"/>
      <c r="H672" s="318"/>
      <c r="I672" s="318"/>
      <c r="J672" s="318"/>
      <c r="K672" s="318"/>
      <c r="L672" s="318"/>
      <c r="M672" s="318"/>
      <c r="N672" s="318"/>
      <c r="O672" s="318"/>
      <c r="P672" s="318"/>
      <c r="Q672" s="318"/>
      <c r="R672" s="318"/>
      <c r="S672" s="318"/>
      <c r="T672" s="318"/>
      <c r="U672" s="318"/>
      <c r="V672" s="318"/>
      <c r="W672" s="318"/>
      <c r="X672" s="318"/>
      <c r="Y672" s="318"/>
      <c r="Z672" s="318"/>
    </row>
    <row r="673" ht="15.75" customHeight="1">
      <c r="A673" s="8"/>
      <c r="B673" s="8"/>
      <c r="C673" s="320" t="s">
        <v>3193</v>
      </c>
      <c r="D673" s="8"/>
      <c r="E673" s="8"/>
      <c r="F673" s="8"/>
      <c r="G673" s="318"/>
      <c r="H673" s="318"/>
      <c r="I673" s="318"/>
      <c r="J673" s="318"/>
      <c r="K673" s="318"/>
      <c r="L673" s="318"/>
      <c r="M673" s="318"/>
      <c r="N673" s="318"/>
      <c r="O673" s="318"/>
      <c r="P673" s="318"/>
      <c r="Q673" s="318"/>
      <c r="R673" s="318"/>
      <c r="S673" s="318"/>
      <c r="T673" s="318"/>
      <c r="U673" s="318"/>
      <c r="V673" s="318"/>
      <c r="W673" s="318"/>
      <c r="X673" s="318"/>
      <c r="Y673" s="318"/>
      <c r="Z673" s="318"/>
    </row>
    <row r="674" ht="15.75" customHeight="1">
      <c r="A674" s="8"/>
      <c r="B674" s="8"/>
      <c r="C674" s="320" t="s">
        <v>3193</v>
      </c>
      <c r="D674" s="8"/>
      <c r="E674" s="8"/>
      <c r="F674" s="8"/>
      <c r="G674" s="318"/>
      <c r="H674" s="318"/>
      <c r="I674" s="318"/>
      <c r="J674" s="318"/>
      <c r="K674" s="318"/>
      <c r="L674" s="318"/>
      <c r="M674" s="318"/>
      <c r="N674" s="318"/>
      <c r="O674" s="318"/>
      <c r="P674" s="318"/>
      <c r="Q674" s="318"/>
      <c r="R674" s="318"/>
      <c r="S674" s="318"/>
      <c r="T674" s="318"/>
      <c r="U674" s="318"/>
      <c r="V674" s="318"/>
      <c r="W674" s="318"/>
      <c r="X674" s="318"/>
      <c r="Y674" s="318"/>
      <c r="Z674" s="318"/>
    </row>
    <row r="675" ht="15.75" customHeight="1">
      <c r="A675" s="8"/>
      <c r="B675" s="8"/>
      <c r="C675" s="320" t="s">
        <v>3193</v>
      </c>
      <c r="D675" s="8"/>
      <c r="E675" s="8"/>
      <c r="F675" s="8"/>
      <c r="G675" s="318"/>
      <c r="H675" s="318"/>
      <c r="I675" s="318"/>
      <c r="J675" s="318"/>
      <c r="K675" s="318"/>
      <c r="L675" s="318"/>
      <c r="M675" s="318"/>
      <c r="N675" s="318"/>
      <c r="O675" s="318"/>
      <c r="P675" s="318"/>
      <c r="Q675" s="318"/>
      <c r="R675" s="318"/>
      <c r="S675" s="318"/>
      <c r="T675" s="318"/>
      <c r="U675" s="318"/>
      <c r="V675" s="318"/>
      <c r="W675" s="318"/>
      <c r="X675" s="318"/>
      <c r="Y675" s="318"/>
      <c r="Z675" s="318"/>
    </row>
    <row r="676" ht="15.75" customHeight="1">
      <c r="A676" s="8"/>
      <c r="B676" s="8"/>
      <c r="C676" s="320" t="s">
        <v>3193</v>
      </c>
      <c r="D676" s="8"/>
      <c r="E676" s="8"/>
      <c r="F676" s="8"/>
      <c r="G676" s="318"/>
      <c r="H676" s="318"/>
      <c r="I676" s="318"/>
      <c r="J676" s="318"/>
      <c r="K676" s="318"/>
      <c r="L676" s="318"/>
      <c r="M676" s="318"/>
      <c r="N676" s="318"/>
      <c r="O676" s="318"/>
      <c r="P676" s="318"/>
      <c r="Q676" s="318"/>
      <c r="R676" s="318"/>
      <c r="S676" s="318"/>
      <c r="T676" s="318"/>
      <c r="U676" s="318"/>
      <c r="V676" s="318"/>
      <c r="W676" s="318"/>
      <c r="X676" s="318"/>
      <c r="Y676" s="318"/>
      <c r="Z676" s="318"/>
    </row>
    <row r="677" ht="15.75" customHeight="1">
      <c r="A677" s="8"/>
      <c r="B677" s="8"/>
      <c r="C677" s="320" t="s">
        <v>3193</v>
      </c>
      <c r="D677" s="8"/>
      <c r="E677" s="8"/>
      <c r="F677" s="8"/>
      <c r="G677" s="318"/>
      <c r="H677" s="318"/>
      <c r="I677" s="318"/>
      <c r="J677" s="318"/>
      <c r="K677" s="318"/>
      <c r="L677" s="318"/>
      <c r="M677" s="318"/>
      <c r="N677" s="318"/>
      <c r="O677" s="318"/>
      <c r="P677" s="318"/>
      <c r="Q677" s="318"/>
      <c r="R677" s="318"/>
      <c r="S677" s="318"/>
      <c r="T677" s="318"/>
      <c r="U677" s="318"/>
      <c r="V677" s="318"/>
      <c r="W677" s="318"/>
      <c r="X677" s="318"/>
      <c r="Y677" s="318"/>
      <c r="Z677" s="318"/>
    </row>
    <row r="678" ht="15.75" customHeight="1">
      <c r="A678" s="8"/>
      <c r="B678" s="8"/>
      <c r="C678" s="320" t="s">
        <v>3193</v>
      </c>
      <c r="D678" s="8"/>
      <c r="E678" s="8"/>
      <c r="F678" s="8"/>
      <c r="G678" s="318"/>
      <c r="H678" s="318"/>
      <c r="I678" s="318"/>
      <c r="J678" s="318"/>
      <c r="K678" s="318"/>
      <c r="L678" s="318"/>
      <c r="M678" s="318"/>
      <c r="N678" s="318"/>
      <c r="O678" s="318"/>
      <c r="P678" s="318"/>
      <c r="Q678" s="318"/>
      <c r="R678" s="318"/>
      <c r="S678" s="318"/>
      <c r="T678" s="318"/>
      <c r="U678" s="318"/>
      <c r="V678" s="318"/>
      <c r="W678" s="318"/>
      <c r="X678" s="318"/>
      <c r="Y678" s="318"/>
      <c r="Z678" s="318"/>
    </row>
    <row r="679" ht="15.75" customHeight="1">
      <c r="A679" s="8"/>
      <c r="B679" s="8"/>
      <c r="C679" s="320" t="s">
        <v>3193</v>
      </c>
      <c r="D679" s="8"/>
      <c r="E679" s="8"/>
      <c r="F679" s="8"/>
      <c r="G679" s="318"/>
      <c r="H679" s="318"/>
      <c r="I679" s="318"/>
      <c r="J679" s="318"/>
      <c r="K679" s="318"/>
      <c r="L679" s="318"/>
      <c r="M679" s="318"/>
      <c r="N679" s="318"/>
      <c r="O679" s="318"/>
      <c r="P679" s="318"/>
      <c r="Q679" s="318"/>
      <c r="R679" s="318"/>
      <c r="S679" s="318"/>
      <c r="T679" s="318"/>
      <c r="U679" s="318"/>
      <c r="V679" s="318"/>
      <c r="W679" s="318"/>
      <c r="X679" s="318"/>
      <c r="Y679" s="318"/>
      <c r="Z679" s="318"/>
    </row>
    <row r="680" ht="15.75" customHeight="1">
      <c r="A680" s="8"/>
      <c r="B680" s="8"/>
      <c r="C680" s="320" t="s">
        <v>3193</v>
      </c>
      <c r="D680" s="8"/>
      <c r="E680" s="8"/>
      <c r="F680" s="8"/>
      <c r="G680" s="318"/>
      <c r="H680" s="318"/>
      <c r="I680" s="318"/>
      <c r="J680" s="318"/>
      <c r="K680" s="318"/>
      <c r="L680" s="318"/>
      <c r="M680" s="318"/>
      <c r="N680" s="318"/>
      <c r="O680" s="318"/>
      <c r="P680" s="318"/>
      <c r="Q680" s="318"/>
      <c r="R680" s="318"/>
      <c r="S680" s="318"/>
      <c r="T680" s="318"/>
      <c r="U680" s="318"/>
      <c r="V680" s="318"/>
      <c r="W680" s="318"/>
      <c r="X680" s="318"/>
      <c r="Y680" s="318"/>
      <c r="Z680" s="318"/>
    </row>
    <row r="681" ht="15.75" customHeight="1">
      <c r="A681" s="8"/>
      <c r="B681" s="8"/>
      <c r="C681" s="320" t="s">
        <v>3193</v>
      </c>
      <c r="D681" s="8"/>
      <c r="E681" s="8"/>
      <c r="F681" s="8"/>
      <c r="G681" s="318"/>
      <c r="H681" s="318"/>
      <c r="I681" s="318"/>
      <c r="J681" s="318"/>
      <c r="K681" s="318"/>
      <c r="L681" s="318"/>
      <c r="M681" s="318"/>
      <c r="N681" s="318"/>
      <c r="O681" s="318"/>
      <c r="P681" s="318"/>
      <c r="Q681" s="318"/>
      <c r="R681" s="318"/>
      <c r="S681" s="318"/>
      <c r="T681" s="318"/>
      <c r="U681" s="318"/>
      <c r="V681" s="318"/>
      <c r="W681" s="318"/>
      <c r="X681" s="318"/>
      <c r="Y681" s="318"/>
      <c r="Z681" s="318"/>
    </row>
    <row r="682" ht="15.75" customHeight="1">
      <c r="A682" s="8"/>
      <c r="B682" s="8"/>
      <c r="C682" s="320" t="s">
        <v>3193</v>
      </c>
      <c r="D682" s="8"/>
      <c r="E682" s="8"/>
      <c r="F682" s="8"/>
      <c r="G682" s="318"/>
      <c r="H682" s="318"/>
      <c r="I682" s="318"/>
      <c r="J682" s="318"/>
      <c r="K682" s="318"/>
      <c r="L682" s="318"/>
      <c r="M682" s="318"/>
      <c r="N682" s="318"/>
      <c r="O682" s="318"/>
      <c r="P682" s="318"/>
      <c r="Q682" s="318"/>
      <c r="R682" s="318"/>
      <c r="S682" s="318"/>
      <c r="T682" s="318"/>
      <c r="U682" s="318"/>
      <c r="V682" s="318"/>
      <c r="W682" s="318"/>
      <c r="X682" s="318"/>
      <c r="Y682" s="318"/>
      <c r="Z682" s="318"/>
    </row>
    <row r="683" ht="15.75" customHeight="1">
      <c r="A683" s="8"/>
      <c r="B683" s="8"/>
      <c r="C683" s="320" t="s">
        <v>3193</v>
      </c>
      <c r="D683" s="8"/>
      <c r="E683" s="8"/>
      <c r="F683" s="8"/>
      <c r="G683" s="318"/>
      <c r="H683" s="318"/>
      <c r="I683" s="318"/>
      <c r="J683" s="318"/>
      <c r="K683" s="318"/>
      <c r="L683" s="318"/>
      <c r="M683" s="318"/>
      <c r="N683" s="318"/>
      <c r="O683" s="318"/>
      <c r="P683" s="318"/>
      <c r="Q683" s="318"/>
      <c r="R683" s="318"/>
      <c r="S683" s="318"/>
      <c r="T683" s="318"/>
      <c r="U683" s="318"/>
      <c r="V683" s="318"/>
      <c r="W683" s="318"/>
      <c r="X683" s="318"/>
      <c r="Y683" s="318"/>
      <c r="Z683" s="318"/>
    </row>
    <row r="684" ht="15.75" customHeight="1">
      <c r="A684" s="8"/>
      <c r="B684" s="8"/>
      <c r="C684" s="320" t="s">
        <v>3193</v>
      </c>
      <c r="D684" s="8"/>
      <c r="E684" s="8"/>
      <c r="F684" s="8"/>
      <c r="G684" s="318"/>
      <c r="H684" s="318"/>
      <c r="I684" s="318"/>
      <c r="J684" s="318"/>
      <c r="K684" s="318"/>
      <c r="L684" s="318"/>
      <c r="M684" s="318"/>
      <c r="N684" s="318"/>
      <c r="O684" s="318"/>
      <c r="P684" s="318"/>
      <c r="Q684" s="318"/>
      <c r="R684" s="318"/>
      <c r="S684" s="318"/>
      <c r="T684" s="318"/>
      <c r="U684" s="318"/>
      <c r="V684" s="318"/>
      <c r="W684" s="318"/>
      <c r="X684" s="318"/>
      <c r="Y684" s="318"/>
      <c r="Z684" s="318"/>
    </row>
    <row r="685" ht="15.75" customHeight="1">
      <c r="A685" s="8"/>
      <c r="B685" s="8"/>
      <c r="C685" s="320" t="s">
        <v>3193</v>
      </c>
      <c r="D685" s="8"/>
      <c r="E685" s="8"/>
      <c r="F685" s="8"/>
      <c r="G685" s="318"/>
      <c r="H685" s="318"/>
      <c r="I685" s="318"/>
      <c r="J685" s="318"/>
      <c r="K685" s="318"/>
      <c r="L685" s="318"/>
      <c r="M685" s="318"/>
      <c r="N685" s="318"/>
      <c r="O685" s="318"/>
      <c r="P685" s="318"/>
      <c r="Q685" s="318"/>
      <c r="R685" s="318"/>
      <c r="S685" s="318"/>
      <c r="T685" s="318"/>
      <c r="U685" s="318"/>
      <c r="V685" s="318"/>
      <c r="W685" s="318"/>
      <c r="X685" s="318"/>
      <c r="Y685" s="318"/>
      <c r="Z685" s="318"/>
    </row>
    <row r="686" ht="15.75" customHeight="1">
      <c r="A686" s="8"/>
      <c r="B686" s="8"/>
      <c r="C686" s="320" t="s">
        <v>3193</v>
      </c>
      <c r="D686" s="8"/>
      <c r="E686" s="8"/>
      <c r="F686" s="8"/>
      <c r="G686" s="318"/>
      <c r="H686" s="318"/>
      <c r="I686" s="318"/>
      <c r="J686" s="318"/>
      <c r="K686" s="318"/>
      <c r="L686" s="318"/>
      <c r="M686" s="318"/>
      <c r="N686" s="318"/>
      <c r="O686" s="318"/>
      <c r="P686" s="318"/>
      <c r="Q686" s="318"/>
      <c r="R686" s="318"/>
      <c r="S686" s="318"/>
      <c r="T686" s="318"/>
      <c r="U686" s="318"/>
      <c r="V686" s="318"/>
      <c r="W686" s="318"/>
      <c r="X686" s="318"/>
      <c r="Y686" s="318"/>
      <c r="Z686" s="318"/>
    </row>
    <row r="687" ht="15.75" customHeight="1">
      <c r="A687" s="8"/>
      <c r="B687" s="8"/>
      <c r="C687" s="320" t="s">
        <v>3193</v>
      </c>
      <c r="D687" s="8"/>
      <c r="E687" s="8"/>
      <c r="F687" s="8"/>
      <c r="G687" s="318"/>
      <c r="H687" s="318"/>
      <c r="I687" s="318"/>
      <c r="J687" s="318"/>
      <c r="K687" s="318"/>
      <c r="L687" s="318"/>
      <c r="M687" s="318"/>
      <c r="N687" s="318"/>
      <c r="O687" s="318"/>
      <c r="P687" s="318"/>
      <c r="Q687" s="318"/>
      <c r="R687" s="318"/>
      <c r="S687" s="318"/>
      <c r="T687" s="318"/>
      <c r="U687" s="318"/>
      <c r="V687" s="318"/>
      <c r="W687" s="318"/>
      <c r="X687" s="318"/>
      <c r="Y687" s="318"/>
      <c r="Z687" s="318"/>
    </row>
    <row r="688" ht="15.75" customHeight="1">
      <c r="A688" s="8"/>
      <c r="B688" s="8"/>
      <c r="C688" s="320" t="s">
        <v>3193</v>
      </c>
      <c r="D688" s="8"/>
      <c r="E688" s="8"/>
      <c r="F688" s="8"/>
      <c r="G688" s="318"/>
      <c r="H688" s="318"/>
      <c r="I688" s="318"/>
      <c r="J688" s="318"/>
      <c r="K688" s="318"/>
      <c r="L688" s="318"/>
      <c r="M688" s="318"/>
      <c r="N688" s="318"/>
      <c r="O688" s="318"/>
      <c r="P688" s="318"/>
      <c r="Q688" s="318"/>
      <c r="R688" s="318"/>
      <c r="S688" s="318"/>
      <c r="T688" s="318"/>
      <c r="U688" s="318"/>
      <c r="V688" s="318"/>
      <c r="W688" s="318"/>
      <c r="X688" s="318"/>
      <c r="Y688" s="318"/>
      <c r="Z688" s="318"/>
    </row>
    <row r="689" ht="15.75" customHeight="1">
      <c r="A689" s="8"/>
      <c r="B689" s="8"/>
      <c r="C689" s="320" t="s">
        <v>3193</v>
      </c>
      <c r="D689" s="8"/>
      <c r="E689" s="8"/>
      <c r="F689" s="8"/>
      <c r="G689" s="318"/>
      <c r="H689" s="318"/>
      <c r="I689" s="318"/>
      <c r="J689" s="318"/>
      <c r="K689" s="318"/>
      <c r="L689" s="318"/>
      <c r="M689" s="318"/>
      <c r="N689" s="318"/>
      <c r="O689" s="318"/>
      <c r="P689" s="318"/>
      <c r="Q689" s="318"/>
      <c r="R689" s="318"/>
      <c r="S689" s="318"/>
      <c r="T689" s="318"/>
      <c r="U689" s="318"/>
      <c r="V689" s="318"/>
      <c r="W689" s="318"/>
      <c r="X689" s="318"/>
      <c r="Y689" s="318"/>
      <c r="Z689" s="318"/>
    </row>
    <row r="690" ht="15.75" customHeight="1">
      <c r="A690" s="8"/>
      <c r="B690" s="8"/>
      <c r="C690" s="320" t="s">
        <v>3193</v>
      </c>
      <c r="D690" s="8"/>
      <c r="E690" s="8"/>
      <c r="F690" s="8"/>
      <c r="G690" s="318"/>
      <c r="H690" s="318"/>
      <c r="I690" s="318"/>
      <c r="J690" s="318"/>
      <c r="K690" s="318"/>
      <c r="L690" s="318"/>
      <c r="M690" s="318"/>
      <c r="N690" s="318"/>
      <c r="O690" s="318"/>
      <c r="P690" s="318"/>
      <c r="Q690" s="318"/>
      <c r="R690" s="318"/>
      <c r="S690" s="318"/>
      <c r="T690" s="318"/>
      <c r="U690" s="318"/>
      <c r="V690" s="318"/>
      <c r="W690" s="318"/>
      <c r="X690" s="318"/>
      <c r="Y690" s="318"/>
      <c r="Z690" s="318"/>
    </row>
    <row r="691" ht="15.75" customHeight="1">
      <c r="A691" s="8"/>
      <c r="B691" s="8"/>
      <c r="C691" s="320" t="s">
        <v>3193</v>
      </c>
      <c r="D691" s="8"/>
      <c r="E691" s="8"/>
      <c r="F691" s="8"/>
      <c r="G691" s="318"/>
      <c r="H691" s="318"/>
      <c r="I691" s="318"/>
      <c r="J691" s="318"/>
      <c r="K691" s="318"/>
      <c r="L691" s="318"/>
      <c r="M691" s="318"/>
      <c r="N691" s="318"/>
      <c r="O691" s="318"/>
      <c r="P691" s="318"/>
      <c r="Q691" s="318"/>
      <c r="R691" s="318"/>
      <c r="S691" s="318"/>
      <c r="T691" s="318"/>
      <c r="U691" s="318"/>
      <c r="V691" s="318"/>
      <c r="W691" s="318"/>
      <c r="X691" s="318"/>
      <c r="Y691" s="318"/>
      <c r="Z691" s="318"/>
    </row>
    <row r="692" ht="15.75" customHeight="1">
      <c r="A692" s="8"/>
      <c r="B692" s="8"/>
      <c r="C692" s="320" t="s">
        <v>3193</v>
      </c>
      <c r="D692" s="8"/>
      <c r="E692" s="8"/>
      <c r="F692" s="8"/>
      <c r="G692" s="318"/>
      <c r="H692" s="318"/>
      <c r="I692" s="318"/>
      <c r="J692" s="318"/>
      <c r="K692" s="318"/>
      <c r="L692" s="318"/>
      <c r="M692" s="318"/>
      <c r="N692" s="318"/>
      <c r="O692" s="318"/>
      <c r="P692" s="318"/>
      <c r="Q692" s="318"/>
      <c r="R692" s="318"/>
      <c r="S692" s="318"/>
      <c r="T692" s="318"/>
      <c r="U692" s="318"/>
      <c r="V692" s="318"/>
      <c r="W692" s="318"/>
      <c r="X692" s="318"/>
      <c r="Y692" s="318"/>
      <c r="Z692" s="318"/>
    </row>
    <row r="693" ht="15.75" customHeight="1">
      <c r="A693" s="8"/>
      <c r="B693" s="8"/>
      <c r="C693" s="320" t="s">
        <v>3193</v>
      </c>
      <c r="D693" s="8"/>
      <c r="E693" s="8"/>
      <c r="F693" s="8"/>
      <c r="G693" s="318"/>
      <c r="H693" s="318"/>
      <c r="I693" s="318"/>
      <c r="J693" s="318"/>
      <c r="K693" s="318"/>
      <c r="L693" s="318"/>
      <c r="M693" s="318"/>
      <c r="N693" s="318"/>
      <c r="O693" s="318"/>
      <c r="P693" s="318"/>
      <c r="Q693" s="318"/>
      <c r="R693" s="318"/>
      <c r="S693" s="318"/>
      <c r="T693" s="318"/>
      <c r="U693" s="318"/>
      <c r="V693" s="318"/>
      <c r="W693" s="318"/>
      <c r="X693" s="318"/>
      <c r="Y693" s="318"/>
      <c r="Z693" s="318"/>
    </row>
    <row r="694" ht="15.75" customHeight="1">
      <c r="A694" s="8"/>
      <c r="B694" s="8"/>
      <c r="C694" s="320" t="s">
        <v>3193</v>
      </c>
      <c r="D694" s="8"/>
      <c r="E694" s="8"/>
      <c r="F694" s="8"/>
      <c r="G694" s="318"/>
      <c r="H694" s="318"/>
      <c r="I694" s="318"/>
      <c r="J694" s="318"/>
      <c r="K694" s="318"/>
      <c r="L694" s="318"/>
      <c r="M694" s="318"/>
      <c r="N694" s="318"/>
      <c r="O694" s="318"/>
      <c r="P694" s="318"/>
      <c r="Q694" s="318"/>
      <c r="R694" s="318"/>
      <c r="S694" s="318"/>
      <c r="T694" s="318"/>
      <c r="U694" s="318"/>
      <c r="V694" s="318"/>
      <c r="W694" s="318"/>
      <c r="X694" s="318"/>
      <c r="Y694" s="318"/>
      <c r="Z694" s="318"/>
    </row>
    <row r="695" ht="15.75" customHeight="1">
      <c r="A695" s="8"/>
      <c r="B695" s="8"/>
      <c r="C695" s="320" t="s">
        <v>3193</v>
      </c>
      <c r="D695" s="8"/>
      <c r="E695" s="8"/>
      <c r="F695" s="8"/>
      <c r="G695" s="318"/>
      <c r="H695" s="318"/>
      <c r="I695" s="318"/>
      <c r="J695" s="318"/>
      <c r="K695" s="318"/>
      <c r="L695" s="318"/>
      <c r="M695" s="318"/>
      <c r="N695" s="318"/>
      <c r="O695" s="318"/>
      <c r="P695" s="318"/>
      <c r="Q695" s="318"/>
      <c r="R695" s="318"/>
      <c r="S695" s="318"/>
      <c r="T695" s="318"/>
      <c r="U695" s="318"/>
      <c r="V695" s="318"/>
      <c r="W695" s="318"/>
      <c r="X695" s="318"/>
      <c r="Y695" s="318"/>
      <c r="Z695" s="318"/>
    </row>
    <row r="696" ht="15.75" customHeight="1">
      <c r="A696" s="8"/>
      <c r="B696" s="8"/>
      <c r="C696" s="320" t="s">
        <v>3193</v>
      </c>
      <c r="D696" s="8"/>
      <c r="E696" s="8"/>
      <c r="F696" s="8"/>
      <c r="G696" s="318"/>
      <c r="H696" s="318"/>
      <c r="I696" s="318"/>
      <c r="J696" s="318"/>
      <c r="K696" s="318"/>
      <c r="L696" s="318"/>
      <c r="M696" s="318"/>
      <c r="N696" s="318"/>
      <c r="O696" s="318"/>
      <c r="P696" s="318"/>
      <c r="Q696" s="318"/>
      <c r="R696" s="318"/>
      <c r="S696" s="318"/>
      <c r="T696" s="318"/>
      <c r="U696" s="318"/>
      <c r="V696" s="318"/>
      <c r="W696" s="318"/>
      <c r="X696" s="318"/>
      <c r="Y696" s="318"/>
      <c r="Z696" s="318"/>
    </row>
    <row r="697" ht="15.75" customHeight="1">
      <c r="A697" s="8"/>
      <c r="B697" s="8"/>
      <c r="C697" s="320" t="s">
        <v>3193</v>
      </c>
      <c r="D697" s="8"/>
      <c r="E697" s="8"/>
      <c r="F697" s="8"/>
      <c r="G697" s="318"/>
      <c r="H697" s="318"/>
      <c r="I697" s="318"/>
      <c r="J697" s="318"/>
      <c r="K697" s="318"/>
      <c r="L697" s="318"/>
      <c r="M697" s="318"/>
      <c r="N697" s="318"/>
      <c r="O697" s="318"/>
      <c r="P697" s="318"/>
      <c r="Q697" s="318"/>
      <c r="R697" s="318"/>
      <c r="S697" s="318"/>
      <c r="T697" s="318"/>
      <c r="U697" s="318"/>
      <c r="V697" s="318"/>
      <c r="W697" s="318"/>
      <c r="X697" s="318"/>
      <c r="Y697" s="318"/>
      <c r="Z697" s="318"/>
    </row>
    <row r="698" ht="15.75" customHeight="1">
      <c r="A698" s="8"/>
      <c r="B698" s="8"/>
      <c r="C698" s="320" t="s">
        <v>3193</v>
      </c>
      <c r="D698" s="8"/>
      <c r="E698" s="8"/>
      <c r="F698" s="8"/>
      <c r="G698" s="318"/>
      <c r="H698" s="318"/>
      <c r="I698" s="318"/>
      <c r="J698" s="318"/>
      <c r="K698" s="318"/>
      <c r="L698" s="318"/>
      <c r="M698" s="318"/>
      <c r="N698" s="318"/>
      <c r="O698" s="318"/>
      <c r="P698" s="318"/>
      <c r="Q698" s="318"/>
      <c r="R698" s="318"/>
      <c r="S698" s="318"/>
      <c r="T698" s="318"/>
      <c r="U698" s="318"/>
      <c r="V698" s="318"/>
      <c r="W698" s="318"/>
      <c r="X698" s="318"/>
      <c r="Y698" s="318"/>
      <c r="Z698" s="318"/>
    </row>
    <row r="699" ht="15.75" customHeight="1">
      <c r="A699" s="8"/>
      <c r="B699" s="8"/>
      <c r="C699" s="320" t="s">
        <v>3193</v>
      </c>
      <c r="D699" s="8"/>
      <c r="E699" s="8"/>
      <c r="F699" s="8"/>
      <c r="G699" s="318"/>
      <c r="H699" s="318"/>
      <c r="I699" s="318"/>
      <c r="J699" s="318"/>
      <c r="K699" s="318"/>
      <c r="L699" s="318"/>
      <c r="M699" s="318"/>
      <c r="N699" s="318"/>
      <c r="O699" s="318"/>
      <c r="P699" s="318"/>
      <c r="Q699" s="318"/>
      <c r="R699" s="318"/>
      <c r="S699" s="318"/>
      <c r="T699" s="318"/>
      <c r="U699" s="318"/>
      <c r="V699" s="318"/>
      <c r="W699" s="318"/>
      <c r="X699" s="318"/>
      <c r="Y699" s="318"/>
      <c r="Z699" s="318"/>
    </row>
    <row r="700" ht="15.75" customHeight="1">
      <c r="A700" s="8"/>
      <c r="B700" s="8"/>
      <c r="C700" s="320" t="s">
        <v>3193</v>
      </c>
      <c r="D700" s="8"/>
      <c r="E700" s="8"/>
      <c r="F700" s="8"/>
      <c r="G700" s="318"/>
      <c r="H700" s="318"/>
      <c r="I700" s="318"/>
      <c r="J700" s="318"/>
      <c r="K700" s="318"/>
      <c r="L700" s="318"/>
      <c r="M700" s="318"/>
      <c r="N700" s="318"/>
      <c r="O700" s="318"/>
      <c r="P700" s="318"/>
      <c r="Q700" s="318"/>
      <c r="R700" s="318"/>
      <c r="S700" s="318"/>
      <c r="T700" s="318"/>
      <c r="U700" s="318"/>
      <c r="V700" s="318"/>
      <c r="W700" s="318"/>
      <c r="X700" s="318"/>
      <c r="Y700" s="318"/>
      <c r="Z700" s="318"/>
    </row>
    <row r="701" ht="15.75" customHeight="1">
      <c r="A701" s="8"/>
      <c r="B701" s="8"/>
      <c r="C701" s="320" t="s">
        <v>3193</v>
      </c>
      <c r="D701" s="8"/>
      <c r="E701" s="8"/>
      <c r="F701" s="8"/>
      <c r="G701" s="318"/>
      <c r="H701" s="318"/>
      <c r="I701" s="318"/>
      <c r="J701" s="318"/>
      <c r="K701" s="318"/>
      <c r="L701" s="318"/>
      <c r="M701" s="318"/>
      <c r="N701" s="318"/>
      <c r="O701" s="318"/>
      <c r="P701" s="318"/>
      <c r="Q701" s="318"/>
      <c r="R701" s="318"/>
      <c r="S701" s="318"/>
      <c r="T701" s="318"/>
      <c r="U701" s="318"/>
      <c r="V701" s="318"/>
      <c r="W701" s="318"/>
      <c r="X701" s="318"/>
      <c r="Y701" s="318"/>
      <c r="Z701" s="318"/>
    </row>
    <row r="702" ht="15.75" customHeight="1">
      <c r="A702" s="8"/>
      <c r="B702" s="8"/>
      <c r="C702" s="320" t="s">
        <v>3193</v>
      </c>
      <c r="D702" s="8"/>
      <c r="E702" s="8"/>
      <c r="F702" s="8"/>
      <c r="G702" s="318"/>
      <c r="H702" s="318"/>
      <c r="I702" s="318"/>
      <c r="J702" s="318"/>
      <c r="K702" s="318"/>
      <c r="L702" s="318"/>
      <c r="M702" s="318"/>
      <c r="N702" s="318"/>
      <c r="O702" s="318"/>
      <c r="P702" s="318"/>
      <c r="Q702" s="318"/>
      <c r="R702" s="318"/>
      <c r="S702" s="318"/>
      <c r="T702" s="318"/>
      <c r="U702" s="318"/>
      <c r="V702" s="318"/>
      <c r="W702" s="318"/>
      <c r="X702" s="318"/>
      <c r="Y702" s="318"/>
      <c r="Z702" s="318"/>
    </row>
    <row r="703" ht="15.75" customHeight="1">
      <c r="A703" s="8"/>
      <c r="B703" s="8"/>
      <c r="C703" s="320" t="s">
        <v>3193</v>
      </c>
      <c r="D703" s="8"/>
      <c r="E703" s="8"/>
      <c r="F703" s="8"/>
      <c r="G703" s="318"/>
      <c r="H703" s="318"/>
      <c r="I703" s="318"/>
      <c r="J703" s="318"/>
      <c r="K703" s="318"/>
      <c r="L703" s="318"/>
      <c r="M703" s="318"/>
      <c r="N703" s="318"/>
      <c r="O703" s="318"/>
      <c r="P703" s="318"/>
      <c r="Q703" s="318"/>
      <c r="R703" s="318"/>
      <c r="S703" s="318"/>
      <c r="T703" s="318"/>
      <c r="U703" s="318"/>
      <c r="V703" s="318"/>
      <c r="W703" s="318"/>
      <c r="X703" s="318"/>
      <c r="Y703" s="318"/>
      <c r="Z703" s="318"/>
    </row>
    <row r="704" ht="15.75" customHeight="1">
      <c r="A704" s="8"/>
      <c r="B704" s="8"/>
      <c r="C704" s="320" t="s">
        <v>3193</v>
      </c>
      <c r="D704" s="8"/>
      <c r="E704" s="8"/>
      <c r="F704" s="8"/>
      <c r="G704" s="318"/>
      <c r="H704" s="318"/>
      <c r="I704" s="318"/>
      <c r="J704" s="318"/>
      <c r="K704" s="318"/>
      <c r="L704" s="318"/>
      <c r="M704" s="318"/>
      <c r="N704" s="318"/>
      <c r="O704" s="318"/>
      <c r="P704" s="318"/>
      <c r="Q704" s="318"/>
      <c r="R704" s="318"/>
      <c r="S704" s="318"/>
      <c r="T704" s="318"/>
      <c r="U704" s="318"/>
      <c r="V704" s="318"/>
      <c r="W704" s="318"/>
      <c r="X704" s="318"/>
      <c r="Y704" s="318"/>
      <c r="Z704" s="318"/>
    </row>
    <row r="705" ht="15.75" customHeight="1">
      <c r="A705" s="8"/>
      <c r="B705" s="8"/>
      <c r="C705" s="320" t="s">
        <v>3193</v>
      </c>
      <c r="D705" s="8"/>
      <c r="E705" s="8"/>
      <c r="F705" s="8"/>
      <c r="G705" s="318"/>
      <c r="H705" s="318"/>
      <c r="I705" s="318"/>
      <c r="J705" s="318"/>
      <c r="K705" s="318"/>
      <c r="L705" s="318"/>
      <c r="M705" s="318"/>
      <c r="N705" s="318"/>
      <c r="O705" s="318"/>
      <c r="P705" s="318"/>
      <c r="Q705" s="318"/>
      <c r="R705" s="318"/>
      <c r="S705" s="318"/>
      <c r="T705" s="318"/>
      <c r="U705" s="318"/>
      <c r="V705" s="318"/>
      <c r="W705" s="318"/>
      <c r="X705" s="318"/>
      <c r="Y705" s="318"/>
      <c r="Z705" s="318"/>
    </row>
    <row r="706" ht="15.75" customHeight="1">
      <c r="A706" s="8"/>
      <c r="B706" s="8"/>
      <c r="C706" s="320" t="s">
        <v>3193</v>
      </c>
      <c r="D706" s="8"/>
      <c r="E706" s="8"/>
      <c r="F706" s="8"/>
      <c r="G706" s="318"/>
      <c r="H706" s="318"/>
      <c r="I706" s="318"/>
      <c r="J706" s="318"/>
      <c r="K706" s="318"/>
      <c r="L706" s="318"/>
      <c r="M706" s="318"/>
      <c r="N706" s="318"/>
      <c r="O706" s="318"/>
      <c r="P706" s="318"/>
      <c r="Q706" s="318"/>
      <c r="R706" s="318"/>
      <c r="S706" s="318"/>
      <c r="T706" s="318"/>
      <c r="U706" s="318"/>
      <c r="V706" s="318"/>
      <c r="W706" s="318"/>
      <c r="X706" s="318"/>
      <c r="Y706" s="318"/>
      <c r="Z706" s="318"/>
    </row>
    <row r="707" ht="15.75" customHeight="1">
      <c r="A707" s="8"/>
      <c r="B707" s="8"/>
      <c r="C707" s="320" t="s">
        <v>3193</v>
      </c>
      <c r="D707" s="8"/>
      <c r="E707" s="8"/>
      <c r="F707" s="8"/>
      <c r="G707" s="318"/>
      <c r="H707" s="318"/>
      <c r="I707" s="318"/>
      <c r="J707" s="318"/>
      <c r="K707" s="318"/>
      <c r="L707" s="318"/>
      <c r="M707" s="318"/>
      <c r="N707" s="318"/>
      <c r="O707" s="318"/>
      <c r="P707" s="318"/>
      <c r="Q707" s="318"/>
      <c r="R707" s="318"/>
      <c r="S707" s="318"/>
      <c r="T707" s="318"/>
      <c r="U707" s="318"/>
      <c r="V707" s="318"/>
      <c r="W707" s="318"/>
      <c r="X707" s="318"/>
      <c r="Y707" s="318"/>
      <c r="Z707" s="318"/>
    </row>
    <row r="708" ht="15.75" customHeight="1">
      <c r="A708" s="8"/>
      <c r="B708" s="8"/>
      <c r="C708" s="320" t="s">
        <v>3193</v>
      </c>
      <c r="D708" s="8"/>
      <c r="E708" s="8"/>
      <c r="F708" s="8"/>
      <c r="G708" s="318"/>
      <c r="H708" s="318"/>
      <c r="I708" s="318"/>
      <c r="J708" s="318"/>
      <c r="K708" s="318"/>
      <c r="L708" s="318"/>
      <c r="M708" s="318"/>
      <c r="N708" s="318"/>
      <c r="O708" s="318"/>
      <c r="P708" s="318"/>
      <c r="Q708" s="318"/>
      <c r="R708" s="318"/>
      <c r="S708" s="318"/>
      <c r="T708" s="318"/>
      <c r="U708" s="318"/>
      <c r="V708" s="318"/>
      <c r="W708" s="318"/>
      <c r="X708" s="318"/>
      <c r="Y708" s="318"/>
      <c r="Z708" s="318"/>
    </row>
    <row r="709" ht="15.75" customHeight="1">
      <c r="A709" s="8"/>
      <c r="B709" s="8"/>
      <c r="C709" s="320" t="s">
        <v>3193</v>
      </c>
      <c r="D709" s="8"/>
      <c r="E709" s="8"/>
      <c r="F709" s="8"/>
      <c r="G709" s="318"/>
      <c r="H709" s="318"/>
      <c r="I709" s="318"/>
      <c r="J709" s="318"/>
      <c r="K709" s="318"/>
      <c r="L709" s="318"/>
      <c r="M709" s="318"/>
      <c r="N709" s="318"/>
      <c r="O709" s="318"/>
      <c r="P709" s="318"/>
      <c r="Q709" s="318"/>
      <c r="R709" s="318"/>
      <c r="S709" s="318"/>
      <c r="T709" s="318"/>
      <c r="U709" s="318"/>
      <c r="V709" s="318"/>
      <c r="W709" s="318"/>
      <c r="X709" s="318"/>
      <c r="Y709" s="318"/>
      <c r="Z709" s="318"/>
    </row>
    <row r="710" ht="15.75" customHeight="1">
      <c r="A710" s="8"/>
      <c r="B710" s="8"/>
      <c r="C710" s="320" t="s">
        <v>3193</v>
      </c>
      <c r="D710" s="8"/>
      <c r="E710" s="8"/>
      <c r="F710" s="8"/>
      <c r="G710" s="318"/>
      <c r="H710" s="318"/>
      <c r="I710" s="318"/>
      <c r="J710" s="318"/>
      <c r="K710" s="318"/>
      <c r="L710" s="318"/>
      <c r="M710" s="318"/>
      <c r="N710" s="318"/>
      <c r="O710" s="318"/>
      <c r="P710" s="318"/>
      <c r="Q710" s="318"/>
      <c r="R710" s="318"/>
      <c r="S710" s="318"/>
      <c r="T710" s="318"/>
      <c r="U710" s="318"/>
      <c r="V710" s="318"/>
      <c r="W710" s="318"/>
      <c r="X710" s="318"/>
      <c r="Y710" s="318"/>
      <c r="Z710" s="318"/>
    </row>
    <row r="711" ht="15.75" customHeight="1">
      <c r="A711" s="8"/>
      <c r="B711" s="8"/>
      <c r="C711" s="320" t="s">
        <v>3193</v>
      </c>
      <c r="D711" s="8"/>
      <c r="E711" s="8"/>
      <c r="F711" s="8"/>
      <c r="G711" s="318"/>
      <c r="H711" s="318"/>
      <c r="I711" s="318"/>
      <c r="J711" s="318"/>
      <c r="K711" s="318"/>
      <c r="L711" s="318"/>
      <c r="M711" s="318"/>
      <c r="N711" s="318"/>
      <c r="O711" s="318"/>
      <c r="P711" s="318"/>
      <c r="Q711" s="318"/>
      <c r="R711" s="318"/>
      <c r="S711" s="318"/>
      <c r="T711" s="318"/>
      <c r="U711" s="318"/>
      <c r="V711" s="318"/>
      <c r="W711" s="318"/>
      <c r="X711" s="318"/>
      <c r="Y711" s="318"/>
      <c r="Z711" s="318"/>
    </row>
    <row r="712" ht="15.75" customHeight="1">
      <c r="A712" s="8"/>
      <c r="B712" s="8"/>
      <c r="C712" s="320" t="s">
        <v>3193</v>
      </c>
      <c r="D712" s="8"/>
      <c r="E712" s="8"/>
      <c r="F712" s="8"/>
      <c r="G712" s="318"/>
      <c r="H712" s="318"/>
      <c r="I712" s="318"/>
      <c r="J712" s="318"/>
      <c r="K712" s="318"/>
      <c r="L712" s="318"/>
      <c r="M712" s="318"/>
      <c r="N712" s="318"/>
      <c r="O712" s="318"/>
      <c r="P712" s="318"/>
      <c r="Q712" s="318"/>
      <c r="R712" s="318"/>
      <c r="S712" s="318"/>
      <c r="T712" s="318"/>
      <c r="U712" s="318"/>
      <c r="V712" s="318"/>
      <c r="W712" s="318"/>
      <c r="X712" s="318"/>
      <c r="Y712" s="318"/>
      <c r="Z712" s="318"/>
    </row>
    <row r="713" ht="15.75" customHeight="1">
      <c r="A713" s="8"/>
      <c r="B713" s="8"/>
      <c r="C713" s="320" t="s">
        <v>3193</v>
      </c>
      <c r="D713" s="8"/>
      <c r="E713" s="8"/>
      <c r="F713" s="8"/>
      <c r="G713" s="318"/>
      <c r="H713" s="318"/>
      <c r="I713" s="318"/>
      <c r="J713" s="318"/>
      <c r="K713" s="318"/>
      <c r="L713" s="318"/>
      <c r="M713" s="318"/>
      <c r="N713" s="318"/>
      <c r="O713" s="318"/>
      <c r="P713" s="318"/>
      <c r="Q713" s="318"/>
      <c r="R713" s="318"/>
      <c r="S713" s="318"/>
      <c r="T713" s="318"/>
      <c r="U713" s="318"/>
      <c r="V713" s="318"/>
      <c r="W713" s="318"/>
      <c r="X713" s="318"/>
      <c r="Y713" s="318"/>
      <c r="Z713" s="318"/>
    </row>
    <row r="714" ht="15.75" customHeight="1">
      <c r="A714" s="8"/>
      <c r="B714" s="8"/>
      <c r="C714" s="320" t="s">
        <v>3193</v>
      </c>
      <c r="D714" s="8"/>
      <c r="E714" s="8"/>
      <c r="F714" s="8"/>
      <c r="G714" s="318"/>
      <c r="H714" s="318"/>
      <c r="I714" s="318"/>
      <c r="J714" s="318"/>
      <c r="K714" s="318"/>
      <c r="L714" s="318"/>
      <c r="M714" s="318"/>
      <c r="N714" s="318"/>
      <c r="O714" s="318"/>
      <c r="P714" s="318"/>
      <c r="Q714" s="318"/>
      <c r="R714" s="318"/>
      <c r="S714" s="318"/>
      <c r="T714" s="318"/>
      <c r="U714" s="318"/>
      <c r="V714" s="318"/>
      <c r="W714" s="318"/>
      <c r="X714" s="318"/>
      <c r="Y714" s="318"/>
      <c r="Z714" s="318"/>
    </row>
    <row r="715" ht="15.75" customHeight="1">
      <c r="A715" s="8"/>
      <c r="B715" s="8"/>
      <c r="C715" s="320" t="s">
        <v>3193</v>
      </c>
      <c r="D715" s="8"/>
      <c r="E715" s="8"/>
      <c r="F715" s="8"/>
      <c r="G715" s="318"/>
      <c r="H715" s="318"/>
      <c r="I715" s="318"/>
      <c r="J715" s="318"/>
      <c r="K715" s="318"/>
      <c r="L715" s="318"/>
      <c r="M715" s="318"/>
      <c r="N715" s="318"/>
      <c r="O715" s="318"/>
      <c r="P715" s="318"/>
      <c r="Q715" s="318"/>
      <c r="R715" s="318"/>
      <c r="S715" s="318"/>
      <c r="T715" s="318"/>
      <c r="U715" s="318"/>
      <c r="V715" s="318"/>
      <c r="W715" s="318"/>
      <c r="X715" s="318"/>
      <c r="Y715" s="318"/>
      <c r="Z715" s="318"/>
    </row>
    <row r="716" ht="15.75" customHeight="1">
      <c r="A716" s="8"/>
      <c r="B716" s="8"/>
      <c r="C716" s="320" t="s">
        <v>3193</v>
      </c>
      <c r="D716" s="8"/>
      <c r="E716" s="8"/>
      <c r="F716" s="8"/>
      <c r="G716" s="318"/>
      <c r="H716" s="318"/>
      <c r="I716" s="318"/>
      <c r="J716" s="318"/>
      <c r="K716" s="318"/>
      <c r="L716" s="318"/>
      <c r="M716" s="318"/>
      <c r="N716" s="318"/>
      <c r="O716" s="318"/>
      <c r="P716" s="318"/>
      <c r="Q716" s="318"/>
      <c r="R716" s="318"/>
      <c r="S716" s="318"/>
      <c r="T716" s="318"/>
      <c r="U716" s="318"/>
      <c r="V716" s="318"/>
      <c r="W716" s="318"/>
      <c r="X716" s="318"/>
      <c r="Y716" s="318"/>
      <c r="Z716" s="318"/>
    </row>
    <row r="717" ht="15.75" customHeight="1">
      <c r="A717" s="8"/>
      <c r="B717" s="8"/>
      <c r="C717" s="320" t="s">
        <v>3193</v>
      </c>
      <c r="D717" s="8"/>
      <c r="E717" s="8"/>
      <c r="F717" s="8"/>
      <c r="G717" s="318"/>
      <c r="H717" s="318"/>
      <c r="I717" s="318"/>
      <c r="J717" s="318"/>
      <c r="K717" s="318"/>
      <c r="L717" s="318"/>
      <c r="M717" s="318"/>
      <c r="N717" s="318"/>
      <c r="O717" s="318"/>
      <c r="P717" s="318"/>
      <c r="Q717" s="318"/>
      <c r="R717" s="318"/>
      <c r="S717" s="318"/>
      <c r="T717" s="318"/>
      <c r="U717" s="318"/>
      <c r="V717" s="318"/>
      <c r="W717" s="318"/>
      <c r="X717" s="318"/>
      <c r="Y717" s="318"/>
      <c r="Z717" s="318"/>
    </row>
    <row r="718" ht="15.75" customHeight="1">
      <c r="A718" s="8"/>
      <c r="B718" s="8"/>
      <c r="C718" s="320" t="s">
        <v>3193</v>
      </c>
      <c r="D718" s="8"/>
      <c r="E718" s="8"/>
      <c r="F718" s="8"/>
      <c r="G718" s="318"/>
      <c r="H718" s="318"/>
      <c r="I718" s="318"/>
      <c r="J718" s="318"/>
      <c r="K718" s="318"/>
      <c r="L718" s="318"/>
      <c r="M718" s="318"/>
      <c r="N718" s="318"/>
      <c r="O718" s="318"/>
      <c r="P718" s="318"/>
      <c r="Q718" s="318"/>
      <c r="R718" s="318"/>
      <c r="S718" s="318"/>
      <c r="T718" s="318"/>
      <c r="U718" s="318"/>
      <c r="V718" s="318"/>
      <c r="W718" s="318"/>
      <c r="X718" s="318"/>
      <c r="Y718" s="318"/>
      <c r="Z718" s="318"/>
    </row>
    <row r="719" ht="15.75" customHeight="1">
      <c r="A719" s="8"/>
      <c r="B719" s="8"/>
      <c r="C719" s="320" t="s">
        <v>3193</v>
      </c>
      <c r="D719" s="8"/>
      <c r="E719" s="8"/>
      <c r="F719" s="8"/>
      <c r="G719" s="318"/>
      <c r="H719" s="318"/>
      <c r="I719" s="318"/>
      <c r="J719" s="318"/>
      <c r="K719" s="318"/>
      <c r="L719" s="318"/>
      <c r="M719" s="318"/>
      <c r="N719" s="318"/>
      <c r="O719" s="318"/>
      <c r="P719" s="318"/>
      <c r="Q719" s="318"/>
      <c r="R719" s="318"/>
      <c r="S719" s="318"/>
      <c r="T719" s="318"/>
      <c r="U719" s="318"/>
      <c r="V719" s="318"/>
      <c r="W719" s="318"/>
      <c r="X719" s="318"/>
      <c r="Y719" s="318"/>
      <c r="Z719" s="318"/>
    </row>
    <row r="720" ht="15.75" customHeight="1">
      <c r="A720" s="8"/>
      <c r="B720" s="8"/>
      <c r="C720" s="320" t="s">
        <v>3193</v>
      </c>
      <c r="D720" s="8"/>
      <c r="E720" s="8"/>
      <c r="F720" s="8"/>
      <c r="G720" s="318"/>
      <c r="H720" s="318"/>
      <c r="I720" s="318"/>
      <c r="J720" s="318"/>
      <c r="K720" s="318"/>
      <c r="L720" s="318"/>
      <c r="M720" s="318"/>
      <c r="N720" s="318"/>
      <c r="O720" s="318"/>
      <c r="P720" s="318"/>
      <c r="Q720" s="318"/>
      <c r="R720" s="318"/>
      <c r="S720" s="318"/>
      <c r="T720" s="318"/>
      <c r="U720" s="318"/>
      <c r="V720" s="318"/>
      <c r="W720" s="318"/>
      <c r="X720" s="318"/>
      <c r="Y720" s="318"/>
      <c r="Z720" s="318"/>
    </row>
    <row r="721" ht="15.75" customHeight="1">
      <c r="A721" s="8"/>
      <c r="B721" s="8"/>
      <c r="C721" s="320" t="s">
        <v>3193</v>
      </c>
      <c r="D721" s="8"/>
      <c r="E721" s="8"/>
      <c r="F721" s="8"/>
      <c r="G721" s="318"/>
      <c r="H721" s="318"/>
      <c r="I721" s="318"/>
      <c r="J721" s="318"/>
      <c r="K721" s="318"/>
      <c r="L721" s="318"/>
      <c r="M721" s="318"/>
      <c r="N721" s="318"/>
      <c r="O721" s="318"/>
      <c r="P721" s="318"/>
      <c r="Q721" s="318"/>
      <c r="R721" s="318"/>
      <c r="S721" s="318"/>
      <c r="T721" s="318"/>
      <c r="U721" s="318"/>
      <c r="V721" s="318"/>
      <c r="W721" s="318"/>
      <c r="X721" s="318"/>
      <c r="Y721" s="318"/>
      <c r="Z721" s="318"/>
    </row>
    <row r="722" ht="15.75" customHeight="1">
      <c r="A722" s="8"/>
      <c r="B722" s="8"/>
      <c r="C722" s="320" t="s">
        <v>3193</v>
      </c>
      <c r="D722" s="8"/>
      <c r="E722" s="8"/>
      <c r="F722" s="8"/>
      <c r="G722" s="318"/>
      <c r="H722" s="318"/>
      <c r="I722" s="318"/>
      <c r="J722" s="318"/>
      <c r="K722" s="318"/>
      <c r="L722" s="318"/>
      <c r="M722" s="318"/>
      <c r="N722" s="318"/>
      <c r="O722" s="318"/>
      <c r="P722" s="318"/>
      <c r="Q722" s="318"/>
      <c r="R722" s="318"/>
      <c r="S722" s="318"/>
      <c r="T722" s="318"/>
      <c r="U722" s="318"/>
      <c r="V722" s="318"/>
      <c r="W722" s="318"/>
      <c r="X722" s="318"/>
      <c r="Y722" s="318"/>
      <c r="Z722" s="318"/>
    </row>
    <row r="723" ht="15.75" customHeight="1">
      <c r="A723" s="8"/>
      <c r="B723" s="8"/>
      <c r="C723" s="320" t="s">
        <v>3193</v>
      </c>
      <c r="D723" s="8"/>
      <c r="E723" s="8"/>
      <c r="F723" s="8"/>
      <c r="G723" s="318"/>
      <c r="H723" s="318"/>
      <c r="I723" s="318"/>
      <c r="J723" s="318"/>
      <c r="K723" s="318"/>
      <c r="L723" s="318"/>
      <c r="M723" s="318"/>
      <c r="N723" s="318"/>
      <c r="O723" s="318"/>
      <c r="P723" s="318"/>
      <c r="Q723" s="318"/>
      <c r="R723" s="318"/>
      <c r="S723" s="318"/>
      <c r="T723" s="318"/>
      <c r="U723" s="318"/>
      <c r="V723" s="318"/>
      <c r="W723" s="318"/>
      <c r="X723" s="318"/>
      <c r="Y723" s="318"/>
      <c r="Z723" s="318"/>
    </row>
    <row r="724" ht="15.75" customHeight="1">
      <c r="A724" s="8"/>
      <c r="B724" s="8"/>
      <c r="C724" s="320" t="s">
        <v>3193</v>
      </c>
      <c r="D724" s="8"/>
      <c r="E724" s="8"/>
      <c r="F724" s="8"/>
      <c r="G724" s="318"/>
      <c r="H724" s="318"/>
      <c r="I724" s="318"/>
      <c r="J724" s="318"/>
      <c r="K724" s="318"/>
      <c r="L724" s="318"/>
      <c r="M724" s="318"/>
      <c r="N724" s="318"/>
      <c r="O724" s="318"/>
      <c r="P724" s="318"/>
      <c r="Q724" s="318"/>
      <c r="R724" s="318"/>
      <c r="S724" s="318"/>
      <c r="T724" s="318"/>
      <c r="U724" s="318"/>
      <c r="V724" s="318"/>
      <c r="W724" s="318"/>
      <c r="X724" s="318"/>
      <c r="Y724" s="318"/>
      <c r="Z724" s="318"/>
    </row>
    <row r="725" ht="15.75" customHeight="1">
      <c r="A725" s="8"/>
      <c r="B725" s="8"/>
      <c r="C725" s="320" t="s">
        <v>3193</v>
      </c>
      <c r="D725" s="8"/>
      <c r="E725" s="8"/>
      <c r="F725" s="8"/>
      <c r="G725" s="318"/>
      <c r="H725" s="318"/>
      <c r="I725" s="318"/>
      <c r="J725" s="318"/>
      <c r="K725" s="318"/>
      <c r="L725" s="318"/>
      <c r="M725" s="318"/>
      <c r="N725" s="318"/>
      <c r="O725" s="318"/>
      <c r="P725" s="318"/>
      <c r="Q725" s="318"/>
      <c r="R725" s="318"/>
      <c r="S725" s="318"/>
      <c r="T725" s="318"/>
      <c r="U725" s="318"/>
      <c r="V725" s="318"/>
      <c r="W725" s="318"/>
      <c r="X725" s="318"/>
      <c r="Y725" s="318"/>
      <c r="Z725" s="318"/>
    </row>
    <row r="726" ht="15.75" customHeight="1">
      <c r="A726" s="8"/>
      <c r="B726" s="8"/>
      <c r="C726" s="320" t="s">
        <v>3193</v>
      </c>
      <c r="D726" s="8"/>
      <c r="E726" s="8"/>
      <c r="F726" s="8"/>
      <c r="G726" s="318"/>
      <c r="H726" s="318"/>
      <c r="I726" s="318"/>
      <c r="J726" s="318"/>
      <c r="K726" s="318"/>
      <c r="L726" s="318"/>
      <c r="M726" s="318"/>
      <c r="N726" s="318"/>
      <c r="O726" s="318"/>
      <c r="P726" s="318"/>
      <c r="Q726" s="318"/>
      <c r="R726" s="318"/>
      <c r="S726" s="318"/>
      <c r="T726" s="318"/>
      <c r="U726" s="318"/>
      <c r="V726" s="318"/>
      <c r="W726" s="318"/>
      <c r="X726" s="318"/>
      <c r="Y726" s="318"/>
      <c r="Z726" s="318"/>
    </row>
    <row r="727" ht="15.75" customHeight="1">
      <c r="A727" s="8"/>
      <c r="B727" s="8"/>
      <c r="C727" s="320" t="s">
        <v>3193</v>
      </c>
      <c r="D727" s="8"/>
      <c r="E727" s="8"/>
      <c r="F727" s="8"/>
      <c r="G727" s="318"/>
      <c r="H727" s="318"/>
      <c r="I727" s="318"/>
      <c r="J727" s="318"/>
      <c r="K727" s="318"/>
      <c r="L727" s="318"/>
      <c r="M727" s="318"/>
      <c r="N727" s="318"/>
      <c r="O727" s="318"/>
      <c r="P727" s="318"/>
      <c r="Q727" s="318"/>
      <c r="R727" s="318"/>
      <c r="S727" s="318"/>
      <c r="T727" s="318"/>
      <c r="U727" s="318"/>
      <c r="V727" s="318"/>
      <c r="W727" s="318"/>
      <c r="X727" s="318"/>
      <c r="Y727" s="318"/>
      <c r="Z727" s="318"/>
    </row>
    <row r="728" ht="15.75" customHeight="1">
      <c r="A728" s="8"/>
      <c r="B728" s="8"/>
      <c r="C728" s="320" t="s">
        <v>3193</v>
      </c>
      <c r="D728" s="8"/>
      <c r="E728" s="8"/>
      <c r="F728" s="8"/>
      <c r="G728" s="318"/>
      <c r="H728" s="318"/>
      <c r="I728" s="318"/>
      <c r="J728" s="318"/>
      <c r="K728" s="318"/>
      <c r="L728" s="318"/>
      <c r="M728" s="318"/>
      <c r="N728" s="318"/>
      <c r="O728" s="318"/>
      <c r="P728" s="318"/>
      <c r="Q728" s="318"/>
      <c r="R728" s="318"/>
      <c r="S728" s="318"/>
      <c r="T728" s="318"/>
      <c r="U728" s="318"/>
      <c r="V728" s="318"/>
      <c r="W728" s="318"/>
      <c r="X728" s="318"/>
      <c r="Y728" s="318"/>
      <c r="Z728" s="318"/>
    </row>
    <row r="729" ht="15.75" customHeight="1">
      <c r="A729" s="8"/>
      <c r="B729" s="8"/>
      <c r="C729" s="320" t="s">
        <v>3193</v>
      </c>
      <c r="D729" s="8"/>
      <c r="E729" s="8"/>
      <c r="F729" s="8"/>
      <c r="G729" s="318"/>
      <c r="H729" s="318"/>
      <c r="I729" s="318"/>
      <c r="J729" s="318"/>
      <c r="K729" s="318"/>
      <c r="L729" s="318"/>
      <c r="M729" s="318"/>
      <c r="N729" s="318"/>
      <c r="O729" s="318"/>
      <c r="P729" s="318"/>
      <c r="Q729" s="318"/>
      <c r="R729" s="318"/>
      <c r="S729" s="318"/>
      <c r="T729" s="318"/>
      <c r="U729" s="318"/>
      <c r="V729" s="318"/>
      <c r="W729" s="318"/>
      <c r="X729" s="318"/>
      <c r="Y729" s="318"/>
      <c r="Z729" s="318"/>
    </row>
    <row r="730" ht="15.75" customHeight="1">
      <c r="A730" s="8"/>
      <c r="B730" s="8"/>
      <c r="C730" s="320" t="s">
        <v>3193</v>
      </c>
      <c r="D730" s="8"/>
      <c r="E730" s="8"/>
      <c r="F730" s="8"/>
      <c r="G730" s="318"/>
      <c r="H730" s="318"/>
      <c r="I730" s="318"/>
      <c r="J730" s="318"/>
      <c r="K730" s="318"/>
      <c r="L730" s="318"/>
      <c r="M730" s="318"/>
      <c r="N730" s="318"/>
      <c r="O730" s="318"/>
      <c r="P730" s="318"/>
      <c r="Q730" s="318"/>
      <c r="R730" s="318"/>
      <c r="S730" s="318"/>
      <c r="T730" s="318"/>
      <c r="U730" s="318"/>
      <c r="V730" s="318"/>
      <c r="W730" s="318"/>
      <c r="X730" s="318"/>
      <c r="Y730" s="318"/>
      <c r="Z730" s="318"/>
    </row>
    <row r="731" ht="15.75" customHeight="1">
      <c r="A731" s="8"/>
      <c r="B731" s="8"/>
      <c r="C731" s="320" t="s">
        <v>3193</v>
      </c>
      <c r="D731" s="8"/>
      <c r="E731" s="8"/>
      <c r="F731" s="8"/>
      <c r="G731" s="318"/>
      <c r="H731" s="318"/>
      <c r="I731" s="318"/>
      <c r="J731" s="318"/>
      <c r="K731" s="318"/>
      <c r="L731" s="318"/>
      <c r="M731" s="318"/>
      <c r="N731" s="318"/>
      <c r="O731" s="318"/>
      <c r="P731" s="318"/>
      <c r="Q731" s="318"/>
      <c r="R731" s="318"/>
      <c r="S731" s="318"/>
      <c r="T731" s="318"/>
      <c r="U731" s="318"/>
      <c r="V731" s="318"/>
      <c r="W731" s="318"/>
      <c r="X731" s="318"/>
      <c r="Y731" s="318"/>
      <c r="Z731" s="318"/>
    </row>
    <row r="732" ht="15.75" customHeight="1">
      <c r="A732" s="8"/>
      <c r="B732" s="8"/>
      <c r="C732" s="320" t="s">
        <v>3193</v>
      </c>
      <c r="D732" s="8"/>
      <c r="E732" s="8"/>
      <c r="F732" s="8"/>
      <c r="G732" s="318"/>
      <c r="H732" s="318"/>
      <c r="I732" s="318"/>
      <c r="J732" s="318"/>
      <c r="K732" s="318"/>
      <c r="L732" s="318"/>
      <c r="M732" s="318"/>
      <c r="N732" s="318"/>
      <c r="O732" s="318"/>
      <c r="P732" s="318"/>
      <c r="Q732" s="318"/>
      <c r="R732" s="318"/>
      <c r="S732" s="318"/>
      <c r="T732" s="318"/>
      <c r="U732" s="318"/>
      <c r="V732" s="318"/>
      <c r="W732" s="318"/>
      <c r="X732" s="318"/>
      <c r="Y732" s="318"/>
      <c r="Z732" s="318"/>
    </row>
    <row r="733" ht="15.75" customHeight="1">
      <c r="A733" s="8"/>
      <c r="B733" s="8"/>
      <c r="C733" s="320" t="s">
        <v>3193</v>
      </c>
      <c r="D733" s="8"/>
      <c r="E733" s="8"/>
      <c r="F733" s="8"/>
      <c r="G733" s="318"/>
      <c r="H733" s="318"/>
      <c r="I733" s="318"/>
      <c r="J733" s="318"/>
      <c r="K733" s="318"/>
      <c r="L733" s="318"/>
      <c r="M733" s="318"/>
      <c r="N733" s="318"/>
      <c r="O733" s="318"/>
      <c r="P733" s="318"/>
      <c r="Q733" s="318"/>
      <c r="R733" s="318"/>
      <c r="S733" s="318"/>
      <c r="T733" s="318"/>
      <c r="U733" s="318"/>
      <c r="V733" s="318"/>
      <c r="W733" s="318"/>
      <c r="X733" s="318"/>
      <c r="Y733" s="318"/>
      <c r="Z733" s="318"/>
    </row>
    <row r="734" ht="15.75" customHeight="1">
      <c r="A734" s="8"/>
      <c r="B734" s="8"/>
      <c r="C734" s="320" t="s">
        <v>3193</v>
      </c>
      <c r="D734" s="8"/>
      <c r="E734" s="8"/>
      <c r="F734" s="8"/>
      <c r="G734" s="318"/>
      <c r="H734" s="318"/>
      <c r="I734" s="318"/>
      <c r="J734" s="318"/>
      <c r="K734" s="318"/>
      <c r="L734" s="318"/>
      <c r="M734" s="318"/>
      <c r="N734" s="318"/>
      <c r="O734" s="318"/>
      <c r="P734" s="318"/>
      <c r="Q734" s="318"/>
      <c r="R734" s="318"/>
      <c r="S734" s="318"/>
      <c r="T734" s="318"/>
      <c r="U734" s="318"/>
      <c r="V734" s="318"/>
      <c r="W734" s="318"/>
      <c r="X734" s="318"/>
      <c r="Y734" s="318"/>
      <c r="Z734" s="318"/>
    </row>
    <row r="735" ht="15.75" customHeight="1">
      <c r="A735" s="8"/>
      <c r="B735" s="8"/>
      <c r="C735" s="320" t="s">
        <v>3193</v>
      </c>
      <c r="D735" s="8"/>
      <c r="E735" s="8"/>
      <c r="F735" s="8"/>
      <c r="G735" s="318"/>
      <c r="H735" s="318"/>
      <c r="I735" s="318"/>
      <c r="J735" s="318"/>
      <c r="K735" s="318"/>
      <c r="L735" s="318"/>
      <c r="M735" s="318"/>
      <c r="N735" s="318"/>
      <c r="O735" s="318"/>
      <c r="P735" s="318"/>
      <c r="Q735" s="318"/>
      <c r="R735" s="318"/>
      <c r="S735" s="318"/>
      <c r="T735" s="318"/>
      <c r="U735" s="318"/>
      <c r="V735" s="318"/>
      <c r="W735" s="318"/>
      <c r="X735" s="318"/>
      <c r="Y735" s="318"/>
      <c r="Z735" s="318"/>
    </row>
    <row r="736" ht="15.75" customHeight="1">
      <c r="A736" s="8"/>
      <c r="B736" s="8"/>
      <c r="C736" s="320" t="s">
        <v>3193</v>
      </c>
      <c r="D736" s="8"/>
      <c r="E736" s="8"/>
      <c r="F736" s="8"/>
      <c r="G736" s="318"/>
      <c r="H736" s="318"/>
      <c r="I736" s="318"/>
      <c r="J736" s="318"/>
      <c r="K736" s="318"/>
      <c r="L736" s="318"/>
      <c r="M736" s="318"/>
      <c r="N736" s="318"/>
      <c r="O736" s="318"/>
      <c r="P736" s="318"/>
      <c r="Q736" s="318"/>
      <c r="R736" s="318"/>
      <c r="S736" s="318"/>
      <c r="T736" s="318"/>
      <c r="U736" s="318"/>
      <c r="V736" s="318"/>
      <c r="W736" s="318"/>
      <c r="X736" s="318"/>
      <c r="Y736" s="318"/>
      <c r="Z736" s="318"/>
    </row>
    <row r="737" ht="15.75" customHeight="1">
      <c r="A737" s="8"/>
      <c r="B737" s="8"/>
      <c r="C737" s="320" t="s">
        <v>3193</v>
      </c>
      <c r="D737" s="8"/>
      <c r="E737" s="8"/>
      <c r="F737" s="8"/>
      <c r="G737" s="318"/>
      <c r="H737" s="318"/>
      <c r="I737" s="318"/>
      <c r="J737" s="318"/>
      <c r="K737" s="318"/>
      <c r="L737" s="318"/>
      <c r="M737" s="318"/>
      <c r="N737" s="318"/>
      <c r="O737" s="318"/>
      <c r="P737" s="318"/>
      <c r="Q737" s="318"/>
      <c r="R737" s="318"/>
      <c r="S737" s="318"/>
      <c r="T737" s="318"/>
      <c r="U737" s="318"/>
      <c r="V737" s="318"/>
      <c r="W737" s="318"/>
      <c r="X737" s="318"/>
      <c r="Y737" s="318"/>
      <c r="Z737" s="318"/>
    </row>
    <row r="738" ht="15.75" customHeight="1">
      <c r="A738" s="8"/>
      <c r="B738" s="8"/>
      <c r="C738" s="320" t="s">
        <v>3193</v>
      </c>
      <c r="D738" s="8"/>
      <c r="E738" s="8"/>
      <c r="F738" s="8"/>
      <c r="G738" s="318"/>
      <c r="H738" s="318"/>
      <c r="I738" s="318"/>
      <c r="J738" s="318"/>
      <c r="K738" s="318"/>
      <c r="L738" s="318"/>
      <c r="M738" s="318"/>
      <c r="N738" s="318"/>
      <c r="O738" s="318"/>
      <c r="P738" s="318"/>
      <c r="Q738" s="318"/>
      <c r="R738" s="318"/>
      <c r="S738" s="318"/>
      <c r="T738" s="318"/>
      <c r="U738" s="318"/>
      <c r="V738" s="318"/>
      <c r="W738" s="318"/>
      <c r="X738" s="318"/>
      <c r="Y738" s="318"/>
      <c r="Z738" s="318"/>
    </row>
    <row r="739" ht="15.75" customHeight="1">
      <c r="A739" s="8"/>
      <c r="B739" s="8"/>
      <c r="C739" s="320" t="s">
        <v>3193</v>
      </c>
      <c r="D739" s="8"/>
      <c r="E739" s="8"/>
      <c r="F739" s="8"/>
      <c r="G739" s="318"/>
      <c r="H739" s="318"/>
      <c r="I739" s="318"/>
      <c r="J739" s="318"/>
      <c r="K739" s="318"/>
      <c r="L739" s="318"/>
      <c r="M739" s="318"/>
      <c r="N739" s="318"/>
      <c r="O739" s="318"/>
      <c r="P739" s="318"/>
      <c r="Q739" s="318"/>
      <c r="R739" s="318"/>
      <c r="S739" s="318"/>
      <c r="T739" s="318"/>
      <c r="U739" s="318"/>
      <c r="V739" s="318"/>
      <c r="W739" s="318"/>
      <c r="X739" s="318"/>
      <c r="Y739" s="318"/>
      <c r="Z739" s="318"/>
    </row>
    <row r="740" ht="15.75" customHeight="1">
      <c r="A740" s="8"/>
      <c r="B740" s="8"/>
      <c r="C740" s="320" t="s">
        <v>3193</v>
      </c>
      <c r="D740" s="8"/>
      <c r="E740" s="8"/>
      <c r="F740" s="8"/>
      <c r="G740" s="318"/>
      <c r="H740" s="318"/>
      <c r="I740" s="318"/>
      <c r="J740" s="318"/>
      <c r="K740" s="318"/>
      <c r="L740" s="318"/>
      <c r="M740" s="318"/>
      <c r="N740" s="318"/>
      <c r="O740" s="318"/>
      <c r="P740" s="318"/>
      <c r="Q740" s="318"/>
      <c r="R740" s="318"/>
      <c r="S740" s="318"/>
      <c r="T740" s="318"/>
      <c r="U740" s="318"/>
      <c r="V740" s="318"/>
      <c r="W740" s="318"/>
      <c r="X740" s="318"/>
      <c r="Y740" s="318"/>
      <c r="Z740" s="318"/>
    </row>
    <row r="741" ht="15.75" customHeight="1">
      <c r="A741" s="8"/>
      <c r="B741" s="8"/>
      <c r="C741" s="320" t="s">
        <v>3193</v>
      </c>
      <c r="D741" s="8"/>
      <c r="E741" s="8"/>
      <c r="F741" s="8"/>
      <c r="G741" s="318"/>
      <c r="H741" s="318"/>
      <c r="I741" s="318"/>
      <c r="J741" s="318"/>
      <c r="K741" s="318"/>
      <c r="L741" s="318"/>
      <c r="M741" s="318"/>
      <c r="N741" s="318"/>
      <c r="O741" s="318"/>
      <c r="P741" s="318"/>
      <c r="Q741" s="318"/>
      <c r="R741" s="318"/>
      <c r="S741" s="318"/>
      <c r="T741" s="318"/>
      <c r="U741" s="318"/>
      <c r="V741" s="318"/>
      <c r="W741" s="318"/>
      <c r="X741" s="318"/>
      <c r="Y741" s="318"/>
      <c r="Z741" s="318"/>
    </row>
    <row r="742" ht="15.75" customHeight="1">
      <c r="A742" s="8"/>
      <c r="B742" s="8"/>
      <c r="C742" s="320" t="s">
        <v>3193</v>
      </c>
      <c r="D742" s="8"/>
      <c r="E742" s="8"/>
      <c r="F742" s="8"/>
      <c r="G742" s="318"/>
      <c r="H742" s="318"/>
      <c r="I742" s="318"/>
      <c r="J742" s="318"/>
      <c r="K742" s="318"/>
      <c r="L742" s="318"/>
      <c r="M742" s="318"/>
      <c r="N742" s="318"/>
      <c r="O742" s="318"/>
      <c r="P742" s="318"/>
      <c r="Q742" s="318"/>
      <c r="R742" s="318"/>
      <c r="S742" s="318"/>
      <c r="T742" s="318"/>
      <c r="U742" s="318"/>
      <c r="V742" s="318"/>
      <c r="W742" s="318"/>
      <c r="X742" s="318"/>
      <c r="Y742" s="318"/>
      <c r="Z742" s="318"/>
    </row>
    <row r="743" ht="15.75" customHeight="1">
      <c r="A743" s="8"/>
      <c r="B743" s="8"/>
      <c r="C743" s="320" t="s">
        <v>3193</v>
      </c>
      <c r="D743" s="8"/>
      <c r="E743" s="8"/>
      <c r="F743" s="8"/>
      <c r="G743" s="318"/>
      <c r="H743" s="318"/>
      <c r="I743" s="318"/>
      <c r="J743" s="318"/>
      <c r="K743" s="318"/>
      <c r="L743" s="318"/>
      <c r="M743" s="318"/>
      <c r="N743" s="318"/>
      <c r="O743" s="318"/>
      <c r="P743" s="318"/>
      <c r="Q743" s="318"/>
      <c r="R743" s="318"/>
      <c r="S743" s="318"/>
      <c r="T743" s="318"/>
      <c r="U743" s="318"/>
      <c r="V743" s="318"/>
      <c r="W743" s="318"/>
      <c r="X743" s="318"/>
      <c r="Y743" s="318"/>
      <c r="Z743" s="318"/>
    </row>
    <row r="744" ht="15.75" customHeight="1">
      <c r="A744" s="8"/>
      <c r="B744" s="8"/>
      <c r="C744" s="320" t="s">
        <v>3193</v>
      </c>
      <c r="D744" s="8"/>
      <c r="E744" s="8"/>
      <c r="F744" s="8"/>
      <c r="G744" s="318"/>
      <c r="H744" s="318"/>
      <c r="I744" s="318"/>
      <c r="J744" s="318"/>
      <c r="K744" s="318"/>
      <c r="L744" s="318"/>
      <c r="M744" s="318"/>
      <c r="N744" s="318"/>
      <c r="O744" s="318"/>
      <c r="P744" s="318"/>
      <c r="Q744" s="318"/>
      <c r="R744" s="318"/>
      <c r="S744" s="318"/>
      <c r="T744" s="318"/>
      <c r="U744" s="318"/>
      <c r="V744" s="318"/>
      <c r="W744" s="318"/>
      <c r="X744" s="318"/>
      <c r="Y744" s="318"/>
      <c r="Z744" s="318"/>
    </row>
    <row r="745" ht="15.75" customHeight="1">
      <c r="A745" s="8"/>
      <c r="B745" s="8"/>
      <c r="C745" s="320" t="s">
        <v>3193</v>
      </c>
      <c r="D745" s="8"/>
      <c r="E745" s="8"/>
      <c r="F745" s="8"/>
      <c r="G745" s="318"/>
      <c r="H745" s="318"/>
      <c r="I745" s="318"/>
      <c r="J745" s="318"/>
      <c r="K745" s="318"/>
      <c r="L745" s="318"/>
      <c r="M745" s="318"/>
      <c r="N745" s="318"/>
      <c r="O745" s="318"/>
      <c r="P745" s="318"/>
      <c r="Q745" s="318"/>
      <c r="R745" s="318"/>
      <c r="S745" s="318"/>
      <c r="T745" s="318"/>
      <c r="U745" s="318"/>
      <c r="V745" s="318"/>
      <c r="W745" s="318"/>
      <c r="X745" s="318"/>
      <c r="Y745" s="318"/>
      <c r="Z745" s="318"/>
    </row>
    <row r="746" ht="15.75" customHeight="1">
      <c r="A746" s="8"/>
      <c r="B746" s="8"/>
      <c r="C746" s="320" t="s">
        <v>3193</v>
      </c>
      <c r="D746" s="8"/>
      <c r="E746" s="8"/>
      <c r="F746" s="8"/>
      <c r="G746" s="318"/>
      <c r="H746" s="318"/>
      <c r="I746" s="318"/>
      <c r="J746" s="318"/>
      <c r="K746" s="318"/>
      <c r="L746" s="318"/>
      <c r="M746" s="318"/>
      <c r="N746" s="318"/>
      <c r="O746" s="318"/>
      <c r="P746" s="318"/>
      <c r="Q746" s="318"/>
      <c r="R746" s="318"/>
      <c r="S746" s="318"/>
      <c r="T746" s="318"/>
      <c r="U746" s="318"/>
      <c r="V746" s="318"/>
      <c r="W746" s="318"/>
      <c r="X746" s="318"/>
      <c r="Y746" s="318"/>
      <c r="Z746" s="318"/>
    </row>
    <row r="747" ht="15.75" customHeight="1">
      <c r="A747" s="8"/>
      <c r="B747" s="8"/>
      <c r="C747" s="320" t="s">
        <v>3193</v>
      </c>
      <c r="D747" s="8"/>
      <c r="E747" s="8"/>
      <c r="F747" s="8"/>
      <c r="G747" s="318"/>
      <c r="H747" s="318"/>
      <c r="I747" s="318"/>
      <c r="J747" s="318"/>
      <c r="K747" s="318"/>
      <c r="L747" s="318"/>
      <c r="M747" s="318"/>
      <c r="N747" s="318"/>
      <c r="O747" s="318"/>
      <c r="P747" s="318"/>
      <c r="Q747" s="318"/>
      <c r="R747" s="318"/>
      <c r="S747" s="318"/>
      <c r="T747" s="318"/>
      <c r="U747" s="318"/>
      <c r="V747" s="318"/>
      <c r="W747" s="318"/>
      <c r="X747" s="318"/>
      <c r="Y747" s="318"/>
      <c r="Z747" s="318"/>
    </row>
    <row r="748" ht="15.75" customHeight="1">
      <c r="A748" s="8"/>
      <c r="B748" s="8"/>
      <c r="C748" s="320" t="s">
        <v>3193</v>
      </c>
      <c r="D748" s="8"/>
      <c r="E748" s="8"/>
      <c r="F748" s="8"/>
      <c r="G748" s="318"/>
      <c r="H748" s="318"/>
      <c r="I748" s="318"/>
      <c r="J748" s="318"/>
      <c r="K748" s="318"/>
      <c r="L748" s="318"/>
      <c r="M748" s="318"/>
      <c r="N748" s="318"/>
      <c r="O748" s="318"/>
      <c r="P748" s="318"/>
      <c r="Q748" s="318"/>
      <c r="R748" s="318"/>
      <c r="S748" s="318"/>
      <c r="T748" s="318"/>
      <c r="U748" s="318"/>
      <c r="V748" s="318"/>
      <c r="W748" s="318"/>
      <c r="X748" s="318"/>
      <c r="Y748" s="318"/>
      <c r="Z748" s="318"/>
    </row>
    <row r="749" ht="15.75" customHeight="1">
      <c r="A749" s="8"/>
      <c r="B749" s="8"/>
      <c r="C749" s="320" t="s">
        <v>3193</v>
      </c>
      <c r="D749" s="8"/>
      <c r="E749" s="8"/>
      <c r="F749" s="8"/>
      <c r="G749" s="318"/>
      <c r="H749" s="318"/>
      <c r="I749" s="318"/>
      <c r="J749" s="318"/>
      <c r="K749" s="318"/>
      <c r="L749" s="318"/>
      <c r="M749" s="318"/>
      <c r="N749" s="318"/>
      <c r="O749" s="318"/>
      <c r="P749" s="318"/>
      <c r="Q749" s="318"/>
      <c r="R749" s="318"/>
      <c r="S749" s="318"/>
      <c r="T749" s="318"/>
      <c r="U749" s="318"/>
      <c r="V749" s="318"/>
      <c r="W749" s="318"/>
      <c r="X749" s="318"/>
      <c r="Y749" s="318"/>
      <c r="Z749" s="318"/>
    </row>
    <row r="750" ht="15.75" customHeight="1">
      <c r="A750" s="8"/>
      <c r="B750" s="8"/>
      <c r="C750" s="320" t="s">
        <v>3193</v>
      </c>
      <c r="D750" s="8"/>
      <c r="E750" s="8"/>
      <c r="F750" s="8"/>
      <c r="G750" s="318"/>
      <c r="H750" s="318"/>
      <c r="I750" s="318"/>
      <c r="J750" s="318"/>
      <c r="K750" s="318"/>
      <c r="L750" s="318"/>
      <c r="M750" s="318"/>
      <c r="N750" s="318"/>
      <c r="O750" s="318"/>
      <c r="P750" s="318"/>
      <c r="Q750" s="318"/>
      <c r="R750" s="318"/>
      <c r="S750" s="318"/>
      <c r="T750" s="318"/>
      <c r="U750" s="318"/>
      <c r="V750" s="318"/>
      <c r="W750" s="318"/>
      <c r="X750" s="318"/>
      <c r="Y750" s="318"/>
      <c r="Z750" s="318"/>
    </row>
    <row r="751" ht="15.75" customHeight="1">
      <c r="A751" s="8"/>
      <c r="B751" s="8"/>
      <c r="C751" s="320" t="s">
        <v>3193</v>
      </c>
      <c r="D751" s="8"/>
      <c r="E751" s="8"/>
      <c r="F751" s="8"/>
      <c r="G751" s="318"/>
      <c r="H751" s="318"/>
      <c r="I751" s="318"/>
      <c r="J751" s="318"/>
      <c r="K751" s="318"/>
      <c r="L751" s="318"/>
      <c r="M751" s="318"/>
      <c r="N751" s="318"/>
      <c r="O751" s="318"/>
      <c r="P751" s="318"/>
      <c r="Q751" s="318"/>
      <c r="R751" s="318"/>
      <c r="S751" s="318"/>
      <c r="T751" s="318"/>
      <c r="U751" s="318"/>
      <c r="V751" s="318"/>
      <c r="W751" s="318"/>
      <c r="X751" s="318"/>
      <c r="Y751" s="318"/>
      <c r="Z751" s="318"/>
    </row>
    <row r="752" ht="15.75" customHeight="1">
      <c r="A752" s="8"/>
      <c r="B752" s="8"/>
      <c r="C752" s="320" t="s">
        <v>3193</v>
      </c>
      <c r="D752" s="8"/>
      <c r="E752" s="8"/>
      <c r="F752" s="8"/>
      <c r="G752" s="318"/>
      <c r="H752" s="318"/>
      <c r="I752" s="318"/>
      <c r="J752" s="318"/>
      <c r="K752" s="318"/>
      <c r="L752" s="318"/>
      <c r="M752" s="318"/>
      <c r="N752" s="318"/>
      <c r="O752" s="318"/>
      <c r="P752" s="318"/>
      <c r="Q752" s="318"/>
      <c r="R752" s="318"/>
      <c r="S752" s="318"/>
      <c r="T752" s="318"/>
      <c r="U752" s="318"/>
      <c r="V752" s="318"/>
      <c r="W752" s="318"/>
      <c r="X752" s="318"/>
      <c r="Y752" s="318"/>
      <c r="Z752" s="318"/>
    </row>
    <row r="753" ht="15.75" customHeight="1">
      <c r="A753" s="8"/>
      <c r="B753" s="8"/>
      <c r="C753" s="320" t="s">
        <v>3193</v>
      </c>
      <c r="D753" s="8"/>
      <c r="E753" s="8"/>
      <c r="F753" s="8"/>
      <c r="G753" s="318"/>
      <c r="H753" s="318"/>
      <c r="I753" s="318"/>
      <c r="J753" s="318"/>
      <c r="K753" s="318"/>
      <c r="L753" s="318"/>
      <c r="M753" s="318"/>
      <c r="N753" s="318"/>
      <c r="O753" s="318"/>
      <c r="P753" s="318"/>
      <c r="Q753" s="318"/>
      <c r="R753" s="318"/>
      <c r="S753" s="318"/>
      <c r="T753" s="318"/>
      <c r="U753" s="318"/>
      <c r="V753" s="318"/>
      <c r="W753" s="318"/>
      <c r="X753" s="318"/>
      <c r="Y753" s="318"/>
      <c r="Z753" s="318"/>
    </row>
    <row r="754" ht="15.75" customHeight="1">
      <c r="A754" s="8"/>
      <c r="B754" s="8"/>
      <c r="C754" s="320" t="s">
        <v>3193</v>
      </c>
      <c r="D754" s="8"/>
      <c r="E754" s="8"/>
      <c r="F754" s="8"/>
      <c r="G754" s="318"/>
      <c r="H754" s="318"/>
      <c r="I754" s="318"/>
      <c r="J754" s="318"/>
      <c r="K754" s="318"/>
      <c r="L754" s="318"/>
      <c r="M754" s="318"/>
      <c r="N754" s="318"/>
      <c r="O754" s="318"/>
      <c r="P754" s="318"/>
      <c r="Q754" s="318"/>
      <c r="R754" s="318"/>
      <c r="S754" s="318"/>
      <c r="T754" s="318"/>
      <c r="U754" s="318"/>
      <c r="V754" s="318"/>
      <c r="W754" s="318"/>
      <c r="X754" s="318"/>
      <c r="Y754" s="318"/>
      <c r="Z754" s="318"/>
    </row>
    <row r="755" ht="15.75" customHeight="1">
      <c r="A755" s="8"/>
      <c r="B755" s="8"/>
      <c r="C755" s="320" t="s">
        <v>3193</v>
      </c>
      <c r="D755" s="8"/>
      <c r="E755" s="8"/>
      <c r="F755" s="8"/>
      <c r="G755" s="318"/>
      <c r="H755" s="318"/>
      <c r="I755" s="318"/>
      <c r="J755" s="318"/>
      <c r="K755" s="318"/>
      <c r="L755" s="318"/>
      <c r="M755" s="318"/>
      <c r="N755" s="318"/>
      <c r="O755" s="318"/>
      <c r="P755" s="318"/>
      <c r="Q755" s="318"/>
      <c r="R755" s="318"/>
      <c r="S755" s="318"/>
      <c r="T755" s="318"/>
      <c r="U755" s="318"/>
      <c r="V755" s="318"/>
      <c r="W755" s="318"/>
      <c r="X755" s="318"/>
      <c r="Y755" s="318"/>
      <c r="Z755" s="318"/>
    </row>
    <row r="756" ht="15.75" customHeight="1">
      <c r="A756" s="8"/>
      <c r="B756" s="8"/>
      <c r="C756" s="320" t="s">
        <v>3193</v>
      </c>
      <c r="D756" s="8"/>
      <c r="E756" s="8"/>
      <c r="F756" s="8"/>
      <c r="G756" s="318"/>
      <c r="H756" s="318"/>
      <c r="I756" s="318"/>
      <c r="J756" s="318"/>
      <c r="K756" s="318"/>
      <c r="L756" s="318"/>
      <c r="M756" s="318"/>
      <c r="N756" s="318"/>
      <c r="O756" s="318"/>
      <c r="P756" s="318"/>
      <c r="Q756" s="318"/>
      <c r="R756" s="318"/>
      <c r="S756" s="318"/>
      <c r="T756" s="318"/>
      <c r="U756" s="318"/>
      <c r="V756" s="318"/>
      <c r="W756" s="318"/>
      <c r="X756" s="318"/>
      <c r="Y756" s="318"/>
      <c r="Z756" s="318"/>
    </row>
    <row r="757" ht="15.75" customHeight="1">
      <c r="A757" s="8"/>
      <c r="B757" s="8"/>
      <c r="C757" s="320" t="s">
        <v>3193</v>
      </c>
      <c r="D757" s="8"/>
      <c r="E757" s="8"/>
      <c r="F757" s="8"/>
      <c r="G757" s="318"/>
      <c r="H757" s="318"/>
      <c r="I757" s="318"/>
      <c r="J757" s="318"/>
      <c r="K757" s="318"/>
      <c r="L757" s="318"/>
      <c r="M757" s="318"/>
      <c r="N757" s="318"/>
      <c r="O757" s="318"/>
      <c r="P757" s="318"/>
      <c r="Q757" s="318"/>
      <c r="R757" s="318"/>
      <c r="S757" s="318"/>
      <c r="T757" s="318"/>
      <c r="U757" s="318"/>
      <c r="V757" s="318"/>
      <c r="W757" s="318"/>
      <c r="X757" s="318"/>
      <c r="Y757" s="318"/>
      <c r="Z757" s="318"/>
    </row>
    <row r="758" ht="15.75" customHeight="1">
      <c r="A758" s="8"/>
      <c r="B758" s="8"/>
      <c r="C758" s="320" t="s">
        <v>3193</v>
      </c>
      <c r="D758" s="8"/>
      <c r="E758" s="8"/>
      <c r="F758" s="8"/>
      <c r="G758" s="318"/>
      <c r="H758" s="318"/>
      <c r="I758" s="318"/>
      <c r="J758" s="318"/>
      <c r="K758" s="318"/>
      <c r="L758" s="318"/>
      <c r="M758" s="318"/>
      <c r="N758" s="318"/>
      <c r="O758" s="318"/>
      <c r="P758" s="318"/>
      <c r="Q758" s="318"/>
      <c r="R758" s="318"/>
      <c r="S758" s="318"/>
      <c r="T758" s="318"/>
      <c r="U758" s="318"/>
      <c r="V758" s="318"/>
      <c r="W758" s="318"/>
      <c r="X758" s="318"/>
      <c r="Y758" s="318"/>
      <c r="Z758" s="318"/>
    </row>
    <row r="759" ht="15.75" customHeight="1">
      <c r="A759" s="8"/>
      <c r="B759" s="8"/>
      <c r="C759" s="320" t="s">
        <v>3193</v>
      </c>
      <c r="D759" s="8"/>
      <c r="E759" s="8"/>
      <c r="F759" s="8"/>
      <c r="G759" s="318"/>
      <c r="H759" s="318"/>
      <c r="I759" s="318"/>
      <c r="J759" s="318"/>
      <c r="K759" s="318"/>
      <c r="L759" s="318"/>
      <c r="M759" s="318"/>
      <c r="N759" s="318"/>
      <c r="O759" s="318"/>
      <c r="P759" s="318"/>
      <c r="Q759" s="318"/>
      <c r="R759" s="318"/>
      <c r="S759" s="318"/>
      <c r="T759" s="318"/>
      <c r="U759" s="318"/>
      <c r="V759" s="318"/>
      <c r="W759" s="318"/>
      <c r="X759" s="318"/>
      <c r="Y759" s="318"/>
      <c r="Z759" s="318"/>
    </row>
    <row r="760" ht="15.75" customHeight="1">
      <c r="A760" s="8"/>
      <c r="B760" s="8"/>
      <c r="C760" s="320" t="s">
        <v>3193</v>
      </c>
      <c r="D760" s="8"/>
      <c r="E760" s="8"/>
      <c r="F760" s="8"/>
      <c r="G760" s="318"/>
      <c r="H760" s="318"/>
      <c r="I760" s="318"/>
      <c r="J760" s="318"/>
      <c r="K760" s="318"/>
      <c r="L760" s="318"/>
      <c r="M760" s="318"/>
      <c r="N760" s="318"/>
      <c r="O760" s="318"/>
      <c r="P760" s="318"/>
      <c r="Q760" s="318"/>
      <c r="R760" s="318"/>
      <c r="S760" s="318"/>
      <c r="T760" s="318"/>
      <c r="U760" s="318"/>
      <c r="V760" s="318"/>
      <c r="W760" s="318"/>
      <c r="X760" s="318"/>
      <c r="Y760" s="318"/>
      <c r="Z760" s="318"/>
    </row>
    <row r="761" ht="15.75" customHeight="1">
      <c r="A761" s="8"/>
      <c r="B761" s="8"/>
      <c r="C761" s="320" t="s">
        <v>3193</v>
      </c>
      <c r="D761" s="8"/>
      <c r="E761" s="8"/>
      <c r="F761" s="8"/>
      <c r="G761" s="318"/>
      <c r="H761" s="318"/>
      <c r="I761" s="318"/>
      <c r="J761" s="318"/>
      <c r="K761" s="318"/>
      <c r="L761" s="318"/>
      <c r="M761" s="318"/>
      <c r="N761" s="318"/>
      <c r="O761" s="318"/>
      <c r="P761" s="318"/>
      <c r="Q761" s="318"/>
      <c r="R761" s="318"/>
      <c r="S761" s="318"/>
      <c r="T761" s="318"/>
      <c r="U761" s="318"/>
      <c r="V761" s="318"/>
      <c r="W761" s="318"/>
      <c r="X761" s="318"/>
      <c r="Y761" s="318"/>
      <c r="Z761" s="318"/>
    </row>
    <row r="762" ht="15.75" customHeight="1">
      <c r="A762" s="8"/>
      <c r="B762" s="8"/>
      <c r="C762" s="320" t="s">
        <v>3193</v>
      </c>
      <c r="D762" s="8"/>
      <c r="E762" s="8"/>
      <c r="F762" s="8"/>
      <c r="G762" s="318"/>
      <c r="H762" s="318"/>
      <c r="I762" s="318"/>
      <c r="J762" s="318"/>
      <c r="K762" s="318"/>
      <c r="L762" s="318"/>
      <c r="M762" s="318"/>
      <c r="N762" s="318"/>
      <c r="O762" s="318"/>
      <c r="P762" s="318"/>
      <c r="Q762" s="318"/>
      <c r="R762" s="318"/>
      <c r="S762" s="318"/>
      <c r="T762" s="318"/>
      <c r="U762" s="318"/>
      <c r="V762" s="318"/>
      <c r="W762" s="318"/>
      <c r="X762" s="318"/>
      <c r="Y762" s="318"/>
      <c r="Z762" s="318"/>
    </row>
    <row r="763" ht="15.75" customHeight="1">
      <c r="A763" s="8"/>
      <c r="B763" s="8"/>
      <c r="C763" s="320" t="s">
        <v>3193</v>
      </c>
      <c r="D763" s="8"/>
      <c r="E763" s="8"/>
      <c r="F763" s="8"/>
      <c r="G763" s="318"/>
      <c r="H763" s="318"/>
      <c r="I763" s="318"/>
      <c r="J763" s="318"/>
      <c r="K763" s="318"/>
      <c r="L763" s="318"/>
      <c r="M763" s="318"/>
      <c r="N763" s="318"/>
      <c r="O763" s="318"/>
      <c r="P763" s="318"/>
      <c r="Q763" s="318"/>
      <c r="R763" s="318"/>
      <c r="S763" s="318"/>
      <c r="T763" s="318"/>
      <c r="U763" s="318"/>
      <c r="V763" s="318"/>
      <c r="W763" s="318"/>
      <c r="X763" s="318"/>
      <c r="Y763" s="318"/>
      <c r="Z763" s="318"/>
    </row>
    <row r="764" ht="15.75" customHeight="1">
      <c r="A764" s="8"/>
      <c r="B764" s="8"/>
      <c r="C764" s="320" t="s">
        <v>3193</v>
      </c>
      <c r="D764" s="8"/>
      <c r="E764" s="8"/>
      <c r="F764" s="8"/>
      <c r="G764" s="318"/>
      <c r="H764" s="318"/>
      <c r="I764" s="318"/>
      <c r="J764" s="318"/>
      <c r="K764" s="318"/>
      <c r="L764" s="318"/>
      <c r="M764" s="318"/>
      <c r="N764" s="318"/>
      <c r="O764" s="318"/>
      <c r="P764" s="318"/>
      <c r="Q764" s="318"/>
      <c r="R764" s="318"/>
      <c r="S764" s="318"/>
      <c r="T764" s="318"/>
      <c r="U764" s="318"/>
      <c r="V764" s="318"/>
      <c r="W764" s="318"/>
      <c r="X764" s="318"/>
      <c r="Y764" s="318"/>
      <c r="Z764" s="318"/>
    </row>
    <row r="765" ht="15.75" customHeight="1">
      <c r="A765" s="8"/>
      <c r="B765" s="8"/>
      <c r="C765" s="320" t="s">
        <v>3193</v>
      </c>
      <c r="D765" s="8"/>
      <c r="E765" s="8"/>
      <c r="F765" s="8"/>
      <c r="G765" s="318"/>
      <c r="H765" s="318"/>
      <c r="I765" s="318"/>
      <c r="J765" s="318"/>
      <c r="K765" s="318"/>
      <c r="L765" s="318"/>
      <c r="M765" s="318"/>
      <c r="N765" s="318"/>
      <c r="O765" s="318"/>
      <c r="P765" s="318"/>
      <c r="Q765" s="318"/>
      <c r="R765" s="318"/>
      <c r="S765" s="318"/>
      <c r="T765" s="318"/>
      <c r="U765" s="318"/>
      <c r="V765" s="318"/>
      <c r="W765" s="318"/>
      <c r="X765" s="318"/>
      <c r="Y765" s="318"/>
      <c r="Z765" s="318"/>
    </row>
    <row r="766" ht="15.75" customHeight="1">
      <c r="A766" s="8"/>
      <c r="B766" s="8"/>
      <c r="C766" s="320" t="s">
        <v>3193</v>
      </c>
      <c r="D766" s="8"/>
      <c r="E766" s="8"/>
      <c r="F766" s="8"/>
      <c r="G766" s="318"/>
      <c r="H766" s="318"/>
      <c r="I766" s="318"/>
      <c r="J766" s="318"/>
      <c r="K766" s="318"/>
      <c r="L766" s="318"/>
      <c r="M766" s="318"/>
      <c r="N766" s="318"/>
      <c r="O766" s="318"/>
      <c r="P766" s="318"/>
      <c r="Q766" s="318"/>
      <c r="R766" s="318"/>
      <c r="S766" s="318"/>
      <c r="T766" s="318"/>
      <c r="U766" s="318"/>
      <c r="V766" s="318"/>
      <c r="W766" s="318"/>
      <c r="X766" s="318"/>
      <c r="Y766" s="318"/>
      <c r="Z766" s="318"/>
    </row>
    <row r="767" ht="15.75" customHeight="1">
      <c r="A767" s="8"/>
      <c r="B767" s="8"/>
      <c r="C767" s="320" t="s">
        <v>3193</v>
      </c>
      <c r="D767" s="8"/>
      <c r="E767" s="8"/>
      <c r="F767" s="8"/>
      <c r="G767" s="318"/>
      <c r="H767" s="318"/>
      <c r="I767" s="318"/>
      <c r="J767" s="318"/>
      <c r="K767" s="318"/>
      <c r="L767" s="318"/>
      <c r="M767" s="318"/>
      <c r="N767" s="318"/>
      <c r="O767" s="318"/>
      <c r="P767" s="318"/>
      <c r="Q767" s="318"/>
      <c r="R767" s="318"/>
      <c r="S767" s="318"/>
      <c r="T767" s="318"/>
      <c r="U767" s="318"/>
      <c r="V767" s="318"/>
      <c r="W767" s="318"/>
      <c r="X767" s="318"/>
      <c r="Y767" s="318"/>
      <c r="Z767" s="318"/>
    </row>
    <row r="768" ht="15.75" customHeight="1">
      <c r="A768" s="8"/>
      <c r="B768" s="8"/>
      <c r="C768" s="320" t="s">
        <v>3193</v>
      </c>
      <c r="D768" s="8"/>
      <c r="E768" s="8"/>
      <c r="F768" s="8"/>
      <c r="G768" s="318"/>
      <c r="H768" s="318"/>
      <c r="I768" s="318"/>
      <c r="J768" s="318"/>
      <c r="K768" s="318"/>
      <c r="L768" s="318"/>
      <c r="M768" s="318"/>
      <c r="N768" s="318"/>
      <c r="O768" s="318"/>
      <c r="P768" s="318"/>
      <c r="Q768" s="318"/>
      <c r="R768" s="318"/>
      <c r="S768" s="318"/>
      <c r="T768" s="318"/>
      <c r="U768" s="318"/>
      <c r="V768" s="318"/>
      <c r="W768" s="318"/>
      <c r="X768" s="318"/>
      <c r="Y768" s="318"/>
      <c r="Z768" s="318"/>
    </row>
    <row r="769" ht="15.75" customHeight="1">
      <c r="A769" s="8"/>
      <c r="B769" s="8"/>
      <c r="C769" s="320" t="s">
        <v>3193</v>
      </c>
      <c r="D769" s="8"/>
      <c r="E769" s="8"/>
      <c r="F769" s="8"/>
      <c r="G769" s="318"/>
      <c r="H769" s="318"/>
      <c r="I769" s="318"/>
      <c r="J769" s="318"/>
      <c r="K769" s="318"/>
      <c r="L769" s="318"/>
      <c r="M769" s="318"/>
      <c r="N769" s="318"/>
      <c r="O769" s="318"/>
      <c r="P769" s="318"/>
      <c r="Q769" s="318"/>
      <c r="R769" s="318"/>
      <c r="S769" s="318"/>
      <c r="T769" s="318"/>
      <c r="U769" s="318"/>
      <c r="V769" s="318"/>
      <c r="W769" s="318"/>
      <c r="X769" s="318"/>
      <c r="Y769" s="318"/>
      <c r="Z769" s="318"/>
    </row>
    <row r="770" ht="15.75" customHeight="1">
      <c r="A770" s="8"/>
      <c r="B770" s="8"/>
      <c r="C770" s="320" t="s">
        <v>3193</v>
      </c>
      <c r="D770" s="8"/>
      <c r="E770" s="8"/>
      <c r="F770" s="8"/>
      <c r="G770" s="318"/>
      <c r="H770" s="318"/>
      <c r="I770" s="318"/>
      <c r="J770" s="318"/>
      <c r="K770" s="318"/>
      <c r="L770" s="318"/>
      <c r="M770" s="318"/>
      <c r="N770" s="318"/>
      <c r="O770" s="318"/>
      <c r="P770" s="318"/>
      <c r="Q770" s="318"/>
      <c r="R770" s="318"/>
      <c r="S770" s="318"/>
      <c r="T770" s="318"/>
      <c r="U770" s="318"/>
      <c r="V770" s="318"/>
      <c r="W770" s="318"/>
      <c r="X770" s="318"/>
      <c r="Y770" s="318"/>
      <c r="Z770" s="318"/>
    </row>
    <row r="771" ht="15.75" customHeight="1">
      <c r="A771" s="8"/>
      <c r="B771" s="8"/>
      <c r="C771" s="320" t="s">
        <v>3193</v>
      </c>
      <c r="D771" s="8"/>
      <c r="E771" s="8"/>
      <c r="F771" s="8"/>
      <c r="G771" s="318"/>
      <c r="H771" s="318"/>
      <c r="I771" s="318"/>
      <c r="J771" s="318"/>
      <c r="K771" s="318"/>
      <c r="L771" s="318"/>
      <c r="M771" s="318"/>
      <c r="N771" s="318"/>
      <c r="O771" s="318"/>
      <c r="P771" s="318"/>
      <c r="Q771" s="318"/>
      <c r="R771" s="318"/>
      <c r="S771" s="318"/>
      <c r="T771" s="318"/>
      <c r="U771" s="318"/>
      <c r="V771" s="318"/>
      <c r="W771" s="318"/>
      <c r="X771" s="318"/>
      <c r="Y771" s="318"/>
      <c r="Z771" s="318"/>
    </row>
    <row r="772" ht="15.75" customHeight="1">
      <c r="A772" s="8"/>
      <c r="B772" s="8"/>
      <c r="C772" s="320" t="s">
        <v>3193</v>
      </c>
      <c r="D772" s="8"/>
      <c r="E772" s="8"/>
      <c r="F772" s="8"/>
      <c r="G772" s="318"/>
      <c r="H772" s="318"/>
      <c r="I772" s="318"/>
      <c r="J772" s="318"/>
      <c r="K772" s="318"/>
      <c r="L772" s="318"/>
      <c r="M772" s="318"/>
      <c r="N772" s="318"/>
      <c r="O772" s="318"/>
      <c r="P772" s="318"/>
      <c r="Q772" s="318"/>
      <c r="R772" s="318"/>
      <c r="S772" s="318"/>
      <c r="T772" s="318"/>
      <c r="U772" s="318"/>
      <c r="V772" s="318"/>
      <c r="W772" s="318"/>
      <c r="X772" s="318"/>
      <c r="Y772" s="318"/>
      <c r="Z772" s="318"/>
    </row>
    <row r="773" ht="15.75" customHeight="1">
      <c r="A773" s="8"/>
      <c r="B773" s="8"/>
      <c r="C773" s="320" t="s">
        <v>3193</v>
      </c>
      <c r="D773" s="8"/>
      <c r="E773" s="8"/>
      <c r="F773" s="8"/>
      <c r="G773" s="318"/>
      <c r="H773" s="318"/>
      <c r="I773" s="318"/>
      <c r="J773" s="318"/>
      <c r="K773" s="318"/>
      <c r="L773" s="318"/>
      <c r="M773" s="318"/>
      <c r="N773" s="318"/>
      <c r="O773" s="318"/>
      <c r="P773" s="318"/>
      <c r="Q773" s="318"/>
      <c r="R773" s="318"/>
      <c r="S773" s="318"/>
      <c r="T773" s="318"/>
      <c r="U773" s="318"/>
      <c r="V773" s="318"/>
      <c r="W773" s="318"/>
      <c r="X773" s="318"/>
      <c r="Y773" s="318"/>
      <c r="Z773" s="318"/>
    </row>
    <row r="774" ht="15.75" customHeight="1">
      <c r="A774" s="8"/>
      <c r="B774" s="8"/>
      <c r="C774" s="320" t="s">
        <v>3193</v>
      </c>
      <c r="D774" s="8"/>
      <c r="E774" s="8"/>
      <c r="F774" s="8"/>
      <c r="G774" s="318"/>
      <c r="H774" s="318"/>
      <c r="I774" s="318"/>
      <c r="J774" s="318"/>
      <c r="K774" s="318"/>
      <c r="L774" s="318"/>
      <c r="M774" s="318"/>
      <c r="N774" s="318"/>
      <c r="O774" s="318"/>
      <c r="P774" s="318"/>
      <c r="Q774" s="318"/>
      <c r="R774" s="318"/>
      <c r="S774" s="318"/>
      <c r="T774" s="318"/>
      <c r="U774" s="318"/>
      <c r="V774" s="318"/>
      <c r="W774" s="318"/>
      <c r="X774" s="318"/>
      <c r="Y774" s="318"/>
      <c r="Z774" s="318"/>
    </row>
    <row r="775" ht="15.75" customHeight="1">
      <c r="A775" s="8"/>
      <c r="B775" s="8"/>
      <c r="C775" s="320" t="s">
        <v>3193</v>
      </c>
      <c r="D775" s="8"/>
      <c r="E775" s="8"/>
      <c r="F775" s="8"/>
      <c r="G775" s="318"/>
      <c r="H775" s="318"/>
      <c r="I775" s="318"/>
      <c r="J775" s="318"/>
      <c r="K775" s="318"/>
      <c r="L775" s="318"/>
      <c r="M775" s="318"/>
      <c r="N775" s="318"/>
      <c r="O775" s="318"/>
      <c r="P775" s="318"/>
      <c r="Q775" s="318"/>
      <c r="R775" s="318"/>
      <c r="S775" s="318"/>
      <c r="T775" s="318"/>
      <c r="U775" s="318"/>
      <c r="V775" s="318"/>
      <c r="W775" s="318"/>
      <c r="X775" s="318"/>
      <c r="Y775" s="318"/>
      <c r="Z775" s="318"/>
    </row>
    <row r="776" ht="15.75" customHeight="1">
      <c r="A776" s="8"/>
      <c r="B776" s="8"/>
      <c r="C776" s="320" t="s">
        <v>3193</v>
      </c>
      <c r="D776" s="8"/>
      <c r="E776" s="8"/>
      <c r="F776" s="8"/>
      <c r="G776" s="318"/>
      <c r="H776" s="318"/>
      <c r="I776" s="318"/>
      <c r="J776" s="318"/>
      <c r="K776" s="318"/>
      <c r="L776" s="318"/>
      <c r="M776" s="318"/>
      <c r="N776" s="318"/>
      <c r="O776" s="318"/>
      <c r="P776" s="318"/>
      <c r="Q776" s="318"/>
      <c r="R776" s="318"/>
      <c r="S776" s="318"/>
      <c r="T776" s="318"/>
      <c r="U776" s="318"/>
      <c r="V776" s="318"/>
      <c r="W776" s="318"/>
      <c r="X776" s="318"/>
      <c r="Y776" s="318"/>
      <c r="Z776" s="318"/>
    </row>
    <row r="777" ht="15.75" customHeight="1">
      <c r="A777" s="8"/>
      <c r="B777" s="8"/>
      <c r="C777" s="320" t="s">
        <v>3193</v>
      </c>
      <c r="D777" s="8"/>
      <c r="E777" s="8"/>
      <c r="F777" s="8"/>
      <c r="G777" s="318"/>
      <c r="H777" s="318"/>
      <c r="I777" s="318"/>
      <c r="J777" s="318"/>
      <c r="K777" s="318"/>
      <c r="L777" s="318"/>
      <c r="M777" s="318"/>
      <c r="N777" s="318"/>
      <c r="O777" s="318"/>
      <c r="P777" s="318"/>
      <c r="Q777" s="318"/>
      <c r="R777" s="318"/>
      <c r="S777" s="318"/>
      <c r="T777" s="318"/>
      <c r="U777" s="318"/>
      <c r="V777" s="318"/>
      <c r="W777" s="318"/>
      <c r="X777" s="318"/>
      <c r="Y777" s="318"/>
      <c r="Z777" s="318"/>
    </row>
    <row r="778" ht="15.75" customHeight="1">
      <c r="A778" s="8"/>
      <c r="B778" s="8"/>
      <c r="C778" s="320" t="s">
        <v>3193</v>
      </c>
      <c r="D778" s="8"/>
      <c r="E778" s="8"/>
      <c r="F778" s="8"/>
      <c r="G778" s="318"/>
      <c r="H778" s="318"/>
      <c r="I778" s="318"/>
      <c r="J778" s="318"/>
      <c r="K778" s="318"/>
      <c r="L778" s="318"/>
      <c r="M778" s="318"/>
      <c r="N778" s="318"/>
      <c r="O778" s="318"/>
      <c r="P778" s="318"/>
      <c r="Q778" s="318"/>
      <c r="R778" s="318"/>
      <c r="S778" s="318"/>
      <c r="T778" s="318"/>
      <c r="U778" s="318"/>
      <c r="V778" s="318"/>
      <c r="W778" s="318"/>
      <c r="X778" s="318"/>
      <c r="Y778" s="318"/>
      <c r="Z778" s="318"/>
    </row>
    <row r="779" ht="15.75" customHeight="1">
      <c r="A779" s="8"/>
      <c r="B779" s="8"/>
      <c r="C779" s="320" t="s">
        <v>3193</v>
      </c>
      <c r="D779" s="8"/>
      <c r="E779" s="8"/>
      <c r="F779" s="8"/>
      <c r="G779" s="318"/>
      <c r="H779" s="318"/>
      <c r="I779" s="318"/>
      <c r="J779" s="318"/>
      <c r="K779" s="318"/>
      <c r="L779" s="318"/>
      <c r="M779" s="318"/>
      <c r="N779" s="318"/>
      <c r="O779" s="318"/>
      <c r="P779" s="318"/>
      <c r="Q779" s="318"/>
      <c r="R779" s="318"/>
      <c r="S779" s="318"/>
      <c r="T779" s="318"/>
      <c r="U779" s="318"/>
      <c r="V779" s="318"/>
      <c r="W779" s="318"/>
      <c r="X779" s="318"/>
      <c r="Y779" s="318"/>
      <c r="Z779" s="318"/>
    </row>
    <row r="780" ht="15.75" customHeight="1">
      <c r="A780" s="8"/>
      <c r="B780" s="8"/>
      <c r="C780" s="320" t="s">
        <v>3193</v>
      </c>
      <c r="D780" s="8"/>
      <c r="E780" s="8"/>
      <c r="F780" s="8"/>
      <c r="G780" s="318"/>
      <c r="H780" s="318"/>
      <c r="I780" s="318"/>
      <c r="J780" s="318"/>
      <c r="K780" s="318"/>
      <c r="L780" s="318"/>
      <c r="M780" s="318"/>
      <c r="N780" s="318"/>
      <c r="O780" s="318"/>
      <c r="P780" s="318"/>
      <c r="Q780" s="318"/>
      <c r="R780" s="318"/>
      <c r="S780" s="318"/>
      <c r="T780" s="318"/>
      <c r="U780" s="318"/>
      <c r="V780" s="318"/>
      <c r="W780" s="318"/>
      <c r="X780" s="318"/>
      <c r="Y780" s="318"/>
      <c r="Z780" s="318"/>
    </row>
    <row r="781" ht="15.75" customHeight="1">
      <c r="A781" s="8"/>
      <c r="B781" s="8"/>
      <c r="C781" s="320" t="s">
        <v>3193</v>
      </c>
      <c r="D781" s="8"/>
      <c r="E781" s="8"/>
      <c r="F781" s="8"/>
      <c r="G781" s="318"/>
      <c r="H781" s="318"/>
      <c r="I781" s="318"/>
      <c r="J781" s="318"/>
      <c r="K781" s="318"/>
      <c r="L781" s="318"/>
      <c r="M781" s="318"/>
      <c r="N781" s="318"/>
      <c r="O781" s="318"/>
      <c r="P781" s="318"/>
      <c r="Q781" s="318"/>
      <c r="R781" s="318"/>
      <c r="S781" s="318"/>
      <c r="T781" s="318"/>
      <c r="U781" s="318"/>
      <c r="V781" s="318"/>
      <c r="W781" s="318"/>
      <c r="X781" s="318"/>
      <c r="Y781" s="318"/>
      <c r="Z781" s="318"/>
    </row>
    <row r="782" ht="15.75" customHeight="1">
      <c r="A782" s="8"/>
      <c r="B782" s="8"/>
      <c r="C782" s="320" t="s">
        <v>3193</v>
      </c>
      <c r="D782" s="8"/>
      <c r="E782" s="8"/>
      <c r="F782" s="8"/>
      <c r="G782" s="318"/>
      <c r="H782" s="318"/>
      <c r="I782" s="318"/>
      <c r="J782" s="318"/>
      <c r="K782" s="318"/>
      <c r="L782" s="318"/>
      <c r="M782" s="318"/>
      <c r="N782" s="318"/>
      <c r="O782" s="318"/>
      <c r="P782" s="318"/>
      <c r="Q782" s="318"/>
      <c r="R782" s="318"/>
      <c r="S782" s="318"/>
      <c r="T782" s="318"/>
      <c r="U782" s="318"/>
      <c r="V782" s="318"/>
      <c r="W782" s="318"/>
      <c r="X782" s="318"/>
      <c r="Y782" s="318"/>
      <c r="Z782" s="318"/>
    </row>
    <row r="783" ht="15.75" customHeight="1">
      <c r="A783" s="8"/>
      <c r="B783" s="8"/>
      <c r="C783" s="320" t="s">
        <v>3193</v>
      </c>
      <c r="D783" s="8"/>
      <c r="E783" s="8"/>
      <c r="F783" s="8"/>
      <c r="G783" s="318"/>
      <c r="H783" s="318"/>
      <c r="I783" s="318"/>
      <c r="J783" s="318"/>
      <c r="K783" s="318"/>
      <c r="L783" s="318"/>
      <c r="M783" s="318"/>
      <c r="N783" s="318"/>
      <c r="O783" s="318"/>
      <c r="P783" s="318"/>
      <c r="Q783" s="318"/>
      <c r="R783" s="318"/>
      <c r="S783" s="318"/>
      <c r="T783" s="318"/>
      <c r="U783" s="318"/>
      <c r="V783" s="318"/>
      <c r="W783" s="318"/>
      <c r="X783" s="318"/>
      <c r="Y783" s="318"/>
      <c r="Z783" s="318"/>
    </row>
    <row r="784" ht="15.75" customHeight="1">
      <c r="A784" s="8"/>
      <c r="B784" s="8"/>
      <c r="C784" s="320" t="s">
        <v>3193</v>
      </c>
      <c r="D784" s="8"/>
      <c r="E784" s="8"/>
      <c r="F784" s="8"/>
      <c r="G784" s="318"/>
      <c r="H784" s="318"/>
      <c r="I784" s="318"/>
      <c r="J784" s="318"/>
      <c r="K784" s="318"/>
      <c r="L784" s="318"/>
      <c r="M784" s="318"/>
      <c r="N784" s="318"/>
      <c r="O784" s="318"/>
      <c r="P784" s="318"/>
      <c r="Q784" s="318"/>
      <c r="R784" s="318"/>
      <c r="S784" s="318"/>
      <c r="T784" s="318"/>
      <c r="U784" s="318"/>
      <c r="V784" s="318"/>
      <c r="W784" s="318"/>
      <c r="X784" s="318"/>
      <c r="Y784" s="318"/>
      <c r="Z784" s="318"/>
    </row>
    <row r="785" ht="15.75" customHeight="1">
      <c r="A785" s="8"/>
      <c r="B785" s="8"/>
      <c r="C785" s="320" t="s">
        <v>3193</v>
      </c>
      <c r="D785" s="8"/>
      <c r="E785" s="8"/>
      <c r="F785" s="8"/>
      <c r="G785" s="318"/>
      <c r="H785" s="318"/>
      <c r="I785" s="318"/>
      <c r="J785" s="318"/>
      <c r="K785" s="318"/>
      <c r="L785" s="318"/>
      <c r="M785" s="318"/>
      <c r="N785" s="318"/>
      <c r="O785" s="318"/>
      <c r="P785" s="318"/>
      <c r="Q785" s="318"/>
      <c r="R785" s="318"/>
      <c r="S785" s="318"/>
      <c r="T785" s="318"/>
      <c r="U785" s="318"/>
      <c r="V785" s="318"/>
      <c r="W785" s="318"/>
      <c r="X785" s="318"/>
      <c r="Y785" s="318"/>
      <c r="Z785" s="318"/>
    </row>
    <row r="786" ht="15.75" customHeight="1">
      <c r="A786" s="8"/>
      <c r="B786" s="8"/>
      <c r="C786" s="320" t="s">
        <v>3193</v>
      </c>
      <c r="D786" s="8"/>
      <c r="E786" s="8"/>
      <c r="F786" s="8"/>
      <c r="G786" s="318"/>
      <c r="H786" s="318"/>
      <c r="I786" s="318"/>
      <c r="J786" s="318"/>
      <c r="K786" s="318"/>
      <c r="L786" s="318"/>
      <c r="M786" s="318"/>
      <c r="N786" s="318"/>
      <c r="O786" s="318"/>
      <c r="P786" s="318"/>
      <c r="Q786" s="318"/>
      <c r="R786" s="318"/>
      <c r="S786" s="318"/>
      <c r="T786" s="318"/>
      <c r="U786" s="318"/>
      <c r="V786" s="318"/>
      <c r="W786" s="318"/>
      <c r="X786" s="318"/>
      <c r="Y786" s="318"/>
      <c r="Z786" s="318"/>
    </row>
    <row r="787" ht="15.75" customHeight="1">
      <c r="A787" s="8"/>
      <c r="B787" s="8"/>
      <c r="C787" s="320" t="s">
        <v>3193</v>
      </c>
      <c r="D787" s="8"/>
      <c r="E787" s="8"/>
      <c r="F787" s="8"/>
      <c r="G787" s="318"/>
      <c r="H787" s="318"/>
      <c r="I787" s="318"/>
      <c r="J787" s="318"/>
      <c r="K787" s="318"/>
      <c r="L787" s="318"/>
      <c r="M787" s="318"/>
      <c r="N787" s="318"/>
      <c r="O787" s="318"/>
      <c r="P787" s="318"/>
      <c r="Q787" s="318"/>
      <c r="R787" s="318"/>
      <c r="S787" s="318"/>
      <c r="T787" s="318"/>
      <c r="U787" s="318"/>
      <c r="V787" s="318"/>
      <c r="W787" s="318"/>
      <c r="X787" s="318"/>
      <c r="Y787" s="318"/>
      <c r="Z787" s="318"/>
    </row>
    <row r="788" ht="15.75" customHeight="1">
      <c r="A788" s="8"/>
      <c r="B788" s="8"/>
      <c r="C788" s="320" t="s">
        <v>3193</v>
      </c>
      <c r="D788" s="8"/>
      <c r="E788" s="8"/>
      <c r="F788" s="8"/>
      <c r="G788" s="318"/>
      <c r="H788" s="318"/>
      <c r="I788" s="318"/>
      <c r="J788" s="318"/>
      <c r="K788" s="318"/>
      <c r="L788" s="318"/>
      <c r="M788" s="318"/>
      <c r="N788" s="318"/>
      <c r="O788" s="318"/>
      <c r="P788" s="318"/>
      <c r="Q788" s="318"/>
      <c r="R788" s="318"/>
      <c r="S788" s="318"/>
      <c r="T788" s="318"/>
      <c r="U788" s="318"/>
      <c r="V788" s="318"/>
      <c r="W788" s="318"/>
      <c r="X788" s="318"/>
      <c r="Y788" s="318"/>
      <c r="Z788" s="318"/>
    </row>
    <row r="789" ht="15.75" customHeight="1">
      <c r="A789" s="8"/>
      <c r="B789" s="8"/>
      <c r="C789" s="320" t="s">
        <v>3193</v>
      </c>
      <c r="D789" s="8"/>
      <c r="E789" s="8"/>
      <c r="F789" s="8"/>
      <c r="G789" s="318"/>
      <c r="H789" s="318"/>
      <c r="I789" s="318"/>
      <c r="J789" s="318"/>
      <c r="K789" s="318"/>
      <c r="L789" s="318"/>
      <c r="M789" s="318"/>
      <c r="N789" s="318"/>
      <c r="O789" s="318"/>
      <c r="P789" s="318"/>
      <c r="Q789" s="318"/>
      <c r="R789" s="318"/>
      <c r="S789" s="318"/>
      <c r="T789" s="318"/>
      <c r="U789" s="318"/>
      <c r="V789" s="318"/>
      <c r="W789" s="318"/>
      <c r="X789" s="318"/>
      <c r="Y789" s="318"/>
      <c r="Z789" s="318"/>
    </row>
    <row r="790" ht="15.75" customHeight="1">
      <c r="A790" s="8"/>
      <c r="B790" s="8"/>
      <c r="C790" s="320" t="s">
        <v>3193</v>
      </c>
      <c r="D790" s="8"/>
      <c r="E790" s="8"/>
      <c r="F790" s="8"/>
      <c r="G790" s="318"/>
      <c r="H790" s="318"/>
      <c r="I790" s="318"/>
      <c r="J790" s="318"/>
      <c r="K790" s="318"/>
      <c r="L790" s="318"/>
      <c r="M790" s="318"/>
      <c r="N790" s="318"/>
      <c r="O790" s="318"/>
      <c r="P790" s="318"/>
      <c r="Q790" s="318"/>
      <c r="R790" s="318"/>
      <c r="S790" s="318"/>
      <c r="T790" s="318"/>
      <c r="U790" s="318"/>
      <c r="V790" s="318"/>
      <c r="W790" s="318"/>
      <c r="X790" s="318"/>
      <c r="Y790" s="318"/>
      <c r="Z790" s="318"/>
    </row>
    <row r="791" ht="15.75" customHeight="1">
      <c r="A791" s="8"/>
      <c r="B791" s="8"/>
      <c r="C791" s="320" t="s">
        <v>3193</v>
      </c>
      <c r="D791" s="8"/>
      <c r="E791" s="8"/>
      <c r="F791" s="8"/>
      <c r="G791" s="318"/>
      <c r="H791" s="318"/>
      <c r="I791" s="318"/>
      <c r="J791" s="318"/>
      <c r="K791" s="318"/>
      <c r="L791" s="318"/>
      <c r="M791" s="318"/>
      <c r="N791" s="318"/>
      <c r="O791" s="318"/>
      <c r="P791" s="318"/>
      <c r="Q791" s="318"/>
      <c r="R791" s="318"/>
      <c r="S791" s="318"/>
      <c r="T791" s="318"/>
      <c r="U791" s="318"/>
      <c r="V791" s="318"/>
      <c r="W791" s="318"/>
      <c r="X791" s="318"/>
      <c r="Y791" s="318"/>
      <c r="Z791" s="318"/>
    </row>
    <row r="792" ht="15.75" customHeight="1">
      <c r="A792" s="8"/>
      <c r="B792" s="8"/>
      <c r="C792" s="320" t="s">
        <v>3193</v>
      </c>
      <c r="D792" s="8"/>
      <c r="E792" s="8"/>
      <c r="F792" s="8"/>
      <c r="G792" s="318"/>
      <c r="H792" s="318"/>
      <c r="I792" s="318"/>
      <c r="J792" s="318"/>
      <c r="K792" s="318"/>
      <c r="L792" s="318"/>
      <c r="M792" s="318"/>
      <c r="N792" s="318"/>
      <c r="O792" s="318"/>
      <c r="P792" s="318"/>
      <c r="Q792" s="318"/>
      <c r="R792" s="318"/>
      <c r="S792" s="318"/>
      <c r="T792" s="318"/>
      <c r="U792" s="318"/>
      <c r="V792" s="318"/>
      <c r="W792" s="318"/>
      <c r="X792" s="318"/>
      <c r="Y792" s="318"/>
      <c r="Z792" s="318"/>
    </row>
    <row r="793" ht="15.75" customHeight="1">
      <c r="A793" s="8"/>
      <c r="B793" s="8"/>
      <c r="C793" s="320" t="s">
        <v>3193</v>
      </c>
      <c r="D793" s="8"/>
      <c r="E793" s="8"/>
      <c r="F793" s="8"/>
      <c r="G793" s="318"/>
      <c r="H793" s="318"/>
      <c r="I793" s="318"/>
      <c r="J793" s="318"/>
      <c r="K793" s="318"/>
      <c r="L793" s="318"/>
      <c r="M793" s="318"/>
      <c r="N793" s="318"/>
      <c r="O793" s="318"/>
      <c r="P793" s="318"/>
      <c r="Q793" s="318"/>
      <c r="R793" s="318"/>
      <c r="S793" s="318"/>
      <c r="T793" s="318"/>
      <c r="U793" s="318"/>
      <c r="V793" s="318"/>
      <c r="W793" s="318"/>
      <c r="X793" s="318"/>
      <c r="Y793" s="318"/>
      <c r="Z793" s="318"/>
    </row>
    <row r="794" ht="15.75" customHeight="1">
      <c r="A794" s="8"/>
      <c r="B794" s="8"/>
      <c r="C794" s="320" t="s">
        <v>3193</v>
      </c>
      <c r="D794" s="8"/>
      <c r="E794" s="8"/>
      <c r="F794" s="8"/>
      <c r="G794" s="318"/>
      <c r="H794" s="318"/>
      <c r="I794" s="318"/>
      <c r="J794" s="318"/>
      <c r="K794" s="318"/>
      <c r="L794" s="318"/>
      <c r="M794" s="318"/>
      <c r="N794" s="318"/>
      <c r="O794" s="318"/>
      <c r="P794" s="318"/>
      <c r="Q794" s="318"/>
      <c r="R794" s="318"/>
      <c r="S794" s="318"/>
      <c r="T794" s="318"/>
      <c r="U794" s="318"/>
      <c r="V794" s="318"/>
      <c r="W794" s="318"/>
      <c r="X794" s="318"/>
      <c r="Y794" s="318"/>
      <c r="Z794" s="318"/>
    </row>
    <row r="795" ht="15.75" customHeight="1">
      <c r="A795" s="8"/>
      <c r="B795" s="8"/>
      <c r="C795" s="320" t="s">
        <v>3193</v>
      </c>
      <c r="D795" s="8"/>
      <c r="E795" s="8"/>
      <c r="F795" s="8"/>
      <c r="G795" s="318"/>
      <c r="H795" s="318"/>
      <c r="I795" s="318"/>
      <c r="J795" s="318"/>
      <c r="K795" s="318"/>
      <c r="L795" s="318"/>
      <c r="M795" s="318"/>
      <c r="N795" s="318"/>
      <c r="O795" s="318"/>
      <c r="P795" s="318"/>
      <c r="Q795" s="318"/>
      <c r="R795" s="318"/>
      <c r="S795" s="318"/>
      <c r="T795" s="318"/>
      <c r="U795" s="318"/>
      <c r="V795" s="318"/>
      <c r="W795" s="318"/>
      <c r="X795" s="318"/>
      <c r="Y795" s="318"/>
      <c r="Z795" s="318"/>
    </row>
    <row r="796" ht="15.75" customHeight="1">
      <c r="A796" s="8"/>
      <c r="B796" s="8"/>
      <c r="C796" s="320" t="s">
        <v>3193</v>
      </c>
      <c r="D796" s="8"/>
      <c r="E796" s="8"/>
      <c r="F796" s="8"/>
      <c r="G796" s="318"/>
      <c r="H796" s="318"/>
      <c r="I796" s="318"/>
      <c r="J796" s="318"/>
      <c r="K796" s="318"/>
      <c r="L796" s="318"/>
      <c r="M796" s="318"/>
      <c r="N796" s="318"/>
      <c r="O796" s="318"/>
      <c r="P796" s="318"/>
      <c r="Q796" s="318"/>
      <c r="R796" s="318"/>
      <c r="S796" s="318"/>
      <c r="T796" s="318"/>
      <c r="U796" s="318"/>
      <c r="V796" s="318"/>
      <c r="W796" s="318"/>
      <c r="X796" s="318"/>
      <c r="Y796" s="318"/>
      <c r="Z796" s="318"/>
    </row>
    <row r="797" ht="15.75" customHeight="1">
      <c r="A797" s="8"/>
      <c r="B797" s="8"/>
      <c r="C797" s="320" t="s">
        <v>3193</v>
      </c>
      <c r="D797" s="8"/>
      <c r="E797" s="8"/>
      <c r="F797" s="8"/>
      <c r="G797" s="318"/>
      <c r="H797" s="318"/>
      <c r="I797" s="318"/>
      <c r="J797" s="318"/>
      <c r="K797" s="318"/>
      <c r="L797" s="318"/>
      <c r="M797" s="318"/>
      <c r="N797" s="318"/>
      <c r="O797" s="318"/>
      <c r="P797" s="318"/>
      <c r="Q797" s="318"/>
      <c r="R797" s="318"/>
      <c r="S797" s="318"/>
      <c r="T797" s="318"/>
      <c r="U797" s="318"/>
      <c r="V797" s="318"/>
      <c r="W797" s="318"/>
      <c r="X797" s="318"/>
      <c r="Y797" s="318"/>
      <c r="Z797" s="318"/>
    </row>
    <row r="798" ht="15.75" customHeight="1">
      <c r="A798" s="8"/>
      <c r="B798" s="8"/>
      <c r="C798" s="320" t="s">
        <v>3193</v>
      </c>
      <c r="D798" s="8"/>
      <c r="E798" s="8"/>
      <c r="F798" s="8"/>
      <c r="G798" s="318"/>
      <c r="H798" s="318"/>
      <c r="I798" s="318"/>
      <c r="J798" s="318"/>
      <c r="K798" s="318"/>
      <c r="L798" s="318"/>
      <c r="M798" s="318"/>
      <c r="N798" s="318"/>
      <c r="O798" s="318"/>
      <c r="P798" s="318"/>
      <c r="Q798" s="318"/>
      <c r="R798" s="318"/>
      <c r="S798" s="318"/>
      <c r="T798" s="318"/>
      <c r="U798" s="318"/>
      <c r="V798" s="318"/>
      <c r="W798" s="318"/>
      <c r="X798" s="318"/>
      <c r="Y798" s="318"/>
      <c r="Z798" s="318"/>
    </row>
    <row r="799" ht="15.75" customHeight="1">
      <c r="A799" s="8"/>
      <c r="B799" s="8"/>
      <c r="C799" s="320" t="s">
        <v>3193</v>
      </c>
      <c r="D799" s="8"/>
      <c r="E799" s="8"/>
      <c r="F799" s="8"/>
      <c r="G799" s="318"/>
      <c r="H799" s="318"/>
      <c r="I799" s="318"/>
      <c r="J799" s="318"/>
      <c r="K799" s="318"/>
      <c r="L799" s="318"/>
      <c r="M799" s="318"/>
      <c r="N799" s="318"/>
      <c r="O799" s="318"/>
      <c r="P799" s="318"/>
      <c r="Q799" s="318"/>
      <c r="R799" s="318"/>
      <c r="S799" s="318"/>
      <c r="T799" s="318"/>
      <c r="U799" s="318"/>
      <c r="V799" s="318"/>
      <c r="W799" s="318"/>
      <c r="X799" s="318"/>
      <c r="Y799" s="318"/>
      <c r="Z799" s="318"/>
    </row>
    <row r="800" ht="15.75" customHeight="1">
      <c r="A800" s="8"/>
      <c r="B800" s="8"/>
      <c r="C800" s="320" t="s">
        <v>3193</v>
      </c>
      <c r="D800" s="8"/>
      <c r="E800" s="8"/>
      <c r="F800" s="8"/>
      <c r="G800" s="318"/>
      <c r="H800" s="318"/>
      <c r="I800" s="318"/>
      <c r="J800" s="318"/>
      <c r="K800" s="318"/>
      <c r="L800" s="318"/>
      <c r="M800" s="318"/>
      <c r="N800" s="318"/>
      <c r="O800" s="318"/>
      <c r="P800" s="318"/>
      <c r="Q800" s="318"/>
      <c r="R800" s="318"/>
      <c r="S800" s="318"/>
      <c r="T800" s="318"/>
      <c r="U800" s="318"/>
      <c r="V800" s="318"/>
      <c r="W800" s="318"/>
      <c r="X800" s="318"/>
      <c r="Y800" s="318"/>
      <c r="Z800" s="318"/>
    </row>
    <row r="801" ht="15.75" customHeight="1">
      <c r="A801" s="8"/>
      <c r="B801" s="8"/>
      <c r="C801" s="320" t="s">
        <v>3193</v>
      </c>
      <c r="D801" s="8"/>
      <c r="E801" s="8"/>
      <c r="F801" s="8"/>
      <c r="G801" s="318"/>
      <c r="H801" s="318"/>
      <c r="I801" s="318"/>
      <c r="J801" s="318"/>
      <c r="K801" s="318"/>
      <c r="L801" s="318"/>
      <c r="M801" s="318"/>
      <c r="N801" s="318"/>
      <c r="O801" s="318"/>
      <c r="P801" s="318"/>
      <c r="Q801" s="318"/>
      <c r="R801" s="318"/>
      <c r="S801" s="318"/>
      <c r="T801" s="318"/>
      <c r="U801" s="318"/>
      <c r="V801" s="318"/>
      <c r="W801" s="318"/>
      <c r="X801" s="318"/>
      <c r="Y801" s="318"/>
      <c r="Z801" s="318"/>
    </row>
    <row r="802" ht="15.75" customHeight="1">
      <c r="A802" s="8"/>
      <c r="B802" s="8"/>
      <c r="C802" s="320" t="s">
        <v>3193</v>
      </c>
      <c r="D802" s="8"/>
      <c r="E802" s="8"/>
      <c r="F802" s="8"/>
      <c r="G802" s="318"/>
      <c r="H802" s="318"/>
      <c r="I802" s="318"/>
      <c r="J802" s="318"/>
      <c r="K802" s="318"/>
      <c r="L802" s="318"/>
      <c r="M802" s="318"/>
      <c r="N802" s="318"/>
      <c r="O802" s="318"/>
      <c r="P802" s="318"/>
      <c r="Q802" s="318"/>
      <c r="R802" s="318"/>
      <c r="S802" s="318"/>
      <c r="T802" s="318"/>
      <c r="U802" s="318"/>
      <c r="V802" s="318"/>
      <c r="W802" s="318"/>
      <c r="X802" s="318"/>
      <c r="Y802" s="318"/>
      <c r="Z802" s="318"/>
    </row>
    <row r="803" ht="15.75" customHeight="1">
      <c r="A803" s="8"/>
      <c r="B803" s="8"/>
      <c r="C803" s="320" t="s">
        <v>3193</v>
      </c>
      <c r="D803" s="8"/>
      <c r="E803" s="8"/>
      <c r="F803" s="8"/>
      <c r="G803" s="318"/>
      <c r="H803" s="318"/>
      <c r="I803" s="318"/>
      <c r="J803" s="318"/>
      <c r="K803" s="318"/>
      <c r="L803" s="318"/>
      <c r="M803" s="318"/>
      <c r="N803" s="318"/>
      <c r="O803" s="318"/>
      <c r="P803" s="318"/>
      <c r="Q803" s="318"/>
      <c r="R803" s="318"/>
      <c r="S803" s="318"/>
      <c r="T803" s="318"/>
      <c r="U803" s="318"/>
      <c r="V803" s="318"/>
      <c r="W803" s="318"/>
      <c r="X803" s="318"/>
      <c r="Y803" s="318"/>
      <c r="Z803" s="318"/>
    </row>
    <row r="804" ht="15.75" customHeight="1">
      <c r="A804" s="8"/>
      <c r="B804" s="8"/>
      <c r="C804" s="320" t="s">
        <v>3193</v>
      </c>
      <c r="D804" s="8"/>
      <c r="E804" s="8"/>
      <c r="F804" s="8"/>
      <c r="G804" s="318"/>
      <c r="H804" s="318"/>
      <c r="I804" s="318"/>
      <c r="J804" s="318"/>
      <c r="K804" s="318"/>
      <c r="L804" s="318"/>
      <c r="M804" s="318"/>
      <c r="N804" s="318"/>
      <c r="O804" s="318"/>
      <c r="P804" s="318"/>
      <c r="Q804" s="318"/>
      <c r="R804" s="318"/>
      <c r="S804" s="318"/>
      <c r="T804" s="318"/>
      <c r="U804" s="318"/>
      <c r="V804" s="318"/>
      <c r="W804" s="318"/>
      <c r="X804" s="318"/>
      <c r="Y804" s="318"/>
      <c r="Z804" s="318"/>
    </row>
    <row r="805" ht="15.75" customHeight="1">
      <c r="A805" s="8"/>
      <c r="B805" s="8"/>
      <c r="C805" s="320" t="s">
        <v>3193</v>
      </c>
      <c r="D805" s="8"/>
      <c r="E805" s="8"/>
      <c r="F805" s="8"/>
      <c r="G805" s="318"/>
      <c r="H805" s="318"/>
      <c r="I805" s="318"/>
      <c r="J805" s="318"/>
      <c r="K805" s="318"/>
      <c r="L805" s="318"/>
      <c r="M805" s="318"/>
      <c r="N805" s="318"/>
      <c r="O805" s="318"/>
      <c r="P805" s="318"/>
      <c r="Q805" s="318"/>
      <c r="R805" s="318"/>
      <c r="S805" s="318"/>
      <c r="T805" s="318"/>
      <c r="U805" s="318"/>
      <c r="V805" s="318"/>
      <c r="W805" s="318"/>
      <c r="X805" s="318"/>
      <c r="Y805" s="318"/>
      <c r="Z805" s="318"/>
    </row>
    <row r="806" ht="15.75" customHeight="1">
      <c r="A806" s="8"/>
      <c r="B806" s="8"/>
      <c r="C806" s="320" t="s">
        <v>3193</v>
      </c>
      <c r="D806" s="8"/>
      <c r="E806" s="8"/>
      <c r="F806" s="8"/>
      <c r="G806" s="318"/>
      <c r="H806" s="318"/>
      <c r="I806" s="318"/>
      <c r="J806" s="318"/>
      <c r="K806" s="318"/>
      <c r="L806" s="318"/>
      <c r="M806" s="318"/>
      <c r="N806" s="318"/>
      <c r="O806" s="318"/>
      <c r="P806" s="318"/>
      <c r="Q806" s="318"/>
      <c r="R806" s="318"/>
      <c r="S806" s="318"/>
      <c r="T806" s="318"/>
      <c r="U806" s="318"/>
      <c r="V806" s="318"/>
      <c r="W806" s="318"/>
      <c r="X806" s="318"/>
      <c r="Y806" s="318"/>
      <c r="Z806" s="318"/>
    </row>
    <row r="807" ht="15.75" customHeight="1">
      <c r="A807" s="8"/>
      <c r="B807" s="8"/>
      <c r="C807" s="320" t="s">
        <v>3193</v>
      </c>
      <c r="D807" s="8"/>
      <c r="E807" s="8"/>
      <c r="F807" s="8"/>
      <c r="G807" s="318"/>
      <c r="H807" s="318"/>
      <c r="I807" s="318"/>
      <c r="J807" s="318"/>
      <c r="K807" s="318"/>
      <c r="L807" s="318"/>
      <c r="M807" s="318"/>
      <c r="N807" s="318"/>
      <c r="O807" s="318"/>
      <c r="P807" s="318"/>
      <c r="Q807" s="318"/>
      <c r="R807" s="318"/>
      <c r="S807" s="318"/>
      <c r="T807" s="318"/>
      <c r="U807" s="318"/>
      <c r="V807" s="318"/>
      <c r="W807" s="318"/>
      <c r="X807" s="318"/>
      <c r="Y807" s="318"/>
      <c r="Z807" s="318"/>
    </row>
    <row r="808" ht="15.75" customHeight="1">
      <c r="A808" s="8"/>
      <c r="B808" s="8"/>
      <c r="C808" s="320" t="s">
        <v>3193</v>
      </c>
      <c r="D808" s="8"/>
      <c r="E808" s="8"/>
      <c r="F808" s="8"/>
      <c r="G808" s="318"/>
      <c r="H808" s="318"/>
      <c r="I808" s="318"/>
      <c r="J808" s="318"/>
      <c r="K808" s="318"/>
      <c r="L808" s="318"/>
      <c r="M808" s="318"/>
      <c r="N808" s="318"/>
      <c r="O808" s="318"/>
      <c r="P808" s="318"/>
      <c r="Q808" s="318"/>
      <c r="R808" s="318"/>
      <c r="S808" s="318"/>
      <c r="T808" s="318"/>
      <c r="U808" s="318"/>
      <c r="V808" s="318"/>
      <c r="W808" s="318"/>
      <c r="X808" s="318"/>
      <c r="Y808" s="318"/>
      <c r="Z808" s="318"/>
    </row>
    <row r="809" ht="15.75" customHeight="1">
      <c r="A809" s="8"/>
      <c r="B809" s="8"/>
      <c r="C809" s="320" t="s">
        <v>3193</v>
      </c>
      <c r="D809" s="8"/>
      <c r="E809" s="8"/>
      <c r="F809" s="8"/>
      <c r="G809" s="318"/>
      <c r="H809" s="318"/>
      <c r="I809" s="318"/>
      <c r="J809" s="318"/>
      <c r="K809" s="318"/>
      <c r="L809" s="318"/>
      <c r="M809" s="318"/>
      <c r="N809" s="318"/>
      <c r="O809" s="318"/>
      <c r="P809" s="318"/>
      <c r="Q809" s="318"/>
      <c r="R809" s="318"/>
      <c r="S809" s="318"/>
      <c r="T809" s="318"/>
      <c r="U809" s="318"/>
      <c r="V809" s="318"/>
      <c r="W809" s="318"/>
      <c r="X809" s="318"/>
      <c r="Y809" s="318"/>
      <c r="Z809" s="318"/>
    </row>
    <row r="810" ht="15.75" customHeight="1">
      <c r="A810" s="8"/>
      <c r="B810" s="8"/>
      <c r="C810" s="320" t="s">
        <v>3193</v>
      </c>
      <c r="D810" s="8"/>
      <c r="E810" s="8"/>
      <c r="F810" s="8"/>
      <c r="G810" s="318"/>
      <c r="H810" s="318"/>
      <c r="I810" s="318"/>
      <c r="J810" s="318"/>
      <c r="K810" s="318"/>
      <c r="L810" s="318"/>
      <c r="M810" s="318"/>
      <c r="N810" s="318"/>
      <c r="O810" s="318"/>
      <c r="P810" s="318"/>
      <c r="Q810" s="318"/>
      <c r="R810" s="318"/>
      <c r="S810" s="318"/>
      <c r="T810" s="318"/>
      <c r="U810" s="318"/>
      <c r="V810" s="318"/>
      <c r="W810" s="318"/>
      <c r="X810" s="318"/>
      <c r="Y810" s="318"/>
      <c r="Z810" s="318"/>
    </row>
    <row r="811" ht="15.75" customHeight="1">
      <c r="A811" s="8"/>
      <c r="B811" s="8"/>
      <c r="C811" s="320" t="s">
        <v>3193</v>
      </c>
      <c r="D811" s="8"/>
      <c r="E811" s="8"/>
      <c r="F811" s="8"/>
      <c r="G811" s="318"/>
      <c r="H811" s="318"/>
      <c r="I811" s="318"/>
      <c r="J811" s="318"/>
      <c r="K811" s="318"/>
      <c r="L811" s="318"/>
      <c r="M811" s="318"/>
      <c r="N811" s="318"/>
      <c r="O811" s="318"/>
      <c r="P811" s="318"/>
      <c r="Q811" s="318"/>
      <c r="R811" s="318"/>
      <c r="S811" s="318"/>
      <c r="T811" s="318"/>
      <c r="U811" s="318"/>
      <c r="V811" s="318"/>
      <c r="W811" s="318"/>
      <c r="X811" s="318"/>
      <c r="Y811" s="318"/>
      <c r="Z811" s="318"/>
    </row>
    <row r="812" ht="15.75" customHeight="1">
      <c r="A812" s="8"/>
      <c r="B812" s="8"/>
      <c r="C812" s="320" t="s">
        <v>3193</v>
      </c>
      <c r="D812" s="8"/>
      <c r="E812" s="8"/>
      <c r="F812" s="8"/>
      <c r="G812" s="318"/>
      <c r="H812" s="318"/>
      <c r="I812" s="318"/>
      <c r="J812" s="318"/>
      <c r="K812" s="318"/>
      <c r="L812" s="318"/>
      <c r="M812" s="318"/>
      <c r="N812" s="318"/>
      <c r="O812" s="318"/>
      <c r="P812" s="318"/>
      <c r="Q812" s="318"/>
      <c r="R812" s="318"/>
      <c r="S812" s="318"/>
      <c r="T812" s="318"/>
      <c r="U812" s="318"/>
      <c r="V812" s="318"/>
      <c r="W812" s="318"/>
      <c r="X812" s="318"/>
      <c r="Y812" s="318"/>
      <c r="Z812" s="318"/>
    </row>
    <row r="813" ht="15.75" customHeight="1">
      <c r="A813" s="8"/>
      <c r="B813" s="8"/>
      <c r="C813" s="320" t="s">
        <v>3193</v>
      </c>
      <c r="D813" s="8"/>
      <c r="E813" s="8"/>
      <c r="F813" s="8"/>
      <c r="G813" s="318"/>
      <c r="H813" s="318"/>
      <c r="I813" s="318"/>
      <c r="J813" s="318"/>
      <c r="K813" s="318"/>
      <c r="L813" s="318"/>
      <c r="M813" s="318"/>
      <c r="N813" s="318"/>
      <c r="O813" s="318"/>
      <c r="P813" s="318"/>
      <c r="Q813" s="318"/>
      <c r="R813" s="318"/>
      <c r="S813" s="318"/>
      <c r="T813" s="318"/>
      <c r="U813" s="318"/>
      <c r="V813" s="318"/>
      <c r="W813" s="318"/>
      <c r="X813" s="318"/>
      <c r="Y813" s="318"/>
      <c r="Z813" s="318"/>
    </row>
    <row r="814" ht="15.75" customHeight="1">
      <c r="A814" s="8"/>
      <c r="B814" s="8"/>
      <c r="C814" s="320" t="s">
        <v>3193</v>
      </c>
      <c r="D814" s="8"/>
      <c r="E814" s="8"/>
      <c r="F814" s="8"/>
      <c r="G814" s="318"/>
      <c r="H814" s="318"/>
      <c r="I814" s="318"/>
      <c r="J814" s="318"/>
      <c r="K814" s="318"/>
      <c r="L814" s="318"/>
      <c r="M814" s="318"/>
      <c r="N814" s="318"/>
      <c r="O814" s="318"/>
      <c r="P814" s="318"/>
      <c r="Q814" s="318"/>
      <c r="R814" s="318"/>
      <c r="S814" s="318"/>
      <c r="T814" s="318"/>
      <c r="U814" s="318"/>
      <c r="V814" s="318"/>
      <c r="W814" s="318"/>
      <c r="X814" s="318"/>
      <c r="Y814" s="318"/>
      <c r="Z814" s="318"/>
    </row>
    <row r="815" ht="15.75" customHeight="1">
      <c r="A815" s="8"/>
      <c r="B815" s="8"/>
      <c r="C815" s="320" t="s">
        <v>3193</v>
      </c>
      <c r="D815" s="8"/>
      <c r="E815" s="8"/>
      <c r="F815" s="8"/>
      <c r="G815" s="318"/>
      <c r="H815" s="318"/>
      <c r="I815" s="318"/>
      <c r="J815" s="318"/>
      <c r="K815" s="318"/>
      <c r="L815" s="318"/>
      <c r="M815" s="318"/>
      <c r="N815" s="318"/>
      <c r="O815" s="318"/>
      <c r="P815" s="318"/>
      <c r="Q815" s="318"/>
      <c r="R815" s="318"/>
      <c r="S815" s="318"/>
      <c r="T815" s="318"/>
      <c r="U815" s="318"/>
      <c r="V815" s="318"/>
      <c r="W815" s="318"/>
      <c r="X815" s="318"/>
      <c r="Y815" s="318"/>
      <c r="Z815" s="318"/>
    </row>
    <row r="816" ht="15.75" customHeight="1">
      <c r="A816" s="8"/>
      <c r="B816" s="8"/>
      <c r="C816" s="320" t="s">
        <v>3193</v>
      </c>
      <c r="D816" s="8"/>
      <c r="E816" s="8"/>
      <c r="F816" s="8"/>
      <c r="G816" s="318"/>
      <c r="H816" s="318"/>
      <c r="I816" s="318"/>
      <c r="J816" s="318"/>
      <c r="K816" s="318"/>
      <c r="L816" s="318"/>
      <c r="M816" s="318"/>
      <c r="N816" s="318"/>
      <c r="O816" s="318"/>
      <c r="P816" s="318"/>
      <c r="Q816" s="318"/>
      <c r="R816" s="318"/>
      <c r="S816" s="318"/>
      <c r="T816" s="318"/>
      <c r="U816" s="318"/>
      <c r="V816" s="318"/>
      <c r="W816" s="318"/>
      <c r="X816" s="318"/>
      <c r="Y816" s="318"/>
      <c r="Z816" s="318"/>
    </row>
    <row r="817" ht="15.75" customHeight="1">
      <c r="A817" s="8"/>
      <c r="B817" s="8"/>
      <c r="C817" s="320" t="s">
        <v>3193</v>
      </c>
      <c r="D817" s="8"/>
      <c r="E817" s="8"/>
      <c r="F817" s="8"/>
      <c r="G817" s="318"/>
      <c r="H817" s="318"/>
      <c r="I817" s="318"/>
      <c r="J817" s="318"/>
      <c r="K817" s="318"/>
      <c r="L817" s="318"/>
      <c r="M817" s="318"/>
      <c r="N817" s="318"/>
      <c r="O817" s="318"/>
      <c r="P817" s="318"/>
      <c r="Q817" s="318"/>
      <c r="R817" s="318"/>
      <c r="S817" s="318"/>
      <c r="T817" s="318"/>
      <c r="U817" s="318"/>
      <c r="V817" s="318"/>
      <c r="W817" s="318"/>
      <c r="X817" s="318"/>
      <c r="Y817" s="318"/>
      <c r="Z817" s="318"/>
    </row>
    <row r="818" ht="15.75" customHeight="1">
      <c r="A818" s="8"/>
      <c r="B818" s="8"/>
      <c r="C818" s="320" t="s">
        <v>3193</v>
      </c>
      <c r="D818" s="8"/>
      <c r="E818" s="8"/>
      <c r="F818" s="8"/>
      <c r="G818" s="318"/>
      <c r="H818" s="318"/>
      <c r="I818" s="318"/>
      <c r="J818" s="318"/>
      <c r="K818" s="318"/>
      <c r="L818" s="318"/>
      <c r="M818" s="318"/>
      <c r="N818" s="318"/>
      <c r="O818" s="318"/>
      <c r="P818" s="318"/>
      <c r="Q818" s="318"/>
      <c r="R818" s="318"/>
      <c r="S818" s="318"/>
      <c r="T818" s="318"/>
      <c r="U818" s="318"/>
      <c r="V818" s="318"/>
      <c r="W818" s="318"/>
      <c r="X818" s="318"/>
      <c r="Y818" s="318"/>
      <c r="Z818" s="318"/>
    </row>
    <row r="819" ht="15.75" customHeight="1">
      <c r="A819" s="8"/>
      <c r="B819" s="8"/>
      <c r="C819" s="320" t="s">
        <v>3193</v>
      </c>
      <c r="D819" s="8"/>
      <c r="E819" s="8"/>
      <c r="F819" s="8"/>
      <c r="G819" s="318"/>
      <c r="H819" s="318"/>
      <c r="I819" s="318"/>
      <c r="J819" s="318"/>
      <c r="K819" s="318"/>
      <c r="L819" s="318"/>
      <c r="M819" s="318"/>
      <c r="N819" s="318"/>
      <c r="O819" s="318"/>
      <c r="P819" s="318"/>
      <c r="Q819" s="318"/>
      <c r="R819" s="318"/>
      <c r="S819" s="318"/>
      <c r="T819" s="318"/>
      <c r="U819" s="318"/>
      <c r="V819" s="318"/>
      <c r="W819" s="318"/>
      <c r="X819" s="318"/>
      <c r="Y819" s="318"/>
      <c r="Z819" s="318"/>
    </row>
    <row r="820" ht="15.75" customHeight="1">
      <c r="A820" s="8"/>
      <c r="B820" s="8"/>
      <c r="C820" s="320" t="s">
        <v>3193</v>
      </c>
      <c r="D820" s="8"/>
      <c r="E820" s="8"/>
      <c r="F820" s="8"/>
      <c r="G820" s="318"/>
      <c r="H820" s="318"/>
      <c r="I820" s="318"/>
      <c r="J820" s="318"/>
      <c r="K820" s="318"/>
      <c r="L820" s="318"/>
      <c r="M820" s="318"/>
      <c r="N820" s="318"/>
      <c r="O820" s="318"/>
      <c r="P820" s="318"/>
      <c r="Q820" s="318"/>
      <c r="R820" s="318"/>
      <c r="S820" s="318"/>
      <c r="T820" s="318"/>
      <c r="U820" s="318"/>
      <c r="V820" s="318"/>
      <c r="W820" s="318"/>
      <c r="X820" s="318"/>
      <c r="Y820" s="318"/>
      <c r="Z820" s="318"/>
    </row>
    <row r="821" ht="15.75" customHeight="1">
      <c r="A821" s="8"/>
      <c r="B821" s="8"/>
      <c r="C821" s="320" t="s">
        <v>3193</v>
      </c>
      <c r="D821" s="8"/>
      <c r="E821" s="8"/>
      <c r="F821" s="8"/>
      <c r="G821" s="318"/>
      <c r="H821" s="318"/>
      <c r="I821" s="318"/>
      <c r="J821" s="318"/>
      <c r="K821" s="318"/>
      <c r="L821" s="318"/>
      <c r="M821" s="318"/>
      <c r="N821" s="318"/>
      <c r="O821" s="318"/>
      <c r="P821" s="318"/>
      <c r="Q821" s="318"/>
      <c r="R821" s="318"/>
      <c r="S821" s="318"/>
      <c r="T821" s="318"/>
      <c r="U821" s="318"/>
      <c r="V821" s="318"/>
      <c r="W821" s="318"/>
      <c r="X821" s="318"/>
      <c r="Y821" s="318"/>
      <c r="Z821" s="318"/>
    </row>
    <row r="822" ht="15.75" customHeight="1">
      <c r="A822" s="8"/>
      <c r="B822" s="8"/>
      <c r="C822" s="320" t="s">
        <v>3193</v>
      </c>
      <c r="D822" s="8"/>
      <c r="E822" s="8"/>
      <c r="F822" s="8"/>
      <c r="G822" s="318"/>
      <c r="H822" s="318"/>
      <c r="I822" s="318"/>
      <c r="J822" s="318"/>
      <c r="K822" s="318"/>
      <c r="L822" s="318"/>
      <c r="M822" s="318"/>
      <c r="N822" s="318"/>
      <c r="O822" s="318"/>
      <c r="P822" s="318"/>
      <c r="Q822" s="318"/>
      <c r="R822" s="318"/>
      <c r="S822" s="318"/>
      <c r="T822" s="318"/>
      <c r="U822" s="318"/>
      <c r="V822" s="318"/>
      <c r="W822" s="318"/>
      <c r="X822" s="318"/>
      <c r="Y822" s="318"/>
      <c r="Z822" s="318"/>
    </row>
    <row r="823" ht="15.75" customHeight="1">
      <c r="A823" s="8"/>
      <c r="B823" s="8"/>
      <c r="C823" s="320" t="s">
        <v>3193</v>
      </c>
      <c r="D823" s="8"/>
      <c r="E823" s="8"/>
      <c r="F823" s="8"/>
      <c r="G823" s="318"/>
      <c r="H823" s="318"/>
      <c r="I823" s="318"/>
      <c r="J823" s="318"/>
      <c r="K823" s="318"/>
      <c r="L823" s="318"/>
      <c r="M823" s="318"/>
      <c r="N823" s="318"/>
      <c r="O823" s="318"/>
      <c r="P823" s="318"/>
      <c r="Q823" s="318"/>
      <c r="R823" s="318"/>
      <c r="S823" s="318"/>
      <c r="T823" s="318"/>
      <c r="U823" s="318"/>
      <c r="V823" s="318"/>
      <c r="W823" s="318"/>
      <c r="X823" s="318"/>
      <c r="Y823" s="318"/>
      <c r="Z823" s="318"/>
    </row>
    <row r="824" ht="15.75" customHeight="1">
      <c r="A824" s="8"/>
      <c r="B824" s="8"/>
      <c r="C824" s="320" t="s">
        <v>3193</v>
      </c>
      <c r="D824" s="8"/>
      <c r="E824" s="8"/>
      <c r="F824" s="8"/>
      <c r="G824" s="318"/>
      <c r="H824" s="318"/>
      <c r="I824" s="318"/>
      <c r="J824" s="318"/>
      <c r="K824" s="318"/>
      <c r="L824" s="318"/>
      <c r="M824" s="318"/>
      <c r="N824" s="318"/>
      <c r="O824" s="318"/>
      <c r="P824" s="318"/>
      <c r="Q824" s="318"/>
      <c r="R824" s="318"/>
      <c r="S824" s="318"/>
      <c r="T824" s="318"/>
      <c r="U824" s="318"/>
      <c r="V824" s="318"/>
      <c r="W824" s="318"/>
      <c r="X824" s="318"/>
      <c r="Y824" s="318"/>
      <c r="Z824" s="318"/>
    </row>
    <row r="825" ht="15.75" customHeight="1">
      <c r="A825" s="8"/>
      <c r="B825" s="8"/>
      <c r="C825" s="320" t="s">
        <v>3193</v>
      </c>
      <c r="D825" s="8"/>
      <c r="E825" s="8"/>
      <c r="F825" s="8"/>
      <c r="G825" s="318"/>
      <c r="H825" s="318"/>
      <c r="I825" s="318"/>
      <c r="J825" s="318"/>
      <c r="K825" s="318"/>
      <c r="L825" s="318"/>
      <c r="M825" s="318"/>
      <c r="N825" s="318"/>
      <c r="O825" s="318"/>
      <c r="P825" s="318"/>
      <c r="Q825" s="318"/>
      <c r="R825" s="318"/>
      <c r="S825" s="318"/>
      <c r="T825" s="318"/>
      <c r="U825" s="318"/>
      <c r="V825" s="318"/>
      <c r="W825" s="318"/>
      <c r="X825" s="318"/>
      <c r="Y825" s="318"/>
      <c r="Z825" s="318"/>
    </row>
    <row r="826" ht="15.75" customHeight="1">
      <c r="A826" s="8"/>
      <c r="B826" s="8"/>
      <c r="C826" s="320" t="s">
        <v>3193</v>
      </c>
      <c r="D826" s="8"/>
      <c r="E826" s="8"/>
      <c r="F826" s="8"/>
      <c r="G826" s="318"/>
      <c r="H826" s="318"/>
      <c r="I826" s="318"/>
      <c r="J826" s="318"/>
      <c r="K826" s="318"/>
      <c r="L826" s="318"/>
      <c r="M826" s="318"/>
      <c r="N826" s="318"/>
      <c r="O826" s="318"/>
      <c r="P826" s="318"/>
      <c r="Q826" s="318"/>
      <c r="R826" s="318"/>
      <c r="S826" s="318"/>
      <c r="T826" s="318"/>
      <c r="U826" s="318"/>
      <c r="V826" s="318"/>
      <c r="W826" s="318"/>
      <c r="X826" s="318"/>
      <c r="Y826" s="318"/>
      <c r="Z826" s="318"/>
    </row>
    <row r="827" ht="15.75" customHeight="1">
      <c r="A827" s="8"/>
      <c r="B827" s="8"/>
      <c r="C827" s="320" t="s">
        <v>3193</v>
      </c>
      <c r="D827" s="8"/>
      <c r="E827" s="8"/>
      <c r="F827" s="8"/>
      <c r="G827" s="318"/>
      <c r="H827" s="318"/>
      <c r="I827" s="318"/>
      <c r="J827" s="318"/>
      <c r="K827" s="318"/>
      <c r="L827" s="318"/>
      <c r="M827" s="318"/>
      <c r="N827" s="318"/>
      <c r="O827" s="318"/>
      <c r="P827" s="318"/>
      <c r="Q827" s="318"/>
      <c r="R827" s="318"/>
      <c r="S827" s="318"/>
      <c r="T827" s="318"/>
      <c r="U827" s="318"/>
      <c r="V827" s="318"/>
      <c r="W827" s="318"/>
      <c r="X827" s="318"/>
      <c r="Y827" s="318"/>
      <c r="Z827" s="318"/>
    </row>
    <row r="828" ht="15.75" customHeight="1">
      <c r="A828" s="8"/>
      <c r="B828" s="8"/>
      <c r="C828" s="320" t="s">
        <v>3193</v>
      </c>
      <c r="D828" s="8"/>
      <c r="E828" s="8"/>
      <c r="F828" s="8"/>
      <c r="G828" s="318"/>
      <c r="H828" s="318"/>
      <c r="I828" s="318"/>
      <c r="J828" s="318"/>
      <c r="K828" s="318"/>
      <c r="L828" s="318"/>
      <c r="M828" s="318"/>
      <c r="N828" s="318"/>
      <c r="O828" s="318"/>
      <c r="P828" s="318"/>
      <c r="Q828" s="318"/>
      <c r="R828" s="318"/>
      <c r="S828" s="318"/>
      <c r="T828" s="318"/>
      <c r="U828" s="318"/>
      <c r="V828" s="318"/>
      <c r="W828" s="318"/>
      <c r="X828" s="318"/>
      <c r="Y828" s="318"/>
      <c r="Z828" s="318"/>
    </row>
    <row r="829" ht="15.75" customHeight="1">
      <c r="A829" s="8"/>
      <c r="B829" s="8"/>
      <c r="C829" s="320" t="s">
        <v>3193</v>
      </c>
      <c r="D829" s="8"/>
      <c r="E829" s="8"/>
      <c r="F829" s="8"/>
      <c r="G829" s="318"/>
      <c r="H829" s="318"/>
      <c r="I829" s="318"/>
      <c r="J829" s="318"/>
      <c r="K829" s="318"/>
      <c r="L829" s="318"/>
      <c r="M829" s="318"/>
      <c r="N829" s="318"/>
      <c r="O829" s="318"/>
      <c r="P829" s="318"/>
      <c r="Q829" s="318"/>
      <c r="R829" s="318"/>
      <c r="S829" s="318"/>
      <c r="T829" s="318"/>
      <c r="U829" s="318"/>
      <c r="V829" s="318"/>
      <c r="W829" s="318"/>
      <c r="X829" s="318"/>
      <c r="Y829" s="318"/>
      <c r="Z829" s="318"/>
    </row>
    <row r="830" ht="15.75" customHeight="1">
      <c r="A830" s="8"/>
      <c r="B830" s="8"/>
      <c r="C830" s="320" t="s">
        <v>3193</v>
      </c>
      <c r="D830" s="8"/>
      <c r="E830" s="8"/>
      <c r="F830" s="8"/>
      <c r="G830" s="318"/>
      <c r="H830" s="318"/>
      <c r="I830" s="318"/>
      <c r="J830" s="318"/>
      <c r="K830" s="318"/>
      <c r="L830" s="318"/>
      <c r="M830" s="318"/>
      <c r="N830" s="318"/>
      <c r="O830" s="318"/>
      <c r="P830" s="318"/>
      <c r="Q830" s="318"/>
      <c r="R830" s="318"/>
      <c r="S830" s="318"/>
      <c r="T830" s="318"/>
      <c r="U830" s="318"/>
      <c r="V830" s="318"/>
      <c r="W830" s="318"/>
      <c r="X830" s="318"/>
      <c r="Y830" s="318"/>
      <c r="Z830" s="318"/>
    </row>
    <row r="831" ht="15.75" customHeight="1">
      <c r="A831" s="8"/>
      <c r="B831" s="8"/>
      <c r="C831" s="320" t="s">
        <v>3193</v>
      </c>
      <c r="D831" s="8"/>
      <c r="E831" s="8"/>
      <c r="F831" s="8"/>
      <c r="G831" s="318"/>
      <c r="H831" s="318"/>
      <c r="I831" s="318"/>
      <c r="J831" s="318"/>
      <c r="K831" s="318"/>
      <c r="L831" s="318"/>
      <c r="M831" s="318"/>
      <c r="N831" s="318"/>
      <c r="O831" s="318"/>
      <c r="P831" s="318"/>
      <c r="Q831" s="318"/>
      <c r="R831" s="318"/>
      <c r="S831" s="318"/>
      <c r="T831" s="318"/>
      <c r="U831" s="318"/>
      <c r="V831" s="318"/>
      <c r="W831" s="318"/>
      <c r="X831" s="318"/>
      <c r="Y831" s="318"/>
      <c r="Z831" s="318"/>
    </row>
    <row r="832" ht="15.75" customHeight="1">
      <c r="A832" s="8"/>
      <c r="B832" s="8"/>
      <c r="C832" s="320" t="s">
        <v>3193</v>
      </c>
      <c r="D832" s="8"/>
      <c r="E832" s="8"/>
      <c r="F832" s="8"/>
      <c r="G832" s="318"/>
      <c r="H832" s="318"/>
      <c r="I832" s="318"/>
      <c r="J832" s="318"/>
      <c r="K832" s="318"/>
      <c r="L832" s="318"/>
      <c r="M832" s="318"/>
      <c r="N832" s="318"/>
      <c r="O832" s="318"/>
      <c r="P832" s="318"/>
      <c r="Q832" s="318"/>
      <c r="R832" s="318"/>
      <c r="S832" s="318"/>
      <c r="T832" s="318"/>
      <c r="U832" s="318"/>
      <c r="V832" s="318"/>
      <c r="W832" s="318"/>
      <c r="X832" s="318"/>
      <c r="Y832" s="318"/>
      <c r="Z832" s="318"/>
    </row>
    <row r="833" ht="15.75" customHeight="1">
      <c r="A833" s="8"/>
      <c r="B833" s="8"/>
      <c r="C833" s="320" t="s">
        <v>3193</v>
      </c>
      <c r="D833" s="8"/>
      <c r="E833" s="8"/>
      <c r="F833" s="8"/>
      <c r="G833" s="318"/>
      <c r="H833" s="318"/>
      <c r="I833" s="318"/>
      <c r="J833" s="318"/>
      <c r="K833" s="318"/>
      <c r="L833" s="318"/>
      <c r="M833" s="318"/>
      <c r="N833" s="318"/>
      <c r="O833" s="318"/>
      <c r="P833" s="318"/>
      <c r="Q833" s="318"/>
      <c r="R833" s="318"/>
      <c r="S833" s="318"/>
      <c r="T833" s="318"/>
      <c r="U833" s="318"/>
      <c r="V833" s="318"/>
      <c r="W833" s="318"/>
      <c r="X833" s="318"/>
      <c r="Y833" s="318"/>
      <c r="Z833" s="318"/>
    </row>
    <row r="834" ht="15.75" customHeight="1">
      <c r="A834" s="8"/>
      <c r="B834" s="8"/>
      <c r="C834" s="320" t="s">
        <v>3193</v>
      </c>
      <c r="D834" s="8"/>
      <c r="E834" s="8"/>
      <c r="F834" s="8"/>
      <c r="G834" s="318"/>
      <c r="H834" s="318"/>
      <c r="I834" s="318"/>
      <c r="J834" s="318"/>
      <c r="K834" s="318"/>
      <c r="L834" s="318"/>
      <c r="M834" s="318"/>
      <c r="N834" s="318"/>
      <c r="O834" s="318"/>
      <c r="P834" s="318"/>
      <c r="Q834" s="318"/>
      <c r="R834" s="318"/>
      <c r="S834" s="318"/>
      <c r="T834" s="318"/>
      <c r="U834" s="318"/>
      <c r="V834" s="318"/>
      <c r="W834" s="318"/>
      <c r="X834" s="318"/>
      <c r="Y834" s="318"/>
      <c r="Z834" s="318"/>
    </row>
    <row r="835" ht="15.75" customHeight="1">
      <c r="A835" s="8"/>
      <c r="B835" s="8"/>
      <c r="C835" s="320" t="s">
        <v>3193</v>
      </c>
      <c r="D835" s="8"/>
      <c r="E835" s="8"/>
      <c r="F835" s="8"/>
      <c r="G835" s="318"/>
      <c r="H835" s="318"/>
      <c r="I835" s="318"/>
      <c r="J835" s="318"/>
      <c r="K835" s="318"/>
      <c r="L835" s="318"/>
      <c r="M835" s="318"/>
      <c r="N835" s="318"/>
      <c r="O835" s="318"/>
      <c r="P835" s="318"/>
      <c r="Q835" s="318"/>
      <c r="R835" s="318"/>
      <c r="S835" s="318"/>
      <c r="T835" s="318"/>
      <c r="U835" s="318"/>
      <c r="V835" s="318"/>
      <c r="W835" s="318"/>
      <c r="X835" s="318"/>
      <c r="Y835" s="318"/>
      <c r="Z835" s="318"/>
    </row>
    <row r="836" ht="15.75" customHeight="1">
      <c r="A836" s="8"/>
      <c r="B836" s="8"/>
      <c r="C836" s="320" t="s">
        <v>3193</v>
      </c>
      <c r="D836" s="8"/>
      <c r="E836" s="8"/>
      <c r="F836" s="8"/>
      <c r="G836" s="318"/>
      <c r="H836" s="318"/>
      <c r="I836" s="318"/>
      <c r="J836" s="318"/>
      <c r="K836" s="318"/>
      <c r="L836" s="318"/>
      <c r="M836" s="318"/>
      <c r="N836" s="318"/>
      <c r="O836" s="318"/>
      <c r="P836" s="318"/>
      <c r="Q836" s="318"/>
      <c r="R836" s="318"/>
      <c r="S836" s="318"/>
      <c r="T836" s="318"/>
      <c r="U836" s="318"/>
      <c r="V836" s="318"/>
      <c r="W836" s="318"/>
      <c r="X836" s="318"/>
      <c r="Y836" s="318"/>
      <c r="Z836" s="318"/>
    </row>
    <row r="837" ht="15.75" customHeight="1">
      <c r="A837" s="8"/>
      <c r="B837" s="8"/>
      <c r="C837" s="320" t="s">
        <v>3193</v>
      </c>
      <c r="D837" s="8"/>
      <c r="E837" s="8"/>
      <c r="F837" s="8"/>
      <c r="G837" s="318"/>
      <c r="H837" s="318"/>
      <c r="I837" s="318"/>
      <c r="J837" s="318"/>
      <c r="K837" s="318"/>
      <c r="L837" s="318"/>
      <c r="M837" s="318"/>
      <c r="N837" s="318"/>
      <c r="O837" s="318"/>
      <c r="P837" s="318"/>
      <c r="Q837" s="318"/>
      <c r="R837" s="318"/>
      <c r="S837" s="318"/>
      <c r="T837" s="318"/>
      <c r="U837" s="318"/>
      <c r="V837" s="318"/>
      <c r="W837" s="318"/>
      <c r="X837" s="318"/>
      <c r="Y837" s="318"/>
      <c r="Z837" s="318"/>
    </row>
    <row r="838" ht="15.75" customHeight="1">
      <c r="A838" s="8"/>
      <c r="B838" s="8"/>
      <c r="C838" s="320" t="s">
        <v>3193</v>
      </c>
      <c r="D838" s="8"/>
      <c r="E838" s="8"/>
      <c r="F838" s="8"/>
      <c r="G838" s="318"/>
      <c r="H838" s="318"/>
      <c r="I838" s="318"/>
      <c r="J838" s="318"/>
      <c r="K838" s="318"/>
      <c r="L838" s="318"/>
      <c r="M838" s="318"/>
      <c r="N838" s="318"/>
      <c r="O838" s="318"/>
      <c r="P838" s="318"/>
      <c r="Q838" s="318"/>
      <c r="R838" s="318"/>
      <c r="S838" s="318"/>
      <c r="T838" s="318"/>
      <c r="U838" s="318"/>
      <c r="V838" s="318"/>
      <c r="W838" s="318"/>
      <c r="X838" s="318"/>
      <c r="Y838" s="318"/>
      <c r="Z838" s="318"/>
    </row>
    <row r="839" ht="15.75" customHeight="1">
      <c r="A839" s="8"/>
      <c r="B839" s="8"/>
      <c r="C839" s="320" t="s">
        <v>3193</v>
      </c>
      <c r="D839" s="8"/>
      <c r="E839" s="8"/>
      <c r="F839" s="8"/>
      <c r="G839" s="318"/>
      <c r="H839" s="318"/>
      <c r="I839" s="318"/>
      <c r="J839" s="318"/>
      <c r="K839" s="318"/>
      <c r="L839" s="318"/>
      <c r="M839" s="318"/>
      <c r="N839" s="318"/>
      <c r="O839" s="318"/>
      <c r="P839" s="318"/>
      <c r="Q839" s="318"/>
      <c r="R839" s="318"/>
      <c r="S839" s="318"/>
      <c r="T839" s="318"/>
      <c r="U839" s="318"/>
      <c r="V839" s="318"/>
      <c r="W839" s="318"/>
      <c r="X839" s="318"/>
      <c r="Y839" s="318"/>
      <c r="Z839" s="318"/>
    </row>
    <row r="840" ht="15.75" customHeight="1">
      <c r="A840" s="8"/>
      <c r="B840" s="8"/>
      <c r="C840" s="320" t="s">
        <v>3193</v>
      </c>
      <c r="D840" s="8"/>
      <c r="E840" s="8"/>
      <c r="F840" s="8"/>
      <c r="G840" s="318"/>
      <c r="H840" s="318"/>
      <c r="I840" s="318"/>
      <c r="J840" s="318"/>
      <c r="K840" s="318"/>
      <c r="L840" s="318"/>
      <c r="M840" s="318"/>
      <c r="N840" s="318"/>
      <c r="O840" s="318"/>
      <c r="P840" s="318"/>
      <c r="Q840" s="318"/>
      <c r="R840" s="318"/>
      <c r="S840" s="318"/>
      <c r="T840" s="318"/>
      <c r="U840" s="318"/>
      <c r="V840" s="318"/>
      <c r="W840" s="318"/>
      <c r="X840" s="318"/>
      <c r="Y840" s="318"/>
      <c r="Z840" s="318"/>
    </row>
    <row r="841" ht="15.75" customHeight="1">
      <c r="A841" s="8"/>
      <c r="B841" s="8"/>
      <c r="C841" s="320" t="s">
        <v>3193</v>
      </c>
      <c r="D841" s="8"/>
      <c r="E841" s="8"/>
      <c r="F841" s="8"/>
      <c r="G841" s="318"/>
      <c r="H841" s="318"/>
      <c r="I841" s="318"/>
      <c r="J841" s="318"/>
      <c r="K841" s="318"/>
      <c r="L841" s="318"/>
      <c r="M841" s="318"/>
      <c r="N841" s="318"/>
      <c r="O841" s="318"/>
      <c r="P841" s="318"/>
      <c r="Q841" s="318"/>
      <c r="R841" s="318"/>
      <c r="S841" s="318"/>
      <c r="T841" s="318"/>
      <c r="U841" s="318"/>
      <c r="V841" s="318"/>
      <c r="W841" s="318"/>
      <c r="X841" s="318"/>
      <c r="Y841" s="318"/>
      <c r="Z841" s="318"/>
    </row>
    <row r="842" ht="15.75" customHeight="1">
      <c r="A842" s="8"/>
      <c r="B842" s="8"/>
      <c r="C842" s="320" t="s">
        <v>3193</v>
      </c>
      <c r="D842" s="8"/>
      <c r="E842" s="8"/>
      <c r="F842" s="8"/>
      <c r="G842" s="318"/>
      <c r="H842" s="318"/>
      <c r="I842" s="318"/>
      <c r="J842" s="318"/>
      <c r="K842" s="318"/>
      <c r="L842" s="318"/>
      <c r="M842" s="318"/>
      <c r="N842" s="318"/>
      <c r="O842" s="318"/>
      <c r="P842" s="318"/>
      <c r="Q842" s="318"/>
      <c r="R842" s="318"/>
      <c r="S842" s="318"/>
      <c r="T842" s="318"/>
      <c r="U842" s="318"/>
      <c r="V842" s="318"/>
      <c r="W842" s="318"/>
      <c r="X842" s="318"/>
      <c r="Y842" s="318"/>
      <c r="Z842" s="318"/>
    </row>
    <row r="843" ht="15.75" customHeight="1">
      <c r="A843" s="8"/>
      <c r="B843" s="8"/>
      <c r="C843" s="320" t="s">
        <v>3193</v>
      </c>
      <c r="D843" s="8"/>
      <c r="E843" s="8"/>
      <c r="F843" s="8"/>
      <c r="G843" s="318"/>
      <c r="H843" s="318"/>
      <c r="I843" s="318"/>
      <c r="J843" s="318"/>
      <c r="K843" s="318"/>
      <c r="L843" s="318"/>
      <c r="M843" s="318"/>
      <c r="N843" s="318"/>
      <c r="O843" s="318"/>
      <c r="P843" s="318"/>
      <c r="Q843" s="318"/>
      <c r="R843" s="318"/>
      <c r="S843" s="318"/>
      <c r="T843" s="318"/>
      <c r="U843" s="318"/>
      <c r="V843" s="318"/>
      <c r="W843" s="318"/>
      <c r="X843" s="318"/>
      <c r="Y843" s="318"/>
      <c r="Z843" s="318"/>
    </row>
    <row r="844" ht="15.75" customHeight="1">
      <c r="A844" s="8"/>
      <c r="B844" s="8"/>
      <c r="C844" s="320" t="s">
        <v>3193</v>
      </c>
      <c r="D844" s="8"/>
      <c r="E844" s="8"/>
      <c r="F844" s="8"/>
      <c r="G844" s="318"/>
      <c r="H844" s="318"/>
      <c r="I844" s="318"/>
      <c r="J844" s="318"/>
      <c r="K844" s="318"/>
      <c r="L844" s="318"/>
      <c r="M844" s="318"/>
      <c r="N844" s="318"/>
      <c r="O844" s="318"/>
      <c r="P844" s="318"/>
      <c r="Q844" s="318"/>
      <c r="R844" s="318"/>
      <c r="S844" s="318"/>
      <c r="T844" s="318"/>
      <c r="U844" s="318"/>
      <c r="V844" s="318"/>
      <c r="W844" s="318"/>
      <c r="X844" s="318"/>
      <c r="Y844" s="318"/>
      <c r="Z844" s="318"/>
    </row>
    <row r="845" ht="15.75" customHeight="1">
      <c r="A845" s="8"/>
      <c r="B845" s="8"/>
      <c r="C845" s="320" t="s">
        <v>3193</v>
      </c>
      <c r="D845" s="8"/>
      <c r="E845" s="8"/>
      <c r="F845" s="8"/>
      <c r="G845" s="318"/>
      <c r="H845" s="318"/>
      <c r="I845" s="318"/>
      <c r="J845" s="318"/>
      <c r="K845" s="318"/>
      <c r="L845" s="318"/>
      <c r="M845" s="318"/>
      <c r="N845" s="318"/>
      <c r="O845" s="318"/>
      <c r="P845" s="318"/>
      <c r="Q845" s="318"/>
      <c r="R845" s="318"/>
      <c r="S845" s="318"/>
      <c r="T845" s="318"/>
      <c r="U845" s="318"/>
      <c r="V845" s="318"/>
      <c r="W845" s="318"/>
      <c r="X845" s="318"/>
      <c r="Y845" s="318"/>
      <c r="Z845" s="318"/>
    </row>
    <row r="846" ht="15.75" customHeight="1">
      <c r="A846" s="8"/>
      <c r="B846" s="8"/>
      <c r="C846" s="320" t="s">
        <v>3193</v>
      </c>
      <c r="D846" s="8"/>
      <c r="E846" s="8"/>
      <c r="F846" s="8"/>
      <c r="G846" s="318"/>
      <c r="H846" s="318"/>
      <c r="I846" s="318"/>
      <c r="J846" s="318"/>
      <c r="K846" s="318"/>
      <c r="L846" s="318"/>
      <c r="M846" s="318"/>
      <c r="N846" s="318"/>
      <c r="O846" s="318"/>
      <c r="P846" s="318"/>
      <c r="Q846" s="318"/>
      <c r="R846" s="318"/>
      <c r="S846" s="318"/>
      <c r="T846" s="318"/>
      <c r="U846" s="318"/>
      <c r="V846" s="318"/>
      <c r="W846" s="318"/>
      <c r="X846" s="318"/>
      <c r="Y846" s="318"/>
      <c r="Z846" s="318"/>
    </row>
    <row r="847" ht="15.75" customHeight="1">
      <c r="A847" s="8"/>
      <c r="B847" s="8"/>
      <c r="C847" s="320" t="s">
        <v>3193</v>
      </c>
      <c r="D847" s="8"/>
      <c r="E847" s="8"/>
      <c r="F847" s="8"/>
      <c r="G847" s="318"/>
      <c r="H847" s="318"/>
      <c r="I847" s="318"/>
      <c r="J847" s="318"/>
      <c r="K847" s="318"/>
      <c r="L847" s="318"/>
      <c r="M847" s="318"/>
      <c r="N847" s="318"/>
      <c r="O847" s="318"/>
      <c r="P847" s="318"/>
      <c r="Q847" s="318"/>
      <c r="R847" s="318"/>
      <c r="S847" s="318"/>
      <c r="T847" s="318"/>
      <c r="U847" s="318"/>
      <c r="V847" s="318"/>
      <c r="W847" s="318"/>
      <c r="X847" s="318"/>
      <c r="Y847" s="318"/>
      <c r="Z847" s="318"/>
    </row>
    <row r="848" ht="15.75" customHeight="1">
      <c r="A848" s="8"/>
      <c r="B848" s="8"/>
      <c r="C848" s="320" t="s">
        <v>3193</v>
      </c>
      <c r="D848" s="8"/>
      <c r="E848" s="8"/>
      <c r="F848" s="8"/>
      <c r="G848" s="318"/>
      <c r="H848" s="318"/>
      <c r="I848" s="318"/>
      <c r="J848" s="318"/>
      <c r="K848" s="318"/>
      <c r="L848" s="318"/>
      <c r="M848" s="318"/>
      <c r="N848" s="318"/>
      <c r="O848" s="318"/>
      <c r="P848" s="318"/>
      <c r="Q848" s="318"/>
      <c r="R848" s="318"/>
      <c r="S848" s="318"/>
      <c r="T848" s="318"/>
      <c r="U848" s="318"/>
      <c r="V848" s="318"/>
      <c r="W848" s="318"/>
      <c r="X848" s="318"/>
      <c r="Y848" s="318"/>
      <c r="Z848" s="318"/>
    </row>
    <row r="849" ht="15.75" customHeight="1">
      <c r="A849" s="8"/>
      <c r="B849" s="8"/>
      <c r="C849" s="320" t="s">
        <v>3193</v>
      </c>
      <c r="D849" s="8"/>
      <c r="E849" s="8"/>
      <c r="F849" s="8"/>
      <c r="G849" s="318"/>
      <c r="H849" s="318"/>
      <c r="I849" s="318"/>
      <c r="J849" s="318"/>
      <c r="K849" s="318"/>
      <c r="L849" s="318"/>
      <c r="M849" s="318"/>
      <c r="N849" s="318"/>
      <c r="O849" s="318"/>
      <c r="P849" s="318"/>
      <c r="Q849" s="318"/>
      <c r="R849" s="318"/>
      <c r="S849" s="318"/>
      <c r="T849" s="318"/>
      <c r="U849" s="318"/>
      <c r="V849" s="318"/>
      <c r="W849" s="318"/>
      <c r="X849" s="318"/>
      <c r="Y849" s="318"/>
      <c r="Z849" s="318"/>
    </row>
    <row r="850" ht="15.75" customHeight="1">
      <c r="A850" s="8"/>
      <c r="B850" s="8"/>
      <c r="C850" s="320" t="s">
        <v>3193</v>
      </c>
      <c r="D850" s="8"/>
      <c r="E850" s="8"/>
      <c r="F850" s="8"/>
      <c r="G850" s="318"/>
      <c r="H850" s="318"/>
      <c r="I850" s="318"/>
      <c r="J850" s="318"/>
      <c r="K850" s="318"/>
      <c r="L850" s="318"/>
      <c r="M850" s="318"/>
      <c r="N850" s="318"/>
      <c r="O850" s="318"/>
      <c r="P850" s="318"/>
      <c r="Q850" s="318"/>
      <c r="R850" s="318"/>
      <c r="S850" s="318"/>
      <c r="T850" s="318"/>
      <c r="U850" s="318"/>
      <c r="V850" s="318"/>
      <c r="W850" s="318"/>
      <c r="X850" s="318"/>
      <c r="Y850" s="318"/>
      <c r="Z850" s="318"/>
    </row>
    <row r="851" ht="15.75" customHeight="1">
      <c r="A851" s="8"/>
      <c r="B851" s="8"/>
      <c r="C851" s="320" t="s">
        <v>3193</v>
      </c>
      <c r="D851" s="8"/>
      <c r="E851" s="8"/>
      <c r="F851" s="8"/>
      <c r="G851" s="318"/>
      <c r="H851" s="318"/>
      <c r="I851" s="318"/>
      <c r="J851" s="318"/>
      <c r="K851" s="318"/>
      <c r="L851" s="318"/>
      <c r="M851" s="318"/>
      <c r="N851" s="318"/>
      <c r="O851" s="318"/>
      <c r="P851" s="318"/>
      <c r="Q851" s="318"/>
      <c r="R851" s="318"/>
      <c r="S851" s="318"/>
      <c r="T851" s="318"/>
      <c r="U851" s="318"/>
      <c r="V851" s="318"/>
      <c r="W851" s="318"/>
      <c r="X851" s="318"/>
      <c r="Y851" s="318"/>
      <c r="Z851" s="318"/>
    </row>
    <row r="852" ht="15.75" customHeight="1">
      <c r="A852" s="8"/>
      <c r="B852" s="8"/>
      <c r="C852" s="320" t="s">
        <v>3193</v>
      </c>
      <c r="D852" s="8"/>
      <c r="E852" s="8"/>
      <c r="F852" s="8"/>
      <c r="G852" s="318"/>
      <c r="H852" s="318"/>
      <c r="I852" s="318"/>
      <c r="J852" s="318"/>
      <c r="K852" s="318"/>
      <c r="L852" s="318"/>
      <c r="M852" s="318"/>
      <c r="N852" s="318"/>
      <c r="O852" s="318"/>
      <c r="P852" s="318"/>
      <c r="Q852" s="318"/>
      <c r="R852" s="318"/>
      <c r="S852" s="318"/>
      <c r="T852" s="318"/>
      <c r="U852" s="318"/>
      <c r="V852" s="318"/>
      <c r="W852" s="318"/>
      <c r="X852" s="318"/>
      <c r="Y852" s="318"/>
      <c r="Z852" s="318"/>
    </row>
    <row r="853" ht="15.75" customHeight="1">
      <c r="A853" s="8"/>
      <c r="B853" s="8"/>
      <c r="C853" s="320" t="s">
        <v>3193</v>
      </c>
      <c r="D853" s="8"/>
      <c r="E853" s="8"/>
      <c r="F853" s="8"/>
      <c r="G853" s="318"/>
      <c r="H853" s="318"/>
      <c r="I853" s="318"/>
      <c r="J853" s="318"/>
      <c r="K853" s="318"/>
      <c r="L853" s="318"/>
      <c r="M853" s="318"/>
      <c r="N853" s="318"/>
      <c r="O853" s="318"/>
      <c r="P853" s="318"/>
      <c r="Q853" s="318"/>
      <c r="R853" s="318"/>
      <c r="S853" s="318"/>
      <c r="T853" s="318"/>
      <c r="U853" s="318"/>
      <c r="V853" s="318"/>
      <c r="W853" s="318"/>
      <c r="X853" s="318"/>
      <c r="Y853" s="318"/>
      <c r="Z853" s="318"/>
    </row>
    <row r="854" ht="15.75" customHeight="1">
      <c r="A854" s="8"/>
      <c r="B854" s="8"/>
      <c r="C854" s="320" t="s">
        <v>3193</v>
      </c>
      <c r="D854" s="8"/>
      <c r="E854" s="8"/>
      <c r="F854" s="8"/>
      <c r="G854" s="318"/>
      <c r="H854" s="318"/>
      <c r="I854" s="318"/>
      <c r="J854" s="318"/>
      <c r="K854" s="318"/>
      <c r="L854" s="318"/>
      <c r="M854" s="318"/>
      <c r="N854" s="318"/>
      <c r="O854" s="318"/>
      <c r="P854" s="318"/>
      <c r="Q854" s="318"/>
      <c r="R854" s="318"/>
      <c r="S854" s="318"/>
      <c r="T854" s="318"/>
      <c r="U854" s="318"/>
      <c r="V854" s="318"/>
      <c r="W854" s="318"/>
      <c r="X854" s="318"/>
      <c r="Y854" s="318"/>
      <c r="Z854" s="318"/>
    </row>
    <row r="855" ht="15.75" customHeight="1">
      <c r="A855" s="8"/>
      <c r="B855" s="8"/>
      <c r="C855" s="320" t="s">
        <v>3193</v>
      </c>
      <c r="D855" s="8"/>
      <c r="E855" s="8"/>
      <c r="F855" s="8"/>
      <c r="G855" s="318"/>
      <c r="H855" s="318"/>
      <c r="I855" s="318"/>
      <c r="J855" s="318"/>
      <c r="K855" s="318"/>
      <c r="L855" s="318"/>
      <c r="M855" s="318"/>
      <c r="N855" s="318"/>
      <c r="O855" s="318"/>
      <c r="P855" s="318"/>
      <c r="Q855" s="318"/>
      <c r="R855" s="318"/>
      <c r="S855" s="318"/>
      <c r="T855" s="318"/>
      <c r="U855" s="318"/>
      <c r="V855" s="318"/>
      <c r="W855" s="318"/>
      <c r="X855" s="318"/>
      <c r="Y855" s="318"/>
      <c r="Z855" s="318"/>
    </row>
    <row r="856" ht="15.75" customHeight="1">
      <c r="A856" s="8"/>
      <c r="B856" s="8"/>
      <c r="C856" s="320" t="s">
        <v>3193</v>
      </c>
      <c r="D856" s="8"/>
      <c r="E856" s="8"/>
      <c r="F856" s="8"/>
      <c r="G856" s="318"/>
      <c r="H856" s="318"/>
      <c r="I856" s="318"/>
      <c r="J856" s="318"/>
      <c r="K856" s="318"/>
      <c r="L856" s="318"/>
      <c r="M856" s="318"/>
      <c r="N856" s="318"/>
      <c r="O856" s="318"/>
      <c r="P856" s="318"/>
      <c r="Q856" s="318"/>
      <c r="R856" s="318"/>
      <c r="S856" s="318"/>
      <c r="T856" s="318"/>
      <c r="U856" s="318"/>
      <c r="V856" s="318"/>
      <c r="W856" s="318"/>
      <c r="X856" s="318"/>
      <c r="Y856" s="318"/>
      <c r="Z856" s="318"/>
    </row>
    <row r="857" ht="15.75" customHeight="1">
      <c r="A857" s="8"/>
      <c r="B857" s="8"/>
      <c r="C857" s="320" t="s">
        <v>3193</v>
      </c>
      <c r="D857" s="8"/>
      <c r="E857" s="8"/>
      <c r="F857" s="8"/>
      <c r="G857" s="318"/>
      <c r="H857" s="318"/>
      <c r="I857" s="318"/>
      <c r="J857" s="318"/>
      <c r="K857" s="318"/>
      <c r="L857" s="318"/>
      <c r="M857" s="318"/>
      <c r="N857" s="318"/>
      <c r="O857" s="318"/>
      <c r="P857" s="318"/>
      <c r="Q857" s="318"/>
      <c r="R857" s="318"/>
      <c r="S857" s="318"/>
      <c r="T857" s="318"/>
      <c r="U857" s="318"/>
      <c r="V857" s="318"/>
      <c r="W857" s="318"/>
      <c r="X857" s="318"/>
      <c r="Y857" s="318"/>
      <c r="Z857" s="318"/>
    </row>
    <row r="858" ht="15.75" customHeight="1">
      <c r="A858" s="8"/>
      <c r="B858" s="8"/>
      <c r="C858" s="320" t="s">
        <v>3193</v>
      </c>
      <c r="D858" s="8"/>
      <c r="E858" s="8"/>
      <c r="F858" s="8"/>
      <c r="G858" s="318"/>
      <c r="H858" s="318"/>
      <c r="I858" s="318"/>
      <c r="J858" s="318"/>
      <c r="K858" s="318"/>
      <c r="L858" s="318"/>
      <c r="M858" s="318"/>
      <c r="N858" s="318"/>
      <c r="O858" s="318"/>
      <c r="P858" s="318"/>
      <c r="Q858" s="318"/>
      <c r="R858" s="318"/>
      <c r="S858" s="318"/>
      <c r="T858" s="318"/>
      <c r="U858" s="318"/>
      <c r="V858" s="318"/>
      <c r="W858" s="318"/>
      <c r="X858" s="318"/>
      <c r="Y858" s="318"/>
      <c r="Z858" s="318"/>
    </row>
    <row r="859" ht="15.75" customHeight="1">
      <c r="A859" s="8"/>
      <c r="B859" s="8"/>
      <c r="C859" s="320" t="s">
        <v>3193</v>
      </c>
      <c r="D859" s="8"/>
      <c r="E859" s="8"/>
      <c r="F859" s="8"/>
      <c r="G859" s="318"/>
      <c r="H859" s="318"/>
      <c r="I859" s="318"/>
      <c r="J859" s="318"/>
      <c r="K859" s="318"/>
      <c r="L859" s="318"/>
      <c r="M859" s="318"/>
      <c r="N859" s="318"/>
      <c r="O859" s="318"/>
      <c r="P859" s="318"/>
      <c r="Q859" s="318"/>
      <c r="R859" s="318"/>
      <c r="S859" s="318"/>
      <c r="T859" s="318"/>
      <c r="U859" s="318"/>
      <c r="V859" s="318"/>
      <c r="W859" s="318"/>
      <c r="X859" s="318"/>
      <c r="Y859" s="318"/>
      <c r="Z859" s="318"/>
    </row>
    <row r="860" ht="15.75" customHeight="1">
      <c r="A860" s="8"/>
      <c r="B860" s="8"/>
      <c r="C860" s="320" t="s">
        <v>3193</v>
      </c>
      <c r="D860" s="8"/>
      <c r="E860" s="8"/>
      <c r="F860" s="8"/>
      <c r="G860" s="318"/>
      <c r="H860" s="318"/>
      <c r="I860" s="318"/>
      <c r="J860" s="318"/>
      <c r="K860" s="318"/>
      <c r="L860" s="318"/>
      <c r="M860" s="318"/>
      <c r="N860" s="318"/>
      <c r="O860" s="318"/>
      <c r="P860" s="318"/>
      <c r="Q860" s="318"/>
      <c r="R860" s="318"/>
      <c r="S860" s="318"/>
      <c r="T860" s="318"/>
      <c r="U860" s="318"/>
      <c r="V860" s="318"/>
      <c r="W860" s="318"/>
      <c r="X860" s="318"/>
      <c r="Y860" s="318"/>
      <c r="Z860" s="318"/>
    </row>
    <row r="861" ht="15.75" customHeight="1">
      <c r="A861" s="8"/>
      <c r="B861" s="8"/>
      <c r="C861" s="320" t="s">
        <v>3193</v>
      </c>
      <c r="D861" s="8"/>
      <c r="E861" s="8"/>
      <c r="F861" s="8"/>
      <c r="G861" s="318"/>
      <c r="H861" s="318"/>
      <c r="I861" s="318"/>
      <c r="J861" s="318"/>
      <c r="K861" s="318"/>
      <c r="L861" s="318"/>
      <c r="M861" s="318"/>
      <c r="N861" s="318"/>
      <c r="O861" s="318"/>
      <c r="P861" s="318"/>
      <c r="Q861" s="318"/>
      <c r="R861" s="318"/>
      <c r="S861" s="318"/>
      <c r="T861" s="318"/>
      <c r="U861" s="318"/>
      <c r="V861" s="318"/>
      <c r="W861" s="318"/>
      <c r="X861" s="318"/>
      <c r="Y861" s="318"/>
      <c r="Z861" s="318"/>
    </row>
    <row r="862" ht="15.75" customHeight="1">
      <c r="A862" s="8"/>
      <c r="B862" s="8"/>
      <c r="C862" s="320" t="s">
        <v>3193</v>
      </c>
      <c r="D862" s="8"/>
      <c r="E862" s="8"/>
      <c r="F862" s="8"/>
      <c r="G862" s="318"/>
      <c r="H862" s="318"/>
      <c r="I862" s="318"/>
      <c r="J862" s="318"/>
      <c r="K862" s="318"/>
      <c r="L862" s="318"/>
      <c r="M862" s="318"/>
      <c r="N862" s="318"/>
      <c r="O862" s="318"/>
      <c r="P862" s="318"/>
      <c r="Q862" s="318"/>
      <c r="R862" s="318"/>
      <c r="S862" s="318"/>
      <c r="T862" s="318"/>
      <c r="U862" s="318"/>
      <c r="V862" s="318"/>
      <c r="W862" s="318"/>
      <c r="X862" s="318"/>
      <c r="Y862" s="318"/>
      <c r="Z862" s="318"/>
    </row>
    <row r="863" ht="15.75" customHeight="1">
      <c r="A863" s="8"/>
      <c r="B863" s="8"/>
      <c r="C863" s="320" t="s">
        <v>3193</v>
      </c>
      <c r="D863" s="8"/>
      <c r="E863" s="8"/>
      <c r="F863" s="8"/>
      <c r="G863" s="318"/>
      <c r="H863" s="318"/>
      <c r="I863" s="318"/>
      <c r="J863" s="318"/>
      <c r="K863" s="318"/>
      <c r="L863" s="318"/>
      <c r="M863" s="318"/>
      <c r="N863" s="318"/>
      <c r="O863" s="318"/>
      <c r="P863" s="318"/>
      <c r="Q863" s="318"/>
      <c r="R863" s="318"/>
      <c r="S863" s="318"/>
      <c r="T863" s="318"/>
      <c r="U863" s="318"/>
      <c r="V863" s="318"/>
      <c r="W863" s="318"/>
      <c r="X863" s="318"/>
      <c r="Y863" s="318"/>
      <c r="Z863" s="318"/>
    </row>
    <row r="864" ht="15.75" customHeight="1">
      <c r="A864" s="8"/>
      <c r="B864" s="8"/>
      <c r="C864" s="320" t="s">
        <v>3193</v>
      </c>
      <c r="D864" s="8"/>
      <c r="E864" s="8"/>
      <c r="F864" s="8"/>
      <c r="G864" s="318"/>
      <c r="H864" s="318"/>
      <c r="I864" s="318"/>
      <c r="J864" s="318"/>
      <c r="K864" s="318"/>
      <c r="L864" s="318"/>
      <c r="M864" s="318"/>
      <c r="N864" s="318"/>
      <c r="O864" s="318"/>
      <c r="P864" s="318"/>
      <c r="Q864" s="318"/>
      <c r="R864" s="318"/>
      <c r="S864" s="318"/>
      <c r="T864" s="318"/>
      <c r="U864" s="318"/>
      <c r="V864" s="318"/>
      <c r="W864" s="318"/>
      <c r="X864" s="318"/>
      <c r="Y864" s="318"/>
      <c r="Z864" s="318"/>
    </row>
    <row r="865" ht="15.75" customHeight="1">
      <c r="A865" s="8"/>
      <c r="B865" s="8"/>
      <c r="C865" s="320" t="s">
        <v>3193</v>
      </c>
      <c r="D865" s="8"/>
      <c r="E865" s="8"/>
      <c r="F865" s="8"/>
      <c r="G865" s="318"/>
      <c r="H865" s="318"/>
      <c r="I865" s="318"/>
      <c r="J865" s="318"/>
      <c r="K865" s="318"/>
      <c r="L865" s="318"/>
      <c r="M865" s="318"/>
      <c r="N865" s="318"/>
      <c r="O865" s="318"/>
      <c r="P865" s="318"/>
      <c r="Q865" s="318"/>
      <c r="R865" s="318"/>
      <c r="S865" s="318"/>
      <c r="T865" s="318"/>
      <c r="U865" s="318"/>
      <c r="V865" s="318"/>
      <c r="W865" s="318"/>
      <c r="X865" s="318"/>
      <c r="Y865" s="318"/>
      <c r="Z865" s="318"/>
    </row>
    <row r="866" ht="15.75" customHeight="1">
      <c r="A866" s="8"/>
      <c r="B866" s="8"/>
      <c r="C866" s="320" t="s">
        <v>3193</v>
      </c>
      <c r="D866" s="8"/>
      <c r="E866" s="8"/>
      <c r="F866" s="8"/>
      <c r="G866" s="318"/>
      <c r="H866" s="318"/>
      <c r="I866" s="318"/>
      <c r="J866" s="318"/>
      <c r="K866" s="318"/>
      <c r="L866" s="318"/>
      <c r="M866" s="318"/>
      <c r="N866" s="318"/>
      <c r="O866" s="318"/>
      <c r="P866" s="318"/>
      <c r="Q866" s="318"/>
      <c r="R866" s="318"/>
      <c r="S866" s="318"/>
      <c r="T866" s="318"/>
      <c r="U866" s="318"/>
      <c r="V866" s="318"/>
      <c r="W866" s="318"/>
      <c r="X866" s="318"/>
      <c r="Y866" s="318"/>
      <c r="Z866" s="318"/>
    </row>
    <row r="867" ht="15.75" customHeight="1">
      <c r="A867" s="8"/>
      <c r="B867" s="8"/>
      <c r="C867" s="320" t="s">
        <v>3193</v>
      </c>
      <c r="D867" s="8"/>
      <c r="E867" s="8"/>
      <c r="F867" s="8"/>
      <c r="G867" s="318"/>
      <c r="H867" s="318"/>
      <c r="I867" s="318"/>
      <c r="J867" s="318"/>
      <c r="K867" s="318"/>
      <c r="L867" s="318"/>
      <c r="M867" s="318"/>
      <c r="N867" s="318"/>
      <c r="O867" s="318"/>
      <c r="P867" s="318"/>
      <c r="Q867" s="318"/>
      <c r="R867" s="318"/>
      <c r="S867" s="318"/>
      <c r="T867" s="318"/>
      <c r="U867" s="318"/>
      <c r="V867" s="318"/>
      <c r="W867" s="318"/>
      <c r="X867" s="318"/>
      <c r="Y867" s="318"/>
      <c r="Z867" s="318"/>
    </row>
    <row r="868" ht="15.75" customHeight="1">
      <c r="A868" s="8"/>
      <c r="B868" s="8"/>
      <c r="C868" s="320" t="s">
        <v>3193</v>
      </c>
      <c r="D868" s="8"/>
      <c r="E868" s="8"/>
      <c r="F868" s="8"/>
      <c r="G868" s="318"/>
      <c r="H868" s="318"/>
      <c r="I868" s="318"/>
      <c r="J868" s="318"/>
      <c r="K868" s="318"/>
      <c r="L868" s="318"/>
      <c r="M868" s="318"/>
      <c r="N868" s="318"/>
      <c r="O868" s="318"/>
      <c r="P868" s="318"/>
      <c r="Q868" s="318"/>
      <c r="R868" s="318"/>
      <c r="S868" s="318"/>
      <c r="T868" s="318"/>
      <c r="U868" s="318"/>
      <c r="V868" s="318"/>
      <c r="W868" s="318"/>
      <c r="X868" s="318"/>
      <c r="Y868" s="318"/>
      <c r="Z868" s="318"/>
    </row>
    <row r="869" ht="15.75" customHeight="1">
      <c r="A869" s="8"/>
      <c r="B869" s="8"/>
      <c r="C869" s="320" t="s">
        <v>3193</v>
      </c>
      <c r="D869" s="8"/>
      <c r="E869" s="8"/>
      <c r="F869" s="8"/>
      <c r="G869" s="318"/>
      <c r="H869" s="318"/>
      <c r="I869" s="318"/>
      <c r="J869" s="318"/>
      <c r="K869" s="318"/>
      <c r="L869" s="318"/>
      <c r="M869" s="318"/>
      <c r="N869" s="318"/>
      <c r="O869" s="318"/>
      <c r="P869" s="318"/>
      <c r="Q869" s="318"/>
      <c r="R869" s="318"/>
      <c r="S869" s="318"/>
      <c r="T869" s="318"/>
      <c r="U869" s="318"/>
      <c r="V869" s="318"/>
      <c r="W869" s="318"/>
      <c r="X869" s="318"/>
      <c r="Y869" s="318"/>
      <c r="Z869" s="318"/>
    </row>
    <row r="870" ht="15.75" customHeight="1">
      <c r="A870" s="8"/>
      <c r="B870" s="8"/>
      <c r="C870" s="320" t="s">
        <v>3193</v>
      </c>
      <c r="D870" s="8"/>
      <c r="E870" s="8"/>
      <c r="F870" s="8"/>
      <c r="G870" s="318"/>
      <c r="H870" s="318"/>
      <c r="I870" s="318"/>
      <c r="J870" s="318"/>
      <c r="K870" s="318"/>
      <c r="L870" s="318"/>
      <c r="M870" s="318"/>
      <c r="N870" s="318"/>
      <c r="O870" s="318"/>
      <c r="P870" s="318"/>
      <c r="Q870" s="318"/>
      <c r="R870" s="318"/>
      <c r="S870" s="318"/>
      <c r="T870" s="318"/>
      <c r="U870" s="318"/>
      <c r="V870" s="318"/>
      <c r="W870" s="318"/>
      <c r="X870" s="318"/>
      <c r="Y870" s="318"/>
      <c r="Z870" s="318"/>
    </row>
    <row r="871" ht="15.75" customHeight="1">
      <c r="A871" s="8"/>
      <c r="B871" s="8"/>
      <c r="C871" s="320" t="s">
        <v>3193</v>
      </c>
      <c r="D871" s="8"/>
      <c r="E871" s="8"/>
      <c r="F871" s="8"/>
      <c r="G871" s="318"/>
      <c r="H871" s="318"/>
      <c r="I871" s="318"/>
      <c r="J871" s="318"/>
      <c r="K871" s="318"/>
      <c r="L871" s="318"/>
      <c r="M871" s="318"/>
      <c r="N871" s="318"/>
      <c r="O871" s="318"/>
      <c r="P871" s="318"/>
      <c r="Q871" s="318"/>
      <c r="R871" s="318"/>
      <c r="S871" s="318"/>
      <c r="T871" s="318"/>
      <c r="U871" s="318"/>
      <c r="V871" s="318"/>
      <c r="W871" s="318"/>
      <c r="X871" s="318"/>
      <c r="Y871" s="318"/>
      <c r="Z871" s="318"/>
    </row>
    <row r="872" ht="15.75" customHeight="1">
      <c r="A872" s="8"/>
      <c r="B872" s="8"/>
      <c r="C872" s="320" t="s">
        <v>3193</v>
      </c>
      <c r="D872" s="8"/>
      <c r="E872" s="8"/>
      <c r="F872" s="8"/>
      <c r="G872" s="318"/>
      <c r="H872" s="318"/>
      <c r="I872" s="318"/>
      <c r="J872" s="318"/>
      <c r="K872" s="318"/>
      <c r="L872" s="318"/>
      <c r="M872" s="318"/>
      <c r="N872" s="318"/>
      <c r="O872" s="318"/>
      <c r="P872" s="318"/>
      <c r="Q872" s="318"/>
      <c r="R872" s="318"/>
      <c r="S872" s="318"/>
      <c r="T872" s="318"/>
      <c r="U872" s="318"/>
      <c r="V872" s="318"/>
      <c r="W872" s="318"/>
      <c r="X872" s="318"/>
      <c r="Y872" s="318"/>
      <c r="Z872" s="318"/>
    </row>
    <row r="873" ht="15.75" customHeight="1">
      <c r="A873" s="8"/>
      <c r="B873" s="8"/>
      <c r="C873" s="320" t="s">
        <v>3193</v>
      </c>
      <c r="D873" s="8"/>
      <c r="E873" s="8"/>
      <c r="F873" s="8"/>
      <c r="G873" s="318"/>
      <c r="H873" s="318"/>
      <c r="I873" s="318"/>
      <c r="J873" s="318"/>
      <c r="K873" s="318"/>
      <c r="L873" s="318"/>
      <c r="M873" s="318"/>
      <c r="N873" s="318"/>
      <c r="O873" s="318"/>
      <c r="P873" s="318"/>
      <c r="Q873" s="318"/>
      <c r="R873" s="318"/>
      <c r="S873" s="318"/>
      <c r="T873" s="318"/>
      <c r="U873" s="318"/>
      <c r="V873" s="318"/>
      <c r="W873" s="318"/>
      <c r="X873" s="318"/>
      <c r="Y873" s="318"/>
      <c r="Z873" s="318"/>
    </row>
    <row r="874" ht="15.75" customHeight="1">
      <c r="A874" s="8"/>
      <c r="B874" s="8"/>
      <c r="C874" s="320" t="s">
        <v>3193</v>
      </c>
      <c r="D874" s="8"/>
      <c r="E874" s="8"/>
      <c r="F874" s="8"/>
      <c r="G874" s="318"/>
      <c r="H874" s="318"/>
      <c r="I874" s="318"/>
      <c r="J874" s="318"/>
      <c r="K874" s="318"/>
      <c r="L874" s="318"/>
      <c r="M874" s="318"/>
      <c r="N874" s="318"/>
      <c r="O874" s="318"/>
      <c r="P874" s="318"/>
      <c r="Q874" s="318"/>
      <c r="R874" s="318"/>
      <c r="S874" s="318"/>
      <c r="T874" s="318"/>
      <c r="U874" s="318"/>
      <c r="V874" s="318"/>
      <c r="W874" s="318"/>
      <c r="X874" s="318"/>
      <c r="Y874" s="318"/>
      <c r="Z874" s="318"/>
    </row>
    <row r="875" ht="15.75" customHeight="1">
      <c r="A875" s="8"/>
      <c r="B875" s="8"/>
      <c r="C875" s="320" t="s">
        <v>3193</v>
      </c>
      <c r="D875" s="8"/>
      <c r="E875" s="8"/>
      <c r="F875" s="8"/>
      <c r="G875" s="318"/>
      <c r="H875" s="318"/>
      <c r="I875" s="318"/>
      <c r="J875" s="318"/>
      <c r="K875" s="318"/>
      <c r="L875" s="318"/>
      <c r="M875" s="318"/>
      <c r="N875" s="318"/>
      <c r="O875" s="318"/>
      <c r="P875" s="318"/>
      <c r="Q875" s="318"/>
      <c r="R875" s="318"/>
      <c r="S875" s="318"/>
      <c r="T875" s="318"/>
      <c r="U875" s="318"/>
      <c r="V875" s="318"/>
      <c r="W875" s="318"/>
      <c r="X875" s="318"/>
      <c r="Y875" s="318"/>
      <c r="Z875" s="318"/>
    </row>
    <row r="876" ht="15.75" customHeight="1">
      <c r="A876" s="8"/>
      <c r="B876" s="8"/>
      <c r="C876" s="320" t="s">
        <v>3193</v>
      </c>
      <c r="D876" s="8"/>
      <c r="E876" s="8"/>
      <c r="F876" s="8"/>
      <c r="G876" s="318"/>
      <c r="H876" s="318"/>
      <c r="I876" s="318"/>
      <c r="J876" s="318"/>
      <c r="K876" s="318"/>
      <c r="L876" s="318"/>
      <c r="M876" s="318"/>
      <c r="N876" s="318"/>
      <c r="O876" s="318"/>
      <c r="P876" s="318"/>
      <c r="Q876" s="318"/>
      <c r="R876" s="318"/>
      <c r="S876" s="318"/>
      <c r="T876" s="318"/>
      <c r="U876" s="318"/>
      <c r="V876" s="318"/>
      <c r="W876" s="318"/>
      <c r="X876" s="318"/>
      <c r="Y876" s="318"/>
      <c r="Z876" s="318"/>
    </row>
    <row r="877" ht="15.75" customHeight="1">
      <c r="A877" s="8"/>
      <c r="B877" s="8"/>
      <c r="C877" s="320" t="s">
        <v>3193</v>
      </c>
      <c r="D877" s="8"/>
      <c r="E877" s="8"/>
      <c r="F877" s="8"/>
      <c r="G877" s="318"/>
      <c r="H877" s="318"/>
      <c r="I877" s="318"/>
      <c r="J877" s="318"/>
      <c r="K877" s="318"/>
      <c r="L877" s="318"/>
      <c r="M877" s="318"/>
      <c r="N877" s="318"/>
      <c r="O877" s="318"/>
      <c r="P877" s="318"/>
      <c r="Q877" s="318"/>
      <c r="R877" s="318"/>
      <c r="S877" s="318"/>
      <c r="T877" s="318"/>
      <c r="U877" s="318"/>
      <c r="V877" s="318"/>
      <c r="W877" s="318"/>
      <c r="X877" s="318"/>
      <c r="Y877" s="318"/>
      <c r="Z877" s="318"/>
    </row>
    <row r="878" ht="15.75" customHeight="1">
      <c r="A878" s="8"/>
      <c r="B878" s="8"/>
      <c r="C878" s="320" t="s">
        <v>3193</v>
      </c>
      <c r="D878" s="8"/>
      <c r="E878" s="8"/>
      <c r="F878" s="8"/>
      <c r="G878" s="318"/>
      <c r="H878" s="318"/>
      <c r="I878" s="318"/>
      <c r="J878" s="318"/>
      <c r="K878" s="318"/>
      <c r="L878" s="318"/>
      <c r="M878" s="318"/>
      <c r="N878" s="318"/>
      <c r="O878" s="318"/>
      <c r="P878" s="318"/>
      <c r="Q878" s="318"/>
      <c r="R878" s="318"/>
      <c r="S878" s="318"/>
      <c r="T878" s="318"/>
      <c r="U878" s="318"/>
      <c r="V878" s="318"/>
      <c r="W878" s="318"/>
      <c r="X878" s="318"/>
      <c r="Y878" s="318"/>
      <c r="Z878" s="318"/>
    </row>
    <row r="879" ht="15.75" customHeight="1">
      <c r="A879" s="8"/>
      <c r="B879" s="8"/>
      <c r="C879" s="320" t="s">
        <v>3193</v>
      </c>
      <c r="D879" s="8"/>
      <c r="E879" s="8"/>
      <c r="F879" s="8"/>
      <c r="G879" s="318"/>
      <c r="H879" s="318"/>
      <c r="I879" s="318"/>
      <c r="J879" s="318"/>
      <c r="K879" s="318"/>
      <c r="L879" s="318"/>
      <c r="M879" s="318"/>
      <c r="N879" s="318"/>
      <c r="O879" s="318"/>
      <c r="P879" s="318"/>
      <c r="Q879" s="318"/>
      <c r="R879" s="318"/>
      <c r="S879" s="318"/>
      <c r="T879" s="318"/>
      <c r="U879" s="318"/>
      <c r="V879" s="318"/>
      <c r="W879" s="318"/>
      <c r="X879" s="318"/>
      <c r="Y879" s="318"/>
      <c r="Z879" s="318"/>
    </row>
    <row r="880" ht="15.75" customHeight="1">
      <c r="A880" s="8"/>
      <c r="B880" s="8"/>
      <c r="C880" s="320" t="s">
        <v>3193</v>
      </c>
      <c r="D880" s="8"/>
      <c r="E880" s="8"/>
      <c r="F880" s="8"/>
      <c r="G880" s="318"/>
      <c r="H880" s="318"/>
      <c r="I880" s="318"/>
      <c r="J880" s="318"/>
      <c r="K880" s="318"/>
      <c r="L880" s="318"/>
      <c r="M880" s="318"/>
      <c r="N880" s="318"/>
      <c r="O880" s="318"/>
      <c r="P880" s="318"/>
      <c r="Q880" s="318"/>
      <c r="R880" s="318"/>
      <c r="S880" s="318"/>
      <c r="T880" s="318"/>
      <c r="U880" s="318"/>
      <c r="V880" s="318"/>
      <c r="W880" s="318"/>
      <c r="X880" s="318"/>
      <c r="Y880" s="318"/>
      <c r="Z880" s="318"/>
    </row>
    <row r="881" ht="15.75" customHeight="1">
      <c r="A881" s="8"/>
      <c r="B881" s="8"/>
      <c r="C881" s="320" t="s">
        <v>3193</v>
      </c>
      <c r="D881" s="8"/>
      <c r="E881" s="8"/>
      <c r="F881" s="8"/>
      <c r="G881" s="318"/>
      <c r="H881" s="318"/>
      <c r="I881" s="318"/>
      <c r="J881" s="318"/>
      <c r="K881" s="318"/>
      <c r="L881" s="318"/>
      <c r="M881" s="318"/>
      <c r="N881" s="318"/>
      <c r="O881" s="318"/>
      <c r="P881" s="318"/>
      <c r="Q881" s="318"/>
      <c r="R881" s="318"/>
      <c r="S881" s="318"/>
      <c r="T881" s="318"/>
      <c r="U881" s="318"/>
      <c r="V881" s="318"/>
      <c r="W881" s="318"/>
      <c r="X881" s="318"/>
      <c r="Y881" s="318"/>
      <c r="Z881" s="318"/>
    </row>
    <row r="882" ht="15.75" customHeight="1">
      <c r="A882" s="8"/>
      <c r="B882" s="8"/>
      <c r="C882" s="320" t="s">
        <v>3193</v>
      </c>
      <c r="D882" s="8"/>
      <c r="E882" s="8"/>
      <c r="F882" s="8"/>
      <c r="G882" s="318"/>
      <c r="H882" s="318"/>
      <c r="I882" s="318"/>
      <c r="J882" s="318"/>
      <c r="K882" s="318"/>
      <c r="L882" s="318"/>
      <c r="M882" s="318"/>
      <c r="N882" s="318"/>
      <c r="O882" s="318"/>
      <c r="P882" s="318"/>
      <c r="Q882" s="318"/>
      <c r="R882" s="318"/>
      <c r="S882" s="318"/>
      <c r="T882" s="318"/>
      <c r="U882" s="318"/>
      <c r="V882" s="318"/>
      <c r="W882" s="318"/>
      <c r="X882" s="318"/>
      <c r="Y882" s="318"/>
      <c r="Z882" s="318"/>
    </row>
    <row r="883" ht="15.75" customHeight="1">
      <c r="A883" s="8"/>
      <c r="B883" s="8"/>
      <c r="C883" s="320" t="s">
        <v>3193</v>
      </c>
      <c r="D883" s="8"/>
      <c r="E883" s="8"/>
      <c r="F883" s="8"/>
      <c r="G883" s="318"/>
      <c r="H883" s="318"/>
      <c r="I883" s="318"/>
      <c r="J883" s="318"/>
      <c r="K883" s="318"/>
      <c r="L883" s="318"/>
      <c r="M883" s="318"/>
      <c r="N883" s="318"/>
      <c r="O883" s="318"/>
      <c r="P883" s="318"/>
      <c r="Q883" s="318"/>
      <c r="R883" s="318"/>
      <c r="S883" s="318"/>
      <c r="T883" s="318"/>
      <c r="U883" s="318"/>
      <c r="V883" s="318"/>
      <c r="W883" s="318"/>
      <c r="X883" s="318"/>
      <c r="Y883" s="318"/>
      <c r="Z883" s="318"/>
    </row>
    <row r="884" ht="15.75" customHeight="1">
      <c r="A884" s="8"/>
      <c r="B884" s="8"/>
      <c r="C884" s="320" t="s">
        <v>3193</v>
      </c>
      <c r="D884" s="8"/>
      <c r="E884" s="8"/>
      <c r="F884" s="8"/>
      <c r="G884" s="318"/>
      <c r="H884" s="318"/>
      <c r="I884" s="318"/>
      <c r="J884" s="318"/>
      <c r="K884" s="318"/>
      <c r="L884" s="318"/>
      <c r="M884" s="318"/>
      <c r="N884" s="318"/>
      <c r="O884" s="318"/>
      <c r="P884" s="318"/>
      <c r="Q884" s="318"/>
      <c r="R884" s="318"/>
      <c r="S884" s="318"/>
      <c r="T884" s="318"/>
      <c r="U884" s="318"/>
      <c r="V884" s="318"/>
      <c r="W884" s="318"/>
      <c r="X884" s="318"/>
      <c r="Y884" s="318"/>
      <c r="Z884" s="318"/>
    </row>
    <row r="885" ht="15.75" customHeight="1">
      <c r="A885" s="8"/>
      <c r="B885" s="8"/>
      <c r="C885" s="320" t="s">
        <v>3193</v>
      </c>
      <c r="D885" s="8"/>
      <c r="E885" s="8"/>
      <c r="F885" s="8"/>
      <c r="G885" s="318"/>
      <c r="H885" s="318"/>
      <c r="I885" s="318"/>
      <c r="J885" s="318"/>
      <c r="K885" s="318"/>
      <c r="L885" s="318"/>
      <c r="M885" s="318"/>
      <c r="N885" s="318"/>
      <c r="O885" s="318"/>
      <c r="P885" s="318"/>
      <c r="Q885" s="318"/>
      <c r="R885" s="318"/>
      <c r="S885" s="318"/>
      <c r="T885" s="318"/>
      <c r="U885" s="318"/>
      <c r="V885" s="318"/>
      <c r="W885" s="318"/>
      <c r="X885" s="318"/>
      <c r="Y885" s="318"/>
      <c r="Z885" s="318"/>
    </row>
    <row r="886" ht="15.75" customHeight="1">
      <c r="A886" s="8"/>
      <c r="B886" s="8"/>
      <c r="C886" s="320" t="s">
        <v>3193</v>
      </c>
      <c r="D886" s="8"/>
      <c r="E886" s="8"/>
      <c r="F886" s="8"/>
      <c r="G886" s="318"/>
      <c r="H886" s="318"/>
      <c r="I886" s="318"/>
      <c r="J886" s="318"/>
      <c r="K886" s="318"/>
      <c r="L886" s="318"/>
      <c r="M886" s="318"/>
      <c r="N886" s="318"/>
      <c r="O886" s="318"/>
      <c r="P886" s="318"/>
      <c r="Q886" s="318"/>
      <c r="R886" s="318"/>
      <c r="S886" s="318"/>
      <c r="T886" s="318"/>
      <c r="U886" s="318"/>
      <c r="V886" s="318"/>
      <c r="W886" s="318"/>
      <c r="X886" s="318"/>
      <c r="Y886" s="318"/>
      <c r="Z886" s="318"/>
    </row>
    <row r="887" ht="15.75" customHeight="1">
      <c r="A887" s="8"/>
      <c r="B887" s="8"/>
      <c r="C887" s="320" t="s">
        <v>3193</v>
      </c>
      <c r="D887" s="8"/>
      <c r="E887" s="8"/>
      <c r="F887" s="8"/>
      <c r="G887" s="318"/>
      <c r="H887" s="318"/>
      <c r="I887" s="318"/>
      <c r="J887" s="318"/>
      <c r="K887" s="318"/>
      <c r="L887" s="318"/>
      <c r="M887" s="318"/>
      <c r="N887" s="318"/>
      <c r="O887" s="318"/>
      <c r="P887" s="318"/>
      <c r="Q887" s="318"/>
      <c r="R887" s="318"/>
      <c r="S887" s="318"/>
      <c r="T887" s="318"/>
      <c r="U887" s="318"/>
      <c r="V887" s="318"/>
      <c r="W887" s="318"/>
      <c r="X887" s="318"/>
      <c r="Y887" s="318"/>
      <c r="Z887" s="318"/>
    </row>
    <row r="888" ht="15.75" customHeight="1">
      <c r="A888" s="8"/>
      <c r="B888" s="8"/>
      <c r="C888" s="320" t="s">
        <v>3193</v>
      </c>
      <c r="D888" s="8"/>
      <c r="E888" s="8"/>
      <c r="F888" s="8"/>
      <c r="G888" s="318"/>
      <c r="H888" s="318"/>
      <c r="I888" s="318"/>
      <c r="J888" s="318"/>
      <c r="K888" s="318"/>
      <c r="L888" s="318"/>
      <c r="M888" s="318"/>
      <c r="N888" s="318"/>
      <c r="O888" s="318"/>
      <c r="P888" s="318"/>
      <c r="Q888" s="318"/>
      <c r="R888" s="318"/>
      <c r="S888" s="318"/>
      <c r="T888" s="318"/>
      <c r="U888" s="318"/>
      <c r="V888" s="318"/>
      <c r="W888" s="318"/>
      <c r="X888" s="318"/>
      <c r="Y888" s="318"/>
      <c r="Z888" s="318"/>
    </row>
    <row r="889" ht="15.75" customHeight="1">
      <c r="A889" s="8"/>
      <c r="B889" s="8"/>
      <c r="C889" s="320" t="s">
        <v>3193</v>
      </c>
      <c r="D889" s="8"/>
      <c r="E889" s="8"/>
      <c r="F889" s="8"/>
      <c r="G889" s="318"/>
      <c r="H889" s="318"/>
      <c r="I889" s="318"/>
      <c r="J889" s="318"/>
      <c r="K889" s="318"/>
      <c r="L889" s="318"/>
      <c r="M889" s="318"/>
      <c r="N889" s="318"/>
      <c r="O889" s="318"/>
      <c r="P889" s="318"/>
      <c r="Q889" s="318"/>
      <c r="R889" s="318"/>
      <c r="S889" s="318"/>
      <c r="T889" s="318"/>
      <c r="U889" s="318"/>
      <c r="V889" s="318"/>
      <c r="W889" s="318"/>
      <c r="X889" s="318"/>
      <c r="Y889" s="318"/>
      <c r="Z889" s="318"/>
    </row>
    <row r="890" ht="15.75" customHeight="1">
      <c r="A890" s="8"/>
      <c r="B890" s="8"/>
      <c r="C890" s="320" t="s">
        <v>3193</v>
      </c>
      <c r="D890" s="8"/>
      <c r="E890" s="8"/>
      <c r="F890" s="8"/>
      <c r="G890" s="318"/>
      <c r="H890" s="318"/>
      <c r="I890" s="318"/>
      <c r="J890" s="318"/>
      <c r="K890" s="318"/>
      <c r="L890" s="318"/>
      <c r="M890" s="318"/>
      <c r="N890" s="318"/>
      <c r="O890" s="318"/>
      <c r="P890" s="318"/>
      <c r="Q890" s="318"/>
      <c r="R890" s="318"/>
      <c r="S890" s="318"/>
      <c r="T890" s="318"/>
      <c r="U890" s="318"/>
      <c r="V890" s="318"/>
      <c r="W890" s="318"/>
      <c r="X890" s="318"/>
      <c r="Y890" s="318"/>
      <c r="Z890" s="318"/>
    </row>
    <row r="891" ht="15.75" customHeight="1">
      <c r="A891" s="8"/>
      <c r="B891" s="8"/>
      <c r="C891" s="320" t="s">
        <v>3193</v>
      </c>
      <c r="D891" s="8"/>
      <c r="E891" s="8"/>
      <c r="F891" s="8"/>
      <c r="G891" s="318"/>
      <c r="H891" s="318"/>
      <c r="I891" s="318"/>
      <c r="J891" s="318"/>
      <c r="K891" s="318"/>
      <c r="L891" s="318"/>
      <c r="M891" s="318"/>
      <c r="N891" s="318"/>
      <c r="O891" s="318"/>
      <c r="P891" s="318"/>
      <c r="Q891" s="318"/>
      <c r="R891" s="318"/>
      <c r="S891" s="318"/>
      <c r="T891" s="318"/>
      <c r="U891" s="318"/>
      <c r="V891" s="318"/>
      <c r="W891" s="318"/>
      <c r="X891" s="318"/>
      <c r="Y891" s="318"/>
      <c r="Z891" s="318"/>
    </row>
    <row r="892" ht="15.75" customHeight="1">
      <c r="A892" s="8"/>
      <c r="B892" s="8"/>
      <c r="C892" s="320" t="s">
        <v>3193</v>
      </c>
      <c r="D892" s="8"/>
      <c r="E892" s="8"/>
      <c r="F892" s="8"/>
      <c r="G892" s="318"/>
      <c r="H892" s="318"/>
      <c r="I892" s="318"/>
      <c r="J892" s="318"/>
      <c r="K892" s="318"/>
      <c r="L892" s="318"/>
      <c r="M892" s="318"/>
      <c r="N892" s="318"/>
      <c r="O892" s="318"/>
      <c r="P892" s="318"/>
      <c r="Q892" s="318"/>
      <c r="R892" s="318"/>
      <c r="S892" s="318"/>
      <c r="T892" s="318"/>
      <c r="U892" s="318"/>
      <c r="V892" s="318"/>
      <c r="W892" s="318"/>
      <c r="X892" s="318"/>
      <c r="Y892" s="318"/>
      <c r="Z892" s="318"/>
    </row>
    <row r="893" ht="15.75" customHeight="1">
      <c r="A893" s="8"/>
      <c r="B893" s="8"/>
      <c r="C893" s="320" t="s">
        <v>3193</v>
      </c>
      <c r="D893" s="8"/>
      <c r="E893" s="8"/>
      <c r="F893" s="8"/>
      <c r="G893" s="318"/>
      <c r="H893" s="318"/>
      <c r="I893" s="318"/>
      <c r="J893" s="318"/>
      <c r="K893" s="318"/>
      <c r="L893" s="318"/>
      <c r="M893" s="318"/>
      <c r="N893" s="318"/>
      <c r="O893" s="318"/>
      <c r="P893" s="318"/>
      <c r="Q893" s="318"/>
      <c r="R893" s="318"/>
      <c r="S893" s="318"/>
      <c r="T893" s="318"/>
      <c r="U893" s="318"/>
      <c r="V893" s="318"/>
      <c r="W893" s="318"/>
      <c r="X893" s="318"/>
      <c r="Y893" s="318"/>
      <c r="Z893" s="318"/>
    </row>
    <row r="894" ht="15.75" customHeight="1">
      <c r="A894" s="8"/>
      <c r="B894" s="8"/>
      <c r="C894" s="320" t="s">
        <v>3193</v>
      </c>
      <c r="D894" s="8"/>
      <c r="E894" s="8"/>
      <c r="F894" s="8"/>
      <c r="G894" s="318"/>
      <c r="H894" s="318"/>
      <c r="I894" s="318"/>
      <c r="J894" s="318"/>
      <c r="K894" s="318"/>
      <c r="L894" s="318"/>
      <c r="M894" s="318"/>
      <c r="N894" s="318"/>
      <c r="O894" s="318"/>
      <c r="P894" s="318"/>
      <c r="Q894" s="318"/>
      <c r="R894" s="318"/>
      <c r="S894" s="318"/>
      <c r="T894" s="318"/>
      <c r="U894" s="318"/>
      <c r="V894" s="318"/>
      <c r="W894" s="318"/>
      <c r="X894" s="318"/>
      <c r="Y894" s="318"/>
      <c r="Z894" s="318"/>
    </row>
    <row r="895" ht="15.75" customHeight="1">
      <c r="A895" s="8"/>
      <c r="B895" s="8"/>
      <c r="C895" s="320" t="s">
        <v>3193</v>
      </c>
      <c r="D895" s="8"/>
      <c r="E895" s="8"/>
      <c r="F895" s="8"/>
      <c r="G895" s="318"/>
      <c r="H895" s="318"/>
      <c r="I895" s="318"/>
      <c r="J895" s="318"/>
      <c r="K895" s="318"/>
      <c r="L895" s="318"/>
      <c r="M895" s="318"/>
      <c r="N895" s="318"/>
      <c r="O895" s="318"/>
      <c r="P895" s="318"/>
      <c r="Q895" s="318"/>
      <c r="R895" s="318"/>
      <c r="S895" s="318"/>
      <c r="T895" s="318"/>
      <c r="U895" s="318"/>
      <c r="V895" s="318"/>
      <c r="W895" s="318"/>
      <c r="X895" s="318"/>
      <c r="Y895" s="318"/>
      <c r="Z895" s="318"/>
    </row>
    <row r="896" ht="15.75" customHeight="1">
      <c r="A896" s="8"/>
      <c r="B896" s="8"/>
      <c r="C896" s="320" t="s">
        <v>3193</v>
      </c>
      <c r="D896" s="8"/>
      <c r="E896" s="8"/>
      <c r="F896" s="8"/>
      <c r="G896" s="318"/>
      <c r="H896" s="318"/>
      <c r="I896" s="318"/>
      <c r="J896" s="318"/>
      <c r="K896" s="318"/>
      <c r="L896" s="318"/>
      <c r="M896" s="318"/>
      <c r="N896" s="318"/>
      <c r="O896" s="318"/>
      <c r="P896" s="318"/>
      <c r="Q896" s="318"/>
      <c r="R896" s="318"/>
      <c r="S896" s="318"/>
      <c r="T896" s="318"/>
      <c r="U896" s="318"/>
      <c r="V896" s="318"/>
      <c r="W896" s="318"/>
      <c r="X896" s="318"/>
      <c r="Y896" s="318"/>
      <c r="Z896" s="318"/>
    </row>
    <row r="897" ht="15.75" customHeight="1">
      <c r="A897" s="8"/>
      <c r="B897" s="8"/>
      <c r="C897" s="320" t="s">
        <v>3193</v>
      </c>
      <c r="D897" s="8"/>
      <c r="E897" s="8"/>
      <c r="F897" s="8"/>
      <c r="G897" s="318"/>
      <c r="H897" s="318"/>
      <c r="I897" s="318"/>
      <c r="J897" s="318"/>
      <c r="K897" s="318"/>
      <c r="L897" s="318"/>
      <c r="M897" s="318"/>
      <c r="N897" s="318"/>
      <c r="O897" s="318"/>
      <c r="P897" s="318"/>
      <c r="Q897" s="318"/>
      <c r="R897" s="318"/>
      <c r="S897" s="318"/>
      <c r="T897" s="318"/>
      <c r="U897" s="318"/>
      <c r="V897" s="318"/>
      <c r="W897" s="318"/>
      <c r="X897" s="318"/>
      <c r="Y897" s="318"/>
      <c r="Z897" s="318"/>
    </row>
    <row r="898" ht="15.75" customHeight="1">
      <c r="A898" s="8"/>
      <c r="B898" s="8"/>
      <c r="C898" s="320" t="s">
        <v>3193</v>
      </c>
      <c r="D898" s="8"/>
      <c r="E898" s="8"/>
      <c r="F898" s="8"/>
      <c r="G898" s="318"/>
      <c r="H898" s="318"/>
      <c r="I898" s="318"/>
      <c r="J898" s="318"/>
      <c r="K898" s="318"/>
      <c r="L898" s="318"/>
      <c r="M898" s="318"/>
      <c r="N898" s="318"/>
      <c r="O898" s="318"/>
      <c r="P898" s="318"/>
      <c r="Q898" s="318"/>
      <c r="R898" s="318"/>
      <c r="S898" s="318"/>
      <c r="T898" s="318"/>
      <c r="U898" s="318"/>
      <c r="V898" s="318"/>
      <c r="W898" s="318"/>
      <c r="X898" s="318"/>
      <c r="Y898" s="318"/>
      <c r="Z898" s="318"/>
    </row>
    <row r="899" ht="15.75" customHeight="1">
      <c r="A899" s="8"/>
      <c r="B899" s="8"/>
      <c r="C899" s="320" t="s">
        <v>3193</v>
      </c>
      <c r="D899" s="8"/>
      <c r="E899" s="8"/>
      <c r="F899" s="8"/>
      <c r="G899" s="318"/>
      <c r="H899" s="318"/>
      <c r="I899" s="318"/>
      <c r="J899" s="318"/>
      <c r="K899" s="318"/>
      <c r="L899" s="318"/>
      <c r="M899" s="318"/>
      <c r="N899" s="318"/>
      <c r="O899" s="318"/>
      <c r="P899" s="318"/>
      <c r="Q899" s="318"/>
      <c r="R899" s="318"/>
      <c r="S899" s="318"/>
      <c r="T899" s="318"/>
      <c r="U899" s="318"/>
      <c r="V899" s="318"/>
      <c r="W899" s="318"/>
      <c r="X899" s="318"/>
      <c r="Y899" s="318"/>
      <c r="Z899" s="318"/>
    </row>
    <row r="900" ht="15.75" customHeight="1">
      <c r="A900" s="8"/>
      <c r="B900" s="8"/>
      <c r="C900" s="320" t="s">
        <v>3193</v>
      </c>
      <c r="D900" s="8"/>
      <c r="E900" s="8"/>
      <c r="F900" s="8"/>
      <c r="G900" s="318"/>
      <c r="H900" s="318"/>
      <c r="I900" s="318"/>
      <c r="J900" s="318"/>
      <c r="K900" s="318"/>
      <c r="L900" s="318"/>
      <c r="M900" s="318"/>
      <c r="N900" s="318"/>
      <c r="O900" s="318"/>
      <c r="P900" s="318"/>
      <c r="Q900" s="318"/>
      <c r="R900" s="318"/>
      <c r="S900" s="318"/>
      <c r="T900" s="318"/>
      <c r="U900" s="318"/>
      <c r="V900" s="318"/>
      <c r="W900" s="318"/>
      <c r="X900" s="318"/>
      <c r="Y900" s="318"/>
      <c r="Z900" s="318"/>
    </row>
    <row r="901" ht="15.75" customHeight="1">
      <c r="A901" s="8"/>
      <c r="B901" s="8"/>
      <c r="C901" s="320" t="s">
        <v>3193</v>
      </c>
      <c r="D901" s="8"/>
      <c r="E901" s="8"/>
      <c r="F901" s="8"/>
      <c r="G901" s="318"/>
      <c r="H901" s="318"/>
      <c r="I901" s="318"/>
      <c r="J901" s="318"/>
      <c r="K901" s="318"/>
      <c r="L901" s="318"/>
      <c r="M901" s="318"/>
      <c r="N901" s="318"/>
      <c r="O901" s="318"/>
      <c r="P901" s="318"/>
      <c r="Q901" s="318"/>
      <c r="R901" s="318"/>
      <c r="S901" s="318"/>
      <c r="T901" s="318"/>
      <c r="U901" s="318"/>
      <c r="V901" s="318"/>
      <c r="W901" s="318"/>
      <c r="X901" s="318"/>
      <c r="Y901" s="318"/>
      <c r="Z901" s="318"/>
    </row>
    <row r="902" ht="15.75" customHeight="1">
      <c r="A902" s="8"/>
      <c r="B902" s="8"/>
      <c r="C902" s="320" t="s">
        <v>3193</v>
      </c>
      <c r="D902" s="8"/>
      <c r="E902" s="8"/>
      <c r="F902" s="8"/>
      <c r="G902" s="318"/>
      <c r="H902" s="318"/>
      <c r="I902" s="318"/>
      <c r="J902" s="318"/>
      <c r="K902" s="318"/>
      <c r="L902" s="318"/>
      <c r="M902" s="318"/>
      <c r="N902" s="318"/>
      <c r="O902" s="318"/>
      <c r="P902" s="318"/>
      <c r="Q902" s="318"/>
      <c r="R902" s="318"/>
      <c r="S902" s="318"/>
      <c r="T902" s="318"/>
      <c r="U902" s="318"/>
      <c r="V902" s="318"/>
      <c r="W902" s="318"/>
      <c r="X902" s="318"/>
      <c r="Y902" s="318"/>
      <c r="Z902" s="318"/>
    </row>
    <row r="903" ht="15.75" customHeight="1">
      <c r="A903" s="8"/>
      <c r="B903" s="8"/>
      <c r="C903" s="320" t="s">
        <v>3193</v>
      </c>
      <c r="D903" s="8"/>
      <c r="E903" s="8"/>
      <c r="F903" s="8"/>
      <c r="G903" s="318"/>
      <c r="H903" s="318"/>
      <c r="I903" s="318"/>
      <c r="J903" s="318"/>
      <c r="K903" s="318"/>
      <c r="L903" s="318"/>
      <c r="M903" s="318"/>
      <c r="N903" s="318"/>
      <c r="O903" s="318"/>
      <c r="P903" s="318"/>
      <c r="Q903" s="318"/>
      <c r="R903" s="318"/>
      <c r="S903" s="318"/>
      <c r="T903" s="318"/>
      <c r="U903" s="318"/>
      <c r="V903" s="318"/>
      <c r="W903" s="318"/>
      <c r="X903" s="318"/>
      <c r="Y903" s="318"/>
      <c r="Z903" s="318"/>
    </row>
    <row r="904" ht="15.75" customHeight="1">
      <c r="A904" s="8"/>
      <c r="B904" s="8"/>
      <c r="C904" s="320" t="s">
        <v>3193</v>
      </c>
      <c r="D904" s="8"/>
      <c r="E904" s="8"/>
      <c r="F904" s="8"/>
      <c r="G904" s="318"/>
      <c r="H904" s="318"/>
      <c r="I904" s="318"/>
      <c r="J904" s="318"/>
      <c r="K904" s="318"/>
      <c r="L904" s="318"/>
      <c r="M904" s="318"/>
      <c r="N904" s="318"/>
      <c r="O904" s="318"/>
      <c r="P904" s="318"/>
      <c r="Q904" s="318"/>
      <c r="R904" s="318"/>
      <c r="S904" s="318"/>
      <c r="T904" s="318"/>
      <c r="U904" s="318"/>
      <c r="V904" s="318"/>
      <c r="W904" s="318"/>
      <c r="X904" s="318"/>
      <c r="Y904" s="318"/>
      <c r="Z904" s="318"/>
    </row>
    <row r="905" ht="15.75" customHeight="1">
      <c r="A905" s="8"/>
      <c r="B905" s="8"/>
      <c r="C905" s="320" t="s">
        <v>3193</v>
      </c>
      <c r="D905" s="8"/>
      <c r="E905" s="8"/>
      <c r="F905" s="8"/>
      <c r="G905" s="318"/>
      <c r="H905" s="318"/>
      <c r="I905" s="318"/>
      <c r="J905" s="318"/>
      <c r="K905" s="318"/>
      <c r="L905" s="318"/>
      <c r="M905" s="318"/>
      <c r="N905" s="318"/>
      <c r="O905" s="318"/>
      <c r="P905" s="318"/>
      <c r="Q905" s="318"/>
      <c r="R905" s="318"/>
      <c r="S905" s="318"/>
      <c r="T905" s="318"/>
      <c r="U905" s="318"/>
      <c r="V905" s="318"/>
      <c r="W905" s="318"/>
      <c r="X905" s="318"/>
      <c r="Y905" s="318"/>
      <c r="Z905" s="318"/>
    </row>
    <row r="906" ht="15.75" customHeight="1">
      <c r="A906" s="8"/>
      <c r="B906" s="8"/>
      <c r="C906" s="320" t="s">
        <v>3193</v>
      </c>
      <c r="D906" s="8"/>
      <c r="E906" s="8"/>
      <c r="F906" s="8"/>
      <c r="G906" s="318"/>
      <c r="H906" s="318"/>
      <c r="I906" s="318"/>
      <c r="J906" s="318"/>
      <c r="K906" s="318"/>
      <c r="L906" s="318"/>
      <c r="M906" s="318"/>
      <c r="N906" s="318"/>
      <c r="O906" s="318"/>
      <c r="P906" s="318"/>
      <c r="Q906" s="318"/>
      <c r="R906" s="318"/>
      <c r="S906" s="318"/>
      <c r="T906" s="318"/>
      <c r="U906" s="318"/>
      <c r="V906" s="318"/>
      <c r="W906" s="318"/>
      <c r="X906" s="318"/>
      <c r="Y906" s="318"/>
      <c r="Z906" s="318"/>
    </row>
    <row r="907" ht="15.75" customHeight="1">
      <c r="A907" s="8"/>
      <c r="B907" s="8"/>
      <c r="C907" s="320" t="s">
        <v>3193</v>
      </c>
      <c r="D907" s="8"/>
      <c r="E907" s="8"/>
      <c r="F907" s="8"/>
      <c r="G907" s="318"/>
      <c r="H907" s="318"/>
      <c r="I907" s="318"/>
      <c r="J907" s="318"/>
      <c r="K907" s="318"/>
      <c r="L907" s="318"/>
      <c r="M907" s="318"/>
      <c r="N907" s="318"/>
      <c r="O907" s="318"/>
      <c r="P907" s="318"/>
      <c r="Q907" s="318"/>
      <c r="R907" s="318"/>
      <c r="S907" s="318"/>
      <c r="T907" s="318"/>
      <c r="U907" s="318"/>
      <c r="V907" s="318"/>
      <c r="W907" s="318"/>
      <c r="X907" s="318"/>
      <c r="Y907" s="318"/>
      <c r="Z907" s="318"/>
    </row>
    <row r="908" ht="15.75" customHeight="1">
      <c r="A908" s="8"/>
      <c r="B908" s="8"/>
      <c r="C908" s="320" t="s">
        <v>3193</v>
      </c>
      <c r="D908" s="8"/>
      <c r="E908" s="8"/>
      <c r="F908" s="8"/>
      <c r="G908" s="318"/>
      <c r="H908" s="318"/>
      <c r="I908" s="318"/>
      <c r="J908" s="318"/>
      <c r="K908" s="318"/>
      <c r="L908" s="318"/>
      <c r="M908" s="318"/>
      <c r="N908" s="318"/>
      <c r="O908" s="318"/>
      <c r="P908" s="318"/>
      <c r="Q908" s="318"/>
      <c r="R908" s="318"/>
      <c r="S908" s="318"/>
      <c r="T908" s="318"/>
      <c r="U908" s="318"/>
      <c r="V908" s="318"/>
      <c r="W908" s="318"/>
      <c r="X908" s="318"/>
      <c r="Y908" s="318"/>
      <c r="Z908" s="318"/>
    </row>
    <row r="909" ht="15.75" customHeight="1">
      <c r="A909" s="8"/>
      <c r="B909" s="8"/>
      <c r="C909" s="320" t="s">
        <v>3193</v>
      </c>
      <c r="D909" s="8"/>
      <c r="E909" s="8"/>
      <c r="F909" s="8"/>
      <c r="G909" s="318"/>
      <c r="H909" s="318"/>
      <c r="I909" s="318"/>
      <c r="J909" s="318"/>
      <c r="K909" s="318"/>
      <c r="L909" s="318"/>
      <c r="M909" s="318"/>
      <c r="N909" s="318"/>
      <c r="O909" s="318"/>
      <c r="P909" s="318"/>
      <c r="Q909" s="318"/>
      <c r="R909" s="318"/>
      <c r="S909" s="318"/>
      <c r="T909" s="318"/>
      <c r="U909" s="318"/>
      <c r="V909" s="318"/>
      <c r="W909" s="318"/>
      <c r="X909" s="318"/>
      <c r="Y909" s="318"/>
      <c r="Z909" s="318"/>
    </row>
    <row r="910" ht="15.75" customHeight="1">
      <c r="A910" s="8"/>
      <c r="B910" s="8"/>
      <c r="C910" s="320" t="s">
        <v>3193</v>
      </c>
      <c r="D910" s="8"/>
      <c r="E910" s="8"/>
      <c r="F910" s="8"/>
      <c r="G910" s="318"/>
      <c r="H910" s="318"/>
      <c r="I910" s="318"/>
      <c r="J910" s="318"/>
      <c r="K910" s="318"/>
      <c r="L910" s="318"/>
      <c r="M910" s="318"/>
      <c r="N910" s="318"/>
      <c r="O910" s="318"/>
      <c r="P910" s="318"/>
      <c r="Q910" s="318"/>
      <c r="R910" s="318"/>
      <c r="S910" s="318"/>
      <c r="T910" s="318"/>
      <c r="U910" s="318"/>
      <c r="V910" s="318"/>
      <c r="W910" s="318"/>
      <c r="X910" s="318"/>
      <c r="Y910" s="318"/>
      <c r="Z910" s="318"/>
    </row>
    <row r="911" ht="15.75" customHeight="1">
      <c r="A911" s="8"/>
      <c r="B911" s="8"/>
      <c r="C911" s="320" t="s">
        <v>3193</v>
      </c>
      <c r="D911" s="8"/>
      <c r="E911" s="8"/>
      <c r="F911" s="8"/>
      <c r="G911" s="318"/>
      <c r="H911" s="318"/>
      <c r="I911" s="318"/>
      <c r="J911" s="318"/>
      <c r="K911" s="318"/>
      <c r="L911" s="318"/>
      <c r="M911" s="318"/>
      <c r="N911" s="318"/>
      <c r="O911" s="318"/>
      <c r="P911" s="318"/>
      <c r="Q911" s="318"/>
      <c r="R911" s="318"/>
      <c r="S911" s="318"/>
      <c r="T911" s="318"/>
      <c r="U911" s="318"/>
      <c r="V911" s="318"/>
      <c r="W911" s="318"/>
      <c r="X911" s="318"/>
      <c r="Y911" s="318"/>
      <c r="Z911" s="318"/>
    </row>
    <row r="912" ht="15.75" customHeight="1">
      <c r="A912" s="8"/>
      <c r="B912" s="8"/>
      <c r="C912" s="320" t="s">
        <v>3193</v>
      </c>
      <c r="D912" s="8"/>
      <c r="E912" s="8"/>
      <c r="F912" s="8"/>
      <c r="G912" s="318"/>
      <c r="H912" s="318"/>
      <c r="I912" s="318"/>
      <c r="J912" s="318"/>
      <c r="K912" s="318"/>
      <c r="L912" s="318"/>
      <c r="M912" s="318"/>
      <c r="N912" s="318"/>
      <c r="O912" s="318"/>
      <c r="P912" s="318"/>
      <c r="Q912" s="318"/>
      <c r="R912" s="318"/>
      <c r="S912" s="318"/>
      <c r="T912" s="318"/>
      <c r="U912" s="318"/>
      <c r="V912" s="318"/>
      <c r="W912" s="318"/>
      <c r="X912" s="318"/>
      <c r="Y912" s="318"/>
      <c r="Z912" s="318"/>
    </row>
    <row r="913" ht="15.75" customHeight="1">
      <c r="A913" s="8"/>
      <c r="B913" s="8"/>
      <c r="C913" s="320" t="s">
        <v>3193</v>
      </c>
      <c r="D913" s="8"/>
      <c r="E913" s="8"/>
      <c r="F913" s="8"/>
      <c r="G913" s="318"/>
      <c r="H913" s="318"/>
      <c r="I913" s="318"/>
      <c r="J913" s="318"/>
      <c r="K913" s="318"/>
      <c r="L913" s="318"/>
      <c r="M913" s="318"/>
      <c r="N913" s="318"/>
      <c r="O913" s="318"/>
      <c r="P913" s="318"/>
      <c r="Q913" s="318"/>
      <c r="R913" s="318"/>
      <c r="S913" s="318"/>
      <c r="T913" s="318"/>
      <c r="U913" s="318"/>
      <c r="V913" s="318"/>
      <c r="W913" s="318"/>
      <c r="X913" s="318"/>
      <c r="Y913" s="318"/>
      <c r="Z913" s="318"/>
    </row>
    <row r="914" ht="15.75" customHeight="1">
      <c r="A914" s="8"/>
      <c r="B914" s="8"/>
      <c r="C914" s="320" t="s">
        <v>3193</v>
      </c>
      <c r="D914" s="8"/>
      <c r="E914" s="8"/>
      <c r="F914" s="8"/>
      <c r="G914" s="318"/>
      <c r="H914" s="318"/>
      <c r="I914" s="318"/>
      <c r="J914" s="318"/>
      <c r="K914" s="318"/>
      <c r="L914" s="318"/>
      <c r="M914" s="318"/>
      <c r="N914" s="318"/>
      <c r="O914" s="318"/>
      <c r="P914" s="318"/>
      <c r="Q914" s="318"/>
      <c r="R914" s="318"/>
      <c r="S914" s="318"/>
      <c r="T914" s="318"/>
      <c r="U914" s="318"/>
      <c r="V914" s="318"/>
      <c r="W914" s="318"/>
      <c r="X914" s="318"/>
      <c r="Y914" s="318"/>
      <c r="Z914" s="318"/>
    </row>
    <row r="915" ht="15.75" customHeight="1">
      <c r="A915" s="8"/>
      <c r="B915" s="8"/>
      <c r="C915" s="320" t="s">
        <v>3193</v>
      </c>
      <c r="D915" s="8"/>
      <c r="E915" s="8"/>
      <c r="F915" s="8"/>
      <c r="G915" s="318"/>
      <c r="H915" s="318"/>
      <c r="I915" s="318"/>
      <c r="J915" s="318"/>
      <c r="K915" s="318"/>
      <c r="L915" s="318"/>
      <c r="M915" s="318"/>
      <c r="N915" s="318"/>
      <c r="O915" s="318"/>
      <c r="P915" s="318"/>
      <c r="Q915" s="318"/>
      <c r="R915" s="318"/>
      <c r="S915" s="318"/>
      <c r="T915" s="318"/>
      <c r="U915" s="318"/>
      <c r="V915" s="318"/>
      <c r="W915" s="318"/>
      <c r="X915" s="318"/>
      <c r="Y915" s="318"/>
      <c r="Z915" s="318"/>
    </row>
    <row r="916" ht="15.75" customHeight="1">
      <c r="A916" s="8"/>
      <c r="B916" s="8"/>
      <c r="C916" s="320" t="s">
        <v>3193</v>
      </c>
      <c r="D916" s="8"/>
      <c r="E916" s="8"/>
      <c r="F916" s="8"/>
      <c r="G916" s="318"/>
      <c r="H916" s="318"/>
      <c r="I916" s="318"/>
      <c r="J916" s="318"/>
      <c r="K916" s="318"/>
      <c r="L916" s="318"/>
      <c r="M916" s="318"/>
      <c r="N916" s="318"/>
      <c r="O916" s="318"/>
      <c r="P916" s="318"/>
      <c r="Q916" s="318"/>
      <c r="R916" s="318"/>
      <c r="S916" s="318"/>
      <c r="T916" s="318"/>
      <c r="U916" s="318"/>
      <c r="V916" s="318"/>
      <c r="W916" s="318"/>
      <c r="X916" s="318"/>
      <c r="Y916" s="318"/>
      <c r="Z916" s="318"/>
    </row>
    <row r="917" ht="15.75" customHeight="1">
      <c r="A917" s="8"/>
      <c r="B917" s="8"/>
      <c r="C917" s="320" t="s">
        <v>3193</v>
      </c>
      <c r="D917" s="8"/>
      <c r="E917" s="8"/>
      <c r="F917" s="8"/>
      <c r="G917" s="318"/>
      <c r="H917" s="318"/>
      <c r="I917" s="318"/>
      <c r="J917" s="318"/>
      <c r="K917" s="318"/>
      <c r="L917" s="318"/>
      <c r="M917" s="318"/>
      <c r="N917" s="318"/>
      <c r="O917" s="318"/>
      <c r="P917" s="318"/>
      <c r="Q917" s="318"/>
      <c r="R917" s="318"/>
      <c r="S917" s="318"/>
      <c r="T917" s="318"/>
      <c r="U917" s="318"/>
      <c r="V917" s="318"/>
      <c r="W917" s="318"/>
      <c r="X917" s="318"/>
      <c r="Y917" s="318"/>
      <c r="Z917" s="318"/>
    </row>
    <row r="918" ht="15.75" customHeight="1">
      <c r="A918" s="8"/>
      <c r="B918" s="8"/>
      <c r="C918" s="320" t="s">
        <v>3193</v>
      </c>
      <c r="D918" s="8"/>
      <c r="E918" s="8"/>
      <c r="F918" s="8"/>
      <c r="G918" s="318"/>
      <c r="H918" s="318"/>
      <c r="I918" s="318"/>
      <c r="J918" s="318"/>
      <c r="K918" s="318"/>
      <c r="L918" s="318"/>
      <c r="M918" s="318"/>
      <c r="N918" s="318"/>
      <c r="O918" s="318"/>
      <c r="P918" s="318"/>
      <c r="Q918" s="318"/>
      <c r="R918" s="318"/>
      <c r="S918" s="318"/>
      <c r="T918" s="318"/>
      <c r="U918" s="318"/>
      <c r="V918" s="318"/>
      <c r="W918" s="318"/>
      <c r="X918" s="318"/>
      <c r="Y918" s="318"/>
      <c r="Z918" s="318"/>
    </row>
    <row r="919" ht="15.75" customHeight="1">
      <c r="A919" s="8"/>
      <c r="B919" s="8"/>
      <c r="C919" s="320" t="s">
        <v>3193</v>
      </c>
      <c r="D919" s="8"/>
      <c r="E919" s="8"/>
      <c r="F919" s="8"/>
      <c r="G919" s="318"/>
      <c r="H919" s="318"/>
      <c r="I919" s="318"/>
      <c r="J919" s="318"/>
      <c r="K919" s="318"/>
      <c r="L919" s="318"/>
      <c r="M919" s="318"/>
      <c r="N919" s="318"/>
      <c r="O919" s="318"/>
      <c r="P919" s="318"/>
      <c r="Q919" s="318"/>
      <c r="R919" s="318"/>
      <c r="S919" s="318"/>
      <c r="T919" s="318"/>
      <c r="U919" s="318"/>
      <c r="V919" s="318"/>
      <c r="W919" s="318"/>
      <c r="X919" s="318"/>
      <c r="Y919" s="318"/>
      <c r="Z919" s="318"/>
    </row>
    <row r="920" ht="15.75" customHeight="1">
      <c r="A920" s="8"/>
      <c r="B920" s="8"/>
      <c r="C920" s="320" t="s">
        <v>3193</v>
      </c>
      <c r="D920" s="8"/>
      <c r="E920" s="8"/>
      <c r="F920" s="8"/>
      <c r="G920" s="318"/>
      <c r="H920" s="318"/>
      <c r="I920" s="318"/>
      <c r="J920" s="318"/>
      <c r="K920" s="318"/>
      <c r="L920" s="318"/>
      <c r="M920" s="318"/>
      <c r="N920" s="318"/>
      <c r="O920" s="318"/>
      <c r="P920" s="318"/>
      <c r="Q920" s="318"/>
      <c r="R920" s="318"/>
      <c r="S920" s="318"/>
      <c r="T920" s="318"/>
      <c r="U920" s="318"/>
      <c r="V920" s="318"/>
      <c r="W920" s="318"/>
      <c r="X920" s="318"/>
      <c r="Y920" s="318"/>
      <c r="Z920" s="318"/>
    </row>
    <row r="921" ht="15.75" customHeight="1">
      <c r="A921" s="8"/>
      <c r="B921" s="8"/>
      <c r="C921" s="320" t="s">
        <v>3193</v>
      </c>
      <c r="D921" s="8"/>
      <c r="E921" s="8"/>
      <c r="F921" s="8"/>
      <c r="G921" s="318"/>
      <c r="H921" s="318"/>
      <c r="I921" s="318"/>
      <c r="J921" s="318"/>
      <c r="K921" s="318"/>
      <c r="L921" s="318"/>
      <c r="M921" s="318"/>
      <c r="N921" s="318"/>
      <c r="O921" s="318"/>
      <c r="P921" s="318"/>
      <c r="Q921" s="318"/>
      <c r="R921" s="318"/>
      <c r="S921" s="318"/>
      <c r="T921" s="318"/>
      <c r="U921" s="318"/>
      <c r="V921" s="318"/>
      <c r="W921" s="318"/>
      <c r="X921" s="318"/>
      <c r="Y921" s="318"/>
      <c r="Z921" s="318"/>
    </row>
    <row r="922" ht="15.75" customHeight="1">
      <c r="A922" s="8"/>
      <c r="B922" s="8"/>
      <c r="C922" s="320" t="s">
        <v>3193</v>
      </c>
      <c r="D922" s="8"/>
      <c r="E922" s="8"/>
      <c r="F922" s="8"/>
      <c r="G922" s="318"/>
      <c r="H922" s="318"/>
      <c r="I922" s="318"/>
      <c r="J922" s="318"/>
      <c r="K922" s="318"/>
      <c r="L922" s="318"/>
      <c r="M922" s="318"/>
      <c r="N922" s="318"/>
      <c r="O922" s="318"/>
      <c r="P922" s="318"/>
      <c r="Q922" s="318"/>
      <c r="R922" s="318"/>
      <c r="S922" s="318"/>
      <c r="T922" s="318"/>
      <c r="U922" s="318"/>
      <c r="V922" s="318"/>
      <c r="W922" s="318"/>
      <c r="X922" s="318"/>
      <c r="Y922" s="318"/>
      <c r="Z922" s="318"/>
    </row>
    <row r="923" ht="15.75" customHeight="1">
      <c r="A923" s="8"/>
      <c r="B923" s="8"/>
      <c r="C923" s="320" t="s">
        <v>3193</v>
      </c>
      <c r="D923" s="8"/>
      <c r="E923" s="8"/>
      <c r="F923" s="8"/>
      <c r="G923" s="318"/>
      <c r="H923" s="318"/>
      <c r="I923" s="318"/>
      <c r="J923" s="318"/>
      <c r="K923" s="318"/>
      <c r="L923" s="318"/>
      <c r="M923" s="318"/>
      <c r="N923" s="318"/>
      <c r="O923" s="318"/>
      <c r="P923" s="318"/>
      <c r="Q923" s="318"/>
      <c r="R923" s="318"/>
      <c r="S923" s="318"/>
      <c r="T923" s="318"/>
      <c r="U923" s="318"/>
      <c r="V923" s="318"/>
      <c r="W923" s="318"/>
      <c r="X923" s="318"/>
      <c r="Y923" s="318"/>
      <c r="Z923" s="318"/>
    </row>
    <row r="924" ht="15.75" customHeight="1">
      <c r="A924" s="8"/>
      <c r="B924" s="8"/>
      <c r="C924" s="320" t="s">
        <v>3193</v>
      </c>
      <c r="D924" s="8"/>
      <c r="E924" s="8"/>
      <c r="F924" s="8"/>
      <c r="G924" s="318"/>
      <c r="H924" s="318"/>
      <c r="I924" s="318"/>
      <c r="J924" s="318"/>
      <c r="K924" s="318"/>
      <c r="L924" s="318"/>
      <c r="M924" s="318"/>
      <c r="N924" s="318"/>
      <c r="O924" s="318"/>
      <c r="P924" s="318"/>
      <c r="Q924" s="318"/>
      <c r="R924" s="318"/>
      <c r="S924" s="318"/>
      <c r="T924" s="318"/>
      <c r="U924" s="318"/>
      <c r="V924" s="318"/>
      <c r="W924" s="318"/>
      <c r="X924" s="318"/>
      <c r="Y924" s="318"/>
      <c r="Z924" s="318"/>
    </row>
    <row r="925" ht="15.75" customHeight="1">
      <c r="A925" s="8"/>
      <c r="B925" s="8"/>
      <c r="C925" s="320" t="s">
        <v>3193</v>
      </c>
      <c r="D925" s="8"/>
      <c r="E925" s="8"/>
      <c r="F925" s="8"/>
      <c r="G925" s="318"/>
      <c r="H925" s="318"/>
      <c r="I925" s="318"/>
      <c r="J925" s="318"/>
      <c r="K925" s="318"/>
      <c r="L925" s="318"/>
      <c r="M925" s="318"/>
      <c r="N925" s="318"/>
      <c r="O925" s="318"/>
      <c r="P925" s="318"/>
      <c r="Q925" s="318"/>
      <c r="R925" s="318"/>
      <c r="S925" s="318"/>
      <c r="T925" s="318"/>
      <c r="U925" s="318"/>
      <c r="V925" s="318"/>
      <c r="W925" s="318"/>
      <c r="X925" s="318"/>
      <c r="Y925" s="318"/>
      <c r="Z925" s="318"/>
    </row>
    <row r="926" ht="15.75" customHeight="1">
      <c r="A926" s="8"/>
      <c r="B926" s="8"/>
      <c r="C926" s="320" t="s">
        <v>3193</v>
      </c>
      <c r="D926" s="8"/>
      <c r="E926" s="8"/>
      <c r="F926" s="8"/>
      <c r="G926" s="318"/>
      <c r="H926" s="318"/>
      <c r="I926" s="318"/>
      <c r="J926" s="318"/>
      <c r="K926" s="318"/>
      <c r="L926" s="318"/>
      <c r="M926" s="318"/>
      <c r="N926" s="318"/>
      <c r="O926" s="318"/>
      <c r="P926" s="318"/>
      <c r="Q926" s="318"/>
      <c r="R926" s="318"/>
      <c r="S926" s="318"/>
      <c r="T926" s="318"/>
      <c r="U926" s="318"/>
      <c r="V926" s="318"/>
      <c r="W926" s="318"/>
      <c r="X926" s="318"/>
      <c r="Y926" s="318"/>
      <c r="Z926" s="318"/>
    </row>
    <row r="927" ht="15.75" customHeight="1">
      <c r="A927" s="8"/>
      <c r="B927" s="8"/>
      <c r="C927" s="320" t="s">
        <v>3193</v>
      </c>
      <c r="D927" s="8"/>
      <c r="E927" s="8"/>
      <c r="F927" s="8"/>
      <c r="G927" s="318"/>
      <c r="H927" s="318"/>
      <c r="I927" s="318"/>
      <c r="J927" s="318"/>
      <c r="K927" s="318"/>
      <c r="L927" s="318"/>
      <c r="M927" s="318"/>
      <c r="N927" s="318"/>
      <c r="O927" s="318"/>
      <c r="P927" s="318"/>
      <c r="Q927" s="318"/>
      <c r="R927" s="318"/>
      <c r="S927" s="318"/>
      <c r="T927" s="318"/>
      <c r="U927" s="318"/>
      <c r="V927" s="318"/>
      <c r="W927" s="318"/>
      <c r="X927" s="318"/>
      <c r="Y927" s="318"/>
      <c r="Z927" s="318"/>
    </row>
    <row r="928" ht="15.75" customHeight="1">
      <c r="A928" s="8"/>
      <c r="B928" s="8"/>
      <c r="C928" s="320" t="s">
        <v>3193</v>
      </c>
      <c r="D928" s="8"/>
      <c r="E928" s="8"/>
      <c r="F928" s="8"/>
      <c r="G928" s="318"/>
      <c r="H928" s="318"/>
      <c r="I928" s="318"/>
      <c r="J928" s="318"/>
      <c r="K928" s="318"/>
      <c r="L928" s="318"/>
      <c r="M928" s="318"/>
      <c r="N928" s="318"/>
      <c r="O928" s="318"/>
      <c r="P928" s="318"/>
      <c r="Q928" s="318"/>
      <c r="R928" s="318"/>
      <c r="S928" s="318"/>
      <c r="T928" s="318"/>
      <c r="U928" s="318"/>
      <c r="V928" s="318"/>
      <c r="W928" s="318"/>
      <c r="X928" s="318"/>
      <c r="Y928" s="318"/>
      <c r="Z928" s="318"/>
    </row>
    <row r="929" ht="15.75" customHeight="1">
      <c r="A929" s="8"/>
      <c r="B929" s="8"/>
      <c r="C929" s="320" t="s">
        <v>3193</v>
      </c>
      <c r="D929" s="8"/>
      <c r="E929" s="8"/>
      <c r="F929" s="8"/>
      <c r="G929" s="318"/>
      <c r="H929" s="318"/>
      <c r="I929" s="318"/>
      <c r="J929" s="318"/>
      <c r="K929" s="318"/>
      <c r="L929" s="318"/>
      <c r="M929" s="318"/>
      <c r="N929" s="318"/>
      <c r="O929" s="318"/>
      <c r="P929" s="318"/>
      <c r="Q929" s="318"/>
      <c r="R929" s="318"/>
      <c r="S929" s="318"/>
      <c r="T929" s="318"/>
      <c r="U929" s="318"/>
      <c r="V929" s="318"/>
      <c r="W929" s="318"/>
      <c r="X929" s="318"/>
      <c r="Y929" s="318"/>
      <c r="Z929" s="318"/>
    </row>
    <row r="930" ht="15.75" customHeight="1">
      <c r="A930" s="8"/>
      <c r="B930" s="8"/>
      <c r="C930" s="320" t="s">
        <v>3193</v>
      </c>
      <c r="D930" s="8"/>
      <c r="E930" s="8"/>
      <c r="F930" s="8"/>
      <c r="G930" s="318"/>
      <c r="H930" s="318"/>
      <c r="I930" s="318"/>
      <c r="J930" s="318"/>
      <c r="K930" s="318"/>
      <c r="L930" s="318"/>
      <c r="M930" s="318"/>
      <c r="N930" s="318"/>
      <c r="O930" s="318"/>
      <c r="P930" s="318"/>
      <c r="Q930" s="318"/>
      <c r="R930" s="318"/>
      <c r="S930" s="318"/>
      <c r="T930" s="318"/>
      <c r="U930" s="318"/>
      <c r="V930" s="318"/>
      <c r="W930" s="318"/>
      <c r="X930" s="318"/>
      <c r="Y930" s="318"/>
      <c r="Z930" s="318"/>
    </row>
    <row r="931" ht="15.75" customHeight="1">
      <c r="A931" s="8"/>
      <c r="B931" s="8"/>
      <c r="C931" s="320" t="s">
        <v>3193</v>
      </c>
      <c r="D931" s="8"/>
      <c r="E931" s="8"/>
      <c r="F931" s="8"/>
      <c r="G931" s="318"/>
      <c r="H931" s="318"/>
      <c r="I931" s="318"/>
      <c r="J931" s="318"/>
      <c r="K931" s="318"/>
      <c r="L931" s="318"/>
      <c r="M931" s="318"/>
      <c r="N931" s="318"/>
      <c r="O931" s="318"/>
      <c r="P931" s="318"/>
      <c r="Q931" s="318"/>
      <c r="R931" s="318"/>
      <c r="S931" s="318"/>
      <c r="T931" s="318"/>
      <c r="U931" s="318"/>
      <c r="V931" s="318"/>
      <c r="W931" s="318"/>
      <c r="X931" s="318"/>
      <c r="Y931" s="318"/>
      <c r="Z931" s="318"/>
    </row>
    <row r="932" ht="15.75" customHeight="1">
      <c r="A932" s="8"/>
      <c r="B932" s="8"/>
      <c r="C932" s="320" t="s">
        <v>3193</v>
      </c>
      <c r="D932" s="8"/>
      <c r="E932" s="8"/>
      <c r="F932" s="8"/>
      <c r="G932" s="318"/>
      <c r="H932" s="318"/>
      <c r="I932" s="318"/>
      <c r="J932" s="318"/>
      <c r="K932" s="318"/>
      <c r="L932" s="318"/>
      <c r="M932" s="318"/>
      <c r="N932" s="318"/>
      <c r="O932" s="318"/>
      <c r="P932" s="318"/>
      <c r="Q932" s="318"/>
      <c r="R932" s="318"/>
      <c r="S932" s="318"/>
      <c r="T932" s="318"/>
      <c r="U932" s="318"/>
      <c r="V932" s="318"/>
      <c r="W932" s="318"/>
      <c r="X932" s="318"/>
      <c r="Y932" s="318"/>
      <c r="Z932" s="318"/>
    </row>
    <row r="933" ht="15.75" customHeight="1">
      <c r="A933" s="8"/>
      <c r="B933" s="8"/>
      <c r="C933" s="320" t="s">
        <v>3193</v>
      </c>
      <c r="D933" s="8"/>
      <c r="E933" s="8"/>
      <c r="F933" s="8"/>
      <c r="G933" s="318"/>
      <c r="H933" s="318"/>
      <c r="I933" s="318"/>
      <c r="J933" s="318"/>
      <c r="K933" s="318"/>
      <c r="L933" s="318"/>
      <c r="M933" s="318"/>
      <c r="N933" s="318"/>
      <c r="O933" s="318"/>
      <c r="P933" s="318"/>
      <c r="Q933" s="318"/>
      <c r="R933" s="318"/>
      <c r="S933" s="318"/>
      <c r="T933" s="318"/>
      <c r="U933" s="318"/>
      <c r="V933" s="318"/>
      <c r="W933" s="318"/>
      <c r="X933" s="318"/>
      <c r="Y933" s="318"/>
      <c r="Z933" s="318"/>
    </row>
    <row r="934" ht="15.75" customHeight="1">
      <c r="A934" s="8"/>
      <c r="B934" s="8"/>
      <c r="C934" s="320" t="s">
        <v>3193</v>
      </c>
      <c r="D934" s="8"/>
      <c r="E934" s="8"/>
      <c r="F934" s="8"/>
      <c r="G934" s="318"/>
      <c r="H934" s="318"/>
      <c r="I934" s="318"/>
      <c r="J934" s="318"/>
      <c r="K934" s="318"/>
      <c r="L934" s="318"/>
      <c r="M934" s="318"/>
      <c r="N934" s="318"/>
      <c r="O934" s="318"/>
      <c r="P934" s="318"/>
      <c r="Q934" s="318"/>
      <c r="R934" s="318"/>
      <c r="S934" s="318"/>
      <c r="T934" s="318"/>
      <c r="U934" s="318"/>
      <c r="V934" s="318"/>
      <c r="W934" s="318"/>
      <c r="X934" s="318"/>
      <c r="Y934" s="318"/>
      <c r="Z934" s="318"/>
    </row>
    <row r="935" ht="15.75" customHeight="1">
      <c r="A935" s="8"/>
      <c r="B935" s="8"/>
      <c r="C935" s="320" t="s">
        <v>3193</v>
      </c>
      <c r="D935" s="8"/>
      <c r="E935" s="8"/>
      <c r="F935" s="8"/>
      <c r="G935" s="318"/>
      <c r="H935" s="318"/>
      <c r="I935" s="318"/>
      <c r="J935" s="318"/>
      <c r="K935" s="318"/>
      <c r="L935" s="318"/>
      <c r="M935" s="318"/>
      <c r="N935" s="318"/>
      <c r="O935" s="318"/>
      <c r="P935" s="318"/>
      <c r="Q935" s="318"/>
      <c r="R935" s="318"/>
      <c r="S935" s="318"/>
      <c r="T935" s="318"/>
      <c r="U935" s="318"/>
      <c r="V935" s="318"/>
      <c r="W935" s="318"/>
      <c r="X935" s="318"/>
      <c r="Y935" s="318"/>
      <c r="Z935" s="318"/>
    </row>
    <row r="936" ht="15.75" customHeight="1">
      <c r="A936" s="8"/>
      <c r="B936" s="8"/>
      <c r="C936" s="320" t="s">
        <v>3193</v>
      </c>
      <c r="D936" s="8"/>
      <c r="E936" s="8"/>
      <c r="F936" s="8"/>
      <c r="G936" s="318"/>
      <c r="H936" s="318"/>
      <c r="I936" s="318"/>
      <c r="J936" s="318"/>
      <c r="K936" s="318"/>
      <c r="L936" s="318"/>
      <c r="M936" s="318"/>
      <c r="N936" s="318"/>
      <c r="O936" s="318"/>
      <c r="P936" s="318"/>
      <c r="Q936" s="318"/>
      <c r="R936" s="318"/>
      <c r="S936" s="318"/>
      <c r="T936" s="318"/>
      <c r="U936" s="318"/>
      <c r="V936" s="318"/>
      <c r="W936" s="318"/>
      <c r="X936" s="318"/>
      <c r="Y936" s="318"/>
      <c r="Z936" s="318"/>
    </row>
    <row r="937" ht="15.75" customHeight="1">
      <c r="A937" s="8"/>
      <c r="B937" s="8"/>
      <c r="C937" s="320" t="s">
        <v>3193</v>
      </c>
      <c r="D937" s="8"/>
      <c r="E937" s="8"/>
      <c r="F937" s="8"/>
      <c r="G937" s="318"/>
      <c r="H937" s="318"/>
      <c r="I937" s="318"/>
      <c r="J937" s="318"/>
      <c r="K937" s="318"/>
      <c r="L937" s="318"/>
      <c r="M937" s="318"/>
      <c r="N937" s="318"/>
      <c r="O937" s="318"/>
      <c r="P937" s="318"/>
      <c r="Q937" s="318"/>
      <c r="R937" s="318"/>
      <c r="S937" s="318"/>
      <c r="T937" s="318"/>
      <c r="U937" s="318"/>
      <c r="V937" s="318"/>
      <c r="W937" s="318"/>
      <c r="X937" s="318"/>
      <c r="Y937" s="318"/>
      <c r="Z937" s="318"/>
    </row>
    <row r="938" ht="15.75" customHeight="1">
      <c r="A938" s="8"/>
      <c r="B938" s="8"/>
      <c r="C938" s="320" t="s">
        <v>3193</v>
      </c>
      <c r="D938" s="8"/>
      <c r="E938" s="8"/>
      <c r="F938" s="8"/>
      <c r="G938" s="318"/>
      <c r="H938" s="318"/>
      <c r="I938" s="318"/>
      <c r="J938" s="318"/>
      <c r="K938" s="318"/>
      <c r="L938" s="318"/>
      <c r="M938" s="318"/>
      <c r="N938" s="318"/>
      <c r="O938" s="318"/>
      <c r="P938" s="318"/>
      <c r="Q938" s="318"/>
      <c r="R938" s="318"/>
      <c r="S938" s="318"/>
      <c r="T938" s="318"/>
      <c r="U938" s="318"/>
      <c r="V938" s="318"/>
      <c r="W938" s="318"/>
      <c r="X938" s="318"/>
      <c r="Y938" s="318"/>
      <c r="Z938" s="318"/>
    </row>
    <row r="939" ht="15.75" customHeight="1">
      <c r="A939" s="8"/>
      <c r="B939" s="8"/>
      <c r="C939" s="320" t="s">
        <v>3193</v>
      </c>
      <c r="D939" s="8"/>
      <c r="E939" s="8"/>
      <c r="F939" s="8"/>
      <c r="G939" s="318"/>
      <c r="H939" s="318"/>
      <c r="I939" s="318"/>
      <c r="J939" s="318"/>
      <c r="K939" s="318"/>
      <c r="L939" s="318"/>
      <c r="M939" s="318"/>
      <c r="N939" s="318"/>
      <c r="O939" s="318"/>
      <c r="P939" s="318"/>
      <c r="Q939" s="318"/>
      <c r="R939" s="318"/>
      <c r="S939" s="318"/>
      <c r="T939" s="318"/>
      <c r="U939" s="318"/>
      <c r="V939" s="318"/>
      <c r="W939" s="318"/>
      <c r="X939" s="318"/>
      <c r="Y939" s="318"/>
      <c r="Z939" s="318"/>
    </row>
    <row r="940" ht="15.75" customHeight="1">
      <c r="A940" s="8"/>
      <c r="B940" s="8"/>
      <c r="C940" s="320" t="s">
        <v>3193</v>
      </c>
      <c r="D940" s="8"/>
      <c r="E940" s="8"/>
      <c r="F940" s="8"/>
      <c r="G940" s="318"/>
      <c r="H940" s="318"/>
      <c r="I940" s="318"/>
      <c r="J940" s="318"/>
      <c r="K940" s="318"/>
      <c r="L940" s="318"/>
      <c r="M940" s="318"/>
      <c r="N940" s="318"/>
      <c r="O940" s="318"/>
      <c r="P940" s="318"/>
      <c r="Q940" s="318"/>
      <c r="R940" s="318"/>
      <c r="S940" s="318"/>
      <c r="T940" s="318"/>
      <c r="U940" s="318"/>
      <c r="V940" s="318"/>
      <c r="W940" s="318"/>
      <c r="X940" s="318"/>
      <c r="Y940" s="318"/>
      <c r="Z940" s="318"/>
    </row>
    <row r="941" ht="15.75" customHeight="1">
      <c r="A941" s="8"/>
      <c r="B941" s="8"/>
      <c r="C941" s="320" t="s">
        <v>3193</v>
      </c>
      <c r="D941" s="8"/>
      <c r="E941" s="8"/>
      <c r="F941" s="8"/>
      <c r="G941" s="318"/>
      <c r="H941" s="318"/>
      <c r="I941" s="318"/>
      <c r="J941" s="318"/>
      <c r="K941" s="318"/>
      <c r="L941" s="318"/>
      <c r="M941" s="318"/>
      <c r="N941" s="318"/>
      <c r="O941" s="318"/>
      <c r="P941" s="318"/>
      <c r="Q941" s="318"/>
      <c r="R941" s="318"/>
      <c r="S941" s="318"/>
      <c r="T941" s="318"/>
      <c r="U941" s="318"/>
      <c r="V941" s="318"/>
      <c r="W941" s="318"/>
      <c r="X941" s="318"/>
      <c r="Y941" s="318"/>
      <c r="Z941" s="318"/>
    </row>
    <row r="942" ht="15.75" customHeight="1">
      <c r="A942" s="8"/>
      <c r="B942" s="8"/>
      <c r="C942" s="320" t="s">
        <v>3193</v>
      </c>
      <c r="D942" s="8"/>
      <c r="E942" s="8"/>
      <c r="F942" s="8"/>
      <c r="G942" s="318"/>
      <c r="H942" s="318"/>
      <c r="I942" s="318"/>
      <c r="J942" s="318"/>
      <c r="K942" s="318"/>
      <c r="L942" s="318"/>
      <c r="M942" s="318"/>
      <c r="N942" s="318"/>
      <c r="O942" s="318"/>
      <c r="P942" s="318"/>
      <c r="Q942" s="318"/>
      <c r="R942" s="318"/>
      <c r="S942" s="318"/>
      <c r="T942" s="318"/>
      <c r="U942" s="318"/>
      <c r="V942" s="318"/>
      <c r="W942" s="318"/>
      <c r="X942" s="318"/>
      <c r="Y942" s="318"/>
      <c r="Z942" s="318"/>
    </row>
    <row r="943" ht="15.75" customHeight="1">
      <c r="A943" s="8"/>
      <c r="B943" s="8"/>
      <c r="C943" s="320" t="s">
        <v>3193</v>
      </c>
      <c r="D943" s="8"/>
      <c r="E943" s="8"/>
      <c r="F943" s="8"/>
      <c r="G943" s="318"/>
      <c r="H943" s="318"/>
      <c r="I943" s="318"/>
      <c r="J943" s="318"/>
      <c r="K943" s="318"/>
      <c r="L943" s="318"/>
      <c r="M943" s="318"/>
      <c r="N943" s="318"/>
      <c r="O943" s="318"/>
      <c r="P943" s="318"/>
      <c r="Q943" s="318"/>
      <c r="R943" s="318"/>
      <c r="S943" s="318"/>
      <c r="T943" s="318"/>
      <c r="U943" s="318"/>
      <c r="V943" s="318"/>
      <c r="W943" s="318"/>
      <c r="X943" s="318"/>
      <c r="Y943" s="318"/>
      <c r="Z943" s="318"/>
    </row>
    <row r="944" ht="15.75" customHeight="1">
      <c r="A944" s="8"/>
      <c r="B944" s="8"/>
      <c r="C944" s="320" t="s">
        <v>3193</v>
      </c>
      <c r="D944" s="8"/>
      <c r="E944" s="8"/>
      <c r="F944" s="8"/>
      <c r="G944" s="318"/>
      <c r="H944" s="318"/>
      <c r="I944" s="318"/>
      <c r="J944" s="318"/>
      <c r="K944" s="318"/>
      <c r="L944" s="318"/>
      <c r="M944" s="318"/>
      <c r="N944" s="318"/>
      <c r="O944" s="318"/>
      <c r="P944" s="318"/>
      <c r="Q944" s="318"/>
      <c r="R944" s="318"/>
      <c r="S944" s="318"/>
      <c r="T944" s="318"/>
      <c r="U944" s="318"/>
      <c r="V944" s="318"/>
      <c r="W944" s="318"/>
      <c r="X944" s="318"/>
      <c r="Y944" s="318"/>
      <c r="Z944" s="318"/>
    </row>
    <row r="945" ht="15.75" customHeight="1">
      <c r="A945" s="8"/>
      <c r="B945" s="8"/>
      <c r="C945" s="320" t="s">
        <v>3193</v>
      </c>
      <c r="D945" s="8"/>
      <c r="E945" s="8"/>
      <c r="F945" s="8"/>
      <c r="G945" s="318"/>
      <c r="H945" s="318"/>
      <c r="I945" s="318"/>
      <c r="J945" s="318"/>
      <c r="K945" s="318"/>
      <c r="L945" s="318"/>
      <c r="M945" s="318"/>
      <c r="N945" s="318"/>
      <c r="O945" s="318"/>
      <c r="P945" s="318"/>
      <c r="Q945" s="318"/>
      <c r="R945" s="318"/>
      <c r="S945" s="318"/>
      <c r="T945" s="318"/>
      <c r="U945" s="318"/>
      <c r="V945" s="318"/>
      <c r="W945" s="318"/>
      <c r="X945" s="318"/>
      <c r="Y945" s="318"/>
      <c r="Z945" s="318"/>
    </row>
    <row r="946" ht="15.75" customHeight="1">
      <c r="A946" s="8"/>
      <c r="B946" s="8"/>
      <c r="C946" s="320" t="s">
        <v>3193</v>
      </c>
      <c r="D946" s="8"/>
      <c r="E946" s="8"/>
      <c r="F946" s="8"/>
      <c r="G946" s="318"/>
      <c r="H946" s="318"/>
      <c r="I946" s="318"/>
      <c r="J946" s="318"/>
      <c r="K946" s="318"/>
      <c r="L946" s="318"/>
      <c r="M946" s="318"/>
      <c r="N946" s="318"/>
      <c r="O946" s="318"/>
      <c r="P946" s="318"/>
      <c r="Q946" s="318"/>
      <c r="R946" s="318"/>
      <c r="S946" s="318"/>
      <c r="T946" s="318"/>
      <c r="U946" s="318"/>
      <c r="V946" s="318"/>
      <c r="W946" s="318"/>
      <c r="X946" s="318"/>
      <c r="Y946" s="318"/>
      <c r="Z946" s="318"/>
    </row>
    <row r="947" ht="15.75" customHeight="1">
      <c r="A947" s="8"/>
      <c r="B947" s="8"/>
      <c r="C947" s="320" t="s">
        <v>3193</v>
      </c>
      <c r="D947" s="8"/>
      <c r="E947" s="8"/>
      <c r="F947" s="8"/>
      <c r="G947" s="318"/>
      <c r="H947" s="318"/>
      <c r="I947" s="318"/>
      <c r="J947" s="318"/>
      <c r="K947" s="318"/>
      <c r="L947" s="318"/>
      <c r="M947" s="318"/>
      <c r="N947" s="318"/>
      <c r="O947" s="318"/>
      <c r="P947" s="318"/>
      <c r="Q947" s="318"/>
      <c r="R947" s="318"/>
      <c r="S947" s="318"/>
      <c r="T947" s="318"/>
      <c r="U947" s="318"/>
      <c r="V947" s="318"/>
      <c r="W947" s="318"/>
      <c r="X947" s="318"/>
      <c r="Y947" s="318"/>
      <c r="Z947" s="318"/>
    </row>
    <row r="948" ht="15.75" customHeight="1">
      <c r="A948" s="8"/>
      <c r="B948" s="8"/>
      <c r="C948" s="320" t="s">
        <v>3193</v>
      </c>
      <c r="D948" s="8"/>
      <c r="E948" s="8"/>
      <c r="F948" s="8"/>
      <c r="G948" s="318"/>
      <c r="H948" s="318"/>
      <c r="I948" s="318"/>
      <c r="J948" s="318"/>
      <c r="K948" s="318"/>
      <c r="L948" s="318"/>
      <c r="M948" s="318"/>
      <c r="N948" s="318"/>
      <c r="O948" s="318"/>
      <c r="P948" s="318"/>
      <c r="Q948" s="318"/>
      <c r="R948" s="318"/>
      <c r="S948" s="318"/>
      <c r="T948" s="318"/>
      <c r="U948" s="318"/>
      <c r="V948" s="318"/>
      <c r="W948" s="318"/>
      <c r="X948" s="318"/>
      <c r="Y948" s="318"/>
      <c r="Z948" s="318"/>
    </row>
    <row r="949" ht="15.75" customHeight="1">
      <c r="A949" s="8"/>
      <c r="B949" s="8"/>
      <c r="C949" s="320" t="s">
        <v>3193</v>
      </c>
      <c r="D949" s="8"/>
      <c r="E949" s="8"/>
      <c r="F949" s="8"/>
      <c r="G949" s="318"/>
      <c r="H949" s="318"/>
      <c r="I949" s="318"/>
      <c r="J949" s="318"/>
      <c r="K949" s="318"/>
      <c r="L949" s="318"/>
      <c r="M949" s="318"/>
      <c r="N949" s="318"/>
      <c r="O949" s="318"/>
      <c r="P949" s="318"/>
      <c r="Q949" s="318"/>
      <c r="R949" s="318"/>
      <c r="S949" s="318"/>
      <c r="T949" s="318"/>
      <c r="U949" s="318"/>
      <c r="V949" s="318"/>
      <c r="W949" s="318"/>
      <c r="X949" s="318"/>
      <c r="Y949" s="318"/>
      <c r="Z949" s="318"/>
    </row>
    <row r="950" ht="15.75" customHeight="1">
      <c r="A950" s="8"/>
      <c r="B950" s="8"/>
      <c r="C950" s="320" t="s">
        <v>3193</v>
      </c>
      <c r="D950" s="8"/>
      <c r="E950" s="8"/>
      <c r="F950" s="8"/>
      <c r="G950" s="318"/>
      <c r="H950" s="318"/>
      <c r="I950" s="318"/>
      <c r="J950" s="318"/>
      <c r="K950" s="318"/>
      <c r="L950" s="318"/>
      <c r="M950" s="318"/>
      <c r="N950" s="318"/>
      <c r="O950" s="318"/>
      <c r="P950" s="318"/>
      <c r="Q950" s="318"/>
      <c r="R950" s="318"/>
      <c r="S950" s="318"/>
      <c r="T950" s="318"/>
      <c r="U950" s="318"/>
      <c r="V950" s="318"/>
      <c r="W950" s="318"/>
      <c r="X950" s="318"/>
      <c r="Y950" s="318"/>
      <c r="Z950" s="318"/>
    </row>
    <row r="951" ht="15.75" customHeight="1">
      <c r="A951" s="8"/>
      <c r="B951" s="8"/>
      <c r="C951" s="320" t="s">
        <v>3193</v>
      </c>
      <c r="D951" s="8"/>
      <c r="E951" s="8"/>
      <c r="F951" s="8"/>
      <c r="G951" s="318"/>
      <c r="H951" s="318"/>
      <c r="I951" s="318"/>
      <c r="J951" s="318"/>
      <c r="K951" s="318"/>
      <c r="L951" s="318"/>
      <c r="M951" s="318"/>
      <c r="N951" s="318"/>
      <c r="O951" s="318"/>
      <c r="P951" s="318"/>
      <c r="Q951" s="318"/>
      <c r="R951" s="318"/>
      <c r="S951" s="318"/>
      <c r="T951" s="318"/>
      <c r="U951" s="318"/>
      <c r="V951" s="318"/>
      <c r="W951" s="318"/>
      <c r="X951" s="318"/>
      <c r="Y951" s="318"/>
      <c r="Z951" s="318"/>
    </row>
    <row r="952" ht="15.75" customHeight="1">
      <c r="A952" s="8"/>
      <c r="B952" s="8"/>
      <c r="C952" s="320" t="s">
        <v>3193</v>
      </c>
      <c r="D952" s="8"/>
      <c r="E952" s="8"/>
      <c r="F952" s="8"/>
      <c r="G952" s="318"/>
      <c r="H952" s="318"/>
      <c r="I952" s="318"/>
      <c r="J952" s="318"/>
      <c r="K952" s="318"/>
      <c r="L952" s="318"/>
      <c r="M952" s="318"/>
      <c r="N952" s="318"/>
      <c r="O952" s="318"/>
      <c r="P952" s="318"/>
      <c r="Q952" s="318"/>
      <c r="R952" s="318"/>
      <c r="S952" s="318"/>
      <c r="T952" s="318"/>
      <c r="U952" s="318"/>
      <c r="V952" s="318"/>
      <c r="W952" s="318"/>
      <c r="X952" s="318"/>
      <c r="Y952" s="318"/>
      <c r="Z952" s="318"/>
    </row>
    <row r="953" ht="15.75" customHeight="1">
      <c r="A953" s="8"/>
      <c r="B953" s="8"/>
      <c r="C953" s="320" t="s">
        <v>3193</v>
      </c>
      <c r="D953" s="8"/>
      <c r="E953" s="8"/>
      <c r="F953" s="8"/>
      <c r="G953" s="318"/>
      <c r="H953" s="318"/>
      <c r="I953" s="318"/>
      <c r="J953" s="318"/>
      <c r="K953" s="318"/>
      <c r="L953" s="318"/>
      <c r="M953" s="318"/>
      <c r="N953" s="318"/>
      <c r="O953" s="318"/>
      <c r="P953" s="318"/>
      <c r="Q953" s="318"/>
      <c r="R953" s="318"/>
      <c r="S953" s="318"/>
      <c r="T953" s="318"/>
      <c r="U953" s="318"/>
      <c r="V953" s="318"/>
      <c r="W953" s="318"/>
      <c r="X953" s="318"/>
      <c r="Y953" s="318"/>
      <c r="Z953" s="318"/>
    </row>
    <row r="954" ht="15.75" customHeight="1">
      <c r="A954" s="8"/>
      <c r="B954" s="8"/>
      <c r="C954" s="320" t="s">
        <v>3193</v>
      </c>
      <c r="D954" s="8"/>
      <c r="E954" s="8"/>
      <c r="F954" s="8"/>
      <c r="G954" s="318"/>
      <c r="H954" s="318"/>
      <c r="I954" s="318"/>
      <c r="J954" s="318"/>
      <c r="K954" s="318"/>
      <c r="L954" s="318"/>
      <c r="M954" s="318"/>
      <c r="N954" s="318"/>
      <c r="O954" s="318"/>
      <c r="P954" s="318"/>
      <c r="Q954" s="318"/>
      <c r="R954" s="318"/>
      <c r="S954" s="318"/>
      <c r="T954" s="318"/>
      <c r="U954" s="318"/>
      <c r="V954" s="318"/>
      <c r="W954" s="318"/>
      <c r="X954" s="318"/>
      <c r="Y954" s="318"/>
      <c r="Z954" s="318"/>
    </row>
    <row r="955" ht="15.75" customHeight="1">
      <c r="A955" s="8"/>
      <c r="B955" s="8"/>
      <c r="C955" s="320" t="s">
        <v>3193</v>
      </c>
      <c r="D955" s="8"/>
      <c r="E955" s="8"/>
      <c r="F955" s="8"/>
      <c r="G955" s="318"/>
      <c r="H955" s="318"/>
      <c r="I955" s="318"/>
      <c r="J955" s="318"/>
      <c r="K955" s="318"/>
      <c r="L955" s="318"/>
      <c r="M955" s="318"/>
      <c r="N955" s="318"/>
      <c r="O955" s="318"/>
      <c r="P955" s="318"/>
      <c r="Q955" s="318"/>
      <c r="R955" s="318"/>
      <c r="S955" s="318"/>
      <c r="T955" s="318"/>
      <c r="U955" s="318"/>
      <c r="V955" s="318"/>
      <c r="W955" s="318"/>
      <c r="X955" s="318"/>
      <c r="Y955" s="318"/>
      <c r="Z955" s="318"/>
    </row>
    <row r="956" ht="15.75" customHeight="1">
      <c r="A956" s="8"/>
      <c r="B956" s="8"/>
      <c r="C956" s="320" t="s">
        <v>3193</v>
      </c>
      <c r="D956" s="8"/>
      <c r="E956" s="8"/>
      <c r="F956" s="8"/>
      <c r="G956" s="318"/>
      <c r="H956" s="318"/>
      <c r="I956" s="318"/>
      <c r="J956" s="318"/>
      <c r="K956" s="318"/>
      <c r="L956" s="318"/>
      <c r="M956" s="318"/>
      <c r="N956" s="318"/>
      <c r="O956" s="318"/>
      <c r="P956" s="318"/>
      <c r="Q956" s="318"/>
      <c r="R956" s="318"/>
      <c r="S956" s="318"/>
      <c r="T956" s="318"/>
      <c r="U956" s="318"/>
      <c r="V956" s="318"/>
      <c r="W956" s="318"/>
      <c r="X956" s="318"/>
      <c r="Y956" s="318"/>
      <c r="Z956" s="318"/>
    </row>
    <row r="957" ht="15.75" customHeight="1">
      <c r="A957" s="8"/>
      <c r="B957" s="8"/>
      <c r="C957" s="320" t="s">
        <v>3193</v>
      </c>
      <c r="D957" s="8"/>
      <c r="E957" s="8"/>
      <c r="F957" s="8"/>
      <c r="G957" s="318"/>
      <c r="H957" s="318"/>
      <c r="I957" s="318"/>
      <c r="J957" s="318"/>
      <c r="K957" s="318"/>
      <c r="L957" s="318"/>
      <c r="M957" s="318"/>
      <c r="N957" s="318"/>
      <c r="O957" s="318"/>
      <c r="P957" s="318"/>
      <c r="Q957" s="318"/>
      <c r="R957" s="318"/>
      <c r="S957" s="318"/>
      <c r="T957" s="318"/>
      <c r="U957" s="318"/>
      <c r="V957" s="318"/>
      <c r="W957" s="318"/>
      <c r="X957" s="318"/>
      <c r="Y957" s="318"/>
      <c r="Z957" s="318"/>
    </row>
    <row r="958" ht="15.75" customHeight="1">
      <c r="A958" s="8"/>
      <c r="B958" s="8"/>
      <c r="C958" s="320" t="s">
        <v>3193</v>
      </c>
      <c r="D958" s="8"/>
      <c r="E958" s="8"/>
      <c r="F958" s="8"/>
      <c r="G958" s="318"/>
      <c r="H958" s="318"/>
      <c r="I958" s="318"/>
      <c r="J958" s="318"/>
      <c r="K958" s="318"/>
      <c r="L958" s="318"/>
      <c r="M958" s="318"/>
      <c r="N958" s="318"/>
      <c r="O958" s="318"/>
      <c r="P958" s="318"/>
      <c r="Q958" s="318"/>
      <c r="R958" s="318"/>
      <c r="S958" s="318"/>
      <c r="T958" s="318"/>
      <c r="U958" s="318"/>
      <c r="V958" s="318"/>
      <c r="W958" s="318"/>
      <c r="X958" s="318"/>
      <c r="Y958" s="318"/>
      <c r="Z958" s="318"/>
    </row>
    <row r="959" ht="15.75" customHeight="1">
      <c r="A959" s="8"/>
      <c r="B959" s="8"/>
      <c r="C959" s="320" t="s">
        <v>3193</v>
      </c>
      <c r="D959" s="8"/>
      <c r="E959" s="8"/>
      <c r="F959" s="8"/>
      <c r="G959" s="318"/>
      <c r="H959" s="318"/>
      <c r="I959" s="318"/>
      <c r="J959" s="318"/>
      <c r="K959" s="318"/>
      <c r="L959" s="318"/>
      <c r="M959" s="318"/>
      <c r="N959" s="318"/>
      <c r="O959" s="318"/>
      <c r="P959" s="318"/>
      <c r="Q959" s="318"/>
      <c r="R959" s="318"/>
      <c r="S959" s="318"/>
      <c r="T959" s="318"/>
      <c r="U959" s="318"/>
      <c r="V959" s="318"/>
      <c r="W959" s="318"/>
      <c r="X959" s="318"/>
      <c r="Y959" s="318"/>
      <c r="Z959" s="318"/>
    </row>
    <row r="960" ht="15.75" customHeight="1">
      <c r="A960" s="8"/>
      <c r="B960" s="8"/>
      <c r="C960" s="320" t="s">
        <v>3193</v>
      </c>
      <c r="D960" s="8"/>
      <c r="E960" s="8"/>
      <c r="F960" s="8"/>
      <c r="G960" s="318"/>
      <c r="H960" s="318"/>
      <c r="I960" s="318"/>
      <c r="J960" s="318"/>
      <c r="K960" s="318"/>
      <c r="L960" s="318"/>
      <c r="M960" s="318"/>
      <c r="N960" s="318"/>
      <c r="O960" s="318"/>
      <c r="P960" s="318"/>
      <c r="Q960" s="318"/>
      <c r="R960" s="318"/>
      <c r="S960" s="318"/>
      <c r="T960" s="318"/>
      <c r="U960" s="318"/>
      <c r="V960" s="318"/>
      <c r="W960" s="318"/>
      <c r="X960" s="318"/>
      <c r="Y960" s="318"/>
      <c r="Z960" s="318"/>
    </row>
    <row r="961" ht="15.75" customHeight="1">
      <c r="A961" s="8"/>
      <c r="B961" s="8"/>
      <c r="C961" s="320" t="s">
        <v>3193</v>
      </c>
      <c r="D961" s="8"/>
      <c r="E961" s="8"/>
      <c r="F961" s="8"/>
      <c r="G961" s="318"/>
      <c r="H961" s="318"/>
      <c r="I961" s="318"/>
      <c r="J961" s="318"/>
      <c r="K961" s="318"/>
      <c r="L961" s="318"/>
      <c r="M961" s="318"/>
      <c r="N961" s="318"/>
      <c r="O961" s="318"/>
      <c r="P961" s="318"/>
      <c r="Q961" s="318"/>
      <c r="R961" s="318"/>
      <c r="S961" s="318"/>
      <c r="T961" s="318"/>
      <c r="U961" s="318"/>
      <c r="V961" s="318"/>
      <c r="W961" s="318"/>
      <c r="X961" s="318"/>
      <c r="Y961" s="318"/>
      <c r="Z961" s="318"/>
    </row>
    <row r="962" ht="15.75" customHeight="1">
      <c r="A962" s="8"/>
      <c r="B962" s="8"/>
      <c r="C962" s="320" t="s">
        <v>3193</v>
      </c>
      <c r="D962" s="8"/>
      <c r="E962" s="8"/>
      <c r="F962" s="8"/>
      <c r="G962" s="318"/>
      <c r="H962" s="318"/>
      <c r="I962" s="318"/>
      <c r="J962" s="318"/>
      <c r="K962" s="318"/>
      <c r="L962" s="318"/>
      <c r="M962" s="318"/>
      <c r="N962" s="318"/>
      <c r="O962" s="318"/>
      <c r="P962" s="318"/>
      <c r="Q962" s="318"/>
      <c r="R962" s="318"/>
      <c r="S962" s="318"/>
      <c r="T962" s="318"/>
      <c r="U962" s="318"/>
      <c r="V962" s="318"/>
      <c r="W962" s="318"/>
      <c r="X962" s="318"/>
      <c r="Y962" s="318"/>
      <c r="Z962" s="318"/>
    </row>
    <row r="963" ht="15.75" customHeight="1">
      <c r="A963" s="8"/>
      <c r="B963" s="8"/>
      <c r="C963" s="320" t="s">
        <v>3193</v>
      </c>
      <c r="D963" s="8"/>
      <c r="E963" s="8"/>
      <c r="F963" s="8"/>
      <c r="G963" s="318"/>
      <c r="H963" s="318"/>
      <c r="I963" s="318"/>
      <c r="J963" s="318"/>
      <c r="K963" s="318"/>
      <c r="L963" s="318"/>
      <c r="M963" s="318"/>
      <c r="N963" s="318"/>
      <c r="O963" s="318"/>
      <c r="P963" s="318"/>
      <c r="Q963" s="318"/>
      <c r="R963" s="318"/>
      <c r="S963" s="318"/>
      <c r="T963" s="318"/>
      <c r="U963" s="318"/>
      <c r="V963" s="318"/>
      <c r="W963" s="318"/>
      <c r="X963" s="318"/>
      <c r="Y963" s="318"/>
      <c r="Z963" s="318"/>
    </row>
    <row r="964" ht="15.75" customHeight="1">
      <c r="A964" s="8"/>
      <c r="B964" s="8"/>
      <c r="C964" s="320" t="s">
        <v>3193</v>
      </c>
      <c r="D964" s="8"/>
      <c r="E964" s="8"/>
      <c r="F964" s="8"/>
      <c r="G964" s="318"/>
      <c r="H964" s="318"/>
      <c r="I964" s="318"/>
      <c r="J964" s="318"/>
      <c r="K964" s="318"/>
      <c r="L964" s="318"/>
      <c r="M964" s="318"/>
      <c r="N964" s="318"/>
      <c r="O964" s="318"/>
      <c r="P964" s="318"/>
      <c r="Q964" s="318"/>
      <c r="R964" s="318"/>
      <c r="S964" s="318"/>
      <c r="T964" s="318"/>
      <c r="U964" s="318"/>
      <c r="V964" s="318"/>
      <c r="W964" s="318"/>
      <c r="X964" s="318"/>
      <c r="Y964" s="318"/>
      <c r="Z964" s="318"/>
    </row>
    <row r="965" ht="15.75" customHeight="1">
      <c r="A965" s="8"/>
      <c r="B965" s="8"/>
      <c r="C965" s="320" t="s">
        <v>3193</v>
      </c>
      <c r="D965" s="8"/>
      <c r="E965" s="8"/>
      <c r="F965" s="8"/>
      <c r="G965" s="318"/>
      <c r="H965" s="318"/>
      <c r="I965" s="318"/>
      <c r="J965" s="318"/>
      <c r="K965" s="318"/>
      <c r="L965" s="318"/>
      <c r="M965" s="318"/>
      <c r="N965" s="318"/>
      <c r="O965" s="318"/>
      <c r="P965" s="318"/>
      <c r="Q965" s="318"/>
      <c r="R965" s="318"/>
      <c r="S965" s="318"/>
      <c r="T965" s="318"/>
      <c r="U965" s="318"/>
      <c r="V965" s="318"/>
      <c r="W965" s="318"/>
      <c r="X965" s="318"/>
      <c r="Y965" s="318"/>
      <c r="Z965" s="318"/>
    </row>
    <row r="966" ht="15.75" customHeight="1">
      <c r="A966" s="8"/>
      <c r="B966" s="8"/>
      <c r="C966" s="320" t="s">
        <v>3193</v>
      </c>
      <c r="D966" s="8"/>
      <c r="E966" s="8"/>
      <c r="F966" s="8"/>
      <c r="G966" s="318"/>
      <c r="H966" s="318"/>
      <c r="I966" s="318"/>
      <c r="J966" s="318"/>
      <c r="K966" s="318"/>
      <c r="L966" s="318"/>
      <c r="M966" s="318"/>
      <c r="N966" s="318"/>
      <c r="O966" s="318"/>
      <c r="P966" s="318"/>
      <c r="Q966" s="318"/>
      <c r="R966" s="318"/>
      <c r="S966" s="318"/>
      <c r="T966" s="318"/>
      <c r="U966" s="318"/>
      <c r="V966" s="318"/>
      <c r="W966" s="318"/>
      <c r="X966" s="318"/>
      <c r="Y966" s="318"/>
      <c r="Z966" s="318"/>
    </row>
    <row r="967" ht="15.75" customHeight="1">
      <c r="A967" s="8"/>
      <c r="B967" s="8"/>
      <c r="C967" s="320" t="s">
        <v>3193</v>
      </c>
      <c r="D967" s="8"/>
      <c r="E967" s="8"/>
      <c r="F967" s="8"/>
      <c r="G967" s="318"/>
      <c r="H967" s="318"/>
      <c r="I967" s="318"/>
      <c r="J967" s="318"/>
      <c r="K967" s="318"/>
      <c r="L967" s="318"/>
      <c r="M967" s="318"/>
      <c r="N967" s="318"/>
      <c r="O967" s="318"/>
      <c r="P967" s="318"/>
      <c r="Q967" s="318"/>
      <c r="R967" s="318"/>
      <c r="S967" s="318"/>
      <c r="T967" s="318"/>
      <c r="U967" s="318"/>
      <c r="V967" s="318"/>
      <c r="W967" s="318"/>
      <c r="X967" s="318"/>
      <c r="Y967" s="318"/>
      <c r="Z967" s="318"/>
    </row>
    <row r="968" ht="15.75" customHeight="1">
      <c r="A968" s="8"/>
      <c r="B968" s="8"/>
      <c r="C968" s="320" t="s">
        <v>3193</v>
      </c>
      <c r="D968" s="8"/>
      <c r="E968" s="8"/>
      <c r="F968" s="8"/>
      <c r="G968" s="318"/>
      <c r="H968" s="318"/>
      <c r="I968" s="318"/>
      <c r="J968" s="318"/>
      <c r="K968" s="318"/>
      <c r="L968" s="318"/>
      <c r="M968" s="318"/>
      <c r="N968" s="318"/>
      <c r="O968" s="318"/>
      <c r="P968" s="318"/>
      <c r="Q968" s="318"/>
      <c r="R968" s="318"/>
      <c r="S968" s="318"/>
      <c r="T968" s="318"/>
      <c r="U968" s="318"/>
      <c r="V968" s="318"/>
      <c r="W968" s="318"/>
      <c r="X968" s="318"/>
      <c r="Y968" s="318"/>
      <c r="Z968" s="318"/>
    </row>
    <row r="969" ht="15.75" customHeight="1">
      <c r="A969" s="8"/>
      <c r="B969" s="8"/>
      <c r="C969" s="320" t="s">
        <v>3193</v>
      </c>
      <c r="D969" s="8"/>
      <c r="E969" s="8"/>
      <c r="F969" s="8"/>
      <c r="G969" s="318"/>
      <c r="H969" s="318"/>
      <c r="I969" s="318"/>
      <c r="J969" s="318"/>
      <c r="K969" s="318"/>
      <c r="L969" s="318"/>
      <c r="M969" s="318"/>
      <c r="N969" s="318"/>
      <c r="O969" s="318"/>
      <c r="P969" s="318"/>
      <c r="Q969" s="318"/>
      <c r="R969" s="318"/>
      <c r="S969" s="318"/>
      <c r="T969" s="318"/>
      <c r="U969" s="318"/>
      <c r="V969" s="318"/>
      <c r="W969" s="318"/>
      <c r="X969" s="318"/>
      <c r="Y969" s="318"/>
      <c r="Z969" s="318"/>
    </row>
    <row r="970" ht="15.75" customHeight="1">
      <c r="A970" s="8"/>
      <c r="B970" s="8"/>
      <c r="C970" s="320" t="s">
        <v>3193</v>
      </c>
      <c r="D970" s="8"/>
      <c r="E970" s="8"/>
      <c r="F970" s="8"/>
      <c r="G970" s="318"/>
      <c r="H970" s="318"/>
      <c r="I970" s="318"/>
      <c r="J970" s="318"/>
      <c r="K970" s="318"/>
      <c r="L970" s="318"/>
      <c r="M970" s="318"/>
      <c r="N970" s="318"/>
      <c r="O970" s="318"/>
      <c r="P970" s="318"/>
      <c r="Q970" s="318"/>
      <c r="R970" s="318"/>
      <c r="S970" s="318"/>
      <c r="T970" s="318"/>
      <c r="U970" s="318"/>
      <c r="V970" s="318"/>
      <c r="W970" s="318"/>
      <c r="X970" s="318"/>
      <c r="Y970" s="318"/>
      <c r="Z970" s="318"/>
    </row>
    <row r="971" ht="15.75" customHeight="1">
      <c r="A971" s="8"/>
      <c r="B971" s="8"/>
      <c r="C971" s="320" t="s">
        <v>3193</v>
      </c>
      <c r="D971" s="8"/>
      <c r="E971" s="8"/>
      <c r="F971" s="8"/>
      <c r="G971" s="318"/>
      <c r="H971" s="318"/>
      <c r="I971" s="318"/>
      <c r="J971" s="318"/>
      <c r="K971" s="318"/>
      <c r="L971" s="318"/>
      <c r="M971" s="318"/>
      <c r="N971" s="318"/>
      <c r="O971" s="318"/>
      <c r="P971" s="318"/>
      <c r="Q971" s="318"/>
      <c r="R971" s="318"/>
      <c r="S971" s="318"/>
      <c r="T971" s="318"/>
      <c r="U971" s="318"/>
      <c r="V971" s="318"/>
      <c r="W971" s="318"/>
      <c r="X971" s="318"/>
      <c r="Y971" s="318"/>
      <c r="Z971" s="318"/>
    </row>
    <row r="972" ht="15.75" customHeight="1">
      <c r="A972" s="8"/>
      <c r="B972" s="8"/>
      <c r="C972" s="320" t="s">
        <v>3193</v>
      </c>
      <c r="D972" s="8"/>
      <c r="E972" s="8"/>
      <c r="F972" s="8"/>
      <c r="G972" s="318"/>
      <c r="H972" s="318"/>
      <c r="I972" s="318"/>
      <c r="J972" s="318"/>
      <c r="K972" s="318"/>
      <c r="L972" s="318"/>
      <c r="M972" s="318"/>
      <c r="N972" s="318"/>
      <c r="O972" s="318"/>
      <c r="P972" s="318"/>
      <c r="Q972" s="318"/>
      <c r="R972" s="318"/>
      <c r="S972" s="318"/>
      <c r="T972" s="318"/>
      <c r="U972" s="318"/>
      <c r="V972" s="318"/>
      <c r="W972" s="318"/>
      <c r="X972" s="318"/>
      <c r="Y972" s="318"/>
      <c r="Z972" s="318"/>
    </row>
    <row r="973" ht="15.75" customHeight="1">
      <c r="A973" s="8"/>
      <c r="B973" s="8"/>
      <c r="C973" s="320" t="s">
        <v>3193</v>
      </c>
      <c r="D973" s="8"/>
      <c r="E973" s="8"/>
      <c r="F973" s="8"/>
      <c r="G973" s="318"/>
      <c r="H973" s="318"/>
      <c r="I973" s="318"/>
      <c r="J973" s="318"/>
      <c r="K973" s="318"/>
      <c r="L973" s="318"/>
      <c r="M973" s="318"/>
      <c r="N973" s="318"/>
      <c r="O973" s="318"/>
      <c r="P973" s="318"/>
      <c r="Q973" s="318"/>
      <c r="R973" s="318"/>
      <c r="S973" s="318"/>
      <c r="T973" s="318"/>
      <c r="U973" s="318"/>
      <c r="V973" s="318"/>
      <c r="W973" s="318"/>
      <c r="X973" s="318"/>
      <c r="Y973" s="318"/>
      <c r="Z973" s="318"/>
    </row>
    <row r="974" ht="15.75" customHeight="1">
      <c r="A974" s="8"/>
      <c r="B974" s="8"/>
      <c r="C974" s="320" t="s">
        <v>3193</v>
      </c>
      <c r="D974" s="8"/>
      <c r="E974" s="8"/>
      <c r="F974" s="8"/>
      <c r="G974" s="318"/>
      <c r="H974" s="318"/>
      <c r="I974" s="318"/>
      <c r="J974" s="318"/>
      <c r="K974" s="318"/>
      <c r="L974" s="318"/>
      <c r="M974" s="318"/>
      <c r="N974" s="318"/>
      <c r="O974" s="318"/>
      <c r="P974" s="318"/>
      <c r="Q974" s="318"/>
      <c r="R974" s="318"/>
      <c r="S974" s="318"/>
      <c r="T974" s="318"/>
      <c r="U974" s="318"/>
      <c r="V974" s="318"/>
      <c r="W974" s="318"/>
      <c r="X974" s="318"/>
      <c r="Y974" s="318"/>
      <c r="Z974" s="318"/>
    </row>
    <row r="975" ht="15.75" customHeight="1">
      <c r="A975" s="8"/>
      <c r="B975" s="8"/>
      <c r="C975" s="320" t="s">
        <v>3193</v>
      </c>
      <c r="D975" s="8"/>
      <c r="E975" s="8"/>
      <c r="F975" s="8"/>
      <c r="G975" s="318"/>
      <c r="H975" s="318"/>
      <c r="I975" s="318"/>
      <c r="J975" s="318"/>
      <c r="K975" s="318"/>
      <c r="L975" s="318"/>
      <c r="M975" s="318"/>
      <c r="N975" s="318"/>
      <c r="O975" s="318"/>
      <c r="P975" s="318"/>
      <c r="Q975" s="318"/>
      <c r="R975" s="318"/>
      <c r="S975" s="318"/>
      <c r="T975" s="318"/>
      <c r="U975" s="318"/>
      <c r="V975" s="318"/>
      <c r="W975" s="318"/>
      <c r="X975" s="318"/>
      <c r="Y975" s="318"/>
      <c r="Z975" s="318"/>
    </row>
    <row r="976" ht="15.75" customHeight="1">
      <c r="A976" s="8"/>
      <c r="B976" s="8"/>
      <c r="C976" s="320" t="s">
        <v>3193</v>
      </c>
      <c r="D976" s="8"/>
      <c r="E976" s="8"/>
      <c r="F976" s="8"/>
      <c r="G976" s="318"/>
      <c r="H976" s="318"/>
      <c r="I976" s="318"/>
      <c r="J976" s="318"/>
      <c r="K976" s="318"/>
      <c r="L976" s="318"/>
      <c r="M976" s="318"/>
      <c r="N976" s="318"/>
      <c r="O976" s="318"/>
      <c r="P976" s="318"/>
      <c r="Q976" s="318"/>
      <c r="R976" s="318"/>
      <c r="S976" s="318"/>
      <c r="T976" s="318"/>
      <c r="U976" s="318"/>
      <c r="V976" s="318"/>
      <c r="W976" s="318"/>
      <c r="X976" s="318"/>
      <c r="Y976" s="318"/>
      <c r="Z976" s="318"/>
    </row>
    <row r="977" ht="15.75" customHeight="1">
      <c r="A977" s="8"/>
      <c r="B977" s="8"/>
      <c r="C977" s="320" t="s">
        <v>3193</v>
      </c>
      <c r="D977" s="8"/>
      <c r="E977" s="8"/>
      <c r="F977" s="8"/>
      <c r="G977" s="318"/>
      <c r="H977" s="318"/>
      <c r="I977" s="318"/>
      <c r="J977" s="318"/>
      <c r="K977" s="318"/>
      <c r="L977" s="318"/>
      <c r="M977" s="318"/>
      <c r="N977" s="318"/>
      <c r="O977" s="318"/>
      <c r="P977" s="318"/>
      <c r="Q977" s="318"/>
      <c r="R977" s="318"/>
      <c r="S977" s="318"/>
      <c r="T977" s="318"/>
      <c r="U977" s="318"/>
      <c r="V977" s="318"/>
      <c r="W977" s="318"/>
      <c r="X977" s="318"/>
      <c r="Y977" s="318"/>
      <c r="Z977" s="318"/>
    </row>
    <row r="978" ht="15.75" customHeight="1">
      <c r="A978" s="8"/>
      <c r="B978" s="8"/>
      <c r="C978" s="320" t="s">
        <v>3193</v>
      </c>
      <c r="D978" s="8"/>
      <c r="E978" s="8"/>
      <c r="F978" s="8"/>
      <c r="G978" s="318"/>
      <c r="H978" s="318"/>
      <c r="I978" s="318"/>
      <c r="J978" s="318"/>
      <c r="K978" s="318"/>
      <c r="L978" s="318"/>
      <c r="M978" s="318"/>
      <c r="N978" s="318"/>
      <c r="O978" s="318"/>
      <c r="P978" s="318"/>
      <c r="Q978" s="318"/>
      <c r="R978" s="318"/>
      <c r="S978" s="318"/>
      <c r="T978" s="318"/>
      <c r="U978" s="318"/>
      <c r="V978" s="318"/>
      <c r="W978" s="318"/>
      <c r="X978" s="318"/>
      <c r="Y978" s="318"/>
      <c r="Z978" s="318"/>
    </row>
    <row r="979" ht="15.75" customHeight="1">
      <c r="A979" s="8"/>
      <c r="B979" s="8"/>
      <c r="C979" s="320" t="s">
        <v>3193</v>
      </c>
      <c r="D979" s="8"/>
      <c r="E979" s="8"/>
      <c r="F979" s="8"/>
      <c r="G979" s="318"/>
      <c r="H979" s="318"/>
      <c r="I979" s="318"/>
      <c r="J979" s="318"/>
      <c r="K979" s="318"/>
      <c r="L979" s="318"/>
      <c r="M979" s="318"/>
      <c r="N979" s="318"/>
      <c r="O979" s="318"/>
      <c r="P979" s="318"/>
      <c r="Q979" s="318"/>
      <c r="R979" s="318"/>
      <c r="S979" s="318"/>
      <c r="T979" s="318"/>
      <c r="U979" s="318"/>
      <c r="V979" s="318"/>
      <c r="W979" s="318"/>
      <c r="X979" s="318"/>
      <c r="Y979" s="318"/>
      <c r="Z979" s="318"/>
    </row>
    <row r="980" ht="15.75" customHeight="1">
      <c r="A980" s="8"/>
      <c r="B980" s="8"/>
      <c r="C980" s="320" t="s">
        <v>3193</v>
      </c>
      <c r="D980" s="8"/>
      <c r="E980" s="8"/>
      <c r="F980" s="8"/>
      <c r="G980" s="318"/>
      <c r="H980" s="318"/>
      <c r="I980" s="318"/>
      <c r="J980" s="318"/>
      <c r="K980" s="318"/>
      <c r="L980" s="318"/>
      <c r="M980" s="318"/>
      <c r="N980" s="318"/>
      <c r="O980" s="318"/>
      <c r="P980" s="318"/>
      <c r="Q980" s="318"/>
      <c r="R980" s="318"/>
      <c r="S980" s="318"/>
      <c r="T980" s="318"/>
      <c r="U980" s="318"/>
      <c r="V980" s="318"/>
      <c r="W980" s="318"/>
      <c r="X980" s="318"/>
      <c r="Y980" s="318"/>
      <c r="Z980" s="318"/>
    </row>
    <row r="981" ht="15.75" customHeight="1">
      <c r="A981" s="8"/>
      <c r="B981" s="8"/>
      <c r="C981" s="320" t="s">
        <v>3193</v>
      </c>
      <c r="D981" s="8"/>
      <c r="E981" s="8"/>
      <c r="F981" s="8"/>
      <c r="G981" s="318"/>
      <c r="H981" s="318"/>
      <c r="I981" s="318"/>
      <c r="J981" s="318"/>
      <c r="K981" s="318"/>
      <c r="L981" s="318"/>
      <c r="M981" s="318"/>
      <c r="N981" s="318"/>
      <c r="O981" s="318"/>
      <c r="P981" s="318"/>
      <c r="Q981" s="318"/>
      <c r="R981" s="318"/>
      <c r="S981" s="318"/>
      <c r="T981" s="318"/>
      <c r="U981" s="318"/>
      <c r="V981" s="318"/>
      <c r="W981" s="318"/>
      <c r="X981" s="318"/>
      <c r="Y981" s="318"/>
      <c r="Z981" s="318"/>
    </row>
    <row r="982" ht="15.75" customHeight="1">
      <c r="A982" s="8"/>
      <c r="B982" s="8"/>
      <c r="C982" s="320" t="s">
        <v>3193</v>
      </c>
      <c r="D982" s="8"/>
      <c r="E982" s="8"/>
      <c r="F982" s="8"/>
      <c r="G982" s="318"/>
      <c r="H982" s="318"/>
      <c r="I982" s="318"/>
      <c r="J982" s="318"/>
      <c r="K982" s="318"/>
      <c r="L982" s="318"/>
      <c r="M982" s="318"/>
      <c r="N982" s="318"/>
      <c r="O982" s="318"/>
      <c r="P982" s="318"/>
      <c r="Q982" s="318"/>
      <c r="R982" s="318"/>
      <c r="S982" s="318"/>
      <c r="T982" s="318"/>
      <c r="U982" s="318"/>
      <c r="V982" s="318"/>
      <c r="W982" s="318"/>
      <c r="X982" s="318"/>
      <c r="Y982" s="318"/>
      <c r="Z982" s="318"/>
    </row>
    <row r="983" ht="15.75" customHeight="1">
      <c r="A983" s="8"/>
      <c r="B983" s="8"/>
      <c r="C983" s="320" t="s">
        <v>3193</v>
      </c>
      <c r="D983" s="8"/>
      <c r="E983" s="8"/>
      <c r="F983" s="8"/>
      <c r="G983" s="318"/>
      <c r="H983" s="318"/>
      <c r="I983" s="318"/>
      <c r="J983" s="318"/>
      <c r="K983" s="318"/>
      <c r="L983" s="318"/>
      <c r="M983" s="318"/>
      <c r="N983" s="318"/>
      <c r="O983" s="318"/>
      <c r="P983" s="318"/>
      <c r="Q983" s="318"/>
      <c r="R983" s="318"/>
      <c r="S983" s="318"/>
      <c r="T983" s="318"/>
      <c r="U983" s="318"/>
      <c r="V983" s="318"/>
      <c r="W983" s="318"/>
      <c r="X983" s="318"/>
      <c r="Y983" s="318"/>
      <c r="Z983" s="318"/>
    </row>
    <row r="984" ht="15.75" customHeight="1">
      <c r="A984" s="8"/>
      <c r="B984" s="8"/>
      <c r="C984" s="320" t="s">
        <v>3193</v>
      </c>
      <c r="D984" s="8"/>
      <c r="E984" s="8"/>
      <c r="F984" s="8"/>
      <c r="G984" s="318"/>
      <c r="H984" s="318"/>
      <c r="I984" s="318"/>
      <c r="J984" s="318"/>
      <c r="K984" s="318"/>
      <c r="L984" s="318"/>
      <c r="M984" s="318"/>
      <c r="N984" s="318"/>
      <c r="O984" s="318"/>
      <c r="P984" s="318"/>
      <c r="Q984" s="318"/>
      <c r="R984" s="318"/>
      <c r="S984" s="318"/>
      <c r="T984" s="318"/>
      <c r="U984" s="318"/>
      <c r="V984" s="318"/>
      <c r="W984" s="318"/>
      <c r="X984" s="318"/>
      <c r="Y984" s="318"/>
      <c r="Z984" s="318"/>
    </row>
    <row r="985" ht="15.75" customHeight="1">
      <c r="A985" s="8"/>
      <c r="B985" s="8"/>
      <c r="C985" s="320" t="s">
        <v>3193</v>
      </c>
      <c r="D985" s="8"/>
      <c r="E985" s="8"/>
      <c r="F985" s="8"/>
      <c r="G985" s="318"/>
      <c r="H985" s="318"/>
      <c r="I985" s="318"/>
      <c r="J985" s="318"/>
      <c r="K985" s="318"/>
      <c r="L985" s="318"/>
      <c r="M985" s="318"/>
      <c r="N985" s="318"/>
      <c r="O985" s="318"/>
      <c r="P985" s="318"/>
      <c r="Q985" s="318"/>
      <c r="R985" s="318"/>
      <c r="S985" s="318"/>
      <c r="T985" s="318"/>
      <c r="U985" s="318"/>
      <c r="V985" s="318"/>
      <c r="W985" s="318"/>
      <c r="X985" s="318"/>
      <c r="Y985" s="318"/>
      <c r="Z985" s="318"/>
    </row>
    <row r="986" ht="15.75" customHeight="1">
      <c r="A986" s="8"/>
      <c r="B986" s="8"/>
      <c r="C986" s="320" t="s">
        <v>3193</v>
      </c>
      <c r="D986" s="8"/>
      <c r="E986" s="8"/>
      <c r="F986" s="8"/>
      <c r="G986" s="318"/>
      <c r="H986" s="318"/>
      <c r="I986" s="318"/>
      <c r="J986" s="318"/>
      <c r="K986" s="318"/>
      <c r="L986" s="318"/>
      <c r="M986" s="318"/>
      <c r="N986" s="318"/>
      <c r="O986" s="318"/>
      <c r="P986" s="318"/>
      <c r="Q986" s="318"/>
      <c r="R986" s="318"/>
      <c r="S986" s="318"/>
      <c r="T986" s="318"/>
      <c r="U986" s="318"/>
      <c r="V986" s="318"/>
      <c r="W986" s="318"/>
      <c r="X986" s="318"/>
      <c r="Y986" s="318"/>
      <c r="Z986" s="318"/>
    </row>
    <row r="987" ht="15.75" customHeight="1">
      <c r="A987" s="8"/>
      <c r="B987" s="8"/>
      <c r="C987" s="320" t="s">
        <v>3193</v>
      </c>
      <c r="D987" s="8"/>
      <c r="E987" s="8"/>
      <c r="F987" s="8"/>
      <c r="G987" s="318"/>
      <c r="H987" s="318"/>
      <c r="I987" s="318"/>
      <c r="J987" s="318"/>
      <c r="K987" s="318"/>
      <c r="L987" s="318"/>
      <c r="M987" s="318"/>
      <c r="N987" s="318"/>
      <c r="O987" s="318"/>
      <c r="P987" s="318"/>
      <c r="Q987" s="318"/>
      <c r="R987" s="318"/>
      <c r="S987" s="318"/>
      <c r="T987" s="318"/>
      <c r="U987" s="318"/>
      <c r="V987" s="318"/>
      <c r="W987" s="318"/>
      <c r="X987" s="318"/>
      <c r="Y987" s="318"/>
      <c r="Z987" s="318"/>
    </row>
    <row r="988" ht="15.75" customHeight="1">
      <c r="A988" s="8"/>
      <c r="B988" s="8"/>
      <c r="C988" s="320" t="s">
        <v>3193</v>
      </c>
      <c r="D988" s="8"/>
      <c r="E988" s="8"/>
      <c r="F988" s="8"/>
      <c r="G988" s="318"/>
      <c r="H988" s="318"/>
      <c r="I988" s="318"/>
      <c r="J988" s="318"/>
      <c r="K988" s="318"/>
      <c r="L988" s="318"/>
      <c r="M988" s="318"/>
      <c r="N988" s="318"/>
      <c r="O988" s="318"/>
      <c r="P988" s="318"/>
      <c r="Q988" s="318"/>
      <c r="R988" s="318"/>
      <c r="S988" s="318"/>
      <c r="T988" s="318"/>
      <c r="U988" s="318"/>
      <c r="V988" s="318"/>
      <c r="W988" s="318"/>
      <c r="X988" s="318"/>
      <c r="Y988" s="318"/>
      <c r="Z988" s="318"/>
    </row>
    <row r="989" ht="15.75" customHeight="1">
      <c r="A989" s="8"/>
      <c r="B989" s="8"/>
      <c r="C989" s="320" t="s">
        <v>3193</v>
      </c>
      <c r="D989" s="8"/>
      <c r="E989" s="8"/>
      <c r="F989" s="8"/>
      <c r="G989" s="318"/>
      <c r="H989" s="318"/>
      <c r="I989" s="318"/>
      <c r="J989" s="318"/>
      <c r="K989" s="318"/>
      <c r="L989" s="318"/>
      <c r="M989" s="318"/>
      <c r="N989" s="318"/>
      <c r="O989" s="318"/>
      <c r="P989" s="318"/>
      <c r="Q989" s="318"/>
      <c r="R989" s="318"/>
      <c r="S989" s="318"/>
      <c r="T989" s="318"/>
      <c r="U989" s="318"/>
      <c r="V989" s="318"/>
      <c r="W989" s="318"/>
      <c r="X989" s="318"/>
      <c r="Y989" s="318"/>
      <c r="Z989" s="318"/>
    </row>
    <row r="990" ht="15.75" customHeight="1">
      <c r="A990" s="8"/>
      <c r="B990" s="8"/>
      <c r="C990" s="320" t="s">
        <v>3193</v>
      </c>
      <c r="D990" s="8"/>
      <c r="E990" s="8"/>
      <c r="F990" s="8"/>
      <c r="G990" s="318"/>
      <c r="H990" s="318"/>
      <c r="I990" s="318"/>
      <c r="J990" s="318"/>
      <c r="K990" s="318"/>
      <c r="L990" s="318"/>
      <c r="M990" s="318"/>
      <c r="N990" s="318"/>
      <c r="O990" s="318"/>
      <c r="P990" s="318"/>
      <c r="Q990" s="318"/>
      <c r="R990" s="318"/>
      <c r="S990" s="318"/>
      <c r="T990" s="318"/>
      <c r="U990" s="318"/>
      <c r="V990" s="318"/>
      <c r="W990" s="318"/>
      <c r="X990" s="318"/>
      <c r="Y990" s="318"/>
      <c r="Z990" s="318"/>
    </row>
    <row r="991" ht="15.75" customHeight="1">
      <c r="A991" s="8"/>
      <c r="B991" s="8"/>
      <c r="C991" s="320" t="s">
        <v>3193</v>
      </c>
      <c r="D991" s="8"/>
      <c r="E991" s="8"/>
      <c r="F991" s="8"/>
      <c r="G991" s="318"/>
      <c r="H991" s="318"/>
      <c r="I991" s="318"/>
      <c r="J991" s="318"/>
      <c r="K991" s="318"/>
      <c r="L991" s="318"/>
      <c r="M991" s="318"/>
      <c r="N991" s="318"/>
      <c r="O991" s="318"/>
      <c r="P991" s="318"/>
      <c r="Q991" s="318"/>
      <c r="R991" s="318"/>
      <c r="S991" s="318"/>
      <c r="T991" s="318"/>
      <c r="U991" s="318"/>
      <c r="V991" s="318"/>
      <c r="W991" s="318"/>
      <c r="X991" s="318"/>
      <c r="Y991" s="318"/>
      <c r="Z991" s="318"/>
    </row>
    <row r="992" ht="15.75" customHeight="1">
      <c r="A992" s="8"/>
      <c r="B992" s="8"/>
      <c r="C992" s="320" t="s">
        <v>3193</v>
      </c>
      <c r="D992" s="8"/>
      <c r="E992" s="8"/>
      <c r="F992" s="8"/>
      <c r="G992" s="318"/>
      <c r="H992" s="318"/>
      <c r="I992" s="318"/>
      <c r="J992" s="318"/>
      <c r="K992" s="318"/>
      <c r="L992" s="318"/>
      <c r="M992" s="318"/>
      <c r="N992" s="318"/>
      <c r="O992" s="318"/>
      <c r="P992" s="318"/>
      <c r="Q992" s="318"/>
      <c r="R992" s="318"/>
      <c r="S992" s="318"/>
      <c r="T992" s="318"/>
      <c r="U992" s="318"/>
      <c r="V992" s="318"/>
      <c r="W992" s="318"/>
      <c r="X992" s="318"/>
      <c r="Y992" s="318"/>
      <c r="Z992" s="318"/>
    </row>
    <row r="993" ht="15.75" customHeight="1">
      <c r="A993" s="8"/>
      <c r="B993" s="8"/>
      <c r="C993" s="320" t="s">
        <v>3193</v>
      </c>
      <c r="D993" s="8"/>
      <c r="E993" s="8"/>
      <c r="F993" s="8"/>
      <c r="G993" s="318"/>
      <c r="H993" s="318"/>
      <c r="I993" s="318"/>
      <c r="J993" s="318"/>
      <c r="K993" s="318"/>
      <c r="L993" s="318"/>
      <c r="M993" s="318"/>
      <c r="N993" s="318"/>
      <c r="O993" s="318"/>
      <c r="P993" s="318"/>
      <c r="Q993" s="318"/>
      <c r="R993" s="318"/>
      <c r="S993" s="318"/>
      <c r="T993" s="318"/>
      <c r="U993" s="318"/>
      <c r="V993" s="318"/>
      <c r="W993" s="318"/>
      <c r="X993" s="318"/>
      <c r="Y993" s="318"/>
      <c r="Z993" s="318"/>
    </row>
    <row r="994" ht="15.75" customHeight="1">
      <c r="A994" s="8"/>
      <c r="B994" s="8"/>
      <c r="C994" s="320" t="s">
        <v>3193</v>
      </c>
      <c r="D994" s="8"/>
      <c r="E994" s="8"/>
      <c r="F994" s="8"/>
      <c r="G994" s="318"/>
      <c r="H994" s="318"/>
      <c r="I994" s="318"/>
      <c r="J994" s="318"/>
      <c r="K994" s="318"/>
      <c r="L994" s="318"/>
      <c r="M994" s="318"/>
      <c r="N994" s="318"/>
      <c r="O994" s="318"/>
      <c r="P994" s="318"/>
      <c r="Q994" s="318"/>
      <c r="R994" s="318"/>
      <c r="S994" s="318"/>
      <c r="T994" s="318"/>
      <c r="U994" s="318"/>
      <c r="V994" s="318"/>
      <c r="W994" s="318"/>
      <c r="X994" s="318"/>
      <c r="Y994" s="318"/>
      <c r="Z994" s="318"/>
    </row>
    <row r="995" ht="15.75" customHeight="1">
      <c r="A995" s="8"/>
      <c r="B995" s="8"/>
      <c r="C995" s="320" t="s">
        <v>3193</v>
      </c>
      <c r="D995" s="8"/>
      <c r="E995" s="8"/>
      <c r="F995" s="8"/>
      <c r="G995" s="318"/>
      <c r="H995" s="318"/>
      <c r="I995" s="318"/>
      <c r="J995" s="318"/>
      <c r="K995" s="318"/>
      <c r="L995" s="318"/>
      <c r="M995" s="318"/>
      <c r="N995" s="318"/>
      <c r="O995" s="318"/>
      <c r="P995" s="318"/>
      <c r="Q995" s="318"/>
      <c r="R995" s="318"/>
      <c r="S995" s="318"/>
      <c r="T995" s="318"/>
      <c r="U995" s="318"/>
      <c r="V995" s="318"/>
      <c r="W995" s="318"/>
      <c r="X995" s="318"/>
      <c r="Y995" s="318"/>
      <c r="Z995" s="318"/>
    </row>
    <row r="996" ht="15.75" customHeight="1">
      <c r="A996" s="8"/>
      <c r="B996" s="8"/>
      <c r="C996" s="320" t="s">
        <v>3193</v>
      </c>
      <c r="D996" s="8"/>
      <c r="E996" s="8"/>
      <c r="F996" s="8"/>
      <c r="G996" s="318"/>
      <c r="H996" s="318"/>
      <c r="I996" s="318"/>
      <c r="J996" s="318"/>
      <c r="K996" s="318"/>
      <c r="L996" s="318"/>
      <c r="M996" s="318"/>
      <c r="N996" s="318"/>
      <c r="O996" s="318"/>
      <c r="P996" s="318"/>
      <c r="Q996" s="318"/>
      <c r="R996" s="318"/>
      <c r="S996" s="318"/>
      <c r="T996" s="318"/>
      <c r="U996" s="318"/>
      <c r="V996" s="318"/>
      <c r="W996" s="318"/>
      <c r="X996" s="318"/>
      <c r="Y996" s="318"/>
      <c r="Z996" s="318"/>
    </row>
    <row r="997" ht="15.75" customHeight="1">
      <c r="A997" s="8"/>
      <c r="B997" s="8"/>
      <c r="C997" s="320" t="s">
        <v>3193</v>
      </c>
      <c r="D997" s="8"/>
      <c r="E997" s="8"/>
      <c r="F997" s="8"/>
      <c r="G997" s="318"/>
      <c r="H997" s="318"/>
      <c r="I997" s="318"/>
      <c r="J997" s="318"/>
      <c r="K997" s="318"/>
      <c r="L997" s="318"/>
      <c r="M997" s="318"/>
      <c r="N997" s="318"/>
      <c r="O997" s="318"/>
      <c r="P997" s="318"/>
      <c r="Q997" s="318"/>
      <c r="R997" s="318"/>
      <c r="S997" s="318"/>
      <c r="T997" s="318"/>
      <c r="U997" s="318"/>
      <c r="V997" s="318"/>
      <c r="W997" s="318"/>
      <c r="X997" s="318"/>
      <c r="Y997" s="318"/>
      <c r="Z997" s="318"/>
    </row>
    <row r="998" ht="15.75" customHeight="1">
      <c r="A998" s="8"/>
      <c r="B998" s="8"/>
      <c r="C998" s="320" t="s">
        <v>3193</v>
      </c>
      <c r="D998" s="8"/>
      <c r="E998" s="8"/>
      <c r="F998" s="8"/>
      <c r="G998" s="318"/>
      <c r="H998" s="318"/>
      <c r="I998" s="318"/>
      <c r="J998" s="318"/>
      <c r="K998" s="318"/>
      <c r="L998" s="318"/>
      <c r="M998" s="318"/>
      <c r="N998" s="318"/>
      <c r="O998" s="318"/>
      <c r="P998" s="318"/>
      <c r="Q998" s="318"/>
      <c r="R998" s="318"/>
      <c r="S998" s="318"/>
      <c r="T998" s="318"/>
      <c r="U998" s="318"/>
      <c r="V998" s="318"/>
      <c r="W998" s="318"/>
      <c r="X998" s="318"/>
      <c r="Y998" s="318"/>
      <c r="Z998" s="318"/>
    </row>
    <row r="999" ht="15.75" customHeight="1">
      <c r="A999" s="8"/>
      <c r="B999" s="8"/>
      <c r="C999" s="320" t="s">
        <v>3193</v>
      </c>
      <c r="D999" s="8"/>
      <c r="E999" s="8"/>
      <c r="F999" s="8"/>
      <c r="G999" s="318"/>
      <c r="H999" s="318"/>
      <c r="I999" s="318"/>
      <c r="J999" s="318"/>
      <c r="K999" s="318"/>
      <c r="L999" s="318"/>
      <c r="M999" s="318"/>
      <c r="N999" s="318"/>
      <c r="O999" s="318"/>
      <c r="P999" s="318"/>
      <c r="Q999" s="318"/>
      <c r="R999" s="318"/>
      <c r="S999" s="318"/>
      <c r="T999" s="318"/>
      <c r="U999" s="318"/>
      <c r="V999" s="318"/>
      <c r="W999" s="318"/>
      <c r="X999" s="318"/>
      <c r="Y999" s="318"/>
      <c r="Z999" s="318"/>
    </row>
    <row r="1000" ht="15.75" customHeight="1">
      <c r="A1000" s="8"/>
      <c r="B1000" s="8"/>
      <c r="C1000" s="320" t="s">
        <v>3193</v>
      </c>
      <c r="D1000" s="8"/>
      <c r="E1000" s="8"/>
      <c r="F1000" s="8"/>
      <c r="G1000" s="318"/>
      <c r="H1000" s="318"/>
      <c r="I1000" s="318"/>
      <c r="J1000" s="318"/>
      <c r="K1000" s="318"/>
      <c r="L1000" s="318"/>
      <c r="M1000" s="318"/>
      <c r="N1000" s="318"/>
      <c r="O1000" s="318"/>
      <c r="P1000" s="318"/>
      <c r="Q1000" s="318"/>
      <c r="R1000" s="318"/>
      <c r="S1000" s="318"/>
      <c r="T1000" s="318"/>
      <c r="U1000" s="318"/>
      <c r="V1000" s="318"/>
      <c r="W1000" s="318"/>
      <c r="X1000" s="318"/>
      <c r="Y1000" s="318"/>
      <c r="Z1000" s="318"/>
    </row>
    <row r="1001" ht="15.75" customHeight="1">
      <c r="A1001" s="8"/>
      <c r="B1001" s="8"/>
      <c r="C1001" s="320" t="s">
        <v>3193</v>
      </c>
      <c r="D1001" s="8"/>
      <c r="E1001" s="8"/>
      <c r="F1001" s="8"/>
      <c r="G1001" s="318"/>
      <c r="H1001" s="318"/>
      <c r="I1001" s="318"/>
      <c r="J1001" s="318"/>
      <c r="K1001" s="318"/>
      <c r="L1001" s="318"/>
      <c r="M1001" s="318"/>
      <c r="N1001" s="318"/>
      <c r="O1001" s="318"/>
      <c r="P1001" s="318"/>
      <c r="Q1001" s="318"/>
      <c r="R1001" s="318"/>
      <c r="S1001" s="318"/>
      <c r="T1001" s="318"/>
      <c r="U1001" s="318"/>
      <c r="V1001" s="318"/>
      <c r="W1001" s="318"/>
      <c r="X1001" s="318"/>
      <c r="Y1001" s="318"/>
      <c r="Z1001" s="318"/>
    </row>
    <row r="1002" ht="15.75" customHeight="1">
      <c r="A1002" s="8"/>
      <c r="B1002" s="8"/>
      <c r="C1002" s="320" t="s">
        <v>3193</v>
      </c>
      <c r="D1002" s="8"/>
      <c r="E1002" s="8"/>
      <c r="F1002" s="8"/>
      <c r="G1002" s="318"/>
      <c r="H1002" s="318"/>
      <c r="I1002" s="318"/>
      <c r="J1002" s="318"/>
      <c r="K1002" s="318"/>
      <c r="L1002" s="318"/>
      <c r="M1002" s="318"/>
      <c r="N1002" s="318"/>
      <c r="O1002" s="318"/>
      <c r="P1002" s="318"/>
      <c r="Q1002" s="318"/>
      <c r="R1002" s="318"/>
      <c r="S1002" s="318"/>
      <c r="T1002" s="318"/>
      <c r="U1002" s="318"/>
      <c r="V1002" s="318"/>
      <c r="W1002" s="318"/>
      <c r="X1002" s="318"/>
      <c r="Y1002" s="318"/>
      <c r="Z1002" s="318"/>
    </row>
    <row r="1003" ht="15.75" customHeight="1">
      <c r="A1003" s="8"/>
      <c r="B1003" s="8"/>
      <c r="C1003" s="320" t="s">
        <v>3193</v>
      </c>
      <c r="D1003" s="8"/>
      <c r="E1003" s="8"/>
      <c r="F1003" s="8"/>
      <c r="G1003" s="318"/>
      <c r="H1003" s="318"/>
      <c r="I1003" s="318"/>
      <c r="J1003" s="318"/>
      <c r="K1003" s="318"/>
      <c r="L1003" s="318"/>
      <c r="M1003" s="318"/>
      <c r="N1003" s="318"/>
      <c r="O1003" s="318"/>
      <c r="P1003" s="318"/>
      <c r="Q1003" s="318"/>
      <c r="R1003" s="318"/>
      <c r="S1003" s="318"/>
      <c r="T1003" s="318"/>
      <c r="U1003" s="318"/>
      <c r="V1003" s="318"/>
      <c r="W1003" s="318"/>
      <c r="X1003" s="318"/>
      <c r="Y1003" s="318"/>
      <c r="Z1003" s="318"/>
    </row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8.14"/>
    <col customWidth="1" min="3" max="3" width="48.57"/>
    <col customWidth="1" min="4" max="4" width="9.71"/>
    <col customWidth="1" min="5" max="6" width="14.43"/>
  </cols>
  <sheetData>
    <row r="1">
      <c r="A1" s="330" t="s">
        <v>547</v>
      </c>
      <c r="B1" s="330" t="s">
        <v>548</v>
      </c>
      <c r="C1" s="330" t="s">
        <v>549</v>
      </c>
      <c r="D1" s="330" t="s">
        <v>10</v>
      </c>
      <c r="E1" s="2"/>
      <c r="F1" s="2"/>
    </row>
    <row r="2">
      <c r="A2" s="331" t="s">
        <v>3922</v>
      </c>
      <c r="B2" s="331" t="s">
        <v>247</v>
      </c>
      <c r="C2" s="331" t="str">
        <f t="shared" ref="C2:C119" si="1">A2&amp;" / "&amp;B2</f>
        <v>5AA40001 / ODM 0W20 GD</v>
      </c>
      <c r="D2" s="331" t="s">
        <v>50</v>
      </c>
      <c r="E2" s="2"/>
      <c r="F2" s="2"/>
    </row>
    <row r="3">
      <c r="A3" s="331" t="s">
        <v>3923</v>
      </c>
      <c r="B3" s="331" t="s">
        <v>325</v>
      </c>
      <c r="C3" s="331" t="str">
        <f t="shared" si="1"/>
        <v>5AA40002 / ODM 0W20</v>
      </c>
      <c r="D3" s="331" t="s">
        <v>50</v>
      </c>
      <c r="E3" s="2"/>
      <c r="F3" s="2"/>
    </row>
    <row r="4">
      <c r="A4" s="331" t="s">
        <v>3924</v>
      </c>
      <c r="B4" s="331" t="s">
        <v>3925</v>
      </c>
      <c r="C4" s="331" t="str">
        <f t="shared" si="1"/>
        <v>5AA40003 / ODM 0W30 (가솔린, 디젤 겸용)</v>
      </c>
      <c r="D4" s="331" t="s">
        <v>50</v>
      </c>
      <c r="E4" s="2"/>
      <c r="F4" s="2"/>
    </row>
    <row r="5">
      <c r="A5" s="331" t="s">
        <v>3926</v>
      </c>
      <c r="B5" s="331" t="s">
        <v>3927</v>
      </c>
      <c r="C5" s="331" t="str">
        <f t="shared" si="1"/>
        <v>5AA40004 / ODM 0W30 (가솔린용)</v>
      </c>
      <c r="D5" s="331" t="s">
        <v>50</v>
      </c>
      <c r="E5" s="2"/>
      <c r="F5" s="2"/>
    </row>
    <row r="6">
      <c r="A6" s="331" t="s">
        <v>3928</v>
      </c>
      <c r="B6" s="331" t="s">
        <v>3929</v>
      </c>
      <c r="C6" s="331" t="str">
        <f t="shared" si="1"/>
        <v>5AA40005 / ODM 0W30 LS (가솔린, 디젤 겸용)-SK</v>
      </c>
      <c r="D6" s="331" t="s">
        <v>50</v>
      </c>
      <c r="E6" s="2"/>
      <c r="F6" s="2"/>
    </row>
    <row r="7">
      <c r="A7" s="331" t="s">
        <v>3930</v>
      </c>
      <c r="B7" s="331" t="s">
        <v>3931</v>
      </c>
      <c r="C7" s="331" t="str">
        <f t="shared" si="1"/>
        <v>5AA40005-1 / ODM 0W30 LS (가솔린, 디젤 겸용)-XTeer</v>
      </c>
      <c r="D7" s="331" t="s">
        <v>50</v>
      </c>
      <c r="E7" s="2"/>
      <c r="F7" s="2"/>
    </row>
    <row r="8">
      <c r="A8" s="331" t="s">
        <v>3932</v>
      </c>
      <c r="B8" s="331" t="s">
        <v>3933</v>
      </c>
      <c r="C8" s="331" t="str">
        <f t="shared" si="1"/>
        <v>5AA40006 / ODM 0W40</v>
      </c>
      <c r="D8" s="331" t="s">
        <v>50</v>
      </c>
      <c r="E8" s="2"/>
      <c r="F8" s="2"/>
    </row>
    <row r="9">
      <c r="A9" s="331" t="s">
        <v>3934</v>
      </c>
      <c r="B9" s="331" t="s">
        <v>3935</v>
      </c>
      <c r="C9" s="331" t="str">
        <f t="shared" si="1"/>
        <v>5AA40007 / ODM 0W40 LS</v>
      </c>
      <c r="D9" s="331" t="s">
        <v>50</v>
      </c>
      <c r="E9" s="2"/>
      <c r="F9" s="2"/>
    </row>
    <row r="10">
      <c r="A10" s="331" t="s">
        <v>3936</v>
      </c>
      <c r="B10" s="331" t="s">
        <v>324</v>
      </c>
      <c r="C10" s="331" t="str">
        <f t="shared" si="1"/>
        <v>5AA40008 / ODM 5W30</v>
      </c>
      <c r="D10" s="331" t="s">
        <v>50</v>
      </c>
      <c r="E10" s="2"/>
      <c r="F10" s="2"/>
    </row>
    <row r="11">
      <c r="A11" s="331" t="s">
        <v>3937</v>
      </c>
      <c r="B11" s="331" t="s">
        <v>3938</v>
      </c>
      <c r="C11" s="331" t="str">
        <f t="shared" si="1"/>
        <v>5AA40009 / ODM 5W30 BASIC-SK</v>
      </c>
      <c r="D11" s="331" t="s">
        <v>50</v>
      </c>
      <c r="E11" s="2"/>
      <c r="F11" s="2"/>
    </row>
    <row r="12">
      <c r="A12" s="331" t="s">
        <v>3939</v>
      </c>
      <c r="B12" s="331" t="s">
        <v>3940</v>
      </c>
      <c r="C12" s="331" t="str">
        <f t="shared" si="1"/>
        <v>5AA40009-1 / ODM 5W30 BASIC-SOIL</v>
      </c>
      <c r="D12" s="331" t="s">
        <v>50</v>
      </c>
      <c r="E12" s="2"/>
      <c r="F12" s="2"/>
    </row>
    <row r="13">
      <c r="A13" s="331" t="s">
        <v>3941</v>
      </c>
      <c r="B13" s="331" t="s">
        <v>3942</v>
      </c>
      <c r="C13" s="331" t="str">
        <f t="shared" si="1"/>
        <v>5AA40010 / ODM 5W40</v>
      </c>
      <c r="D13" s="331" t="s">
        <v>50</v>
      </c>
      <c r="E13" s="2"/>
      <c r="F13" s="2"/>
    </row>
    <row r="14">
      <c r="A14" s="331" t="s">
        <v>3943</v>
      </c>
      <c r="B14" s="331" t="s">
        <v>3944</v>
      </c>
      <c r="C14" s="331" t="str">
        <f t="shared" si="1"/>
        <v>5AA40011 / ODM 10W40</v>
      </c>
      <c r="D14" s="331" t="s">
        <v>50</v>
      </c>
      <c r="E14" s="2"/>
      <c r="F14" s="2"/>
    </row>
    <row r="15">
      <c r="A15" s="331" t="s">
        <v>3945</v>
      </c>
      <c r="B15" s="331" t="s">
        <v>3946</v>
      </c>
      <c r="C15" s="331" t="str">
        <f t="shared" si="1"/>
        <v>5AA40012 / MOTOR 2T SAE20</v>
      </c>
      <c r="D15" s="331" t="s">
        <v>50</v>
      </c>
      <c r="E15" s="2"/>
      <c r="F15" s="2"/>
    </row>
    <row r="16">
      <c r="A16" s="331" t="s">
        <v>3947</v>
      </c>
      <c r="B16" s="331" t="s">
        <v>3948</v>
      </c>
      <c r="C16" s="331" t="str">
        <f t="shared" si="1"/>
        <v>5AA40013 / ODM 라이닝 4T 5W40</v>
      </c>
      <c r="D16" s="331" t="s">
        <v>50</v>
      </c>
      <c r="E16" s="2"/>
      <c r="F16" s="2"/>
    </row>
    <row r="17">
      <c r="A17" s="331" t="s">
        <v>3949</v>
      </c>
      <c r="B17" s="331" t="s">
        <v>3950</v>
      </c>
      <c r="C17" s="331" t="str">
        <f t="shared" si="1"/>
        <v>5AA40014 / 헥사그래핀 4T 10W40 (색소 포함)</v>
      </c>
      <c r="D17" s="331" t="s">
        <v>50</v>
      </c>
      <c r="E17" s="2"/>
      <c r="F17" s="2"/>
    </row>
    <row r="18">
      <c r="A18" s="331" t="s">
        <v>3951</v>
      </c>
      <c r="B18" s="331" t="s">
        <v>3952</v>
      </c>
      <c r="C18" s="331" t="str">
        <f t="shared" si="1"/>
        <v>5AA40015 / 헥사그래핀 4T 10W40</v>
      </c>
      <c r="D18" s="331" t="s">
        <v>50</v>
      </c>
      <c r="E18" s="2"/>
      <c r="F18" s="2"/>
    </row>
    <row r="19">
      <c r="A19" s="331" t="s">
        <v>3953</v>
      </c>
      <c r="B19" s="331" t="s">
        <v>3954</v>
      </c>
      <c r="C19" s="331" t="str">
        <f t="shared" si="1"/>
        <v>5AA40016 / DR,GP3 - 5W40</v>
      </c>
      <c r="D19" s="331" t="s">
        <v>50</v>
      </c>
      <c r="E19" s="2"/>
      <c r="F19" s="2"/>
    </row>
    <row r="20">
      <c r="A20" s="331" t="s">
        <v>3955</v>
      </c>
      <c r="B20" s="331" t="s">
        <v>3956</v>
      </c>
      <c r="C20" s="331" t="str">
        <f t="shared" si="1"/>
        <v>5AA40017 / DR,GP4 - PAO 5W30</v>
      </c>
      <c r="D20" s="331" t="s">
        <v>50</v>
      </c>
      <c r="E20" s="2"/>
      <c r="F20" s="2"/>
    </row>
    <row r="21" ht="15.75" customHeight="1">
      <c r="A21" s="331" t="s">
        <v>3957</v>
      </c>
      <c r="B21" s="331" t="s">
        <v>3958</v>
      </c>
      <c r="C21" s="331" t="str">
        <f t="shared" si="1"/>
        <v>5AA40018 / DR,GP4 - PAO 5W40</v>
      </c>
      <c r="D21" s="331" t="s">
        <v>50</v>
      </c>
      <c r="E21" s="2"/>
      <c r="F21" s="2"/>
    </row>
    <row r="22" ht="15.75" customHeight="1">
      <c r="A22" s="331" t="s">
        <v>3959</v>
      </c>
      <c r="B22" s="331" t="s">
        <v>209</v>
      </c>
      <c r="C22" s="331" t="str">
        <f t="shared" si="1"/>
        <v>5AA40019 / ODM 5W30 PAO</v>
      </c>
      <c r="D22" s="331" t="s">
        <v>50</v>
      </c>
      <c r="E22" s="2"/>
      <c r="F22" s="2"/>
    </row>
    <row r="23" ht="15.75" customHeight="1">
      <c r="A23" s="331" t="s">
        <v>3960</v>
      </c>
      <c r="B23" s="331" t="s">
        <v>3961</v>
      </c>
      <c r="C23" s="331" t="str">
        <f t="shared" si="1"/>
        <v>5AA40020 / ODM 5W40 PAO</v>
      </c>
      <c r="D23" s="331" t="s">
        <v>50</v>
      </c>
      <c r="E23" s="2"/>
      <c r="F23" s="2"/>
    </row>
    <row r="24" ht="15.75" customHeight="1">
      <c r="A24" s="331" t="s">
        <v>3962</v>
      </c>
      <c r="B24" s="331" t="s">
        <v>3963</v>
      </c>
      <c r="C24" s="331" t="str">
        <f t="shared" si="1"/>
        <v>5AA40021 / GT formula 엔진오일 PAO 5W30</v>
      </c>
      <c r="D24" s="331" t="s">
        <v>50</v>
      </c>
      <c r="E24" s="2"/>
      <c r="F24" s="2"/>
    </row>
    <row r="25" ht="15.75" customHeight="1">
      <c r="A25" s="331" t="s">
        <v>3964</v>
      </c>
      <c r="B25" s="331" t="s">
        <v>3965</v>
      </c>
      <c r="C25" s="331" t="str">
        <f t="shared" si="1"/>
        <v>5AA40022 / GT formula 엔진오일 PAO 5W40</v>
      </c>
      <c r="D25" s="331" t="s">
        <v>50</v>
      </c>
      <c r="E25" s="2"/>
      <c r="F25" s="2"/>
    </row>
    <row r="26" ht="15.75" customHeight="1">
      <c r="A26" s="331" t="s">
        <v>3966</v>
      </c>
      <c r="B26" s="331" t="s">
        <v>3967</v>
      </c>
      <c r="C26" s="331" t="str">
        <f t="shared" si="1"/>
        <v>5AA40023 / SP-1 5W30</v>
      </c>
      <c r="D26" s="331" t="s">
        <v>50</v>
      </c>
      <c r="E26" s="2"/>
      <c r="F26" s="2"/>
    </row>
    <row r="27" ht="15.75" customHeight="1">
      <c r="A27" s="331" t="s">
        <v>3968</v>
      </c>
      <c r="B27" s="331" t="s">
        <v>3969</v>
      </c>
      <c r="C27" s="331" t="str">
        <f t="shared" si="1"/>
        <v>5AA40024 / SUMOIL 0W20</v>
      </c>
      <c r="D27" s="331" t="s">
        <v>50</v>
      </c>
      <c r="E27" s="2"/>
      <c r="F27" s="2"/>
    </row>
    <row r="28" ht="15.75" customHeight="1">
      <c r="A28" s="331" t="s">
        <v>3970</v>
      </c>
      <c r="B28" s="331" t="s">
        <v>3971</v>
      </c>
      <c r="C28" s="331" t="str">
        <f t="shared" si="1"/>
        <v>5AA40025 / SUMOIL 0W30</v>
      </c>
      <c r="D28" s="331" t="s">
        <v>50</v>
      </c>
      <c r="E28" s="2"/>
      <c r="F28" s="2"/>
    </row>
    <row r="29" ht="15.75" customHeight="1">
      <c r="A29" s="331" t="s">
        <v>3972</v>
      </c>
      <c r="B29" s="331" t="s">
        <v>3973</v>
      </c>
      <c r="C29" s="331" t="str">
        <f t="shared" si="1"/>
        <v>5AA40026 / SUMOIL 5W30</v>
      </c>
      <c r="D29" s="331" t="s">
        <v>50</v>
      </c>
      <c r="E29" s="2"/>
      <c r="F29" s="2"/>
    </row>
    <row r="30" ht="15.75" customHeight="1">
      <c r="A30" s="331" t="s">
        <v>3974</v>
      </c>
      <c r="B30" s="331" t="s">
        <v>3975</v>
      </c>
      <c r="C30" s="331" t="str">
        <f t="shared" si="1"/>
        <v>5AA40027 / SUMOIL 5W40 4T</v>
      </c>
      <c r="D30" s="331" t="s">
        <v>50</v>
      </c>
      <c r="E30" s="2"/>
      <c r="F30" s="2"/>
    </row>
    <row r="31" ht="15.75" customHeight="1">
      <c r="A31" s="331" t="s">
        <v>3976</v>
      </c>
      <c r="B31" s="331" t="s">
        <v>3977</v>
      </c>
      <c r="C31" s="331" t="str">
        <f t="shared" si="1"/>
        <v>5AA40028 / SUMOIL 5W40</v>
      </c>
      <c r="D31" s="331" t="s">
        <v>50</v>
      </c>
      <c r="E31" s="2"/>
      <c r="F31" s="2"/>
    </row>
    <row r="32" ht="15.75" customHeight="1">
      <c r="A32" s="331" t="s">
        <v>3978</v>
      </c>
      <c r="B32" s="331" t="s">
        <v>3979</v>
      </c>
      <c r="C32" s="331" t="str">
        <f t="shared" si="1"/>
        <v>5AA40029 / SUMOIL 10W40</v>
      </c>
      <c r="D32" s="331" t="s">
        <v>50</v>
      </c>
      <c r="E32" s="2"/>
      <c r="F32" s="2"/>
    </row>
    <row r="33" ht="15.75" customHeight="1">
      <c r="A33" s="331" t="s">
        <v>3980</v>
      </c>
      <c r="B33" s="331" t="s">
        <v>3981</v>
      </c>
      <c r="C33" s="331" t="str">
        <f t="shared" si="1"/>
        <v>5AA40030 / 기성 K프라임 5W30</v>
      </c>
      <c r="D33" s="331" t="s">
        <v>50</v>
      </c>
      <c r="E33" s="2"/>
      <c r="F33" s="2"/>
    </row>
    <row r="34" ht="15.75" customHeight="1">
      <c r="A34" s="331" t="s">
        <v>3982</v>
      </c>
      <c r="B34" s="331" t="s">
        <v>3983</v>
      </c>
      <c r="C34" s="331" t="str">
        <f t="shared" si="1"/>
        <v>5AA40031 / 보크 스포츠 가솔린 5W30</v>
      </c>
      <c r="D34" s="331" t="s">
        <v>50</v>
      </c>
      <c r="E34" s="2"/>
      <c r="F34" s="2"/>
    </row>
    <row r="35" ht="15.75" customHeight="1">
      <c r="A35" s="331" t="s">
        <v>3984</v>
      </c>
      <c r="B35" s="331" t="s">
        <v>3985</v>
      </c>
      <c r="C35" s="331" t="str">
        <f t="shared" si="1"/>
        <v>5AA40032 / 보크 스포츠 디젤 5W30</v>
      </c>
      <c r="D35" s="331" t="s">
        <v>50</v>
      </c>
      <c r="E35" s="2"/>
      <c r="F35" s="2"/>
    </row>
    <row r="36" ht="15.75" customHeight="1">
      <c r="A36" s="331" t="s">
        <v>3986</v>
      </c>
      <c r="B36" s="331" t="s">
        <v>3987</v>
      </c>
      <c r="C36" s="331" t="str">
        <f t="shared" si="1"/>
        <v>5AA40033 / 보크 아키라 5W30</v>
      </c>
      <c r="D36" s="331" t="s">
        <v>50</v>
      </c>
      <c r="E36" s="2"/>
      <c r="F36" s="2"/>
    </row>
    <row r="37" ht="15.75" customHeight="1">
      <c r="A37" s="331" t="s">
        <v>3988</v>
      </c>
      <c r="B37" s="331" t="s">
        <v>3989</v>
      </c>
      <c r="C37" s="331" t="str">
        <f t="shared" si="1"/>
        <v>5AA40034 / 보크 아키라 5W40</v>
      </c>
      <c r="D37" s="331" t="s">
        <v>50</v>
      </c>
      <c r="E37" s="2"/>
      <c r="F37" s="2"/>
    </row>
    <row r="38" ht="15.75" customHeight="1">
      <c r="A38" s="331" t="s">
        <v>3990</v>
      </c>
      <c r="B38" s="331" t="s">
        <v>3991</v>
      </c>
      <c r="C38" s="331" t="str">
        <f t="shared" si="1"/>
        <v>5AA40035 / 엔진오일 소모방지제</v>
      </c>
      <c r="D38" s="331" t="s">
        <v>50</v>
      </c>
      <c r="E38" s="2"/>
      <c r="F38" s="2"/>
    </row>
    <row r="39" ht="15.75" customHeight="1">
      <c r="A39" s="331" t="s">
        <v>3992</v>
      </c>
      <c r="B39" s="331" t="s">
        <v>3993</v>
      </c>
      <c r="C39" s="331" t="str">
        <f t="shared" si="1"/>
        <v>5AB40001 / 오창 엔진코팅제 A</v>
      </c>
      <c r="D39" s="331" t="s">
        <v>50</v>
      </c>
      <c r="E39" s="2"/>
      <c r="F39" s="2"/>
    </row>
    <row r="40" ht="15.75" customHeight="1">
      <c r="A40" s="331" t="s">
        <v>3994</v>
      </c>
      <c r="B40" s="331" t="s">
        <v>3995</v>
      </c>
      <c r="C40" s="331" t="str">
        <f t="shared" si="1"/>
        <v>5AB40002 / 엔진코팅제 B</v>
      </c>
      <c r="D40" s="331" t="s">
        <v>50</v>
      </c>
      <c r="E40" s="2"/>
      <c r="F40" s="2"/>
    </row>
    <row r="41" ht="15.75" customHeight="1">
      <c r="A41" s="331" t="s">
        <v>3996</v>
      </c>
      <c r="B41" s="331" t="s">
        <v>3997</v>
      </c>
      <c r="C41" s="331" t="str">
        <f t="shared" si="1"/>
        <v>5AB40003 / 엔진코팅제 C</v>
      </c>
      <c r="D41" s="331" t="s">
        <v>50</v>
      </c>
      <c r="E41" s="2"/>
      <c r="F41" s="2"/>
    </row>
    <row r="42" ht="15.75" customHeight="1">
      <c r="A42" s="331" t="s">
        <v>3998</v>
      </c>
      <c r="B42" s="331" t="s">
        <v>1720</v>
      </c>
      <c r="C42" s="331" t="str">
        <f t="shared" si="1"/>
        <v>5AB40004 / 울트라찬 엔진코팅제</v>
      </c>
      <c r="D42" s="331" t="s">
        <v>50</v>
      </c>
      <c r="E42" s="2"/>
      <c r="F42" s="2"/>
    </row>
    <row r="43" ht="15.75" customHeight="1">
      <c r="A43" s="331" t="s">
        <v>3999</v>
      </c>
      <c r="B43" s="331" t="s">
        <v>1489</v>
      </c>
      <c r="C43" s="331" t="str">
        <f t="shared" si="1"/>
        <v>5AB40005 / 엑스퍼트 엔진코팅제</v>
      </c>
      <c r="D43" s="331" t="s">
        <v>50</v>
      </c>
      <c r="E43" s="2"/>
      <c r="F43" s="2"/>
    </row>
    <row r="44" ht="15.75" customHeight="1">
      <c r="A44" s="331" t="s">
        <v>4000</v>
      </c>
      <c r="B44" s="331" t="s">
        <v>4001</v>
      </c>
      <c r="C44" s="331" t="str">
        <f t="shared" si="1"/>
        <v>5AB40006 / 무염소계 프리미엄 엔진코팅제</v>
      </c>
      <c r="D44" s="331" t="s">
        <v>50</v>
      </c>
      <c r="E44" s="2"/>
      <c r="F44" s="2"/>
    </row>
    <row r="45" ht="15.75" customHeight="1">
      <c r="A45" s="331" t="s">
        <v>4002</v>
      </c>
      <c r="B45" s="331" t="s">
        <v>4003</v>
      </c>
      <c r="C45" s="331" t="str">
        <f t="shared" si="1"/>
        <v>5AB40007 / 무염소계 프리미엄 엔진코팅제 고농축</v>
      </c>
      <c r="D45" s="331" t="s">
        <v>50</v>
      </c>
      <c r="E45" s="2"/>
      <c r="F45" s="2"/>
    </row>
    <row r="46" ht="15.75" customHeight="1">
      <c r="A46" s="331" t="s">
        <v>4004</v>
      </c>
      <c r="B46" s="331" t="s">
        <v>4005</v>
      </c>
      <c r="C46" s="331" t="str">
        <f t="shared" si="1"/>
        <v>5AB40008 / 삼마글로벌 엔진코팅제</v>
      </c>
      <c r="D46" s="331" t="s">
        <v>50</v>
      </c>
      <c r="E46" s="2"/>
      <c r="F46" s="2"/>
    </row>
    <row r="47" ht="15.75" customHeight="1">
      <c r="A47" s="331" t="s">
        <v>4006</v>
      </c>
      <c r="B47" s="331" t="s">
        <v>4007</v>
      </c>
      <c r="C47" s="331" t="str">
        <f t="shared" si="1"/>
        <v>5AB40009 / 나노파우더 분산액</v>
      </c>
      <c r="D47" s="331" t="s">
        <v>50</v>
      </c>
      <c r="E47" s="2"/>
      <c r="F47" s="2"/>
    </row>
    <row r="48" ht="15.75" customHeight="1">
      <c r="A48" s="331" t="s">
        <v>4008</v>
      </c>
      <c r="B48" s="331" t="s">
        <v>4009</v>
      </c>
      <c r="C48" s="331" t="str">
        <f t="shared" si="1"/>
        <v>5AB40010 / Graphene 희석물</v>
      </c>
      <c r="D48" s="331" t="s">
        <v>50</v>
      </c>
      <c r="E48" s="2"/>
      <c r="F48" s="2"/>
    </row>
    <row r="49" ht="15.75" customHeight="1">
      <c r="A49" s="331" t="s">
        <v>4010</v>
      </c>
      <c r="B49" s="331" t="s">
        <v>4011</v>
      </c>
      <c r="C49" s="331" t="str">
        <f t="shared" si="1"/>
        <v>5AB40011 / 프로텍 ATF 첨가제</v>
      </c>
      <c r="D49" s="331" t="s">
        <v>50</v>
      </c>
      <c r="E49" s="2"/>
      <c r="F49" s="2"/>
    </row>
    <row r="50" ht="15.75" customHeight="1">
      <c r="A50" s="331" t="s">
        <v>4012</v>
      </c>
      <c r="B50" s="331" t="s">
        <v>4013</v>
      </c>
      <c r="C50" s="331" t="str">
        <f t="shared" si="1"/>
        <v>5AB40012 / 엔진코팅제 EOA</v>
      </c>
      <c r="D50" s="331" t="s">
        <v>50</v>
      </c>
      <c r="E50" s="2"/>
      <c r="F50" s="2"/>
    </row>
    <row r="51" ht="15.75" customHeight="1">
      <c r="A51" s="331" t="s">
        <v>4014</v>
      </c>
      <c r="B51" s="331" t="s">
        <v>4015</v>
      </c>
      <c r="C51" s="331" t="str">
        <f t="shared" si="1"/>
        <v>5AB40013 / 엔진코팅제 EOA-B</v>
      </c>
      <c r="D51" s="331" t="s">
        <v>50</v>
      </c>
      <c r="E51" s="2"/>
      <c r="F51" s="2"/>
    </row>
    <row r="52" ht="15.75" customHeight="1">
      <c r="A52" s="331" t="s">
        <v>4016</v>
      </c>
      <c r="B52" s="331" t="s">
        <v>4017</v>
      </c>
      <c r="C52" s="331" t="str">
        <f t="shared" si="1"/>
        <v>5AC40001 / PROSHOT G</v>
      </c>
      <c r="D52" s="331" t="s">
        <v>50</v>
      </c>
      <c r="E52" s="2"/>
      <c r="F52" s="2"/>
    </row>
    <row r="53" ht="15.75" customHeight="1">
      <c r="A53" s="331" t="s">
        <v>4018</v>
      </c>
      <c r="B53" s="331" t="s">
        <v>4019</v>
      </c>
      <c r="C53" s="331" t="str">
        <f t="shared" si="1"/>
        <v>5AC40002 / PROSHOT D</v>
      </c>
      <c r="D53" s="331" t="s">
        <v>50</v>
      </c>
      <c r="E53" s="2"/>
      <c r="F53" s="2"/>
    </row>
    <row r="54" ht="15.75" customHeight="1">
      <c r="A54" s="331" t="s">
        <v>4020</v>
      </c>
      <c r="B54" s="331" t="s">
        <v>4021</v>
      </c>
      <c r="C54" s="331" t="str">
        <f t="shared" si="1"/>
        <v>5AC40003 / 가솔린 연료첨가제</v>
      </c>
      <c r="D54" s="331" t="s">
        <v>50</v>
      </c>
      <c r="E54" s="2"/>
      <c r="F54" s="2"/>
    </row>
    <row r="55" ht="15.75" customHeight="1">
      <c r="A55" s="331" t="s">
        <v>4022</v>
      </c>
      <c r="B55" s="331" t="s">
        <v>4023</v>
      </c>
      <c r="C55" s="331" t="str">
        <f t="shared" si="1"/>
        <v>5AC40004 / 디젤엔진시스템클리너(초고농축)</v>
      </c>
      <c r="D55" s="331" t="s">
        <v>50</v>
      </c>
      <c r="E55" s="2"/>
      <c r="F55" s="2"/>
    </row>
    <row r="56" ht="15.75" customHeight="1">
      <c r="A56" s="331" t="s">
        <v>4024</v>
      </c>
      <c r="B56" s="331" t="s">
        <v>4025</v>
      </c>
      <c r="C56" s="331" t="str">
        <f t="shared" si="1"/>
        <v>5AC40005 / 세탄부스터 경유용</v>
      </c>
      <c r="D56" s="331" t="s">
        <v>50</v>
      </c>
      <c r="E56" s="2"/>
      <c r="F56" s="2"/>
    </row>
    <row r="57" ht="15.75" customHeight="1">
      <c r="A57" s="331" t="s">
        <v>4026</v>
      </c>
      <c r="B57" s="331" t="s">
        <v>4027</v>
      </c>
      <c r="C57" s="331" t="str">
        <f t="shared" si="1"/>
        <v>5AC40006 / 프로샷 해상용 연료첨가제</v>
      </c>
      <c r="D57" s="331" t="s">
        <v>50</v>
      </c>
      <c r="E57" s="2"/>
      <c r="F57" s="2"/>
    </row>
    <row r="58" ht="15.75" customHeight="1">
      <c r="A58" s="331" t="s">
        <v>4028</v>
      </c>
      <c r="B58" s="331" t="s">
        <v>4029</v>
      </c>
      <c r="C58" s="331" t="str">
        <f t="shared" si="1"/>
        <v>5AC40007 / fuel additive diesel</v>
      </c>
      <c r="D58" s="331" t="s">
        <v>50</v>
      </c>
      <c r="E58" s="2"/>
      <c r="F58" s="2"/>
    </row>
    <row r="59" ht="15.75" customHeight="1">
      <c r="A59" s="331" t="s">
        <v>4030</v>
      </c>
      <c r="B59" s="331" t="s">
        <v>4031</v>
      </c>
      <c r="C59" s="331" t="str">
        <f t="shared" si="1"/>
        <v>5AC40008 / fuel additive gasoline</v>
      </c>
      <c r="D59" s="331" t="s">
        <v>50</v>
      </c>
      <c r="E59" s="2"/>
      <c r="F59" s="2"/>
    </row>
    <row r="60" ht="15.75" customHeight="1">
      <c r="A60" s="331" t="s">
        <v>4032</v>
      </c>
      <c r="B60" s="331" t="s">
        <v>2863</v>
      </c>
      <c r="C60" s="331" t="str">
        <f t="shared" si="1"/>
        <v>5AC40009 / 수분제거&amp;동결방지제</v>
      </c>
      <c r="D60" s="331" t="s">
        <v>50</v>
      </c>
      <c r="E60" s="2"/>
      <c r="F60" s="2"/>
    </row>
    <row r="61" ht="15.75" customHeight="1">
      <c r="A61" s="331" t="s">
        <v>4033</v>
      </c>
      <c r="B61" s="331" t="s">
        <v>4034</v>
      </c>
      <c r="C61" s="331" t="str">
        <f t="shared" si="1"/>
        <v>5AC40010 / 연료첨가제 디젤용</v>
      </c>
      <c r="D61" s="331" t="s">
        <v>50</v>
      </c>
      <c r="E61" s="2"/>
      <c r="F61" s="2"/>
    </row>
    <row r="62" ht="15.75" customHeight="1">
      <c r="A62" s="331" t="s">
        <v>4035</v>
      </c>
      <c r="B62" s="331" t="s">
        <v>4036</v>
      </c>
      <c r="C62" s="331" t="str">
        <f t="shared" si="1"/>
        <v>5AC40011 / 연료첨가제 가솔린용</v>
      </c>
      <c r="D62" s="331" t="s">
        <v>50</v>
      </c>
      <c r="E62" s="2"/>
      <c r="F62" s="2"/>
    </row>
    <row r="63" ht="15.75" customHeight="1">
      <c r="A63" s="331" t="s">
        <v>4037</v>
      </c>
      <c r="B63" s="331" t="s">
        <v>2982</v>
      </c>
      <c r="C63" s="331" t="str">
        <f t="shared" si="1"/>
        <v>5AC40012 / 몬스터루브랩 연료첨가제 가솔린용</v>
      </c>
      <c r="D63" s="331" t="s">
        <v>50</v>
      </c>
      <c r="E63" s="2"/>
      <c r="F63" s="2"/>
    </row>
    <row r="64" ht="15.75" customHeight="1">
      <c r="A64" s="331" t="s">
        <v>4038</v>
      </c>
      <c r="B64" s="331" t="s">
        <v>2987</v>
      </c>
      <c r="C64" s="331" t="str">
        <f t="shared" si="1"/>
        <v>5AC40013 / 몬스터루브랩 연료첨가제 디젤용</v>
      </c>
      <c r="D64" s="331" t="s">
        <v>50</v>
      </c>
      <c r="E64" s="2"/>
      <c r="F64" s="2"/>
    </row>
    <row r="65" ht="15.75" customHeight="1">
      <c r="A65" s="331" t="s">
        <v>4039</v>
      </c>
      <c r="B65" s="331" t="s">
        <v>4040</v>
      </c>
      <c r="C65" s="331" t="str">
        <f t="shared" si="1"/>
        <v>5AC40014 / 엔진시스템클리너 디젤</v>
      </c>
      <c r="D65" s="331" t="s">
        <v>50</v>
      </c>
      <c r="E65" s="2"/>
      <c r="F65" s="2"/>
    </row>
    <row r="66" ht="15.75" customHeight="1">
      <c r="A66" s="331" t="s">
        <v>4041</v>
      </c>
      <c r="B66" s="331" t="s">
        <v>4042</v>
      </c>
      <c r="C66" s="331" t="str">
        <f t="shared" si="1"/>
        <v>5AC40015 / 엔진시스템클리너 가솔린</v>
      </c>
      <c r="D66" s="331" t="s">
        <v>50</v>
      </c>
      <c r="E66" s="2"/>
      <c r="F66" s="2"/>
    </row>
    <row r="67" ht="15.75" customHeight="1">
      <c r="A67" s="331" t="s">
        <v>4043</v>
      </c>
      <c r="B67" s="331" t="s">
        <v>955</v>
      </c>
      <c r="C67" s="331" t="str">
        <f t="shared" si="1"/>
        <v>5AC40016 / 더파워 시그니처 연료첨가제 경유용</v>
      </c>
      <c r="D67" s="331" t="s">
        <v>50</v>
      </c>
      <c r="E67" s="2"/>
      <c r="F67" s="2"/>
    </row>
    <row r="68" ht="15.75" customHeight="1">
      <c r="A68" s="331" t="s">
        <v>4044</v>
      </c>
      <c r="B68" s="331" t="s">
        <v>959</v>
      </c>
      <c r="C68" s="331" t="str">
        <f t="shared" si="1"/>
        <v>5AC40017 / 더파워 시그니처 연료첨가제 휘발유용</v>
      </c>
      <c r="D68" s="331" t="s">
        <v>50</v>
      </c>
      <c r="E68" s="2"/>
      <c r="F68" s="2"/>
    </row>
    <row r="69" ht="15.75" customHeight="1">
      <c r="A69" s="331" t="s">
        <v>4045</v>
      </c>
      <c r="B69" s="331" t="s">
        <v>4046</v>
      </c>
      <c r="C69" s="331" t="str">
        <f t="shared" si="1"/>
        <v>5AC40018 / 쌔내로 경유용 연료첨가제</v>
      </c>
      <c r="D69" s="331" t="s">
        <v>50</v>
      </c>
      <c r="E69" s="2"/>
      <c r="F69" s="2"/>
    </row>
    <row r="70" ht="15.75" customHeight="1">
      <c r="A70" s="331" t="s">
        <v>4047</v>
      </c>
      <c r="B70" s="331" t="s">
        <v>4048</v>
      </c>
      <c r="C70" s="331" t="str">
        <f t="shared" si="1"/>
        <v>5AC40019 / 쌔내로 휘발유용 연료첨가제</v>
      </c>
      <c r="D70" s="331" t="s">
        <v>50</v>
      </c>
      <c r="E70" s="2"/>
      <c r="F70" s="2"/>
    </row>
    <row r="71" ht="15.75" customHeight="1">
      <c r="A71" s="331" t="s">
        <v>4049</v>
      </c>
      <c r="B71" s="331" t="s">
        <v>4050</v>
      </c>
      <c r="C71" s="331" t="str">
        <f t="shared" si="1"/>
        <v>5AC40020 / 가솔린 엔진시스템 크리너 Advance</v>
      </c>
      <c r="D71" s="331" t="s">
        <v>50</v>
      </c>
      <c r="E71" s="2"/>
      <c r="F71" s="2"/>
    </row>
    <row r="72" ht="15.75" customHeight="1">
      <c r="A72" s="331" t="s">
        <v>4051</v>
      </c>
      <c r="B72" s="331" t="s">
        <v>4052</v>
      </c>
      <c r="C72" s="331" t="str">
        <f t="shared" si="1"/>
        <v>5AC40021 / 디젤 엔진시스템 크리너 Advance</v>
      </c>
      <c r="D72" s="331" t="s">
        <v>50</v>
      </c>
      <c r="E72" s="2"/>
      <c r="F72" s="2"/>
    </row>
    <row r="73" ht="15.75" customHeight="1">
      <c r="A73" s="331" t="s">
        <v>4053</v>
      </c>
      <c r="B73" s="331" t="s">
        <v>4054</v>
      </c>
      <c r="C73" s="331" t="str">
        <f t="shared" si="1"/>
        <v>5AC40022 / 연료첨가제 휘발유용</v>
      </c>
      <c r="D73" s="331" t="s">
        <v>50</v>
      </c>
      <c r="E73" s="2"/>
      <c r="F73" s="2"/>
    </row>
    <row r="74" ht="15.75" customHeight="1">
      <c r="A74" s="331" t="s">
        <v>4055</v>
      </c>
      <c r="B74" s="331" t="s">
        <v>4056</v>
      </c>
      <c r="C74" s="331" t="str">
        <f t="shared" si="1"/>
        <v>5AC40023 / 연료첨가제 경유용</v>
      </c>
      <c r="D74" s="331" t="s">
        <v>50</v>
      </c>
      <c r="E74" s="2"/>
      <c r="F74" s="2"/>
    </row>
    <row r="75" ht="15.75" customHeight="1">
      <c r="A75" s="331" t="s">
        <v>4057</v>
      </c>
      <c r="B75" s="331" t="s">
        <v>4058</v>
      </c>
      <c r="C75" s="331" t="str">
        <f t="shared" si="1"/>
        <v>5AC40024 / 아드레날린 옥탄부스터</v>
      </c>
      <c r="D75" s="331" t="s">
        <v>50</v>
      </c>
      <c r="E75" s="2"/>
      <c r="F75" s="2"/>
    </row>
    <row r="76" ht="15.75" customHeight="1">
      <c r="A76" s="331" t="s">
        <v>4059</v>
      </c>
      <c r="B76" s="331" t="s">
        <v>4060</v>
      </c>
      <c r="C76" s="331" t="str">
        <f t="shared" si="1"/>
        <v>5AC40025 / 가솔린엔진시스템 옥탄부스터</v>
      </c>
      <c r="D76" s="331" t="s">
        <v>50</v>
      </c>
      <c r="E76" s="2"/>
      <c r="F76" s="2"/>
    </row>
    <row r="77" ht="15.75" customHeight="1">
      <c r="A77" s="331" t="s">
        <v>4061</v>
      </c>
      <c r="B77" s="331" t="s">
        <v>4062</v>
      </c>
      <c r="C77" s="331" t="str">
        <f t="shared" si="1"/>
        <v>5AC40026 / Diesel Fuel Additive</v>
      </c>
      <c r="D77" s="331" t="s">
        <v>50</v>
      </c>
      <c r="E77" s="2"/>
      <c r="F77" s="2"/>
    </row>
    <row r="78" ht="15.75" customHeight="1">
      <c r="A78" s="331" t="s">
        <v>4063</v>
      </c>
      <c r="B78" s="331" t="s">
        <v>4064</v>
      </c>
      <c r="C78" s="331" t="str">
        <f t="shared" si="1"/>
        <v>5AC40027 / Gasoline Fuel Additive</v>
      </c>
      <c r="D78" s="331" t="s">
        <v>50</v>
      </c>
      <c r="E78" s="2"/>
      <c r="F78" s="2"/>
    </row>
    <row r="79" ht="15.75" customHeight="1">
      <c r="A79" s="331" t="s">
        <v>4065</v>
      </c>
      <c r="B79" s="331" t="s">
        <v>4066</v>
      </c>
      <c r="C79" s="331" t="str">
        <f t="shared" si="1"/>
        <v>5AC40028 / 엔진부스터클리너 프로 PLUS 하이브리드</v>
      </c>
      <c r="D79" s="331" t="s">
        <v>50</v>
      </c>
      <c r="E79" s="2"/>
      <c r="F79" s="2"/>
    </row>
    <row r="80" ht="15.75" customHeight="1">
      <c r="A80" s="331" t="s">
        <v>4067</v>
      </c>
      <c r="B80" s="331" t="s">
        <v>4068</v>
      </c>
      <c r="C80" s="331" t="str">
        <f t="shared" si="1"/>
        <v>5AC40029 / 카밈 엔진부스터클리너 프로 PLUS 경유용</v>
      </c>
      <c r="D80" s="331" t="s">
        <v>50</v>
      </c>
      <c r="E80" s="2"/>
      <c r="F80" s="2"/>
    </row>
    <row r="81" ht="15.75" customHeight="1">
      <c r="A81" s="331" t="s">
        <v>4069</v>
      </c>
      <c r="B81" s="331" t="s">
        <v>4070</v>
      </c>
      <c r="C81" s="331" t="str">
        <f t="shared" si="1"/>
        <v>5AC40030 / 카밈 엔진부스터클리너 프로 PLUS 휘발유용</v>
      </c>
      <c r="D81" s="331" t="s">
        <v>50</v>
      </c>
      <c r="E81" s="2"/>
      <c r="F81" s="2"/>
    </row>
    <row r="82" ht="15.75" customHeight="1">
      <c r="A82" s="331" t="s">
        <v>4071</v>
      </c>
      <c r="B82" s="331" t="s">
        <v>4072</v>
      </c>
      <c r="C82" s="331" t="str">
        <f t="shared" si="1"/>
        <v>5AC40031 / 가솔린 촉매 산소센서클리너</v>
      </c>
      <c r="D82" s="331" t="s">
        <v>50</v>
      </c>
      <c r="E82" s="2"/>
      <c r="F82" s="2"/>
    </row>
    <row r="83" ht="15.75" customHeight="1">
      <c r="A83" s="331" t="s">
        <v>4073</v>
      </c>
      <c r="B83" s="331" t="s">
        <v>4074</v>
      </c>
      <c r="C83" s="331" t="str">
        <f t="shared" si="1"/>
        <v>5AC40032 / 옥탄부스터(청색)</v>
      </c>
      <c r="D83" s="331" t="s">
        <v>50</v>
      </c>
      <c r="E83" s="2"/>
      <c r="F83" s="2"/>
    </row>
    <row r="84" ht="15.75" customHeight="1">
      <c r="A84" s="331" t="s">
        <v>4075</v>
      </c>
      <c r="B84" s="331" t="s">
        <v>4076</v>
      </c>
      <c r="C84" s="331" t="str">
        <f t="shared" si="1"/>
        <v>5AC40033 / 청색 색소(지용성)</v>
      </c>
      <c r="D84" s="331" t="s">
        <v>50</v>
      </c>
      <c r="E84" s="2"/>
      <c r="F84" s="2"/>
    </row>
    <row r="85" ht="15.75" customHeight="1">
      <c r="A85" s="331" t="s">
        <v>4077</v>
      </c>
      <c r="B85" s="331" t="s">
        <v>4078</v>
      </c>
      <c r="C85" s="331" t="str">
        <f t="shared" si="1"/>
        <v>5AD40001 / DPF 클리너 (프로샷, ODM)</v>
      </c>
      <c r="D85" s="331" t="s">
        <v>50</v>
      </c>
      <c r="E85" s="2"/>
      <c r="F85" s="2"/>
    </row>
    <row r="86" ht="15.75" customHeight="1">
      <c r="A86" s="331" t="s">
        <v>4079</v>
      </c>
      <c r="B86" s="331" t="s">
        <v>4080</v>
      </c>
      <c r="C86" s="331" t="str">
        <f t="shared" si="1"/>
        <v>5AD40002 / 카밈 DPF클리너 PRO플러스</v>
      </c>
      <c r="D86" s="331" t="s">
        <v>50</v>
      </c>
      <c r="E86" s="2"/>
      <c r="F86" s="2"/>
    </row>
    <row r="87" ht="15.75" customHeight="1">
      <c r="A87" s="331" t="s">
        <v>4081</v>
      </c>
      <c r="B87" s="331" t="s">
        <v>4082</v>
      </c>
      <c r="C87" s="331" t="str">
        <f t="shared" si="1"/>
        <v>5AE40001 / SCR 723</v>
      </c>
      <c r="D87" s="331" t="s">
        <v>50</v>
      </c>
      <c r="E87" s="2"/>
      <c r="F87" s="2"/>
    </row>
    <row r="88" ht="15.75" customHeight="1">
      <c r="A88" s="331" t="s">
        <v>4083</v>
      </c>
      <c r="B88" s="331" t="s">
        <v>2198</v>
      </c>
      <c r="C88" s="331" t="str">
        <f t="shared" si="1"/>
        <v>5AF40001 / 크린텍 가죽클리너</v>
      </c>
      <c r="D88" s="331" t="s">
        <v>50</v>
      </c>
      <c r="E88" s="2"/>
      <c r="F88" s="2"/>
    </row>
    <row r="89" ht="15.75" customHeight="1">
      <c r="A89" s="331" t="s">
        <v>4084</v>
      </c>
      <c r="B89" s="331" t="s">
        <v>211</v>
      </c>
      <c r="C89" s="331" t="str">
        <f t="shared" si="1"/>
        <v>5AF40002 / 크린텍 방청윤활제</v>
      </c>
      <c r="D89" s="331" t="s">
        <v>50</v>
      </c>
      <c r="E89" s="2"/>
      <c r="F89" s="2"/>
    </row>
    <row r="90" ht="15.75" customHeight="1">
      <c r="A90" s="331" t="s">
        <v>4085</v>
      </c>
      <c r="B90" s="331" t="s">
        <v>4086</v>
      </c>
      <c r="C90" s="331" t="str">
        <f t="shared" si="1"/>
        <v>5AG40001 / HD 부동액(원액-100%)</v>
      </c>
      <c r="D90" s="331" t="s">
        <v>50</v>
      </c>
      <c r="E90" s="2"/>
      <c r="F90" s="2"/>
    </row>
    <row r="91" ht="15.75" customHeight="1">
      <c r="A91" s="331" t="s">
        <v>4087</v>
      </c>
      <c r="B91" s="331" t="s">
        <v>4088</v>
      </c>
      <c r="C91" s="331" t="str">
        <f t="shared" si="1"/>
        <v>5AG40002 / HD 부동액(거품최소화) 첨가제 제품</v>
      </c>
      <c r="D91" s="331" t="s">
        <v>50</v>
      </c>
      <c r="E91" s="2"/>
      <c r="F91" s="2"/>
    </row>
    <row r="92" ht="15.75" customHeight="1">
      <c r="A92" s="331" t="s">
        <v>4089</v>
      </c>
      <c r="B92" s="331" t="s">
        <v>4090</v>
      </c>
      <c r="C92" s="331" t="str">
        <f t="shared" si="1"/>
        <v>5AG40003 / PG부동액 프리믹스</v>
      </c>
      <c r="D92" s="331" t="s">
        <v>50</v>
      </c>
      <c r="E92" s="2"/>
      <c r="F92" s="2"/>
    </row>
    <row r="93" ht="15.75" customHeight="1">
      <c r="A93" s="331" t="s">
        <v>4091</v>
      </c>
      <c r="B93" s="331" t="s">
        <v>4092</v>
      </c>
      <c r="C93" s="331" t="str">
        <f t="shared" si="1"/>
        <v>5AG40004 / 녹색 부동액 첨가제</v>
      </c>
      <c r="D93" s="331" t="s">
        <v>50</v>
      </c>
      <c r="E93" s="2"/>
      <c r="F93" s="2"/>
    </row>
    <row r="94" ht="15.75" customHeight="1">
      <c r="A94" s="331" t="s">
        <v>4093</v>
      </c>
      <c r="B94" s="331" t="s">
        <v>4094</v>
      </c>
      <c r="C94" s="331" t="str">
        <f t="shared" si="1"/>
        <v>5AG40005 / 델파이 냉각수 (희석)</v>
      </c>
      <c r="D94" s="331" t="s">
        <v>50</v>
      </c>
      <c r="E94" s="2"/>
      <c r="F94" s="2"/>
    </row>
    <row r="95" ht="15.75" customHeight="1">
      <c r="A95" s="331" t="s">
        <v>4095</v>
      </c>
      <c r="B95" s="331" t="s">
        <v>4096</v>
      </c>
      <c r="C95" s="331" t="str">
        <f t="shared" si="1"/>
        <v>5AG40006 / 부동액 녹색 색소</v>
      </c>
      <c r="D95" s="331" t="s">
        <v>50</v>
      </c>
      <c r="E95" s="2"/>
      <c r="F95" s="2"/>
    </row>
    <row r="96" ht="15.75" customHeight="1">
      <c r="A96" s="331" t="s">
        <v>4097</v>
      </c>
      <c r="B96" s="331" t="s">
        <v>4098</v>
      </c>
      <c r="C96" s="331" t="str">
        <f t="shared" si="1"/>
        <v>5AG40007 / 부동액 적색 색소</v>
      </c>
      <c r="D96" s="331" t="s">
        <v>50</v>
      </c>
      <c r="E96" s="2"/>
      <c r="F96" s="2"/>
    </row>
    <row r="97" ht="15.75" customHeight="1">
      <c r="A97" s="331" t="s">
        <v>4099</v>
      </c>
      <c r="B97" s="331" t="s">
        <v>4100</v>
      </c>
      <c r="C97" s="331" t="str">
        <f t="shared" si="1"/>
        <v>5AG40008 / 부동액 청색 색소</v>
      </c>
      <c r="D97" s="331" t="s">
        <v>50</v>
      </c>
      <c r="E97" s="2"/>
      <c r="F97" s="2"/>
    </row>
    <row r="98" ht="15.75" customHeight="1">
      <c r="A98" s="331" t="s">
        <v>4101</v>
      </c>
      <c r="B98" s="331" t="s">
        <v>4102</v>
      </c>
      <c r="C98" s="331" t="str">
        <f t="shared" si="1"/>
        <v>5AG40009 / 청색 부동액(하이퍼가드 포뮬라)</v>
      </c>
      <c r="D98" s="331" t="s">
        <v>50</v>
      </c>
      <c r="E98" s="2"/>
      <c r="F98" s="2"/>
    </row>
    <row r="99" ht="15.75" customHeight="1">
      <c r="A99" s="331" t="s">
        <v>4103</v>
      </c>
      <c r="B99" s="331" t="s">
        <v>4104</v>
      </c>
      <c r="C99" s="331" t="str">
        <f t="shared" si="1"/>
        <v>5AG40010 / 핑크 부동액 첨가제</v>
      </c>
      <c r="D99" s="331" t="s">
        <v>50</v>
      </c>
      <c r="E99" s="2"/>
      <c r="F99" s="2"/>
    </row>
    <row r="100" ht="15.75" customHeight="1">
      <c r="A100" s="331" t="s">
        <v>4105</v>
      </c>
      <c r="B100" s="331" t="s">
        <v>4106</v>
      </c>
      <c r="C100" s="331" t="str">
        <f t="shared" si="1"/>
        <v>5AH40001 / BT solution-1</v>
      </c>
      <c r="D100" s="331" t="s">
        <v>50</v>
      </c>
      <c r="E100" s="2"/>
      <c r="F100" s="2"/>
    </row>
    <row r="101" ht="15.75" customHeight="1">
      <c r="A101" s="331" t="s">
        <v>4107</v>
      </c>
      <c r="B101" s="331" t="s">
        <v>4108</v>
      </c>
      <c r="C101" s="331" t="str">
        <f t="shared" si="1"/>
        <v>5AH40002 / BT solution-2</v>
      </c>
      <c r="D101" s="331" t="s">
        <v>50</v>
      </c>
      <c r="E101" s="2"/>
      <c r="F101" s="2"/>
    </row>
    <row r="102" ht="15.75" customHeight="1">
      <c r="A102" s="331" t="s">
        <v>4109</v>
      </c>
      <c r="B102" s="331" t="s">
        <v>4110</v>
      </c>
      <c r="C102" s="331" t="str">
        <f t="shared" si="1"/>
        <v>5AH40003 / 브레이크액 4종</v>
      </c>
      <c r="D102" s="331" t="s">
        <v>50</v>
      </c>
      <c r="E102" s="2"/>
      <c r="F102" s="2"/>
    </row>
    <row r="103" ht="15.75" customHeight="1">
      <c r="A103" s="331" t="s">
        <v>4111</v>
      </c>
      <c r="B103" s="331" t="s">
        <v>4112</v>
      </c>
      <c r="C103" s="331" t="str">
        <f t="shared" si="1"/>
        <v>5AH40004 / 브레이크액 6종</v>
      </c>
      <c r="D103" s="331" t="s">
        <v>50</v>
      </c>
      <c r="E103" s="2"/>
      <c r="F103" s="2"/>
    </row>
    <row r="104" ht="15.75" customHeight="1">
      <c r="A104" s="331" t="s">
        <v>4113</v>
      </c>
      <c r="B104" s="331" t="s">
        <v>4114</v>
      </c>
      <c r="C104" s="331" t="str">
        <f t="shared" si="1"/>
        <v>5AJ40001 / 유압유첨가제 (양지유화)</v>
      </c>
      <c r="D104" s="331" t="s">
        <v>50</v>
      </c>
      <c r="E104" s="2"/>
      <c r="F104" s="2"/>
    </row>
    <row r="105" ht="15.75" customHeight="1">
      <c r="A105" s="331" t="s">
        <v>4115</v>
      </c>
      <c r="B105" s="331" t="s">
        <v>4116</v>
      </c>
      <c r="C105" s="331" t="str">
        <f t="shared" si="1"/>
        <v>5AJ40002 / 바이크체인 루브 부스터 (건식)</v>
      </c>
      <c r="D105" s="331" t="s">
        <v>50</v>
      </c>
      <c r="E105" s="2"/>
      <c r="F105" s="2"/>
    </row>
    <row r="106" ht="15.75" customHeight="1">
      <c r="A106" s="331" t="s">
        <v>4117</v>
      </c>
      <c r="B106" s="331" t="s">
        <v>4118</v>
      </c>
      <c r="C106" s="331" t="str">
        <f t="shared" si="1"/>
        <v>5AJ40003 / 바이크체인 루브 부스터 (습식)</v>
      </c>
      <c r="D106" s="331" t="s">
        <v>50</v>
      </c>
      <c r="E106" s="2"/>
      <c r="F106" s="2"/>
    </row>
    <row r="107" ht="15.75" customHeight="1">
      <c r="A107" s="331" t="s">
        <v>4119</v>
      </c>
      <c r="B107" s="331" t="s">
        <v>4120</v>
      </c>
      <c r="C107" s="331" t="str">
        <f t="shared" si="1"/>
        <v>5AJ40004 / 보라주스 체인클리너</v>
      </c>
      <c r="D107" s="331" t="s">
        <v>50</v>
      </c>
      <c r="E107" s="2"/>
      <c r="F107" s="2"/>
    </row>
    <row r="108" ht="15.75" customHeight="1">
      <c r="A108" s="331" t="s">
        <v>4121</v>
      </c>
      <c r="B108" s="331" t="s">
        <v>4122</v>
      </c>
      <c r="C108" s="331" t="str">
        <f t="shared" si="1"/>
        <v>5AJ40005 / 체인클리너(Yellow)</v>
      </c>
      <c r="D108" s="331" t="s">
        <v>50</v>
      </c>
      <c r="E108" s="2"/>
      <c r="F108" s="2"/>
    </row>
    <row r="109" ht="15.75" customHeight="1">
      <c r="A109" s="331" t="s">
        <v>4123</v>
      </c>
      <c r="B109" s="331" t="s">
        <v>4124</v>
      </c>
      <c r="C109" s="331" t="str">
        <f t="shared" si="1"/>
        <v>5AJ40006 / 체인클리너 색소(Violet)</v>
      </c>
      <c r="D109" s="331" t="s">
        <v>50</v>
      </c>
      <c r="E109" s="2"/>
      <c r="F109" s="2"/>
    </row>
    <row r="110" ht="15.75" customHeight="1">
      <c r="A110" s="331" t="s">
        <v>4125</v>
      </c>
      <c r="B110" s="331" t="s">
        <v>4126</v>
      </c>
      <c r="C110" s="331" t="str">
        <f t="shared" si="1"/>
        <v>5AJ40007 / 체인클리너 색소(Yellow)</v>
      </c>
      <c r="D110" s="331" t="s">
        <v>50</v>
      </c>
      <c r="E110" s="2"/>
      <c r="F110" s="2"/>
    </row>
    <row r="111" ht="15.75" customHeight="1">
      <c r="A111" s="331" t="s">
        <v>4127</v>
      </c>
      <c r="B111" s="331" t="s">
        <v>4128</v>
      </c>
      <c r="C111" s="331" t="str">
        <f t="shared" si="1"/>
        <v>5AJ40008 / 무용제 엔진세척제-노솔벤트</v>
      </c>
      <c r="D111" s="331" t="s">
        <v>50</v>
      </c>
      <c r="E111" s="2"/>
      <c r="F111" s="2"/>
    </row>
    <row r="112" ht="15.75" customHeight="1">
      <c r="A112" s="331" t="s">
        <v>4129</v>
      </c>
      <c r="B112" s="331" t="s">
        <v>4130</v>
      </c>
      <c r="C112" s="331" t="str">
        <f t="shared" si="1"/>
        <v>5AJ40009 / 엔진 세척제 (크린텍)-솔벤트</v>
      </c>
      <c r="D112" s="331" t="s">
        <v>50</v>
      </c>
      <c r="E112" s="2"/>
      <c r="F112" s="2"/>
    </row>
    <row r="113" ht="15.75" customHeight="1">
      <c r="A113" s="331" t="s">
        <v>4131</v>
      </c>
      <c r="B113" s="331" t="s">
        <v>4132</v>
      </c>
      <c r="C113" s="331" t="str">
        <f t="shared" si="1"/>
        <v>5AJ40010 / 라디에이터 녹 제거제</v>
      </c>
      <c r="D113" s="331" t="s">
        <v>50</v>
      </c>
      <c r="E113" s="2"/>
      <c r="F113" s="2"/>
    </row>
    <row r="114" ht="15.75" customHeight="1">
      <c r="A114" s="331" t="s">
        <v>4133</v>
      </c>
      <c r="B114" s="331" t="s">
        <v>4134</v>
      </c>
      <c r="C114" s="331" t="str">
        <f t="shared" si="1"/>
        <v>5AJ40011 / RADI-1 녹방지제</v>
      </c>
      <c r="D114" s="331" t="s">
        <v>50</v>
      </c>
      <c r="E114" s="2"/>
      <c r="F114" s="2"/>
    </row>
    <row r="115" ht="15.75" customHeight="1">
      <c r="A115" s="331" t="s">
        <v>4135</v>
      </c>
      <c r="B115" s="331" t="s">
        <v>4136</v>
      </c>
      <c r="C115" s="331" t="str">
        <f t="shared" si="1"/>
        <v>5AJ40012 / 라벤더 희석액</v>
      </c>
      <c r="D115" s="331" t="s">
        <v>50</v>
      </c>
      <c r="E115" s="2"/>
      <c r="F115" s="2"/>
    </row>
    <row r="116" ht="15.75" customHeight="1">
      <c r="A116" s="331" t="s">
        <v>4137</v>
      </c>
      <c r="B116" s="331" t="s">
        <v>4138</v>
      </c>
      <c r="C116" s="331" t="str">
        <f t="shared" si="1"/>
        <v>5AJ40013 / 진공압축기유 (VPO-68A)</v>
      </c>
      <c r="D116" s="331" t="s">
        <v>50</v>
      </c>
      <c r="E116" s="2"/>
      <c r="F116" s="2"/>
    </row>
    <row r="117" ht="15.75" customHeight="1">
      <c r="A117" s="331" t="s">
        <v>4139</v>
      </c>
      <c r="B117" s="331" t="s">
        <v>4140</v>
      </c>
      <c r="C117" s="331" t="str">
        <f t="shared" si="1"/>
        <v>5AJ40014 / 울트라클리너(VS2020)</v>
      </c>
      <c r="D117" s="331" t="s">
        <v>50</v>
      </c>
      <c r="E117" s="2"/>
      <c r="F117" s="2"/>
    </row>
    <row r="118" ht="15.75" customHeight="1">
      <c r="A118" s="331" t="s">
        <v>4141</v>
      </c>
      <c r="B118" s="331" t="s">
        <v>4142</v>
      </c>
      <c r="C118" s="331" t="str">
        <f t="shared" si="1"/>
        <v>5AJ40015 / 유압작동유 AW32</v>
      </c>
      <c r="D118" s="331" t="s">
        <v>50</v>
      </c>
      <c r="E118" s="2"/>
      <c r="F118" s="2"/>
    </row>
    <row r="119" ht="15.75" customHeight="1">
      <c r="A119" s="332" t="s">
        <v>4143</v>
      </c>
      <c r="B119" s="332" t="s">
        <v>4144</v>
      </c>
      <c r="C119" s="331" t="str">
        <f t="shared" si="1"/>
        <v>5AJ40016 / 철분 제거제</v>
      </c>
      <c r="D119" s="333" t="s">
        <v>4145</v>
      </c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8.29"/>
    <col customWidth="1" min="3" max="3" width="14.0"/>
    <col customWidth="1" min="4" max="4" width="70.71"/>
    <col customWidth="1" min="5" max="5" width="10.0"/>
    <col customWidth="1" min="6" max="6" width="12.0"/>
    <col customWidth="1" min="7" max="7" width="18.0"/>
    <col customWidth="1" min="8" max="8" width="14.0"/>
    <col customWidth="1" min="9" max="10" width="18.0"/>
    <col customWidth="1" min="11" max="11" width="16.0"/>
    <col customWidth="1" min="12" max="27" width="8.71"/>
  </cols>
  <sheetData>
    <row r="1" ht="17.25" customHeight="1">
      <c r="A1" s="334" t="s">
        <v>7</v>
      </c>
      <c r="B1" s="334" t="s">
        <v>4146</v>
      </c>
      <c r="C1" s="334" t="s">
        <v>4147</v>
      </c>
      <c r="D1" s="334" t="s">
        <v>4148</v>
      </c>
      <c r="E1" s="334" t="s">
        <v>503</v>
      </c>
      <c r="F1" s="334" t="s">
        <v>4149</v>
      </c>
      <c r="G1" s="335" t="s">
        <v>4150</v>
      </c>
      <c r="H1" s="336" t="s">
        <v>15</v>
      </c>
      <c r="I1" s="337" t="s">
        <v>16</v>
      </c>
      <c r="J1" s="334" t="s">
        <v>18</v>
      </c>
      <c r="K1" s="337" t="s">
        <v>73</v>
      </c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  <c r="Z1" s="338"/>
      <c r="AA1" s="8"/>
    </row>
    <row r="2" ht="17.25" customHeight="1">
      <c r="A2" s="340">
        <f>IFERROR(__xludf.DUMMYFUNCTION("LET(
  yr,IFERROR(YEAR(INDEX(FILTER('월간설정'!C5:C1201,'월간설정'!C5:C1201&lt;&gt;""""),1)),YEAR(TODAY())),
  sheets,FILTER('월간설정'!B5:B1201,'월간설정'!B5:B1201&lt;&gt;""""),
  norm,LAMBDA(sh,title,typ,dept,
    IFERROR(
      LET(
        s,XMATCH(title,INDIRECT(""'""&amp;sh&amp;""'!A:"&amp;"A""),0),
        e,XMATCH(""총수량"",INDIRECT(""'""&amp;sh&amp;""'!A""&amp;(s+2)&amp;"":A""),0)+s+1,
        nm,INDIRECT(""'""&amp;sh&amp;""'!A""&amp;(s+2)&amp;"":A""&amp;(e-1)),
        cp,INDIRECT(""'""&amp;sh&amp;""'!B""&amp;(s+2)&amp;"":B""&amp;(e-1)),
        qt,INDIRECT(""'""&amp;sh&amp;""'!C""&amp;(s+2)&amp;"":C""&amp;(e-1)),"&amp;"
        pe,INDIRECT(""'""&amp;sh&amp;""'!F""&amp;(s+2)&amp;"":F""&amp;(e-1)),
        ln,INDIRECT(""'""&amp;sh&amp;""'!G""&amp;(s+2)&amp;"":G""&amp;(e-1)),
        nt,INDIRECT(""'""&amp;sh&amp;""'!H""&amp;(s+2)&amp;"":H""&amp;(e-1)),
        cat,IF(OR(typ=""포장"",typ=""라벨""),INDIRECT(""'""&amp;sh&amp;""'!J""&amp;(s+2)&amp;"":J""&amp;"&amp;"(e-1)),IF(nm&lt;&gt;"""","""","""")),
        FILTER(
          HSTACK(
            IF(nm&lt;&gt;"""",DATE(yr,VALUE(LEFT(sh,2)),VALUE(RIGHT(sh,2))),""""),
            IF(nm&lt;&gt;"""",typ,""""),
            IF(nm&lt;&gt;"""",dept,""""),
            nm,
            cp,
         "&amp;"   qt,
            pe,
            ln,
            nt,
            cat
          ),
          nm&lt;&gt;""""
        )
      ),
      {"""","""","""","""","""","""","""","""","""",""""}
    )
  ),
  cour,LAMBDA(sh,
    IFERROR(
      LET(
        s,XMATCH(""■ 택"&amp;"배출고현황"",INDIRECT(""'""&amp;sh&amp;""'!A:A""),0),
        e,XMATCH(""총수량"",INDIRECT(""'""&amp;sh&amp;""'!A""&amp;(s+2)&amp;"":A""),0)+s+1,
        nm,INDIRECT(""'""&amp;sh&amp;""'!A""&amp;(s+2)&amp;"":A""&amp;(e-1)),
        qt,INDIRECT(""'""&amp;sh&amp;""'!B""&amp;(s+2)&amp;"":B""&amp;(e-1)),
        FILTER(
         "&amp;" HSTACK(
            IF(nm&lt;&gt;"""",DATE(yr,VALUE(LEFT(sh,2)),VALUE(RIGHT(sh,2))),""""),
            IF(nm&lt;&gt;"""",""택배출고현황"",""""),
            IF(nm&lt;&gt;"""",""택배출고현황"",""""),
            nm,
            IF(nm&lt;&gt;"""","""",""""),
            qt,
            IF(nm"&amp;"&lt;&gt;"""","""",""""),
            IF(nm&lt;&gt;"""","""",""""),
            IF(nm&lt;&gt;"""","""",""""),
            IF(nm&lt;&gt;"""","""","""")
          ),
          nm&lt;&gt;""""
        )
      ),
      {"""","""","""","""","""","""","""","""","""",""""}
    )
  ),
  raw,RED"&amp;"UCE(
    {"""","""","""","""","""","""","""","""","""",""""},
    sheets,
    LAMBDA(acc,sh,
      VSTACK(
        acc,
        norm(sh,""■ 제품포장작업"",""포장"",""포장부""),
        norm(sh,""■ 라벨부착작업"",""라벨"",""라벨부""),
        norm(sh,""■ 원액생산작업"",""원액생산"",""원액생"&amp;"산부""),
        norm(sh,""■ 구매발주내역"",""자재발주"",""구매부""),
        norm(sh,""■ 이동제품"",""이동제품"",""자재물류""),
        cour(sh)
      )
    )
  ),
  IFERROR(FILTER(raw,INDEX(raw,,1)&lt;&gt;""""),{"""","""","""","""","""","""","""","""","""",""""})
)"),46266.0)</f>
        <v>46266</v>
      </c>
      <c r="B2" s="341" t="str">
        <f>IFERROR(__xludf.DUMMYFUNCTION("""COMPUTED_VALUE"""),"포장")</f>
        <v>포장</v>
      </c>
      <c r="C2" s="341" t="str">
        <f>IFERROR(__xludf.DUMMYFUNCTION("""COMPUTED_VALUE"""),"포장부")</f>
        <v>포장부</v>
      </c>
      <c r="D2" s="342" t="str">
        <f>IFERROR(__xludf.DUMMYFUNCTION("""COMPUTED_VALUE"""),"2AH40004 / 온루브 맥스 프리미엄 브레이크액 DOT-4+ | 1L")</f>
        <v>2AH40004 / 온루브 맥스 프리미엄 브레이크액 DOT-4+ | 1L</v>
      </c>
      <c r="E2" s="341" t="str">
        <f>IFERROR(__xludf.DUMMYFUNCTION("""COMPUTED_VALUE"""),"1L")</f>
        <v>1L</v>
      </c>
      <c r="F2" s="342">
        <f>IFERROR(__xludf.DUMMYFUNCTION("""COMPUTED_VALUE"""),1200.0)</f>
        <v>1200</v>
      </c>
      <c r="G2" s="343">
        <f>IFERROR(__xludf.DUMMYFUNCTION("""COMPUTED_VALUE"""),3.0)</f>
        <v>3</v>
      </c>
      <c r="H2" s="344">
        <f>IFERROR(__xludf.DUMMYFUNCTION("""COMPUTED_VALUE"""),13.5)</f>
        <v>13.5</v>
      </c>
      <c r="I2" s="342" t="str">
        <f>IFERROR(__xludf.DUMMYFUNCTION("""COMPUTED_VALUE"""),"수동3")</f>
        <v>수동3</v>
      </c>
      <c r="J2" s="342" t="str">
        <f>IFERROR(__xludf.DUMMYFUNCTION("""COMPUTED_VALUE"""),"브레이크액")</f>
        <v>브레이크액</v>
      </c>
      <c r="K2" s="342"/>
      <c r="L2" s="338"/>
      <c r="M2" s="338"/>
      <c r="N2" s="338"/>
      <c r="O2" s="338"/>
      <c r="P2" s="338"/>
      <c r="Q2" s="338"/>
      <c r="R2" s="338"/>
      <c r="S2" s="338"/>
      <c r="T2" s="338"/>
      <c r="U2" s="338"/>
      <c r="V2" s="338"/>
      <c r="W2" s="338"/>
      <c r="X2" s="338"/>
      <c r="Y2" s="338"/>
      <c r="Z2" s="338"/>
      <c r="AA2" s="8"/>
    </row>
    <row r="3" ht="17.25" customHeight="1">
      <c r="A3" s="340">
        <f>IFERROR(__xludf.DUMMYFUNCTION("""COMPUTED_VALUE"""),46266.0)</f>
        <v>46266</v>
      </c>
      <c r="B3" s="341" t="str">
        <f>IFERROR(__xludf.DUMMYFUNCTION("""COMPUTED_VALUE"""),"포장")</f>
        <v>포장</v>
      </c>
      <c r="C3" s="341" t="str">
        <f>IFERROR(__xludf.DUMMYFUNCTION("""COMPUTED_VALUE"""),"포장부")</f>
        <v>포장부</v>
      </c>
      <c r="D3" s="342" t="str">
        <f>IFERROR(__xludf.DUMMYFUNCTION("""COMPUTED_VALUE"""),"2AH40003 / 디알텍 브레이크액 DOT-4 플러스 | 1L")</f>
        <v>2AH40003 / 디알텍 브레이크액 DOT-4 플러스 | 1L</v>
      </c>
      <c r="E3" s="341" t="str">
        <f>IFERROR(__xludf.DUMMYFUNCTION("""COMPUTED_VALUE"""),"1L")</f>
        <v>1L</v>
      </c>
      <c r="F3" s="342">
        <f>IFERROR(__xludf.DUMMYFUNCTION("""COMPUTED_VALUE"""),180.0)</f>
        <v>180</v>
      </c>
      <c r="G3" s="343">
        <f>IFERROR(__xludf.DUMMYFUNCTION("""COMPUTED_VALUE"""),3.0)</f>
        <v>3</v>
      </c>
      <c r="H3" s="344">
        <f>IFERROR(__xludf.DUMMYFUNCTION("""COMPUTED_VALUE"""),3.0)</f>
        <v>3</v>
      </c>
      <c r="I3" s="342" t="str">
        <f>IFERROR(__xludf.DUMMYFUNCTION("""COMPUTED_VALUE"""),"수동3")</f>
        <v>수동3</v>
      </c>
      <c r="J3" s="342" t="str">
        <f>IFERROR(__xludf.DUMMYFUNCTION("""COMPUTED_VALUE"""),"브레이크액")</f>
        <v>브레이크액</v>
      </c>
      <c r="K3" s="342"/>
      <c r="L3" s="338"/>
      <c r="M3" s="338"/>
      <c r="N3" s="338"/>
      <c r="O3" s="338"/>
      <c r="P3" s="338"/>
      <c r="Q3" s="338"/>
      <c r="R3" s="338"/>
      <c r="S3" s="338"/>
      <c r="T3" s="338"/>
      <c r="U3" s="338"/>
      <c r="V3" s="338"/>
      <c r="W3" s="338"/>
      <c r="X3" s="338"/>
      <c r="Y3" s="338"/>
      <c r="Z3" s="338"/>
      <c r="AA3" s="8"/>
    </row>
    <row r="4" ht="17.25" customHeight="1">
      <c r="A4" s="340">
        <f>IFERROR(__xludf.DUMMYFUNCTION("""COMPUTED_VALUE"""),46266.0)</f>
        <v>46266</v>
      </c>
      <c r="B4" s="341" t="str">
        <f>IFERROR(__xludf.DUMMYFUNCTION("""COMPUTED_VALUE"""),"포장")</f>
        <v>포장</v>
      </c>
      <c r="C4" s="341" t="str">
        <f>IFERROR(__xludf.DUMMYFUNCTION("""COMPUTED_VALUE"""),"포장부")</f>
        <v>포장부</v>
      </c>
      <c r="D4" s="342" t="str">
        <f>IFERROR(__xludf.DUMMYFUNCTION("""COMPUTED_VALUE"""),"2AA40058 / 세양 TORENO GOLD 100%합성엔진오일 5W30 | 1L")</f>
        <v>2AA40058 / 세양 TORENO GOLD 100%합성엔진오일 5W30 | 1L</v>
      </c>
      <c r="E4" s="341" t="str">
        <f>IFERROR(__xludf.DUMMYFUNCTION("""COMPUTED_VALUE"""),"1L")</f>
        <v>1L</v>
      </c>
      <c r="F4" s="342">
        <f>IFERROR(__xludf.DUMMYFUNCTION("""COMPUTED_VALUE"""),108.0)</f>
        <v>108</v>
      </c>
      <c r="G4" s="343">
        <f>IFERROR(__xludf.DUMMYFUNCTION("""COMPUTED_VALUE"""),2.0)</f>
        <v>2</v>
      </c>
      <c r="H4" s="344">
        <f>IFERROR(__xludf.DUMMYFUNCTION("""COMPUTED_VALUE"""),2.0)</f>
        <v>2</v>
      </c>
      <c r="I4" s="342" t="str">
        <f>IFERROR(__xludf.DUMMYFUNCTION("""COMPUTED_VALUE"""),"자동")</f>
        <v>자동</v>
      </c>
      <c r="J4" s="342" t="str">
        <f>IFERROR(__xludf.DUMMYFUNCTION("""COMPUTED_VALUE"""),"엔진오일")</f>
        <v>엔진오일</v>
      </c>
      <c r="K4" s="342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8"/>
    </row>
    <row r="5" ht="17.25" customHeight="1">
      <c r="A5" s="340">
        <f>IFERROR(__xludf.DUMMYFUNCTION("""COMPUTED_VALUE"""),46266.0)</f>
        <v>46266</v>
      </c>
      <c r="B5" s="341" t="str">
        <f>IFERROR(__xludf.DUMMYFUNCTION("""COMPUTED_VALUE"""),"라벨")</f>
        <v>라벨</v>
      </c>
      <c r="C5" s="341" t="str">
        <f>IFERROR(__xludf.DUMMYFUNCTION("""COMPUTED_VALUE"""),"라벨부")</f>
        <v>라벨부</v>
      </c>
      <c r="D5" s="342" t="str">
        <f>IFERROR(__xludf.DUMMYFUNCTION("""COMPUTED_VALUE"""),"OA020842 / 온루브 맥스 프리미엄 브레이크액 DOT-4+ 1L 라벨 | 80*130")</f>
        <v>OA020842 / 온루브 맥스 프리미엄 브레이크액 DOT-4+ 1L 라벨 | 80*130</v>
      </c>
      <c r="E5" s="341" t="str">
        <f>IFERROR(__xludf.DUMMYFUNCTION("""COMPUTED_VALUE"""),"80*130")</f>
        <v>80*130</v>
      </c>
      <c r="F5" s="342">
        <f>IFERROR(__xludf.DUMMYFUNCTION("""COMPUTED_VALUE"""),1200.0)</f>
        <v>1200</v>
      </c>
      <c r="G5" s="343">
        <f>IFERROR(__xludf.DUMMYFUNCTION("""COMPUTED_VALUE"""),4.0)</f>
        <v>4</v>
      </c>
      <c r="H5" s="344">
        <f>IFERROR(__xludf.DUMMYFUNCTION("""COMPUTED_VALUE"""),8.0)</f>
        <v>8</v>
      </c>
      <c r="I5" s="342" t="str">
        <f>IFERROR(__xludf.DUMMYFUNCTION("""COMPUTED_VALUE"""),"자동B")</f>
        <v>자동B</v>
      </c>
      <c r="J5" s="342" t="str">
        <f>IFERROR(__xludf.DUMMYFUNCTION("""COMPUTED_VALUE"""),"브레이크액")</f>
        <v>브레이크액</v>
      </c>
      <c r="K5" s="342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8"/>
    </row>
    <row r="6" ht="17.25" customHeight="1">
      <c r="A6" s="340">
        <f>IFERROR(__xludf.DUMMYFUNCTION("""COMPUTED_VALUE"""),46266.0)</f>
        <v>46266</v>
      </c>
      <c r="B6" s="341" t="str">
        <f>IFERROR(__xludf.DUMMYFUNCTION("""COMPUTED_VALUE"""),"라벨")</f>
        <v>라벨</v>
      </c>
      <c r="C6" s="341" t="str">
        <f>IFERROR(__xludf.DUMMYFUNCTION("""COMPUTED_VALUE"""),"라벨부")</f>
        <v>라벨부</v>
      </c>
      <c r="D6" s="342" t="str">
        <f>IFERROR(__xludf.DUMMYFUNCTION("""COMPUTED_VALUE"""),"OA020588 / 디알텍 브레이크액 DOT-4 플러스 1L 라벨 | 77.5*142")</f>
        <v>OA020588 / 디알텍 브레이크액 DOT-4 플러스 1L 라벨 | 77.5*142</v>
      </c>
      <c r="E6" s="341" t="str">
        <f>IFERROR(__xludf.DUMMYFUNCTION("""COMPUTED_VALUE"""),"77.5*142")</f>
        <v>77.5*142</v>
      </c>
      <c r="F6" s="342">
        <f>IFERROR(__xludf.DUMMYFUNCTION("""COMPUTED_VALUE"""),720.0)</f>
        <v>720</v>
      </c>
      <c r="G6" s="343">
        <f>IFERROR(__xludf.DUMMYFUNCTION("""COMPUTED_VALUE"""),2.0)</f>
        <v>2</v>
      </c>
      <c r="H6" s="344">
        <f>IFERROR(__xludf.DUMMYFUNCTION("""COMPUTED_VALUE"""),4.0)</f>
        <v>4</v>
      </c>
      <c r="I6" s="342" t="str">
        <f>IFERROR(__xludf.DUMMYFUNCTION("""COMPUTED_VALUE"""),"자동B")</f>
        <v>자동B</v>
      </c>
      <c r="J6" s="342" t="str">
        <f>IFERROR(__xludf.DUMMYFUNCTION("""COMPUTED_VALUE"""),"브레이크액")</f>
        <v>브레이크액</v>
      </c>
      <c r="K6" s="342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8"/>
    </row>
    <row r="7" ht="17.25" customHeight="1">
      <c r="A7" s="340">
        <f>IFERROR(__xludf.DUMMYFUNCTION("""COMPUTED_VALUE"""),46266.0)</f>
        <v>46266</v>
      </c>
      <c r="B7" s="341" t="str">
        <f>IFERROR(__xludf.DUMMYFUNCTION("""COMPUTED_VALUE"""),"라벨")</f>
        <v>라벨</v>
      </c>
      <c r="C7" s="341" t="str">
        <f>IFERROR(__xludf.DUMMYFUNCTION("""COMPUTED_VALUE"""),"라벨부")</f>
        <v>라벨부</v>
      </c>
      <c r="D7" s="342" t="str">
        <f>IFERROR(__xludf.DUMMYFUNCTION("""COMPUTED_VALUE"""),"OO020715 / 세양 TORENO GOLD 5W-30 합성엔진오일 1L 라벨 | 76*140")</f>
        <v>OO020715 / 세양 TORENO GOLD 5W-30 합성엔진오일 1L 라벨 | 76*140</v>
      </c>
      <c r="E7" s="341" t="str">
        <f>IFERROR(__xludf.DUMMYFUNCTION("""COMPUTED_VALUE"""),"76*140")</f>
        <v>76*140</v>
      </c>
      <c r="F7" s="342">
        <f>IFERROR(__xludf.DUMMYFUNCTION("""COMPUTED_VALUE"""),108.0)</f>
        <v>108</v>
      </c>
      <c r="G7" s="343">
        <f>IFERROR(__xludf.DUMMYFUNCTION("""COMPUTED_VALUE"""),0.0)</f>
        <v>0</v>
      </c>
      <c r="H7" s="344">
        <f>IFERROR(__xludf.DUMMYFUNCTION("""COMPUTED_VALUE"""),0.0)</f>
        <v>0</v>
      </c>
      <c r="I7" s="342" t="str">
        <f>IFERROR(__xludf.DUMMYFUNCTION("""COMPUTED_VALUE"""),"자동A")</f>
        <v>자동A</v>
      </c>
      <c r="J7" s="342" t="str">
        <f>IFERROR(__xludf.DUMMYFUNCTION("""COMPUTED_VALUE"""),"엔진오일")</f>
        <v>엔진오일</v>
      </c>
      <c r="K7" s="342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8"/>
    </row>
    <row r="8" ht="17.25" customHeight="1">
      <c r="A8" s="340">
        <f>IFERROR(__xludf.DUMMYFUNCTION("""COMPUTED_VALUE"""),46266.0)</f>
        <v>46266</v>
      </c>
      <c r="B8" s="341" t="str">
        <f>IFERROR(__xludf.DUMMYFUNCTION("""COMPUTED_VALUE"""),"이동제품")</f>
        <v>이동제품</v>
      </c>
      <c r="C8" s="341" t="str">
        <f>IFERROR(__xludf.DUMMYFUNCTION("""COMPUTED_VALUE"""),"자재물류")</f>
        <v>자재물류</v>
      </c>
      <c r="D8" s="342" t="str">
        <f>IFERROR(__xludf.DUMMYFUNCTION("""COMPUTED_VALUE"""),"공토트")</f>
        <v>공토트</v>
      </c>
      <c r="E8" s="341"/>
      <c r="F8" s="342" t="str">
        <f>IFERROR(__xludf.DUMMYFUNCTION("""COMPUTED_VALUE"""),"TOTE")</f>
        <v>TOTE</v>
      </c>
      <c r="G8" s="343" t="str">
        <f>IFERROR(__xludf.DUMMYFUNCTION("""COMPUTED_VALUE"""),"3.5T")</f>
        <v>3.5T</v>
      </c>
      <c r="H8" s="344" t="str">
        <f>IFERROR(__xludf.DUMMYFUNCTION("""COMPUTED_VALUE"""),"박용채")</f>
        <v>박용채</v>
      </c>
      <c r="I8" s="342" t="str">
        <f>IFERROR(__xludf.DUMMYFUNCTION("""COMPUTED_VALUE"""),"본사 -&gt; 김포")</f>
        <v>본사 -&gt; 김포</v>
      </c>
      <c r="J8" s="342" t="str">
        <f>IFERROR(__xludf.DUMMYFUNCTION("""COMPUTED_VALUE"""),"")</f>
        <v/>
      </c>
      <c r="K8" s="342"/>
      <c r="L8" s="338"/>
      <c r="M8" s="338"/>
      <c r="N8" s="338"/>
      <c r="O8" s="338"/>
      <c r="P8" s="338"/>
      <c r="Q8" s="338"/>
      <c r="R8" s="338"/>
      <c r="S8" s="338"/>
      <c r="T8" s="338"/>
      <c r="U8" s="338"/>
      <c r="V8" s="338"/>
      <c r="W8" s="338"/>
      <c r="X8" s="338"/>
      <c r="Y8" s="338"/>
      <c r="Z8" s="338"/>
      <c r="AA8" s="8"/>
    </row>
    <row r="9" ht="17.25" customHeight="1">
      <c r="A9" s="340">
        <f>IFERROR(__xludf.DUMMYFUNCTION("""COMPUTED_VALUE"""),46266.0)</f>
        <v>46266</v>
      </c>
      <c r="B9" s="341" t="str">
        <f>IFERROR(__xludf.DUMMYFUNCTION("""COMPUTED_VALUE"""),"이동제품")</f>
        <v>이동제품</v>
      </c>
      <c r="C9" s="341" t="str">
        <f>IFERROR(__xludf.DUMMYFUNCTION("""COMPUTED_VALUE"""),"자재물류")</f>
        <v>자재물류</v>
      </c>
      <c r="D9" s="342" t="str">
        <f>IFERROR(__xludf.DUMMYFUNCTION("""COMPUTED_VALUE"""),"대성 검정 300ml 용기")</f>
        <v>대성 검정 300ml 용기</v>
      </c>
      <c r="E9" s="341" t="str">
        <f>IFERROR(__xludf.DUMMYFUNCTION("""COMPUTED_VALUE"""),"0.3L")</f>
        <v>0.3L</v>
      </c>
      <c r="F9" s="342" t="str">
        <f>IFERROR(__xludf.DUMMYFUNCTION("""COMPUTED_VALUE"""),"EA")</f>
        <v>EA</v>
      </c>
      <c r="G9" s="343" t="str">
        <f>IFERROR(__xludf.DUMMYFUNCTION("""COMPUTED_VALUE"""),"3.5T")</f>
        <v>3.5T</v>
      </c>
      <c r="H9" s="344" t="str">
        <f>IFERROR(__xludf.DUMMYFUNCTION("""COMPUTED_VALUE"""),"박용채")</f>
        <v>박용채</v>
      </c>
      <c r="I9" s="342" t="str">
        <f>IFERROR(__xludf.DUMMYFUNCTION("""COMPUTED_VALUE"""),"김포 -&gt; 본사")</f>
        <v>김포 -&gt; 본사</v>
      </c>
      <c r="J9" s="342" t="str">
        <f>IFERROR(__xludf.DUMMYFUNCTION("""COMPUTED_VALUE"""),"")</f>
        <v/>
      </c>
      <c r="K9" s="342"/>
      <c r="L9" s="338"/>
      <c r="M9" s="338"/>
      <c r="N9" s="338"/>
      <c r="O9" s="338"/>
      <c r="P9" s="338"/>
      <c r="Q9" s="338"/>
      <c r="R9" s="338"/>
      <c r="S9" s="338"/>
      <c r="T9" s="338"/>
      <c r="U9" s="338"/>
      <c r="V9" s="338"/>
      <c r="W9" s="338"/>
      <c r="X9" s="338"/>
      <c r="Y9" s="338"/>
      <c r="Z9" s="338"/>
      <c r="AA9" s="8"/>
    </row>
    <row r="10" ht="17.25" customHeight="1">
      <c r="A10" s="340">
        <f>IFERROR(__xludf.DUMMYFUNCTION("""COMPUTED_VALUE"""),46266.0)</f>
        <v>46266</v>
      </c>
      <c r="B10" s="341" t="str">
        <f>IFERROR(__xludf.DUMMYFUNCTION("""COMPUTED_VALUE"""),"이동제품")</f>
        <v>이동제품</v>
      </c>
      <c r="C10" s="341" t="str">
        <f>IFERROR(__xludf.DUMMYFUNCTION("""COMPUTED_VALUE"""),"자재물류")</f>
        <v>자재물류</v>
      </c>
      <c r="D10" s="342" t="str">
        <f>IFERROR(__xludf.DUMMYFUNCTION("""COMPUTED_VALUE"""),"태봉 흑진주 용기")</f>
        <v>태봉 흑진주 용기</v>
      </c>
      <c r="E10" s="341" t="str">
        <f>IFERROR(__xludf.DUMMYFUNCTION("""COMPUTED_VALUE"""),"1L")</f>
        <v>1L</v>
      </c>
      <c r="F10" s="342" t="str">
        <f>IFERROR(__xludf.DUMMYFUNCTION("""COMPUTED_VALUE"""),"EA")</f>
        <v>EA</v>
      </c>
      <c r="G10" s="343" t="str">
        <f>IFERROR(__xludf.DUMMYFUNCTION("""COMPUTED_VALUE"""),"3.5T")</f>
        <v>3.5T</v>
      </c>
      <c r="H10" s="344" t="str">
        <f>IFERROR(__xludf.DUMMYFUNCTION("""COMPUTED_VALUE"""),"박용채")</f>
        <v>박용채</v>
      </c>
      <c r="I10" s="342" t="str">
        <f>IFERROR(__xludf.DUMMYFUNCTION("""COMPUTED_VALUE"""),"김포 -&gt; 본사")</f>
        <v>김포 -&gt; 본사</v>
      </c>
      <c r="J10" s="342" t="str">
        <f>IFERROR(__xludf.DUMMYFUNCTION("""COMPUTED_VALUE"""),"")</f>
        <v/>
      </c>
      <c r="K10" s="342"/>
      <c r="L10" s="338"/>
      <c r="M10" s="338"/>
      <c r="N10" s="338"/>
      <c r="O10" s="338"/>
      <c r="P10" s="338"/>
      <c r="Q10" s="338"/>
      <c r="R10" s="338"/>
      <c r="S10" s="338"/>
      <c r="T10" s="338"/>
      <c r="U10" s="338"/>
      <c r="V10" s="338"/>
      <c r="W10" s="338"/>
      <c r="X10" s="338"/>
      <c r="Y10" s="338"/>
      <c r="Z10" s="338"/>
      <c r="AA10" s="8"/>
    </row>
    <row r="11" ht="17.25" customHeight="1">
      <c r="A11" s="340">
        <f>IFERROR(__xludf.DUMMYFUNCTION("""COMPUTED_VALUE"""),46266.0)</f>
        <v>46266</v>
      </c>
      <c r="B11" s="341" t="str">
        <f>IFERROR(__xludf.DUMMYFUNCTION("""COMPUTED_VALUE"""),"이동제품")</f>
        <v>이동제품</v>
      </c>
      <c r="C11" s="341" t="str">
        <f>IFERROR(__xludf.DUMMYFUNCTION("""COMPUTED_VALUE"""),"자재물류")</f>
        <v>자재물류</v>
      </c>
      <c r="D11" s="342" t="str">
        <f>IFERROR(__xludf.DUMMYFUNCTION("""COMPUTED_VALUE"""),"파워블러드 PAO 5W30 라벨")</f>
        <v>파워블러드 PAO 5W30 라벨</v>
      </c>
      <c r="E11" s="341"/>
      <c r="F11" s="342" t="str">
        <f>IFERROR(__xludf.DUMMYFUNCTION("""COMPUTED_VALUE"""),"EA")</f>
        <v>EA</v>
      </c>
      <c r="G11" s="343" t="str">
        <f>IFERROR(__xludf.DUMMYFUNCTION("""COMPUTED_VALUE"""),"3.5T")</f>
        <v>3.5T</v>
      </c>
      <c r="H11" s="344" t="str">
        <f>IFERROR(__xludf.DUMMYFUNCTION("""COMPUTED_VALUE"""),"박용채")</f>
        <v>박용채</v>
      </c>
      <c r="I11" s="342" t="str">
        <f>IFERROR(__xludf.DUMMYFUNCTION("""COMPUTED_VALUE"""),"김포 -&gt; 본사")</f>
        <v>김포 -&gt; 본사</v>
      </c>
      <c r="J11" s="342" t="str">
        <f>IFERROR(__xludf.DUMMYFUNCTION("""COMPUTED_VALUE"""),"")</f>
        <v/>
      </c>
      <c r="K11" s="346"/>
      <c r="L11" s="338"/>
      <c r="M11" s="338"/>
      <c r="N11" s="338"/>
      <c r="O11" s="338"/>
      <c r="P11" s="338"/>
      <c r="Q11" s="338"/>
      <c r="R11" s="338"/>
      <c r="S11" s="338"/>
      <c r="T11" s="338"/>
      <c r="U11" s="338"/>
      <c r="V11" s="338"/>
      <c r="W11" s="338"/>
      <c r="X11" s="338"/>
      <c r="Y11" s="338"/>
      <c r="Z11" s="338"/>
      <c r="AA11" s="8"/>
    </row>
    <row r="12" ht="17.25" customHeight="1">
      <c r="A12" s="340">
        <f>IFERROR(__xludf.DUMMYFUNCTION("""COMPUTED_VALUE"""),46266.0)</f>
        <v>46266</v>
      </c>
      <c r="B12" s="341" t="str">
        <f>IFERROR(__xludf.DUMMYFUNCTION("""COMPUTED_VALUE"""),"이동제품")</f>
        <v>이동제품</v>
      </c>
      <c r="C12" s="341" t="str">
        <f>IFERROR(__xludf.DUMMYFUNCTION("""COMPUTED_VALUE"""),"자재물류")</f>
        <v>자재물류</v>
      </c>
      <c r="D12" s="342" t="str">
        <f>IFERROR(__xludf.DUMMYFUNCTION("""COMPUTED_VALUE"""),"파워블러드 PAO 5W30 아웃박스")</f>
        <v>파워블러드 PAO 5W30 아웃박스</v>
      </c>
      <c r="E12" s="341"/>
      <c r="F12" s="342" t="str">
        <f>IFERROR(__xludf.DUMMYFUNCTION("""COMPUTED_VALUE"""),"EA")</f>
        <v>EA</v>
      </c>
      <c r="G12" s="343" t="str">
        <f>IFERROR(__xludf.DUMMYFUNCTION("""COMPUTED_VALUE"""),"3.5T")</f>
        <v>3.5T</v>
      </c>
      <c r="H12" s="344" t="str">
        <f>IFERROR(__xludf.DUMMYFUNCTION("""COMPUTED_VALUE"""),"박용채")</f>
        <v>박용채</v>
      </c>
      <c r="I12" s="342" t="str">
        <f>IFERROR(__xludf.DUMMYFUNCTION("""COMPUTED_VALUE"""),"김포 -&gt; 본사")</f>
        <v>김포 -&gt; 본사</v>
      </c>
      <c r="J12" s="342" t="str">
        <f>IFERROR(__xludf.DUMMYFUNCTION("""COMPUTED_VALUE"""),"")</f>
        <v/>
      </c>
      <c r="K12" s="346"/>
      <c r="L12" s="338"/>
      <c r="M12" s="338"/>
      <c r="N12" s="338"/>
      <c r="O12" s="338"/>
      <c r="P12" s="338"/>
      <c r="Q12" s="338"/>
      <c r="R12" s="338"/>
      <c r="S12" s="338"/>
      <c r="T12" s="338"/>
      <c r="U12" s="338"/>
      <c r="V12" s="338"/>
      <c r="W12" s="338"/>
      <c r="X12" s="338"/>
      <c r="Y12" s="338"/>
      <c r="Z12" s="338"/>
      <c r="AA12" s="8"/>
    </row>
    <row r="13" ht="17.25" customHeight="1">
      <c r="A13" s="340">
        <f>IFERROR(__xludf.DUMMYFUNCTION("""COMPUTED_VALUE"""),46266.0)</f>
        <v>46266</v>
      </c>
      <c r="B13" s="341" t="str">
        <f>IFERROR(__xludf.DUMMYFUNCTION("""COMPUTED_VALUE"""),"이동제품")</f>
        <v>이동제품</v>
      </c>
      <c r="C13" s="341" t="str">
        <f>IFERROR(__xludf.DUMMYFUNCTION("""COMPUTED_VALUE"""),"자재물류")</f>
        <v>자재물류</v>
      </c>
      <c r="D13" s="342" t="str">
        <f>IFERROR(__xludf.DUMMYFUNCTION("""COMPUTED_VALUE"""),"실리콘스프레이")</f>
        <v>실리콘스프레이</v>
      </c>
      <c r="E13" s="341" t="str">
        <f>IFERROR(__xludf.DUMMYFUNCTION("""COMPUTED_VALUE"""),"0.42L")</f>
        <v>0.42L</v>
      </c>
      <c r="F13" s="342" t="str">
        <f>IFERROR(__xludf.DUMMYFUNCTION("""COMPUTED_VALUE"""),"EA")</f>
        <v>EA</v>
      </c>
      <c r="G13" s="343" t="str">
        <f>IFERROR(__xludf.DUMMYFUNCTION("""COMPUTED_VALUE"""),"3.5T")</f>
        <v>3.5T</v>
      </c>
      <c r="H13" s="344" t="str">
        <f>IFERROR(__xludf.DUMMYFUNCTION("""COMPUTED_VALUE"""),"박용채")</f>
        <v>박용채</v>
      </c>
      <c r="I13" s="342" t="str">
        <f>IFERROR(__xludf.DUMMYFUNCTION("""COMPUTED_VALUE"""),"김포 -&gt; 본사")</f>
        <v>김포 -&gt; 본사</v>
      </c>
      <c r="J13" s="342" t="str">
        <f>IFERROR(__xludf.DUMMYFUNCTION("""COMPUTED_VALUE"""),"")</f>
        <v/>
      </c>
      <c r="K13" s="346"/>
      <c r="L13" s="338"/>
      <c r="M13" s="338"/>
      <c r="N13" s="338"/>
      <c r="O13" s="338"/>
      <c r="P13" s="338"/>
      <c r="Q13" s="338"/>
      <c r="R13" s="338"/>
      <c r="S13" s="338"/>
      <c r="T13" s="338"/>
      <c r="U13" s="338"/>
      <c r="V13" s="338"/>
      <c r="W13" s="338"/>
      <c r="X13" s="338"/>
      <c r="Y13" s="338"/>
      <c r="Z13" s="338"/>
      <c r="AA13" s="8"/>
    </row>
    <row r="14" ht="17.25" customHeight="1">
      <c r="A14" s="340">
        <f>IFERROR(__xludf.DUMMYFUNCTION("""COMPUTED_VALUE"""),46266.0)</f>
        <v>46266</v>
      </c>
      <c r="B14" s="341" t="str">
        <f>IFERROR(__xludf.DUMMYFUNCTION("""COMPUTED_VALUE"""),"이동제품")</f>
        <v>이동제품</v>
      </c>
      <c r="C14" s="341" t="str">
        <f>IFERROR(__xludf.DUMMYFUNCTION("""COMPUTED_VALUE"""),"자재물류")</f>
        <v>자재물류</v>
      </c>
      <c r="D14" s="342" t="str">
        <f>IFERROR(__xludf.DUMMYFUNCTION("""COMPUTED_VALUE"""),"45mm 캡 검정")</f>
        <v>45mm 캡 검정</v>
      </c>
      <c r="E14" s="341"/>
      <c r="F14" s="342" t="str">
        <f>IFERROR(__xludf.DUMMYFUNCTION("""COMPUTED_VALUE"""),"EA")</f>
        <v>EA</v>
      </c>
      <c r="G14" s="343" t="str">
        <f>IFERROR(__xludf.DUMMYFUNCTION("""COMPUTED_VALUE"""),"3.5T")</f>
        <v>3.5T</v>
      </c>
      <c r="H14" s="344" t="str">
        <f>IFERROR(__xludf.DUMMYFUNCTION("""COMPUTED_VALUE"""),"박용채")</f>
        <v>박용채</v>
      </c>
      <c r="I14" s="342" t="str">
        <f>IFERROR(__xludf.DUMMYFUNCTION("""COMPUTED_VALUE"""),"김포 -&gt; 본사")</f>
        <v>김포 -&gt; 본사</v>
      </c>
      <c r="J14" s="342" t="str">
        <f>IFERROR(__xludf.DUMMYFUNCTION("""COMPUTED_VALUE"""),"")</f>
        <v/>
      </c>
      <c r="K14" s="346"/>
      <c r="L14" s="338"/>
      <c r="M14" s="338"/>
      <c r="N14" s="338"/>
      <c r="O14" s="338"/>
      <c r="P14" s="338"/>
      <c r="Q14" s="338"/>
      <c r="R14" s="338"/>
      <c r="S14" s="338"/>
      <c r="T14" s="338"/>
      <c r="U14" s="338"/>
      <c r="V14" s="338"/>
      <c r="W14" s="338"/>
      <c r="X14" s="338"/>
      <c r="Y14" s="338"/>
      <c r="Z14" s="338"/>
      <c r="AA14" s="8"/>
    </row>
    <row r="15" ht="17.25" customHeight="1">
      <c r="A15" s="340">
        <f>IFERROR(__xludf.DUMMYFUNCTION("""COMPUTED_VALUE"""),46266.0)</f>
        <v>46266</v>
      </c>
      <c r="B15" s="341" t="str">
        <f>IFERROR(__xludf.DUMMYFUNCTION("""COMPUTED_VALUE"""),"이동제품")</f>
        <v>이동제품</v>
      </c>
      <c r="C15" s="341" t="str">
        <f>IFERROR(__xludf.DUMMYFUNCTION("""COMPUTED_VALUE"""),"자재물류")</f>
        <v>자재물류</v>
      </c>
      <c r="D15" s="342" t="str">
        <f>IFERROR(__xludf.DUMMYFUNCTION("""COMPUTED_VALUE"""),"MUSASHI 브레이크 DOT-4")</f>
        <v>MUSASHI 브레이크 DOT-4</v>
      </c>
      <c r="E15" s="341" t="str">
        <f>IFERROR(__xludf.DUMMYFUNCTION("""COMPUTED_VALUE"""),"0.354L")</f>
        <v>0.354L</v>
      </c>
      <c r="F15" s="342" t="str">
        <f>IFERROR(__xludf.DUMMYFUNCTION("""COMPUTED_VALUE"""),"EA")</f>
        <v>EA</v>
      </c>
      <c r="G15" s="343" t="str">
        <f>IFERROR(__xludf.DUMMYFUNCTION("""COMPUTED_VALUE"""),"3.5T")</f>
        <v>3.5T</v>
      </c>
      <c r="H15" s="344" t="str">
        <f>IFERROR(__xludf.DUMMYFUNCTION("""COMPUTED_VALUE"""),"박용채")</f>
        <v>박용채</v>
      </c>
      <c r="I15" s="342" t="str">
        <f>IFERROR(__xludf.DUMMYFUNCTION("""COMPUTED_VALUE"""),"김포 -&gt; 본사")</f>
        <v>김포 -&gt; 본사</v>
      </c>
      <c r="J15" s="342" t="str">
        <f>IFERROR(__xludf.DUMMYFUNCTION("""COMPUTED_VALUE"""),"")</f>
        <v/>
      </c>
      <c r="K15" s="346"/>
      <c r="L15" s="338"/>
      <c r="M15" s="338"/>
      <c r="N15" s="338"/>
      <c r="O15" s="338"/>
      <c r="P15" s="338"/>
      <c r="Q15" s="338"/>
      <c r="R15" s="338"/>
      <c r="S15" s="338"/>
      <c r="T15" s="338"/>
      <c r="U15" s="338"/>
      <c r="V15" s="338"/>
      <c r="W15" s="338"/>
      <c r="X15" s="338"/>
      <c r="Y15" s="338"/>
      <c r="Z15" s="338"/>
      <c r="AA15" s="8"/>
    </row>
    <row r="16" ht="17.25" customHeight="1">
      <c r="A16" s="340">
        <f>IFERROR(__xludf.DUMMYFUNCTION("""COMPUTED_VALUE"""),46266.0)</f>
        <v>46266</v>
      </c>
      <c r="B16" s="341" t="str">
        <f>IFERROR(__xludf.DUMMYFUNCTION("""COMPUTED_VALUE"""),"택배출고현황")</f>
        <v>택배출고현황</v>
      </c>
      <c r="C16" s="341" t="str">
        <f>IFERROR(__xludf.DUMMYFUNCTION("""COMPUTED_VALUE"""),"택배출고현황")</f>
        <v>택배출고현황</v>
      </c>
      <c r="D16" s="342" t="str">
        <f>IFERROR(__xludf.DUMMYFUNCTION("""COMPUTED_VALUE"""),"경동택배")</f>
        <v>경동택배</v>
      </c>
      <c r="E16" s="341" t="str">
        <f>IFERROR(__xludf.DUMMYFUNCTION("""COMPUTED_VALUE"""),"")</f>
        <v/>
      </c>
      <c r="F16" s="342"/>
      <c r="G16" s="343" t="str">
        <f>IFERROR(__xludf.DUMMYFUNCTION("""COMPUTED_VALUE"""),"")</f>
        <v/>
      </c>
      <c r="H16" s="344" t="str">
        <f>IFERROR(__xludf.DUMMYFUNCTION("""COMPUTED_VALUE"""),"")</f>
        <v/>
      </c>
      <c r="I16" s="342" t="str">
        <f>IFERROR(__xludf.DUMMYFUNCTION("""COMPUTED_VALUE"""),"")</f>
        <v/>
      </c>
      <c r="J16" s="342" t="str">
        <f>IFERROR(__xludf.DUMMYFUNCTION("""COMPUTED_VALUE"""),"")</f>
        <v/>
      </c>
      <c r="K16" s="346"/>
      <c r="L16" s="338"/>
      <c r="M16" s="338"/>
      <c r="N16" s="338"/>
      <c r="O16" s="338"/>
      <c r="P16" s="338"/>
      <c r="Q16" s="338"/>
      <c r="R16" s="338"/>
      <c r="S16" s="338"/>
      <c r="T16" s="338"/>
      <c r="U16" s="338"/>
      <c r="V16" s="338"/>
      <c r="W16" s="338"/>
      <c r="X16" s="338"/>
      <c r="Y16" s="338"/>
      <c r="Z16" s="338"/>
      <c r="AA16" s="8"/>
    </row>
    <row r="17" ht="17.25" customHeight="1">
      <c r="A17" s="340">
        <f>IFERROR(__xludf.DUMMYFUNCTION("""COMPUTED_VALUE"""),46266.0)</f>
        <v>46266</v>
      </c>
      <c r="B17" s="341" t="str">
        <f>IFERROR(__xludf.DUMMYFUNCTION("""COMPUTED_VALUE"""),"택배출고현황")</f>
        <v>택배출고현황</v>
      </c>
      <c r="C17" s="341" t="str">
        <f>IFERROR(__xludf.DUMMYFUNCTION("""COMPUTED_VALUE"""),"택배출고현황")</f>
        <v>택배출고현황</v>
      </c>
      <c r="D17" s="342" t="str">
        <f>IFERROR(__xludf.DUMMYFUNCTION("""COMPUTED_VALUE"""),"용차")</f>
        <v>용차</v>
      </c>
      <c r="E17" s="341" t="str">
        <f>IFERROR(__xludf.DUMMYFUNCTION("""COMPUTED_VALUE"""),"")</f>
        <v/>
      </c>
      <c r="F17" s="342"/>
      <c r="G17" s="343" t="str">
        <f>IFERROR(__xludf.DUMMYFUNCTION("""COMPUTED_VALUE"""),"")</f>
        <v/>
      </c>
      <c r="H17" s="344" t="str">
        <f>IFERROR(__xludf.DUMMYFUNCTION("""COMPUTED_VALUE"""),"")</f>
        <v/>
      </c>
      <c r="I17" s="342" t="str">
        <f>IFERROR(__xludf.DUMMYFUNCTION("""COMPUTED_VALUE"""),"")</f>
        <v/>
      </c>
      <c r="J17" s="342" t="str">
        <f>IFERROR(__xludf.DUMMYFUNCTION("""COMPUTED_VALUE"""),"")</f>
        <v/>
      </c>
      <c r="K17" s="346"/>
      <c r="L17" s="338"/>
      <c r="M17" s="338"/>
      <c r="N17" s="338"/>
      <c r="O17" s="338"/>
      <c r="P17" s="338"/>
      <c r="Q17" s="338"/>
      <c r="R17" s="338"/>
      <c r="S17" s="338"/>
      <c r="T17" s="338"/>
      <c r="U17" s="338"/>
      <c r="V17" s="338"/>
      <c r="W17" s="338"/>
      <c r="X17" s="338"/>
      <c r="Y17" s="338"/>
      <c r="Z17" s="338"/>
      <c r="AA17" s="8"/>
    </row>
    <row r="18" ht="17.25" customHeight="1">
      <c r="A18" s="340">
        <f>IFERROR(__xludf.DUMMYFUNCTION("""COMPUTED_VALUE"""),46266.0)</f>
        <v>46266</v>
      </c>
      <c r="B18" s="341" t="str">
        <f>IFERROR(__xludf.DUMMYFUNCTION("""COMPUTED_VALUE"""),"택배출고현황")</f>
        <v>택배출고현황</v>
      </c>
      <c r="C18" s="341" t="str">
        <f>IFERROR(__xludf.DUMMYFUNCTION("""COMPUTED_VALUE"""),"택배출고현황")</f>
        <v>택배출고현황</v>
      </c>
      <c r="D18" s="342" t="str">
        <f>IFERROR(__xludf.DUMMYFUNCTION("""COMPUTED_VALUE"""),"납품")</f>
        <v>납품</v>
      </c>
      <c r="E18" s="341" t="str">
        <f>IFERROR(__xludf.DUMMYFUNCTION("""COMPUTED_VALUE"""),"")</f>
        <v/>
      </c>
      <c r="F18" s="342"/>
      <c r="G18" s="343" t="str">
        <f>IFERROR(__xludf.DUMMYFUNCTION("""COMPUTED_VALUE"""),"")</f>
        <v/>
      </c>
      <c r="H18" s="344" t="str">
        <f>IFERROR(__xludf.DUMMYFUNCTION("""COMPUTED_VALUE"""),"")</f>
        <v/>
      </c>
      <c r="I18" s="342" t="str">
        <f>IFERROR(__xludf.DUMMYFUNCTION("""COMPUTED_VALUE"""),"")</f>
        <v/>
      </c>
      <c r="J18" s="342" t="str">
        <f>IFERROR(__xludf.DUMMYFUNCTION("""COMPUTED_VALUE"""),"")</f>
        <v/>
      </c>
      <c r="K18" s="346"/>
      <c r="L18" s="338"/>
      <c r="M18" s="338"/>
      <c r="N18" s="338"/>
      <c r="O18" s="338"/>
      <c r="P18" s="338"/>
      <c r="Q18" s="338"/>
      <c r="R18" s="338"/>
      <c r="S18" s="338"/>
      <c r="T18" s="338"/>
      <c r="U18" s="338"/>
      <c r="V18" s="338"/>
      <c r="W18" s="338"/>
      <c r="X18" s="338"/>
      <c r="Y18" s="338"/>
      <c r="Z18" s="338"/>
      <c r="AA18" s="8"/>
    </row>
    <row r="19" ht="17.25" customHeight="1">
      <c r="A19" s="340">
        <f>IFERROR(__xludf.DUMMYFUNCTION("""COMPUTED_VALUE"""),46267.0)</f>
        <v>46267</v>
      </c>
      <c r="B19" s="341" t="str">
        <f>IFERROR(__xludf.DUMMYFUNCTION("""COMPUTED_VALUE"""),"포장")</f>
        <v>포장</v>
      </c>
      <c r="C19" s="341" t="str">
        <f>IFERROR(__xludf.DUMMYFUNCTION("""COMPUTED_VALUE"""),"포장부")</f>
        <v>포장부</v>
      </c>
      <c r="D19" s="342" t="str">
        <f>IFERROR(__xludf.DUMMYFUNCTION("""COMPUTED_VALUE"""),"2AH40003 / 디알텍 브레이크액 DOT-4 플러스 | 1L")</f>
        <v>2AH40003 / 디알텍 브레이크액 DOT-4 플러스 | 1L</v>
      </c>
      <c r="E19" s="341" t="str">
        <f>IFERROR(__xludf.DUMMYFUNCTION("""COMPUTED_VALUE"""),"1L")</f>
        <v>1L</v>
      </c>
      <c r="F19" s="342">
        <f>IFERROR(__xludf.DUMMYFUNCTION("""COMPUTED_VALUE"""),192.0)</f>
        <v>192</v>
      </c>
      <c r="G19" s="343">
        <f>IFERROR(__xludf.DUMMYFUNCTION("""COMPUTED_VALUE"""),2.0)</f>
        <v>2</v>
      </c>
      <c r="H19" s="344">
        <f>IFERROR(__xludf.DUMMYFUNCTION("""COMPUTED_VALUE"""),2.0)</f>
        <v>2</v>
      </c>
      <c r="I19" s="342" t="str">
        <f>IFERROR(__xludf.DUMMYFUNCTION("""COMPUTED_VALUE"""),"수동3")</f>
        <v>수동3</v>
      </c>
      <c r="J19" s="342" t="str">
        <f>IFERROR(__xludf.DUMMYFUNCTION("""COMPUTED_VALUE"""),"브레이크액")</f>
        <v>브레이크액</v>
      </c>
      <c r="K19" s="346"/>
      <c r="L19" s="338"/>
      <c r="M19" s="338"/>
      <c r="N19" s="338"/>
      <c r="O19" s="338"/>
      <c r="P19" s="338"/>
      <c r="Q19" s="338"/>
      <c r="R19" s="338"/>
      <c r="S19" s="338"/>
      <c r="T19" s="338"/>
      <c r="U19" s="338"/>
      <c r="V19" s="338"/>
      <c r="W19" s="338"/>
      <c r="X19" s="338"/>
      <c r="Y19" s="338"/>
      <c r="Z19" s="338"/>
      <c r="AA19" s="8"/>
    </row>
    <row r="20" ht="17.25" customHeight="1">
      <c r="A20" s="340">
        <f>IFERROR(__xludf.DUMMYFUNCTION("""COMPUTED_VALUE"""),46267.0)</f>
        <v>46267</v>
      </c>
      <c r="B20" s="341" t="str">
        <f>IFERROR(__xludf.DUMMYFUNCTION("""COMPUTED_VALUE"""),"포장")</f>
        <v>포장</v>
      </c>
      <c r="C20" s="341" t="str">
        <f>IFERROR(__xludf.DUMMYFUNCTION("""COMPUTED_VALUE"""),"포장부")</f>
        <v>포장부</v>
      </c>
      <c r="D20" s="342" t="str">
        <f>IFERROR(__xludf.DUMMYFUNCTION("""COMPUTED_VALUE"""),"2AA40058 / 세양 TORENO GOLD 100%합성엔진오일 5W30 | 1L")</f>
        <v>2AA40058 / 세양 TORENO GOLD 100%합성엔진오일 5W30 | 1L</v>
      </c>
      <c r="E20" s="341" t="str">
        <f>IFERROR(__xludf.DUMMYFUNCTION("""COMPUTED_VALUE"""),"1L")</f>
        <v>1L</v>
      </c>
      <c r="F20" s="342">
        <f>IFERROR(__xludf.DUMMYFUNCTION("""COMPUTED_VALUE"""),468.0)</f>
        <v>468</v>
      </c>
      <c r="G20" s="343">
        <f>IFERROR(__xludf.DUMMYFUNCTION("""COMPUTED_VALUE"""),3.0)</f>
        <v>3</v>
      </c>
      <c r="H20" s="344">
        <f>IFERROR(__xludf.DUMMYFUNCTION("""COMPUTED_VALUE"""),7.5)</f>
        <v>7.5</v>
      </c>
      <c r="I20" s="342" t="str">
        <f>IFERROR(__xludf.DUMMYFUNCTION("""COMPUTED_VALUE"""),"자동")</f>
        <v>자동</v>
      </c>
      <c r="J20" s="342" t="str">
        <f>IFERROR(__xludf.DUMMYFUNCTION("""COMPUTED_VALUE"""),"엔진오일")</f>
        <v>엔진오일</v>
      </c>
      <c r="K20" s="346"/>
      <c r="L20" s="338"/>
      <c r="M20" s="338"/>
      <c r="N20" s="338"/>
      <c r="O20" s="338"/>
      <c r="P20" s="338"/>
      <c r="Q20" s="338"/>
      <c r="R20" s="338"/>
      <c r="S20" s="338"/>
      <c r="T20" s="338"/>
      <c r="U20" s="338"/>
      <c r="V20" s="338"/>
      <c r="W20" s="338"/>
      <c r="X20" s="338"/>
      <c r="Y20" s="338"/>
      <c r="Z20" s="338"/>
      <c r="AA20" s="8"/>
    </row>
    <row r="21" ht="17.25" customHeight="1">
      <c r="A21" s="340">
        <f>IFERROR(__xludf.DUMMYFUNCTION("""COMPUTED_VALUE"""),46267.0)</f>
        <v>46267</v>
      </c>
      <c r="B21" s="341" t="str">
        <f>IFERROR(__xludf.DUMMYFUNCTION("""COMPUTED_VALUE"""),"포장")</f>
        <v>포장</v>
      </c>
      <c r="C21" s="341" t="str">
        <f>IFERROR(__xludf.DUMMYFUNCTION("""COMPUTED_VALUE"""),"포장부")</f>
        <v>포장부</v>
      </c>
      <c r="D21" s="342" t="str">
        <f>IFERROR(__xludf.DUMMYFUNCTION("""COMPUTED_VALUE"""),"1AA40003 / 썸오일 100% 합성엔진오일 0W30 | 1L")</f>
        <v>1AA40003 / 썸오일 100% 합성엔진오일 0W30 | 1L</v>
      </c>
      <c r="E21" s="341" t="str">
        <f>IFERROR(__xludf.DUMMYFUNCTION("""COMPUTED_VALUE"""),"1L")</f>
        <v>1L</v>
      </c>
      <c r="F21" s="342">
        <f>IFERROR(__xludf.DUMMYFUNCTION("""COMPUTED_VALUE"""),360.0)</f>
        <v>360</v>
      </c>
      <c r="G21" s="343">
        <f>IFERROR(__xludf.DUMMYFUNCTION("""COMPUTED_VALUE"""),4.0)</f>
        <v>4</v>
      </c>
      <c r="H21" s="344">
        <f>IFERROR(__xludf.DUMMYFUNCTION("""COMPUTED_VALUE"""),6.0)</f>
        <v>6</v>
      </c>
      <c r="I21" s="342" t="str">
        <f>IFERROR(__xludf.DUMMYFUNCTION("""COMPUTED_VALUE"""),"자동")</f>
        <v>자동</v>
      </c>
      <c r="J21" s="342" t="str">
        <f>IFERROR(__xludf.DUMMYFUNCTION("""COMPUTED_VALUE"""),"엔진오일")</f>
        <v>엔진오일</v>
      </c>
      <c r="K21" s="346"/>
      <c r="L21" s="338"/>
      <c r="M21" s="338"/>
      <c r="N21" s="338"/>
      <c r="O21" s="338"/>
      <c r="P21" s="338"/>
      <c r="Q21" s="338"/>
      <c r="R21" s="338"/>
      <c r="S21" s="338"/>
      <c r="T21" s="338"/>
      <c r="U21" s="338"/>
      <c r="V21" s="338"/>
      <c r="W21" s="338"/>
      <c r="X21" s="338"/>
      <c r="Y21" s="338"/>
      <c r="Z21" s="338"/>
      <c r="AA21" s="8"/>
    </row>
    <row r="22" ht="17.25" customHeight="1">
      <c r="A22" s="340">
        <f>IFERROR(__xludf.DUMMYFUNCTION("""COMPUTED_VALUE"""),46267.0)</f>
        <v>46267</v>
      </c>
      <c r="B22" s="341" t="str">
        <f>IFERROR(__xludf.DUMMYFUNCTION("""COMPUTED_VALUE"""),"포장")</f>
        <v>포장</v>
      </c>
      <c r="C22" s="341" t="str">
        <f>IFERROR(__xludf.DUMMYFUNCTION("""COMPUTED_VALUE"""),"포장부")</f>
        <v>포장부</v>
      </c>
      <c r="D22" s="342" t="str">
        <f>IFERROR(__xludf.DUMMYFUNCTION("""COMPUTED_VALUE"""),"3AA40008 / X-POWER RUKY 5W30 | 1L")</f>
        <v>3AA40008 / X-POWER RUKY 5W30 | 1L</v>
      </c>
      <c r="E22" s="341" t="str">
        <f>IFERROR(__xludf.DUMMYFUNCTION("""COMPUTED_VALUE"""),"1L")</f>
        <v>1L</v>
      </c>
      <c r="F22" s="342">
        <f>IFERROR(__xludf.DUMMYFUNCTION("""COMPUTED_VALUE"""),1908.0)</f>
        <v>1908</v>
      </c>
      <c r="G22" s="343">
        <f>IFERROR(__xludf.DUMMYFUNCTION("""COMPUTED_VALUE"""),4.0)</f>
        <v>4</v>
      </c>
      <c r="H22" s="344">
        <f>IFERROR(__xludf.DUMMYFUNCTION("""COMPUTED_VALUE"""),20.0)</f>
        <v>20</v>
      </c>
      <c r="I22" s="342" t="str">
        <f>IFERROR(__xludf.DUMMYFUNCTION("""COMPUTED_VALUE"""),"자동")</f>
        <v>자동</v>
      </c>
      <c r="J22" s="342" t="str">
        <f>IFERROR(__xludf.DUMMYFUNCTION("""COMPUTED_VALUE"""),"엔진오일")</f>
        <v>엔진오일</v>
      </c>
      <c r="K22" s="346"/>
      <c r="L22" s="338"/>
      <c r="M22" s="338"/>
      <c r="N22" s="338"/>
      <c r="O22" s="338"/>
      <c r="P22" s="338"/>
      <c r="Q22" s="338"/>
      <c r="R22" s="338"/>
      <c r="S22" s="338"/>
      <c r="T22" s="338"/>
      <c r="U22" s="338"/>
      <c r="V22" s="338"/>
      <c r="W22" s="338"/>
      <c r="X22" s="338"/>
      <c r="Y22" s="338"/>
      <c r="Z22" s="338"/>
      <c r="AA22" s="8"/>
    </row>
    <row r="23" ht="17.25" customHeight="1">
      <c r="A23" s="340">
        <f>IFERROR(__xludf.DUMMYFUNCTION("""COMPUTED_VALUE"""),46267.0)</f>
        <v>46267</v>
      </c>
      <c r="B23" s="341" t="str">
        <f>IFERROR(__xludf.DUMMYFUNCTION("""COMPUTED_VALUE"""),"라벨")</f>
        <v>라벨</v>
      </c>
      <c r="C23" s="341" t="str">
        <f>IFERROR(__xludf.DUMMYFUNCTION("""COMPUTED_VALUE"""),"라벨부")</f>
        <v>라벨부</v>
      </c>
      <c r="D23" s="342" t="str">
        <f>IFERROR(__xludf.DUMMYFUNCTION("""COMPUTED_VALUE"""),"OO020715 / 세양 TORENO GOLD 5W-30 합성엔진오일 1L 라벨 | 76*140")</f>
        <v>OO020715 / 세양 TORENO GOLD 5W-30 합성엔진오일 1L 라벨 | 76*140</v>
      </c>
      <c r="E23" s="341" t="str">
        <f>IFERROR(__xludf.DUMMYFUNCTION("""COMPUTED_VALUE"""),"76*140")</f>
        <v>76*140</v>
      </c>
      <c r="F23" s="342">
        <f>IFERROR(__xludf.DUMMYFUNCTION("""COMPUTED_VALUE"""),468.0)</f>
        <v>468</v>
      </c>
      <c r="G23" s="343">
        <f>IFERROR(__xludf.DUMMYFUNCTION("""COMPUTED_VALUE"""),0.0)</f>
        <v>0</v>
      </c>
      <c r="H23" s="344">
        <f>IFERROR(__xludf.DUMMYFUNCTION("""COMPUTED_VALUE"""),0.0)</f>
        <v>0</v>
      </c>
      <c r="I23" s="342" t="str">
        <f>IFERROR(__xludf.DUMMYFUNCTION("""COMPUTED_VALUE"""),"자동A")</f>
        <v>자동A</v>
      </c>
      <c r="J23" s="342" t="str">
        <f>IFERROR(__xludf.DUMMYFUNCTION("""COMPUTED_VALUE"""),"엔진오일")</f>
        <v>엔진오일</v>
      </c>
      <c r="K23" s="346"/>
      <c r="L23" s="338"/>
      <c r="M23" s="338"/>
      <c r="N23" s="338"/>
      <c r="O23" s="338"/>
      <c r="P23" s="338"/>
      <c r="Q23" s="338"/>
      <c r="R23" s="338"/>
      <c r="S23" s="338"/>
      <c r="T23" s="338"/>
      <c r="U23" s="338"/>
      <c r="V23" s="338"/>
      <c r="W23" s="338"/>
      <c r="X23" s="338"/>
      <c r="Y23" s="338"/>
      <c r="Z23" s="338"/>
      <c r="AA23" s="8"/>
    </row>
    <row r="24" ht="17.25" customHeight="1">
      <c r="A24" s="340">
        <f>IFERROR(__xludf.DUMMYFUNCTION("""COMPUTED_VALUE"""),46267.0)</f>
        <v>46267</v>
      </c>
      <c r="B24" s="341" t="str">
        <f>IFERROR(__xludf.DUMMYFUNCTION("""COMPUTED_VALUE"""),"택배출고현황")</f>
        <v>택배출고현황</v>
      </c>
      <c r="C24" s="341" t="str">
        <f>IFERROR(__xludf.DUMMYFUNCTION("""COMPUTED_VALUE"""),"택배출고현황")</f>
        <v>택배출고현황</v>
      </c>
      <c r="D24" s="342" t="str">
        <f>IFERROR(__xludf.DUMMYFUNCTION("""COMPUTED_VALUE"""),"경동택배")</f>
        <v>경동택배</v>
      </c>
      <c r="E24" s="341" t="str">
        <f>IFERROR(__xludf.DUMMYFUNCTION("""COMPUTED_VALUE"""),"")</f>
        <v/>
      </c>
      <c r="F24" s="342">
        <f>IFERROR(__xludf.DUMMYFUNCTION("""COMPUTED_VALUE"""),1.0)</f>
        <v>1</v>
      </c>
      <c r="G24" s="343" t="str">
        <f>IFERROR(__xludf.DUMMYFUNCTION("""COMPUTED_VALUE"""),"")</f>
        <v/>
      </c>
      <c r="H24" s="344" t="str">
        <f>IFERROR(__xludf.DUMMYFUNCTION("""COMPUTED_VALUE"""),"")</f>
        <v/>
      </c>
      <c r="I24" s="342" t="str">
        <f>IFERROR(__xludf.DUMMYFUNCTION("""COMPUTED_VALUE"""),"")</f>
        <v/>
      </c>
      <c r="J24" s="342" t="str">
        <f>IFERROR(__xludf.DUMMYFUNCTION("""COMPUTED_VALUE"""),"")</f>
        <v/>
      </c>
      <c r="K24" s="346"/>
      <c r="L24" s="338"/>
      <c r="M24" s="338"/>
      <c r="N24" s="338"/>
      <c r="O24" s="338"/>
      <c r="P24" s="338"/>
      <c r="Q24" s="338"/>
      <c r="R24" s="338"/>
      <c r="S24" s="338"/>
      <c r="T24" s="338"/>
      <c r="U24" s="338"/>
      <c r="V24" s="338"/>
      <c r="W24" s="338"/>
      <c r="X24" s="338"/>
      <c r="Y24" s="338"/>
      <c r="Z24" s="338"/>
      <c r="AA24" s="8"/>
    </row>
    <row r="25" ht="17.25" customHeight="1">
      <c r="A25" s="340">
        <f>IFERROR(__xludf.DUMMYFUNCTION("""COMPUTED_VALUE"""),46267.0)</f>
        <v>46267</v>
      </c>
      <c r="B25" s="341" t="str">
        <f>IFERROR(__xludf.DUMMYFUNCTION("""COMPUTED_VALUE"""),"택배출고현황")</f>
        <v>택배출고현황</v>
      </c>
      <c r="C25" s="341" t="str">
        <f>IFERROR(__xludf.DUMMYFUNCTION("""COMPUTED_VALUE"""),"택배출고현황")</f>
        <v>택배출고현황</v>
      </c>
      <c r="D25" s="342" t="str">
        <f>IFERROR(__xludf.DUMMYFUNCTION("""COMPUTED_VALUE"""),"용차")</f>
        <v>용차</v>
      </c>
      <c r="E25" s="341" t="str">
        <f>IFERROR(__xludf.DUMMYFUNCTION("""COMPUTED_VALUE"""),"")</f>
        <v/>
      </c>
      <c r="F25" s="342">
        <f>IFERROR(__xludf.DUMMYFUNCTION("""COMPUTED_VALUE"""),1.0)</f>
        <v>1</v>
      </c>
      <c r="G25" s="343" t="str">
        <f>IFERROR(__xludf.DUMMYFUNCTION("""COMPUTED_VALUE"""),"")</f>
        <v/>
      </c>
      <c r="H25" s="344" t="str">
        <f>IFERROR(__xludf.DUMMYFUNCTION("""COMPUTED_VALUE"""),"")</f>
        <v/>
      </c>
      <c r="I25" s="342" t="str">
        <f>IFERROR(__xludf.DUMMYFUNCTION("""COMPUTED_VALUE"""),"")</f>
        <v/>
      </c>
      <c r="J25" s="342" t="str">
        <f>IFERROR(__xludf.DUMMYFUNCTION("""COMPUTED_VALUE"""),"")</f>
        <v/>
      </c>
      <c r="K25" s="346"/>
      <c r="L25" s="338"/>
      <c r="M25" s="338"/>
      <c r="N25" s="338"/>
      <c r="O25" s="338"/>
      <c r="P25" s="338"/>
      <c r="Q25" s="338"/>
      <c r="R25" s="338"/>
      <c r="S25" s="338"/>
      <c r="T25" s="338"/>
      <c r="U25" s="338"/>
      <c r="V25" s="338"/>
      <c r="W25" s="338"/>
      <c r="X25" s="338"/>
      <c r="Y25" s="338"/>
      <c r="Z25" s="338"/>
      <c r="AA25" s="8"/>
    </row>
    <row r="26" ht="17.25" customHeight="1">
      <c r="A26" s="340">
        <f>IFERROR(__xludf.DUMMYFUNCTION("""COMPUTED_VALUE"""),46267.0)</f>
        <v>46267</v>
      </c>
      <c r="B26" s="341" t="str">
        <f>IFERROR(__xludf.DUMMYFUNCTION("""COMPUTED_VALUE"""),"택배출고현황")</f>
        <v>택배출고현황</v>
      </c>
      <c r="C26" s="341" t="str">
        <f>IFERROR(__xludf.DUMMYFUNCTION("""COMPUTED_VALUE"""),"택배출고현황")</f>
        <v>택배출고현황</v>
      </c>
      <c r="D26" s="342" t="str">
        <f>IFERROR(__xludf.DUMMYFUNCTION("""COMPUTED_VALUE"""),"납품")</f>
        <v>납품</v>
      </c>
      <c r="E26" s="341" t="str">
        <f>IFERROR(__xludf.DUMMYFUNCTION("""COMPUTED_VALUE"""),"")</f>
        <v/>
      </c>
      <c r="F26" s="342"/>
      <c r="G26" s="343" t="str">
        <f>IFERROR(__xludf.DUMMYFUNCTION("""COMPUTED_VALUE"""),"")</f>
        <v/>
      </c>
      <c r="H26" s="344" t="str">
        <f>IFERROR(__xludf.DUMMYFUNCTION("""COMPUTED_VALUE"""),"")</f>
        <v/>
      </c>
      <c r="I26" s="342" t="str">
        <f>IFERROR(__xludf.DUMMYFUNCTION("""COMPUTED_VALUE"""),"")</f>
        <v/>
      </c>
      <c r="J26" s="342" t="str">
        <f>IFERROR(__xludf.DUMMYFUNCTION("""COMPUTED_VALUE"""),"")</f>
        <v/>
      </c>
      <c r="K26" s="346"/>
      <c r="L26" s="338"/>
      <c r="M26" s="338"/>
      <c r="N26" s="338"/>
      <c r="O26" s="338"/>
      <c r="P26" s="338"/>
      <c r="Q26" s="338"/>
      <c r="R26" s="338"/>
      <c r="S26" s="338"/>
      <c r="T26" s="338"/>
      <c r="U26" s="338"/>
      <c r="V26" s="338"/>
      <c r="W26" s="338"/>
      <c r="X26" s="338"/>
      <c r="Y26" s="338"/>
      <c r="Z26" s="338"/>
      <c r="AA26" s="8"/>
    </row>
    <row r="27" ht="17.25" customHeight="1">
      <c r="A27" s="340">
        <f>IFERROR(__xludf.DUMMYFUNCTION("""COMPUTED_VALUE"""),46268.0)</f>
        <v>46268</v>
      </c>
      <c r="B27" s="341" t="str">
        <f>IFERROR(__xludf.DUMMYFUNCTION("""COMPUTED_VALUE"""),"포장")</f>
        <v>포장</v>
      </c>
      <c r="C27" s="341" t="str">
        <f>IFERROR(__xludf.DUMMYFUNCTION("""COMPUTED_VALUE"""),"포장부")</f>
        <v>포장부</v>
      </c>
      <c r="D27" s="342" t="str">
        <f>IFERROR(__xludf.DUMMYFUNCTION("""COMPUTED_VALUE"""),"3AA40008 / X-POWER RUKY 5W30 | 1L")</f>
        <v>3AA40008 / X-POWER RUKY 5W30 | 1L</v>
      </c>
      <c r="E27" s="341" t="str">
        <f>IFERROR(__xludf.DUMMYFUNCTION("""COMPUTED_VALUE"""),"1L")</f>
        <v>1L</v>
      </c>
      <c r="F27" s="342">
        <f>IFERROR(__xludf.DUMMYFUNCTION("""COMPUTED_VALUE"""),2088.0)</f>
        <v>2088</v>
      </c>
      <c r="G27" s="343">
        <f>IFERROR(__xludf.DUMMYFUNCTION("""COMPUTED_VALUE"""),5.0)</f>
        <v>5</v>
      </c>
      <c r="H27" s="344">
        <f>IFERROR(__xludf.DUMMYFUNCTION("""COMPUTED_VALUE"""),15.0)</f>
        <v>15</v>
      </c>
      <c r="I27" s="342" t="str">
        <f>IFERROR(__xludf.DUMMYFUNCTION("""COMPUTED_VALUE"""),"자동")</f>
        <v>자동</v>
      </c>
      <c r="J27" s="342" t="str">
        <f>IFERROR(__xludf.DUMMYFUNCTION("""COMPUTED_VALUE"""),"엔진오일")</f>
        <v>엔진오일</v>
      </c>
      <c r="K27" s="346"/>
      <c r="L27" s="338"/>
      <c r="M27" s="338"/>
      <c r="N27" s="338"/>
      <c r="O27" s="338"/>
      <c r="P27" s="338"/>
      <c r="Q27" s="338"/>
      <c r="R27" s="338"/>
      <c r="S27" s="338"/>
      <c r="T27" s="338"/>
      <c r="U27" s="338"/>
      <c r="V27" s="338"/>
      <c r="W27" s="338"/>
      <c r="X27" s="338"/>
      <c r="Y27" s="338"/>
      <c r="Z27" s="338"/>
      <c r="AA27" s="8"/>
    </row>
    <row r="28" ht="17.25" customHeight="1">
      <c r="A28" s="340">
        <f>IFERROR(__xludf.DUMMYFUNCTION("""COMPUTED_VALUE"""),46268.0)</f>
        <v>46268</v>
      </c>
      <c r="B28" s="341" t="str">
        <f>IFERROR(__xludf.DUMMYFUNCTION("""COMPUTED_VALUE"""),"포장")</f>
        <v>포장</v>
      </c>
      <c r="C28" s="341" t="str">
        <f>IFERROR(__xludf.DUMMYFUNCTION("""COMPUTED_VALUE"""),"포장부")</f>
        <v>포장부</v>
      </c>
      <c r="D28" s="342" t="str">
        <f>IFERROR(__xludf.DUMMYFUNCTION("""COMPUTED_VALUE"""),"2AA40045 / LUKI PREMIUM GOLD 엔진오일 5W30 | 1L")</f>
        <v>2AA40045 / LUKI PREMIUM GOLD 엔진오일 5W30 | 1L</v>
      </c>
      <c r="E28" s="341" t="str">
        <f>IFERROR(__xludf.DUMMYFUNCTION("""COMPUTED_VALUE"""),"1L")</f>
        <v>1L</v>
      </c>
      <c r="F28" s="342">
        <f>IFERROR(__xludf.DUMMYFUNCTION("""COMPUTED_VALUE"""),60.0)</f>
        <v>60</v>
      </c>
      <c r="G28" s="343">
        <f>IFERROR(__xludf.DUMMYFUNCTION("""COMPUTED_VALUE"""),5.0)</f>
        <v>5</v>
      </c>
      <c r="H28" s="344">
        <f>IFERROR(__xludf.DUMMYFUNCTION("""COMPUTED_VALUE"""),2.5)</f>
        <v>2.5</v>
      </c>
      <c r="I28" s="342" t="str">
        <f>IFERROR(__xludf.DUMMYFUNCTION("""COMPUTED_VALUE"""),"자동")</f>
        <v>자동</v>
      </c>
      <c r="J28" s="342" t="str">
        <f>IFERROR(__xludf.DUMMYFUNCTION("""COMPUTED_VALUE"""),"엔진오일")</f>
        <v>엔진오일</v>
      </c>
      <c r="K28" s="346"/>
      <c r="L28" s="338"/>
      <c r="M28" s="338"/>
      <c r="N28" s="338"/>
      <c r="O28" s="338"/>
      <c r="P28" s="338"/>
      <c r="Q28" s="338"/>
      <c r="R28" s="338"/>
      <c r="S28" s="338"/>
      <c r="T28" s="338"/>
      <c r="U28" s="338"/>
      <c r="V28" s="338"/>
      <c r="W28" s="338"/>
      <c r="X28" s="338"/>
      <c r="Y28" s="338"/>
      <c r="Z28" s="338"/>
      <c r="AA28" s="8"/>
    </row>
    <row r="29" ht="17.25" customHeight="1">
      <c r="A29" s="340">
        <f>IFERROR(__xludf.DUMMYFUNCTION("""COMPUTED_VALUE"""),46268.0)</f>
        <v>46268</v>
      </c>
      <c r="B29" s="341" t="str">
        <f>IFERROR(__xludf.DUMMYFUNCTION("""COMPUTED_VALUE"""),"포장")</f>
        <v>포장</v>
      </c>
      <c r="C29" s="341" t="str">
        <f>IFERROR(__xludf.DUMMYFUNCTION("""COMPUTED_VALUE"""),"포장부")</f>
        <v>포장부</v>
      </c>
      <c r="D29" s="342" t="str">
        <f>IFERROR(__xludf.DUMMYFUNCTION("""COMPUTED_VALUE"""),"3AA40003 / CTWD 100%합성엔진오일 5W30 | 1L")</f>
        <v>3AA40003 / CTWD 100%합성엔진오일 5W30 | 1L</v>
      </c>
      <c r="E29" s="341" t="str">
        <f>IFERROR(__xludf.DUMMYFUNCTION("""COMPUTED_VALUE"""),"1L")</f>
        <v>1L</v>
      </c>
      <c r="F29" s="342">
        <f>IFERROR(__xludf.DUMMYFUNCTION("""COMPUTED_VALUE"""),2004.0)</f>
        <v>2004</v>
      </c>
      <c r="G29" s="343">
        <f>IFERROR(__xludf.DUMMYFUNCTION("""COMPUTED_VALUE"""),4.0)</f>
        <v>4</v>
      </c>
      <c r="H29" s="344">
        <f>IFERROR(__xludf.DUMMYFUNCTION("""COMPUTED_VALUE"""),16.0)</f>
        <v>16</v>
      </c>
      <c r="I29" s="342" t="str">
        <f>IFERROR(__xludf.DUMMYFUNCTION("""COMPUTED_VALUE"""),"자동")</f>
        <v>자동</v>
      </c>
      <c r="J29" s="342" t="str">
        <f>IFERROR(__xludf.DUMMYFUNCTION("""COMPUTED_VALUE"""),"엔진오일")</f>
        <v>엔진오일</v>
      </c>
      <c r="K29" s="346"/>
      <c r="L29" s="338"/>
      <c r="M29" s="338"/>
      <c r="N29" s="338"/>
      <c r="O29" s="338"/>
      <c r="P29" s="338"/>
      <c r="Q29" s="338"/>
      <c r="R29" s="338"/>
      <c r="S29" s="338"/>
      <c r="T29" s="338"/>
      <c r="U29" s="338"/>
      <c r="V29" s="338"/>
      <c r="W29" s="338"/>
      <c r="X29" s="338"/>
      <c r="Y29" s="338"/>
      <c r="Z29" s="338"/>
      <c r="AA29" s="8"/>
    </row>
    <row r="30" ht="17.25" customHeight="1">
      <c r="A30" s="340">
        <f>IFERROR(__xludf.DUMMYFUNCTION("""COMPUTED_VALUE"""),46268.0)</f>
        <v>46268</v>
      </c>
      <c r="B30" s="341" t="str">
        <f>IFERROR(__xludf.DUMMYFUNCTION("""COMPUTED_VALUE"""),"라벨")</f>
        <v>라벨</v>
      </c>
      <c r="C30" s="341" t="str">
        <f>IFERROR(__xludf.DUMMYFUNCTION("""COMPUTED_VALUE"""),"라벨부")</f>
        <v>라벨부</v>
      </c>
      <c r="D30" s="342" t="str">
        <f>IFERROR(__xludf.DUMMYFUNCTION("""COMPUTED_VALUE"""),"OO020671 / CTWD 엔진오일 5W-30 1L 라벨 | 77.5*142")</f>
        <v>OO020671 / CTWD 엔진오일 5W-30 1L 라벨 | 77.5*142</v>
      </c>
      <c r="E30" s="341" t="str">
        <f>IFERROR(__xludf.DUMMYFUNCTION("""COMPUTED_VALUE"""),"77.5*142")</f>
        <v>77.5*142</v>
      </c>
      <c r="F30" s="342">
        <f>IFERROR(__xludf.DUMMYFUNCTION("""COMPUTED_VALUE"""),2004.0)</f>
        <v>2004</v>
      </c>
      <c r="G30" s="343">
        <f>IFERROR(__xludf.DUMMYFUNCTION("""COMPUTED_VALUE"""),0.0)</f>
        <v>0</v>
      </c>
      <c r="H30" s="344">
        <f>IFERROR(__xludf.DUMMYFUNCTION("""COMPUTED_VALUE"""),0.0)</f>
        <v>0</v>
      </c>
      <c r="I30" s="342" t="str">
        <f>IFERROR(__xludf.DUMMYFUNCTION("""COMPUTED_VALUE"""),"자동A")</f>
        <v>자동A</v>
      </c>
      <c r="J30" s="342" t="str">
        <f>IFERROR(__xludf.DUMMYFUNCTION("""COMPUTED_VALUE"""),"엔진오일")</f>
        <v>엔진오일</v>
      </c>
      <c r="K30" s="346"/>
      <c r="L30" s="338"/>
      <c r="M30" s="338"/>
      <c r="N30" s="338"/>
      <c r="O30" s="338"/>
      <c r="P30" s="338"/>
      <c r="Q30" s="338"/>
      <c r="R30" s="338"/>
      <c r="S30" s="338"/>
      <c r="T30" s="338"/>
      <c r="U30" s="338"/>
      <c r="V30" s="338"/>
      <c r="W30" s="338"/>
      <c r="X30" s="338"/>
      <c r="Y30" s="338"/>
      <c r="Z30" s="338"/>
      <c r="AA30" s="8"/>
    </row>
    <row r="31" ht="17.25" customHeight="1">
      <c r="A31" s="340">
        <f>IFERROR(__xludf.DUMMYFUNCTION("""COMPUTED_VALUE"""),46268.0)</f>
        <v>46268</v>
      </c>
      <c r="B31" s="341" t="str">
        <f>IFERROR(__xludf.DUMMYFUNCTION("""COMPUTED_VALUE"""),"원액생산")</f>
        <v>원액생산</v>
      </c>
      <c r="C31" s="341" t="str">
        <f>IFERROR(__xludf.DUMMYFUNCTION("""COMPUTED_VALUE"""),"원액생산부")</f>
        <v>원액생산부</v>
      </c>
      <c r="D31" s="342" t="str">
        <f>IFERROR(__xludf.DUMMYFUNCTION("""COMPUTED_VALUE"""),"프리미엄 브레이크액  DOT-4+ (시생산용)")</f>
        <v>프리미엄 브레이크액  DOT-4+ (시생산용)</v>
      </c>
      <c r="E31" s="341" t="str">
        <f>IFERROR(__xludf.DUMMYFUNCTION("""COMPUTED_VALUE"""),"L")</f>
        <v>L</v>
      </c>
      <c r="F31" s="342">
        <f>IFERROR(__xludf.DUMMYFUNCTION("""COMPUTED_VALUE"""),600.0)</f>
        <v>600</v>
      </c>
      <c r="G31" s="343">
        <f>IFERROR(__xludf.DUMMYFUNCTION("""COMPUTED_VALUE"""),1.0)</f>
        <v>1</v>
      </c>
      <c r="H31" s="344">
        <f>IFERROR(__xludf.DUMMYFUNCTION("""COMPUTED_VALUE"""),2.5)</f>
        <v>2.5</v>
      </c>
      <c r="I31" s="342" t="str">
        <f>IFERROR(__xludf.DUMMYFUNCTION("""COMPUTED_VALUE"""),"BT-6")</f>
        <v>BT-6</v>
      </c>
      <c r="J31" s="342" t="str">
        <f>IFERROR(__xludf.DUMMYFUNCTION("""COMPUTED_VALUE"""),"")</f>
        <v/>
      </c>
      <c r="K31" s="346"/>
      <c r="L31" s="338"/>
      <c r="M31" s="338"/>
      <c r="N31" s="338"/>
      <c r="O31" s="338"/>
      <c r="P31" s="338"/>
      <c r="Q31" s="338"/>
      <c r="R31" s="338"/>
      <c r="S31" s="338"/>
      <c r="T31" s="338"/>
      <c r="U31" s="338"/>
      <c r="V31" s="338"/>
      <c r="W31" s="338"/>
      <c r="X31" s="338"/>
      <c r="Y31" s="338"/>
      <c r="Z31" s="338"/>
      <c r="AA31" s="8"/>
    </row>
    <row r="32" ht="17.25" customHeight="1">
      <c r="A32" s="340">
        <f>IFERROR(__xludf.DUMMYFUNCTION("""COMPUTED_VALUE"""),46268.0)</f>
        <v>46268</v>
      </c>
      <c r="B32" s="341" t="str">
        <f>IFERROR(__xludf.DUMMYFUNCTION("""COMPUTED_VALUE"""),"원액생산")</f>
        <v>원액생산</v>
      </c>
      <c r="C32" s="341" t="str">
        <f>IFERROR(__xludf.DUMMYFUNCTION("""COMPUTED_VALUE"""),"원액생산부")</f>
        <v>원액생산부</v>
      </c>
      <c r="D32" s="342" t="str">
        <f>IFERROR(__xludf.DUMMYFUNCTION("""COMPUTED_VALUE"""),"5AA40008 / ODM 5W30")</f>
        <v>5AA40008 / ODM 5W30</v>
      </c>
      <c r="E32" s="341" t="str">
        <f>IFERROR(__xludf.DUMMYFUNCTION("""COMPUTED_VALUE"""),"L")</f>
        <v>L</v>
      </c>
      <c r="F32" s="342">
        <f>IFERROR(__xludf.DUMMYFUNCTION("""COMPUTED_VALUE"""),2753.0)</f>
        <v>2753</v>
      </c>
      <c r="G32" s="343">
        <f>IFERROR(__xludf.DUMMYFUNCTION("""COMPUTED_VALUE"""),1.0)</f>
        <v>1</v>
      </c>
      <c r="H32" s="344">
        <f>IFERROR(__xludf.DUMMYFUNCTION("""COMPUTED_VALUE"""),2.5)</f>
        <v>2.5</v>
      </c>
      <c r="I32" s="342" t="str">
        <f>IFERROR(__xludf.DUMMYFUNCTION("""COMPUTED_VALUE"""),"BT-2")</f>
        <v>BT-2</v>
      </c>
      <c r="J32" s="342" t="str">
        <f>IFERROR(__xludf.DUMMYFUNCTION("""COMPUTED_VALUE"""),"")</f>
        <v/>
      </c>
      <c r="K32" s="346"/>
      <c r="L32" s="338"/>
      <c r="M32" s="338"/>
      <c r="N32" s="338"/>
      <c r="O32" s="338"/>
      <c r="P32" s="338"/>
      <c r="Q32" s="338"/>
      <c r="R32" s="338"/>
      <c r="S32" s="338"/>
      <c r="T32" s="338"/>
      <c r="U32" s="338"/>
      <c r="V32" s="338"/>
      <c r="W32" s="338"/>
      <c r="X32" s="338"/>
      <c r="Y32" s="338"/>
      <c r="Z32" s="338"/>
      <c r="AA32" s="8"/>
    </row>
    <row r="33" ht="17.25" customHeight="1">
      <c r="A33" s="340">
        <f>IFERROR(__xludf.DUMMYFUNCTION("""COMPUTED_VALUE"""),46268.0)</f>
        <v>46268</v>
      </c>
      <c r="B33" s="341" t="str">
        <f>IFERROR(__xludf.DUMMYFUNCTION("""COMPUTED_VALUE"""),"이동제품")</f>
        <v>이동제품</v>
      </c>
      <c r="C33" s="341" t="str">
        <f>IFERROR(__xludf.DUMMYFUNCTION("""COMPUTED_VALUE"""),"자재물류")</f>
        <v>자재물류</v>
      </c>
      <c r="D33" s="342" t="str">
        <f>IFERROR(__xludf.DUMMYFUNCTION("""COMPUTED_VALUE"""),"로트 마킹기")</f>
        <v>로트 마킹기</v>
      </c>
      <c r="E33" s="341"/>
      <c r="F33" s="342" t="str">
        <f>IFERROR(__xludf.DUMMYFUNCTION("""COMPUTED_VALUE"""),"대")</f>
        <v>대</v>
      </c>
      <c r="G33" s="343"/>
      <c r="H33" s="344"/>
      <c r="I33" s="342" t="str">
        <f>IFERROR(__xludf.DUMMYFUNCTION("""COMPUTED_VALUE"""),"김포 -&gt; 본사")</f>
        <v>김포 -&gt; 본사</v>
      </c>
      <c r="J33" s="342" t="str">
        <f>IFERROR(__xludf.DUMMYFUNCTION("""COMPUTED_VALUE"""),"")</f>
        <v/>
      </c>
      <c r="K33" s="346"/>
      <c r="L33" s="338"/>
      <c r="M33" s="338"/>
      <c r="N33" s="338"/>
      <c r="O33" s="338"/>
      <c r="P33" s="338"/>
      <c r="Q33" s="338"/>
      <c r="R33" s="338"/>
      <c r="S33" s="338"/>
      <c r="T33" s="338"/>
      <c r="U33" s="338"/>
      <c r="V33" s="338"/>
      <c r="W33" s="338"/>
      <c r="X33" s="338"/>
      <c r="Y33" s="338"/>
      <c r="Z33" s="338"/>
      <c r="AA33" s="8"/>
    </row>
    <row r="34" ht="17.25" customHeight="1">
      <c r="A34" s="340">
        <f>IFERROR(__xludf.DUMMYFUNCTION("""COMPUTED_VALUE"""),46268.0)</f>
        <v>46268</v>
      </c>
      <c r="B34" s="341" t="str">
        <f>IFERROR(__xludf.DUMMYFUNCTION("""COMPUTED_VALUE"""),"이동제품")</f>
        <v>이동제품</v>
      </c>
      <c r="C34" s="341" t="str">
        <f>IFERROR(__xludf.DUMMYFUNCTION("""COMPUTED_VALUE"""),"자재물류")</f>
        <v>자재물류</v>
      </c>
      <c r="D34" s="342" t="str">
        <f>IFERROR(__xludf.DUMMYFUNCTION("""COMPUTED_VALUE"""),"카트리지")</f>
        <v>카트리지</v>
      </c>
      <c r="E34" s="341"/>
      <c r="F34" s="342" t="str">
        <f>IFERROR(__xludf.DUMMYFUNCTION("""COMPUTED_VALUE"""),"EA")</f>
        <v>EA</v>
      </c>
      <c r="G34" s="343"/>
      <c r="H34" s="344"/>
      <c r="I34" s="342" t="str">
        <f>IFERROR(__xludf.DUMMYFUNCTION("""COMPUTED_VALUE"""),"김포 -&gt; 본사")</f>
        <v>김포 -&gt; 본사</v>
      </c>
      <c r="J34" s="342" t="str">
        <f>IFERROR(__xludf.DUMMYFUNCTION("""COMPUTED_VALUE"""),"")</f>
        <v/>
      </c>
      <c r="K34" s="346"/>
      <c r="L34" s="338"/>
      <c r="M34" s="338"/>
      <c r="N34" s="338"/>
      <c r="O34" s="338"/>
      <c r="P34" s="338"/>
      <c r="Q34" s="338"/>
      <c r="R34" s="338"/>
      <c r="S34" s="338"/>
      <c r="T34" s="338"/>
      <c r="U34" s="338"/>
      <c r="V34" s="338"/>
      <c r="W34" s="338"/>
      <c r="X34" s="338"/>
      <c r="Y34" s="338"/>
      <c r="Z34" s="338"/>
      <c r="AA34" s="8"/>
    </row>
    <row r="35" ht="17.25" customHeight="1">
      <c r="A35" s="340">
        <f>IFERROR(__xludf.DUMMYFUNCTION("""COMPUTED_VALUE"""),46268.0)</f>
        <v>46268</v>
      </c>
      <c r="B35" s="341" t="str">
        <f>IFERROR(__xludf.DUMMYFUNCTION("""COMPUTED_VALUE"""),"이동제품")</f>
        <v>이동제품</v>
      </c>
      <c r="C35" s="341" t="str">
        <f>IFERROR(__xludf.DUMMYFUNCTION("""COMPUTED_VALUE"""),"자재물류")</f>
        <v>자재물류</v>
      </c>
      <c r="D35" s="342" t="str">
        <f>IFERROR(__xludf.DUMMYFUNCTION("""COMPUTED_VALUE"""),"루키 5W30")</f>
        <v>루키 5W30</v>
      </c>
      <c r="E35" s="341" t="str">
        <f>IFERROR(__xludf.DUMMYFUNCTION("""COMPUTED_VALUE"""),"1L")</f>
        <v>1L</v>
      </c>
      <c r="F35" s="342" t="str">
        <f>IFERROR(__xludf.DUMMYFUNCTION("""COMPUTED_VALUE"""),"EA")</f>
        <v>EA</v>
      </c>
      <c r="G35" s="343"/>
      <c r="H35" s="344"/>
      <c r="I35" s="342" t="str">
        <f>IFERROR(__xludf.DUMMYFUNCTION("""COMPUTED_VALUE"""),"김포 -&gt; 본사")</f>
        <v>김포 -&gt; 본사</v>
      </c>
      <c r="J35" s="342" t="str">
        <f>IFERROR(__xludf.DUMMYFUNCTION("""COMPUTED_VALUE"""),"")</f>
        <v/>
      </c>
      <c r="K35" s="346"/>
      <c r="L35" s="338"/>
      <c r="M35" s="338"/>
      <c r="N35" s="338"/>
      <c r="O35" s="338"/>
      <c r="P35" s="338"/>
      <c r="Q35" s="338"/>
      <c r="R35" s="338"/>
      <c r="S35" s="338"/>
      <c r="T35" s="338"/>
      <c r="U35" s="338"/>
      <c r="V35" s="338"/>
      <c r="W35" s="338"/>
      <c r="X35" s="338"/>
      <c r="Y35" s="338"/>
      <c r="Z35" s="338"/>
      <c r="AA35" s="8"/>
    </row>
    <row r="36" ht="17.25" customHeight="1">
      <c r="A36" s="340">
        <f>IFERROR(__xludf.DUMMYFUNCTION("""COMPUTED_VALUE"""),46268.0)</f>
        <v>46268</v>
      </c>
      <c r="B36" s="341" t="str">
        <f>IFERROR(__xludf.DUMMYFUNCTION("""COMPUTED_VALUE"""),"이동제품")</f>
        <v>이동제품</v>
      </c>
      <c r="C36" s="341" t="str">
        <f>IFERROR(__xludf.DUMMYFUNCTION("""COMPUTED_VALUE"""),"자재물류")</f>
        <v>자재물류</v>
      </c>
      <c r="D36" s="342" t="str">
        <f>IFERROR(__xludf.DUMMYFUNCTION("""COMPUTED_VALUE"""),"썸오일 0W30")</f>
        <v>썸오일 0W30</v>
      </c>
      <c r="E36" s="341" t="str">
        <f>IFERROR(__xludf.DUMMYFUNCTION("""COMPUTED_VALUE"""),"1L")</f>
        <v>1L</v>
      </c>
      <c r="F36" s="342" t="str">
        <f>IFERROR(__xludf.DUMMYFUNCTION("""COMPUTED_VALUE"""),"EA")</f>
        <v>EA</v>
      </c>
      <c r="G36" s="343"/>
      <c r="H36" s="344"/>
      <c r="I36" s="342" t="str">
        <f>IFERROR(__xludf.DUMMYFUNCTION("""COMPUTED_VALUE"""),"김포 -&gt; 본사")</f>
        <v>김포 -&gt; 본사</v>
      </c>
      <c r="J36" s="342" t="str">
        <f>IFERROR(__xludf.DUMMYFUNCTION("""COMPUTED_VALUE"""),"")</f>
        <v/>
      </c>
      <c r="K36" s="346"/>
      <c r="L36" s="338"/>
      <c r="M36" s="338"/>
      <c r="N36" s="338"/>
      <c r="O36" s="338"/>
      <c r="P36" s="338"/>
      <c r="Q36" s="338"/>
      <c r="R36" s="338"/>
      <c r="S36" s="338"/>
      <c r="T36" s="338"/>
      <c r="U36" s="338"/>
      <c r="V36" s="338"/>
      <c r="W36" s="338"/>
      <c r="X36" s="338"/>
      <c r="Y36" s="338"/>
      <c r="Z36" s="338"/>
      <c r="AA36" s="8"/>
    </row>
    <row r="37" ht="17.25" customHeight="1">
      <c r="A37" s="340">
        <f>IFERROR(__xludf.DUMMYFUNCTION("""COMPUTED_VALUE"""),46268.0)</f>
        <v>46268</v>
      </c>
      <c r="B37" s="341" t="str">
        <f>IFERROR(__xludf.DUMMYFUNCTION("""COMPUTED_VALUE"""),"이동제품")</f>
        <v>이동제품</v>
      </c>
      <c r="C37" s="341" t="str">
        <f>IFERROR(__xludf.DUMMYFUNCTION("""COMPUTED_VALUE"""),"자재물류")</f>
        <v>자재물류</v>
      </c>
      <c r="D37" s="342" t="str">
        <f>IFERROR(__xludf.DUMMYFUNCTION("""COMPUTED_VALUE"""),"썸오일 10W40")</f>
        <v>썸오일 10W40</v>
      </c>
      <c r="E37" s="341" t="str">
        <f>IFERROR(__xludf.DUMMYFUNCTION("""COMPUTED_VALUE"""),"20L")</f>
        <v>20L</v>
      </c>
      <c r="F37" s="342" t="str">
        <f>IFERROR(__xludf.DUMMYFUNCTION("""COMPUTED_VALUE"""),"PAIL")</f>
        <v>PAIL</v>
      </c>
      <c r="G37" s="343"/>
      <c r="H37" s="344"/>
      <c r="I37" s="342" t="str">
        <f>IFERROR(__xludf.DUMMYFUNCTION("""COMPUTED_VALUE"""),"김포 -&gt; 본사")</f>
        <v>김포 -&gt; 본사</v>
      </c>
      <c r="J37" s="342" t="str">
        <f>IFERROR(__xludf.DUMMYFUNCTION("""COMPUTED_VALUE"""),"")</f>
        <v/>
      </c>
      <c r="K37" s="346"/>
      <c r="L37" s="338"/>
      <c r="M37" s="338"/>
      <c r="N37" s="338"/>
      <c r="O37" s="338"/>
      <c r="P37" s="338"/>
      <c r="Q37" s="338"/>
      <c r="R37" s="338"/>
      <c r="S37" s="338"/>
      <c r="T37" s="338"/>
      <c r="U37" s="338"/>
      <c r="V37" s="338"/>
      <c r="W37" s="338"/>
      <c r="X37" s="338"/>
      <c r="Y37" s="338"/>
      <c r="Z37" s="338"/>
      <c r="AA37" s="8"/>
    </row>
    <row r="38" ht="17.25" customHeight="1">
      <c r="A38" s="340">
        <f>IFERROR(__xludf.DUMMYFUNCTION("""COMPUTED_VALUE"""),46268.0)</f>
        <v>46268</v>
      </c>
      <c r="B38" s="341" t="str">
        <f>IFERROR(__xludf.DUMMYFUNCTION("""COMPUTED_VALUE"""),"이동제품")</f>
        <v>이동제품</v>
      </c>
      <c r="C38" s="341" t="str">
        <f>IFERROR(__xludf.DUMMYFUNCTION("""COMPUTED_VALUE"""),"자재물류")</f>
        <v>자재물류</v>
      </c>
      <c r="D38" s="342" t="str">
        <f>IFERROR(__xludf.DUMMYFUNCTION("""COMPUTED_VALUE"""),"승진 검정 용기 300ml 구형(A)")</f>
        <v>승진 검정 용기 300ml 구형(A)</v>
      </c>
      <c r="E38" s="341"/>
      <c r="F38" s="342" t="str">
        <f>IFERROR(__xludf.DUMMYFUNCTION("""COMPUTED_VALUE"""),"EA")</f>
        <v>EA</v>
      </c>
      <c r="G38" s="343"/>
      <c r="H38" s="344"/>
      <c r="I38" s="342" t="str">
        <f>IFERROR(__xludf.DUMMYFUNCTION("""COMPUTED_VALUE"""),"김포 -&gt; 본사")</f>
        <v>김포 -&gt; 본사</v>
      </c>
      <c r="J38" s="342" t="str">
        <f>IFERROR(__xludf.DUMMYFUNCTION("""COMPUTED_VALUE"""),"")</f>
        <v/>
      </c>
      <c r="K38" s="346"/>
      <c r="L38" s="338"/>
      <c r="M38" s="338"/>
      <c r="N38" s="338"/>
      <c r="O38" s="338"/>
      <c r="P38" s="338"/>
      <c r="Q38" s="338"/>
      <c r="R38" s="338"/>
      <c r="S38" s="338"/>
      <c r="T38" s="338"/>
      <c r="U38" s="338"/>
      <c r="V38" s="338"/>
      <c r="W38" s="338"/>
      <c r="X38" s="338"/>
      <c r="Y38" s="338"/>
      <c r="Z38" s="338"/>
      <c r="AA38" s="8"/>
    </row>
    <row r="39" ht="17.25" customHeight="1">
      <c r="A39" s="340">
        <f>IFERROR(__xludf.DUMMYFUNCTION("""COMPUTED_VALUE"""),46268.0)</f>
        <v>46268</v>
      </c>
      <c r="B39" s="341" t="str">
        <f>IFERROR(__xludf.DUMMYFUNCTION("""COMPUTED_VALUE"""),"이동제품")</f>
        <v>이동제품</v>
      </c>
      <c r="C39" s="341" t="str">
        <f>IFERROR(__xludf.DUMMYFUNCTION("""COMPUTED_VALUE"""),"자재물류")</f>
        <v>자재물류</v>
      </c>
      <c r="D39" s="342" t="str">
        <f>IFERROR(__xludf.DUMMYFUNCTION("""COMPUTED_VALUE"""),"대성 자주 500ML 용기")</f>
        <v>대성 자주 500ML 용기</v>
      </c>
      <c r="E39" s="341"/>
      <c r="F39" s="342" t="str">
        <f>IFERROR(__xludf.DUMMYFUNCTION("""COMPUTED_VALUE"""),"EA")</f>
        <v>EA</v>
      </c>
      <c r="G39" s="343"/>
      <c r="H39" s="344"/>
      <c r="I39" s="342" t="str">
        <f>IFERROR(__xludf.DUMMYFUNCTION("""COMPUTED_VALUE"""),"본사-&gt;김포")</f>
        <v>본사-&gt;김포</v>
      </c>
      <c r="J39" s="342" t="str">
        <f>IFERROR(__xludf.DUMMYFUNCTION("""COMPUTED_VALUE"""),"")</f>
        <v/>
      </c>
      <c r="K39" s="346"/>
      <c r="L39" s="338"/>
      <c r="M39" s="338"/>
      <c r="N39" s="338"/>
      <c r="O39" s="338"/>
      <c r="P39" s="338"/>
      <c r="Q39" s="338"/>
      <c r="R39" s="338"/>
      <c r="S39" s="338"/>
      <c r="T39" s="338"/>
      <c r="U39" s="338"/>
      <c r="V39" s="338"/>
      <c r="W39" s="338"/>
      <c r="X39" s="338"/>
      <c r="Y39" s="338"/>
      <c r="Z39" s="338"/>
      <c r="AA39" s="8"/>
    </row>
    <row r="40" ht="17.25" customHeight="1">
      <c r="A40" s="340">
        <f>IFERROR(__xludf.DUMMYFUNCTION("""COMPUTED_VALUE"""),46268.0)</f>
        <v>46268</v>
      </c>
      <c r="B40" s="341" t="str">
        <f>IFERROR(__xludf.DUMMYFUNCTION("""COMPUTED_VALUE"""),"이동제품")</f>
        <v>이동제품</v>
      </c>
      <c r="C40" s="341" t="str">
        <f>IFERROR(__xludf.DUMMYFUNCTION("""COMPUTED_VALUE"""),"자재물류")</f>
        <v>자재물류</v>
      </c>
      <c r="D40" s="342" t="str">
        <f>IFERROR(__xludf.DUMMYFUNCTION("""COMPUTED_VALUE"""),"오일소모방지제 용기")</f>
        <v>오일소모방지제 용기</v>
      </c>
      <c r="E40" s="341"/>
      <c r="F40" s="342" t="str">
        <f>IFERROR(__xludf.DUMMYFUNCTION("""COMPUTED_VALUE"""),"EA")</f>
        <v>EA</v>
      </c>
      <c r="G40" s="343"/>
      <c r="H40" s="344"/>
      <c r="I40" s="342" t="str">
        <f>IFERROR(__xludf.DUMMYFUNCTION("""COMPUTED_VALUE"""),"본사-&gt;김포")</f>
        <v>본사-&gt;김포</v>
      </c>
      <c r="J40" s="342" t="str">
        <f>IFERROR(__xludf.DUMMYFUNCTION("""COMPUTED_VALUE"""),"")</f>
        <v/>
      </c>
      <c r="K40" s="346"/>
      <c r="L40" s="338"/>
      <c r="M40" s="338"/>
      <c r="N40" s="338"/>
      <c r="O40" s="338"/>
      <c r="P40" s="338"/>
      <c r="Q40" s="338"/>
      <c r="R40" s="338"/>
      <c r="S40" s="338"/>
      <c r="T40" s="338"/>
      <c r="U40" s="338"/>
      <c r="V40" s="338"/>
      <c r="W40" s="338"/>
      <c r="X40" s="338"/>
      <c r="Y40" s="338"/>
      <c r="Z40" s="338"/>
      <c r="AA40" s="8"/>
    </row>
    <row r="41" ht="17.25" customHeight="1">
      <c r="A41" s="340">
        <f>IFERROR(__xludf.DUMMYFUNCTION("""COMPUTED_VALUE"""),46268.0)</f>
        <v>46268</v>
      </c>
      <c r="B41" s="341" t="str">
        <f>IFERROR(__xludf.DUMMYFUNCTION("""COMPUTED_VALUE"""),"이동제품")</f>
        <v>이동제품</v>
      </c>
      <c r="C41" s="341" t="str">
        <f>IFERROR(__xludf.DUMMYFUNCTION("""COMPUTED_VALUE"""),"자재물류")</f>
        <v>자재물류</v>
      </c>
      <c r="D41" s="342" t="str">
        <f>IFERROR(__xludf.DUMMYFUNCTION("""COMPUTED_VALUE"""),"EN-Q 잔량 라벨 / 캡")</f>
        <v>EN-Q 잔량 라벨 / 캡</v>
      </c>
      <c r="E41" s="341"/>
      <c r="F41" s="342"/>
      <c r="G41" s="343"/>
      <c r="H41" s="344"/>
      <c r="I41" s="342" t="str">
        <f>IFERROR(__xludf.DUMMYFUNCTION("""COMPUTED_VALUE"""),"누락")</f>
        <v>누락</v>
      </c>
      <c r="J41" s="342" t="str">
        <f>IFERROR(__xludf.DUMMYFUNCTION("""COMPUTED_VALUE"""),"")</f>
        <v/>
      </c>
      <c r="K41" s="346"/>
      <c r="L41" s="338"/>
      <c r="M41" s="338"/>
      <c r="N41" s="338"/>
      <c r="O41" s="338"/>
      <c r="P41" s="338"/>
      <c r="Q41" s="338"/>
      <c r="R41" s="338"/>
      <c r="S41" s="338"/>
      <c r="T41" s="338"/>
      <c r="U41" s="338"/>
      <c r="V41" s="338"/>
      <c r="W41" s="338"/>
      <c r="X41" s="338"/>
      <c r="Y41" s="338"/>
      <c r="Z41" s="338"/>
      <c r="AA41" s="8"/>
    </row>
    <row r="42" ht="17.25" customHeight="1">
      <c r="A42" s="340">
        <f>IFERROR(__xludf.DUMMYFUNCTION("""COMPUTED_VALUE"""),46268.0)</f>
        <v>46268</v>
      </c>
      <c r="B42" s="341" t="str">
        <f>IFERROR(__xludf.DUMMYFUNCTION("""COMPUTED_VALUE"""),"이동제품")</f>
        <v>이동제품</v>
      </c>
      <c r="C42" s="341" t="str">
        <f>IFERROR(__xludf.DUMMYFUNCTION("""COMPUTED_VALUE"""),"자재물류")</f>
        <v>자재물류</v>
      </c>
      <c r="D42" s="342" t="str">
        <f>IFERROR(__xludf.DUMMYFUNCTION("""COMPUTED_VALUE"""),"파워블러드 5W30 라벨")</f>
        <v>파워블러드 5W30 라벨</v>
      </c>
      <c r="E42" s="341"/>
      <c r="F42" s="342" t="str">
        <f>IFERROR(__xludf.DUMMYFUNCTION("""COMPUTED_VALUE"""),"EA")</f>
        <v>EA</v>
      </c>
      <c r="G42" s="343"/>
      <c r="H42" s="344"/>
      <c r="I42" s="342" t="str">
        <f>IFERROR(__xludf.DUMMYFUNCTION("""COMPUTED_VALUE"""),"본사-&gt;김포")</f>
        <v>본사-&gt;김포</v>
      </c>
      <c r="J42" s="342" t="str">
        <f>IFERROR(__xludf.DUMMYFUNCTION("""COMPUTED_VALUE"""),"")</f>
        <v/>
      </c>
      <c r="K42" s="346"/>
      <c r="L42" s="338"/>
      <c r="M42" s="338"/>
      <c r="N42" s="338"/>
      <c r="O42" s="338"/>
      <c r="P42" s="338"/>
      <c r="Q42" s="338"/>
      <c r="R42" s="338"/>
      <c r="S42" s="338"/>
      <c r="T42" s="338"/>
      <c r="U42" s="338"/>
      <c r="V42" s="338"/>
      <c r="W42" s="338"/>
      <c r="X42" s="338"/>
      <c r="Y42" s="338"/>
      <c r="Z42" s="338"/>
      <c r="AA42" s="8"/>
    </row>
    <row r="43" ht="17.25" customHeight="1">
      <c r="A43" s="340">
        <f>IFERROR(__xludf.DUMMYFUNCTION("""COMPUTED_VALUE"""),46268.0)</f>
        <v>46268</v>
      </c>
      <c r="B43" s="341" t="str">
        <f>IFERROR(__xludf.DUMMYFUNCTION("""COMPUTED_VALUE"""),"이동제품")</f>
        <v>이동제품</v>
      </c>
      <c r="C43" s="341" t="str">
        <f>IFERROR(__xludf.DUMMYFUNCTION("""COMPUTED_VALUE"""),"자재물류")</f>
        <v>자재물류</v>
      </c>
      <c r="D43" s="342" t="str">
        <f>IFERROR(__xludf.DUMMYFUNCTION("""COMPUTED_VALUE"""),"GT 0W30 점도스티커")</f>
        <v>GT 0W30 점도스티커</v>
      </c>
      <c r="E43" s="341"/>
      <c r="F43" s="342" t="str">
        <f>IFERROR(__xludf.DUMMYFUNCTION("""COMPUTED_VALUE"""),"EA")</f>
        <v>EA</v>
      </c>
      <c r="G43" s="343"/>
      <c r="H43" s="344"/>
      <c r="I43" s="342" t="str">
        <f>IFERROR(__xludf.DUMMYFUNCTION("""COMPUTED_VALUE"""),"본사-&gt;김포")</f>
        <v>본사-&gt;김포</v>
      </c>
      <c r="J43" s="342" t="str">
        <f>IFERROR(__xludf.DUMMYFUNCTION("""COMPUTED_VALUE"""),"")</f>
        <v/>
      </c>
      <c r="K43" s="346"/>
      <c r="L43" s="338"/>
      <c r="M43" s="338"/>
      <c r="N43" s="338"/>
      <c r="O43" s="338"/>
      <c r="P43" s="338"/>
      <c r="Q43" s="338"/>
      <c r="R43" s="338"/>
      <c r="S43" s="338"/>
      <c r="T43" s="338"/>
      <c r="U43" s="338"/>
      <c r="V43" s="338"/>
      <c r="W43" s="338"/>
      <c r="X43" s="338"/>
      <c r="Y43" s="338"/>
      <c r="Z43" s="338"/>
      <c r="AA43" s="8"/>
    </row>
    <row r="44" ht="17.25" customHeight="1">
      <c r="A44" s="340">
        <f>IFERROR(__xludf.DUMMYFUNCTION("""COMPUTED_VALUE"""),46268.0)</f>
        <v>46268</v>
      </c>
      <c r="B44" s="341" t="str">
        <f>IFERROR(__xludf.DUMMYFUNCTION("""COMPUTED_VALUE"""),"이동제품")</f>
        <v>이동제품</v>
      </c>
      <c r="C44" s="341" t="str">
        <f>IFERROR(__xludf.DUMMYFUNCTION("""COMPUTED_VALUE"""),"자재물류")</f>
        <v>자재물류</v>
      </c>
      <c r="D44" s="342" t="str">
        <f>IFERROR(__xludf.DUMMYFUNCTION("""COMPUTED_VALUE"""),"GT 0W20 점도스티커")</f>
        <v>GT 0W20 점도스티커</v>
      </c>
      <c r="E44" s="341"/>
      <c r="F44" s="342" t="str">
        <f>IFERROR(__xludf.DUMMYFUNCTION("""COMPUTED_VALUE"""),"EA")</f>
        <v>EA</v>
      </c>
      <c r="G44" s="343"/>
      <c r="H44" s="344"/>
      <c r="I44" s="342" t="str">
        <f>IFERROR(__xludf.DUMMYFUNCTION("""COMPUTED_VALUE"""),"본사-&gt;김포")</f>
        <v>본사-&gt;김포</v>
      </c>
      <c r="J44" s="342" t="str">
        <f>IFERROR(__xludf.DUMMYFUNCTION("""COMPUTED_VALUE"""),"")</f>
        <v/>
      </c>
      <c r="K44" s="346"/>
      <c r="L44" s="338"/>
      <c r="M44" s="338"/>
      <c r="N44" s="338"/>
      <c r="O44" s="338"/>
      <c r="P44" s="338"/>
      <c r="Q44" s="338"/>
      <c r="R44" s="338"/>
      <c r="S44" s="338"/>
      <c r="T44" s="338"/>
      <c r="U44" s="338"/>
      <c r="V44" s="338"/>
      <c r="W44" s="338"/>
      <c r="X44" s="338"/>
      <c r="Y44" s="338"/>
      <c r="Z44" s="338"/>
      <c r="AA44" s="8"/>
    </row>
    <row r="45" ht="17.25" customHeight="1">
      <c r="A45" s="340">
        <f>IFERROR(__xludf.DUMMYFUNCTION("""COMPUTED_VALUE"""),46268.0)</f>
        <v>46268</v>
      </c>
      <c r="B45" s="341" t="str">
        <f>IFERROR(__xludf.DUMMYFUNCTION("""COMPUTED_VALUE"""),"이동제품")</f>
        <v>이동제품</v>
      </c>
      <c r="C45" s="341" t="str">
        <f>IFERROR(__xludf.DUMMYFUNCTION("""COMPUTED_VALUE"""),"자재물류")</f>
        <v>자재물류</v>
      </c>
      <c r="D45" s="342" t="str">
        <f>IFERROR(__xludf.DUMMYFUNCTION("""COMPUTED_VALUE"""),"스탠다드 5W40 라벨")</f>
        <v>스탠다드 5W40 라벨</v>
      </c>
      <c r="E45" s="341"/>
      <c r="F45" s="342" t="str">
        <f>IFERROR(__xludf.DUMMYFUNCTION("""COMPUTED_VALUE"""),"EA")</f>
        <v>EA</v>
      </c>
      <c r="G45" s="343"/>
      <c r="H45" s="344"/>
      <c r="I45" s="342" t="str">
        <f>IFERROR(__xludf.DUMMYFUNCTION("""COMPUTED_VALUE"""),"본사-&gt;김포")</f>
        <v>본사-&gt;김포</v>
      </c>
      <c r="J45" s="342" t="str">
        <f>IFERROR(__xludf.DUMMYFUNCTION("""COMPUTED_VALUE"""),"")</f>
        <v/>
      </c>
      <c r="K45" s="346"/>
      <c r="L45" s="338"/>
      <c r="M45" s="338"/>
      <c r="N45" s="338"/>
      <c r="O45" s="338"/>
      <c r="P45" s="338"/>
      <c r="Q45" s="338"/>
      <c r="R45" s="338"/>
      <c r="S45" s="338"/>
      <c r="T45" s="338"/>
      <c r="U45" s="338"/>
      <c r="V45" s="338"/>
      <c r="W45" s="338"/>
      <c r="X45" s="338"/>
      <c r="Y45" s="338"/>
      <c r="Z45" s="338"/>
      <c r="AA45" s="8"/>
    </row>
    <row r="46" ht="17.25" customHeight="1">
      <c r="A46" s="340">
        <f>IFERROR(__xludf.DUMMYFUNCTION("""COMPUTED_VALUE"""),46268.0)</f>
        <v>46268</v>
      </c>
      <c r="B46" s="341" t="str">
        <f>IFERROR(__xludf.DUMMYFUNCTION("""COMPUTED_VALUE"""),"이동제품")</f>
        <v>이동제품</v>
      </c>
      <c r="C46" s="341" t="str">
        <f>IFERROR(__xludf.DUMMYFUNCTION("""COMPUTED_VALUE"""),"자재물류")</f>
        <v>자재물류</v>
      </c>
      <c r="D46" s="342" t="str">
        <f>IFERROR(__xludf.DUMMYFUNCTION("""COMPUTED_VALUE"""),"썸오일 4T 5W40 라벨")</f>
        <v>썸오일 4T 5W40 라벨</v>
      </c>
      <c r="E46" s="341"/>
      <c r="F46" s="342" t="str">
        <f>IFERROR(__xludf.DUMMYFUNCTION("""COMPUTED_VALUE"""),"EA")</f>
        <v>EA</v>
      </c>
      <c r="G46" s="343"/>
      <c r="H46" s="344"/>
      <c r="I46" s="342" t="str">
        <f>IFERROR(__xludf.DUMMYFUNCTION("""COMPUTED_VALUE"""),"본사-&gt;김포")</f>
        <v>본사-&gt;김포</v>
      </c>
      <c r="J46" s="342" t="str">
        <f>IFERROR(__xludf.DUMMYFUNCTION("""COMPUTED_VALUE"""),"")</f>
        <v/>
      </c>
      <c r="K46" s="346"/>
      <c r="L46" s="338"/>
      <c r="M46" s="338"/>
      <c r="N46" s="338"/>
      <c r="O46" s="338"/>
      <c r="P46" s="338"/>
      <c r="Q46" s="338"/>
      <c r="R46" s="338"/>
      <c r="S46" s="338"/>
      <c r="T46" s="338"/>
      <c r="U46" s="338"/>
      <c r="V46" s="338"/>
      <c r="W46" s="338"/>
      <c r="X46" s="338"/>
      <c r="Y46" s="338"/>
      <c r="Z46" s="338"/>
      <c r="AA46" s="8"/>
    </row>
    <row r="47" ht="17.25" customHeight="1">
      <c r="A47" s="340">
        <f>IFERROR(__xludf.DUMMYFUNCTION("""COMPUTED_VALUE"""),46268.0)</f>
        <v>46268</v>
      </c>
      <c r="B47" s="341" t="str">
        <f>IFERROR(__xludf.DUMMYFUNCTION("""COMPUTED_VALUE"""),"이동제품")</f>
        <v>이동제품</v>
      </c>
      <c r="C47" s="341" t="str">
        <f>IFERROR(__xludf.DUMMYFUNCTION("""COMPUTED_VALUE"""),"자재물류")</f>
        <v>자재물류</v>
      </c>
      <c r="D47" s="342" t="str">
        <f>IFERROR(__xludf.DUMMYFUNCTION("""COMPUTED_VALUE"""),"D-40 원액")</f>
        <v>D-40 원액</v>
      </c>
      <c r="E47" s="341" t="str">
        <f>IFERROR(__xludf.DUMMYFUNCTION("""COMPUTED_VALUE"""),"1000L")</f>
        <v>1000L</v>
      </c>
      <c r="F47" s="342" t="str">
        <f>IFERROR(__xludf.DUMMYFUNCTION("""COMPUTED_VALUE"""),"TOTE")</f>
        <v>TOTE</v>
      </c>
      <c r="G47" s="343"/>
      <c r="H47" s="344"/>
      <c r="I47" s="342" t="str">
        <f>IFERROR(__xludf.DUMMYFUNCTION("""COMPUTED_VALUE"""),"본사-&gt;김포")</f>
        <v>본사-&gt;김포</v>
      </c>
      <c r="J47" s="342" t="str">
        <f>IFERROR(__xludf.DUMMYFUNCTION("""COMPUTED_VALUE"""),"")</f>
        <v/>
      </c>
      <c r="K47" s="346"/>
      <c r="L47" s="338"/>
      <c r="M47" s="338"/>
      <c r="N47" s="338"/>
      <c r="O47" s="338"/>
      <c r="P47" s="338"/>
      <c r="Q47" s="338"/>
      <c r="R47" s="338"/>
      <c r="S47" s="338"/>
      <c r="T47" s="338"/>
      <c r="U47" s="338"/>
      <c r="V47" s="338"/>
      <c r="W47" s="338"/>
      <c r="X47" s="338"/>
      <c r="Y47" s="338"/>
      <c r="Z47" s="338"/>
      <c r="AA47" s="8"/>
    </row>
    <row r="48" ht="17.25" customHeight="1">
      <c r="A48" s="340">
        <f>IFERROR(__xludf.DUMMYFUNCTION("""COMPUTED_VALUE"""),46268.0)</f>
        <v>46268</v>
      </c>
      <c r="B48" s="341" t="str">
        <f>IFERROR(__xludf.DUMMYFUNCTION("""COMPUTED_VALUE"""),"이동제품")</f>
        <v>이동제품</v>
      </c>
      <c r="C48" s="341" t="str">
        <f>IFERROR(__xludf.DUMMYFUNCTION("""COMPUTED_VALUE"""),"자재물류")</f>
        <v>자재물류</v>
      </c>
      <c r="D48" s="342" t="str">
        <f>IFERROR(__xludf.DUMMYFUNCTION("""COMPUTED_VALUE"""),"엔진코팅제 20L 말통")</f>
        <v>엔진코팅제 20L 말통</v>
      </c>
      <c r="E48" s="341"/>
      <c r="F48" s="342" t="str">
        <f>IFERROR(__xludf.DUMMYFUNCTION("""COMPUTED_VALUE"""),"EA")</f>
        <v>EA</v>
      </c>
      <c r="G48" s="343"/>
      <c r="H48" s="344"/>
      <c r="I48" s="342" t="str">
        <f>IFERROR(__xludf.DUMMYFUNCTION("""COMPUTED_VALUE"""),"본사-&gt;김포")</f>
        <v>본사-&gt;김포</v>
      </c>
      <c r="J48" s="342" t="str">
        <f>IFERROR(__xludf.DUMMYFUNCTION("""COMPUTED_VALUE"""),"")</f>
        <v/>
      </c>
      <c r="K48" s="346"/>
      <c r="L48" s="338"/>
      <c r="M48" s="338"/>
      <c r="N48" s="338"/>
      <c r="O48" s="338"/>
      <c r="P48" s="338"/>
      <c r="Q48" s="338"/>
      <c r="R48" s="338"/>
      <c r="S48" s="338"/>
      <c r="T48" s="338"/>
      <c r="U48" s="338"/>
      <c r="V48" s="338"/>
      <c r="W48" s="338"/>
      <c r="X48" s="338"/>
      <c r="Y48" s="338"/>
      <c r="Z48" s="338"/>
      <c r="AA48" s="8"/>
    </row>
    <row r="49" ht="17.25" customHeight="1">
      <c r="A49" s="340">
        <f>IFERROR(__xludf.DUMMYFUNCTION("""COMPUTED_VALUE"""),46268.0)</f>
        <v>46268</v>
      </c>
      <c r="B49" s="341" t="str">
        <f>IFERROR(__xludf.DUMMYFUNCTION("""COMPUTED_VALUE"""),"이동제품")</f>
        <v>이동제품</v>
      </c>
      <c r="C49" s="341" t="str">
        <f>IFERROR(__xludf.DUMMYFUNCTION("""COMPUTED_VALUE"""),"자재물류")</f>
        <v>자재물류</v>
      </c>
      <c r="D49" s="342" t="str">
        <f>IFERROR(__xludf.DUMMYFUNCTION("""COMPUTED_VALUE"""),"DR 5W30 용기")</f>
        <v>DR 5W30 용기</v>
      </c>
      <c r="E49" s="341" t="str">
        <f>IFERROR(__xludf.DUMMYFUNCTION("""COMPUTED_VALUE"""),"1L")</f>
        <v>1L</v>
      </c>
      <c r="F49" s="342" t="str">
        <f>IFERROR(__xludf.DUMMYFUNCTION("""COMPUTED_VALUE"""),"EA")</f>
        <v>EA</v>
      </c>
      <c r="G49" s="343"/>
      <c r="H49" s="344"/>
      <c r="I49" s="342" t="str">
        <f>IFERROR(__xludf.DUMMYFUNCTION("""COMPUTED_VALUE"""),"본사-&gt;김포")</f>
        <v>본사-&gt;김포</v>
      </c>
      <c r="J49" s="342" t="str">
        <f>IFERROR(__xludf.DUMMYFUNCTION("""COMPUTED_VALUE"""),"")</f>
        <v/>
      </c>
      <c r="K49" s="346"/>
      <c r="L49" s="338"/>
      <c r="M49" s="338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  <c r="AA49" s="8"/>
    </row>
    <row r="50" ht="17.25" customHeight="1">
      <c r="A50" s="340">
        <f>IFERROR(__xludf.DUMMYFUNCTION("""COMPUTED_VALUE"""),46268.0)</f>
        <v>46268</v>
      </c>
      <c r="B50" s="341" t="str">
        <f>IFERROR(__xludf.DUMMYFUNCTION("""COMPUTED_VALUE"""),"이동제품")</f>
        <v>이동제품</v>
      </c>
      <c r="C50" s="341" t="str">
        <f>IFERROR(__xludf.DUMMYFUNCTION("""COMPUTED_VALUE"""),"자재물류")</f>
        <v>자재물류</v>
      </c>
      <c r="D50" s="342" t="str">
        <f>IFERROR(__xludf.DUMMYFUNCTION("""COMPUTED_VALUE"""),"미라텍 플러스 5W30 용기")</f>
        <v>미라텍 플러스 5W30 용기</v>
      </c>
      <c r="E50" s="341" t="str">
        <f>IFERROR(__xludf.DUMMYFUNCTION("""COMPUTED_VALUE"""),"1L")</f>
        <v>1L</v>
      </c>
      <c r="F50" s="342" t="str">
        <f>IFERROR(__xludf.DUMMYFUNCTION("""COMPUTED_VALUE"""),"EA")</f>
        <v>EA</v>
      </c>
      <c r="G50" s="343"/>
      <c r="H50" s="344"/>
      <c r="I50" s="342" t="str">
        <f>IFERROR(__xludf.DUMMYFUNCTION("""COMPUTED_VALUE"""),"본사-&gt;김포")</f>
        <v>본사-&gt;김포</v>
      </c>
      <c r="J50" s="342" t="str">
        <f>IFERROR(__xludf.DUMMYFUNCTION("""COMPUTED_VALUE"""),"")</f>
        <v/>
      </c>
      <c r="K50" s="346"/>
      <c r="L50" s="338"/>
      <c r="M50" s="338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  <c r="AA50" s="8"/>
    </row>
    <row r="51" ht="17.25" customHeight="1">
      <c r="A51" s="340">
        <f>IFERROR(__xludf.DUMMYFUNCTION("""COMPUTED_VALUE"""),46268.0)</f>
        <v>46268</v>
      </c>
      <c r="B51" s="341" t="str">
        <f>IFERROR(__xludf.DUMMYFUNCTION("""COMPUTED_VALUE"""),"이동제품")</f>
        <v>이동제품</v>
      </c>
      <c r="C51" s="341" t="str">
        <f>IFERROR(__xludf.DUMMYFUNCTION("""COMPUTED_VALUE"""),"자재물류")</f>
        <v>자재물류</v>
      </c>
      <c r="D51" s="342" t="str">
        <f>IFERROR(__xludf.DUMMYFUNCTION("""COMPUTED_VALUE"""),"대성 검정 사각 용기")</f>
        <v>대성 검정 사각 용기</v>
      </c>
      <c r="E51" s="341" t="str">
        <f>IFERROR(__xludf.DUMMYFUNCTION("""COMPUTED_VALUE"""),"1L")</f>
        <v>1L</v>
      </c>
      <c r="F51" s="342" t="str">
        <f>IFERROR(__xludf.DUMMYFUNCTION("""COMPUTED_VALUE"""),"EA")</f>
        <v>EA</v>
      </c>
      <c r="G51" s="343"/>
      <c r="H51" s="344"/>
      <c r="I51" s="342" t="str">
        <f>IFERROR(__xludf.DUMMYFUNCTION("""COMPUTED_VALUE"""),"본사-&gt;김포")</f>
        <v>본사-&gt;김포</v>
      </c>
      <c r="J51" s="342" t="str">
        <f>IFERROR(__xludf.DUMMYFUNCTION("""COMPUTED_VALUE"""),"")</f>
        <v/>
      </c>
      <c r="K51" s="346"/>
      <c r="L51" s="338"/>
      <c r="M51" s="338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  <c r="AA51" s="8"/>
    </row>
    <row r="52" ht="17.25" customHeight="1">
      <c r="A52" s="340">
        <f>IFERROR(__xludf.DUMMYFUNCTION("""COMPUTED_VALUE"""),46268.0)</f>
        <v>46268</v>
      </c>
      <c r="B52" s="341" t="str">
        <f>IFERROR(__xludf.DUMMYFUNCTION("""COMPUTED_VALUE"""),"이동제품")</f>
        <v>이동제품</v>
      </c>
      <c r="C52" s="341" t="str">
        <f>IFERROR(__xludf.DUMMYFUNCTION("""COMPUTED_VALUE"""),"자재물류")</f>
        <v>자재물류</v>
      </c>
      <c r="D52" s="342" t="str">
        <f>IFERROR(__xludf.DUMMYFUNCTION("""COMPUTED_VALUE"""),"넘버원 5W30 용기")</f>
        <v>넘버원 5W30 용기</v>
      </c>
      <c r="E52" s="341" t="str">
        <f>IFERROR(__xludf.DUMMYFUNCTION("""COMPUTED_VALUE"""),"1L")</f>
        <v>1L</v>
      </c>
      <c r="F52" s="342" t="str">
        <f>IFERROR(__xludf.DUMMYFUNCTION("""COMPUTED_VALUE"""),"EA")</f>
        <v>EA</v>
      </c>
      <c r="G52" s="343"/>
      <c r="H52" s="344"/>
      <c r="I52" s="342" t="str">
        <f>IFERROR(__xludf.DUMMYFUNCTION("""COMPUTED_VALUE"""),"본사-&gt;김포")</f>
        <v>본사-&gt;김포</v>
      </c>
      <c r="J52" s="342" t="str">
        <f>IFERROR(__xludf.DUMMYFUNCTION("""COMPUTED_VALUE"""),"")</f>
        <v/>
      </c>
      <c r="K52" s="346"/>
      <c r="L52" s="338"/>
      <c r="M52" s="338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  <c r="AA52" s="8"/>
    </row>
    <row r="53" ht="17.25" customHeight="1">
      <c r="A53" s="340">
        <f>IFERROR(__xludf.DUMMYFUNCTION("""COMPUTED_VALUE"""),46268.0)</f>
        <v>46268</v>
      </c>
      <c r="B53" s="341" t="str">
        <f>IFERROR(__xludf.DUMMYFUNCTION("""COMPUTED_VALUE"""),"이동제품")</f>
        <v>이동제품</v>
      </c>
      <c r="C53" s="341" t="str">
        <f>IFERROR(__xludf.DUMMYFUNCTION("""COMPUTED_VALUE"""),"자재물류")</f>
        <v>자재물류</v>
      </c>
      <c r="D53" s="342" t="str">
        <f>IFERROR(__xludf.DUMMYFUNCTION("""COMPUTED_VALUE"""),"대성 1L 펄블루 용기")</f>
        <v>대성 1L 펄블루 용기</v>
      </c>
      <c r="E53" s="341" t="str">
        <f>IFERROR(__xludf.DUMMYFUNCTION("""COMPUTED_VALUE"""),"1L")</f>
        <v>1L</v>
      </c>
      <c r="F53" s="342" t="str">
        <f>IFERROR(__xludf.DUMMYFUNCTION("""COMPUTED_VALUE"""),"EA")</f>
        <v>EA</v>
      </c>
      <c r="G53" s="343"/>
      <c r="H53" s="344"/>
      <c r="I53" s="342" t="str">
        <f>IFERROR(__xludf.DUMMYFUNCTION("""COMPUTED_VALUE"""),"본사-&gt;김포")</f>
        <v>본사-&gt;김포</v>
      </c>
      <c r="J53" s="342" t="str">
        <f>IFERROR(__xludf.DUMMYFUNCTION("""COMPUTED_VALUE"""),"")</f>
        <v/>
      </c>
      <c r="K53" s="346"/>
      <c r="L53" s="338"/>
      <c r="M53" s="338"/>
      <c r="N53" s="338"/>
      <c r="O53" s="338"/>
      <c r="P53" s="338"/>
      <c r="Q53" s="338"/>
      <c r="R53" s="338"/>
      <c r="S53" s="338"/>
      <c r="T53" s="338"/>
      <c r="U53" s="338"/>
      <c r="V53" s="338"/>
      <c r="W53" s="338"/>
      <c r="X53" s="338"/>
      <c r="Y53" s="338"/>
      <c r="Z53" s="338"/>
      <c r="AA53" s="8"/>
    </row>
    <row r="54" ht="17.25" customHeight="1">
      <c r="A54" s="340">
        <f>IFERROR(__xludf.DUMMYFUNCTION("""COMPUTED_VALUE"""),46268.0)</f>
        <v>46268</v>
      </c>
      <c r="B54" s="341" t="str">
        <f>IFERROR(__xludf.DUMMYFUNCTION("""COMPUTED_VALUE"""),"이동제품")</f>
        <v>이동제품</v>
      </c>
      <c r="C54" s="341" t="str">
        <f>IFERROR(__xludf.DUMMYFUNCTION("""COMPUTED_VALUE"""),"자재물류")</f>
        <v>자재물류</v>
      </c>
      <c r="D54" s="342" t="str">
        <f>IFERROR(__xludf.DUMMYFUNCTION("""COMPUTED_VALUE"""),"넘버원 5W30 아웃박스")</f>
        <v>넘버원 5W30 아웃박스</v>
      </c>
      <c r="E54" s="341" t="str">
        <f>IFERROR(__xludf.DUMMYFUNCTION("""COMPUTED_VALUE"""),"1L")</f>
        <v>1L</v>
      </c>
      <c r="F54" s="342" t="str">
        <f>IFERROR(__xludf.DUMMYFUNCTION("""COMPUTED_VALUE"""),"EA")</f>
        <v>EA</v>
      </c>
      <c r="G54" s="343"/>
      <c r="H54" s="344"/>
      <c r="I54" s="342" t="str">
        <f>IFERROR(__xludf.DUMMYFUNCTION("""COMPUTED_VALUE"""),"본사-&gt;김포")</f>
        <v>본사-&gt;김포</v>
      </c>
      <c r="J54" s="342" t="str">
        <f>IFERROR(__xludf.DUMMYFUNCTION("""COMPUTED_VALUE"""),"")</f>
        <v/>
      </c>
      <c r="K54" s="346"/>
      <c r="L54" s="338"/>
      <c r="M54" s="338"/>
      <c r="N54" s="338"/>
      <c r="O54" s="338"/>
      <c r="P54" s="338"/>
      <c r="Q54" s="338"/>
      <c r="R54" s="338"/>
      <c r="S54" s="338"/>
      <c r="T54" s="338"/>
      <c r="U54" s="338"/>
      <c r="V54" s="338"/>
      <c r="W54" s="338"/>
      <c r="X54" s="338"/>
      <c r="Y54" s="338"/>
      <c r="Z54" s="338"/>
      <c r="AA54" s="8"/>
    </row>
    <row r="55" ht="17.25" customHeight="1">
      <c r="A55" s="340">
        <f>IFERROR(__xludf.DUMMYFUNCTION("""COMPUTED_VALUE"""),46268.0)</f>
        <v>46268</v>
      </c>
      <c r="B55" s="341" t="str">
        <f>IFERROR(__xludf.DUMMYFUNCTION("""COMPUTED_VALUE"""),"이동제품")</f>
        <v>이동제품</v>
      </c>
      <c r="C55" s="341" t="str">
        <f>IFERROR(__xludf.DUMMYFUNCTION("""COMPUTED_VALUE"""),"자재물류")</f>
        <v>자재물류</v>
      </c>
      <c r="D55" s="342" t="str">
        <f>IFERROR(__xludf.DUMMYFUNCTION("""COMPUTED_VALUE"""),"DR 5W30 아웃박스")</f>
        <v>DR 5W30 아웃박스</v>
      </c>
      <c r="E55" s="341" t="str">
        <f>IFERROR(__xludf.DUMMYFUNCTION("""COMPUTED_VALUE"""),"1L")</f>
        <v>1L</v>
      </c>
      <c r="F55" s="342" t="str">
        <f>IFERROR(__xludf.DUMMYFUNCTION("""COMPUTED_VALUE"""),"EA")</f>
        <v>EA</v>
      </c>
      <c r="G55" s="343"/>
      <c r="H55" s="344"/>
      <c r="I55" s="342" t="str">
        <f>IFERROR(__xludf.DUMMYFUNCTION("""COMPUTED_VALUE"""),"본사-&gt;김포")</f>
        <v>본사-&gt;김포</v>
      </c>
      <c r="J55" s="342" t="str">
        <f>IFERROR(__xludf.DUMMYFUNCTION("""COMPUTED_VALUE"""),"")</f>
        <v/>
      </c>
      <c r="K55" s="346"/>
      <c r="L55" s="338"/>
      <c r="M55" s="338"/>
      <c r="N55" s="338"/>
      <c r="O55" s="338"/>
      <c r="P55" s="338"/>
      <c r="Q55" s="338"/>
      <c r="R55" s="338"/>
      <c r="S55" s="338"/>
      <c r="T55" s="338"/>
      <c r="U55" s="338"/>
      <c r="V55" s="338"/>
      <c r="W55" s="338"/>
      <c r="X55" s="338"/>
      <c r="Y55" s="338"/>
      <c r="Z55" s="338"/>
      <c r="AA55" s="8"/>
    </row>
    <row r="56" ht="17.25" customHeight="1">
      <c r="A56" s="340">
        <f>IFERROR(__xludf.DUMMYFUNCTION("""COMPUTED_VALUE"""),46268.0)</f>
        <v>46268</v>
      </c>
      <c r="B56" s="341" t="str">
        <f>IFERROR(__xludf.DUMMYFUNCTION("""COMPUTED_VALUE"""),"이동제품")</f>
        <v>이동제품</v>
      </c>
      <c r="C56" s="341" t="str">
        <f>IFERROR(__xludf.DUMMYFUNCTION("""COMPUTED_VALUE"""),"자재물류")</f>
        <v>자재물류</v>
      </c>
      <c r="D56" s="342" t="str">
        <f>IFERROR(__xludf.DUMMYFUNCTION("""COMPUTED_VALUE"""),"스탠다드 5W30 아웃박스")</f>
        <v>스탠다드 5W30 아웃박스</v>
      </c>
      <c r="E56" s="341" t="str">
        <f>IFERROR(__xludf.DUMMYFUNCTION("""COMPUTED_VALUE"""),"1L")</f>
        <v>1L</v>
      </c>
      <c r="F56" s="342" t="str">
        <f>IFERROR(__xludf.DUMMYFUNCTION("""COMPUTED_VALUE"""),"EA")</f>
        <v>EA</v>
      </c>
      <c r="G56" s="343"/>
      <c r="H56" s="344"/>
      <c r="I56" s="342" t="str">
        <f>IFERROR(__xludf.DUMMYFUNCTION("""COMPUTED_VALUE"""),"본사-&gt;김포")</f>
        <v>본사-&gt;김포</v>
      </c>
      <c r="J56" s="342" t="str">
        <f>IFERROR(__xludf.DUMMYFUNCTION("""COMPUTED_VALUE"""),"")</f>
        <v/>
      </c>
      <c r="K56" s="346"/>
      <c r="L56" s="338"/>
      <c r="M56" s="338"/>
      <c r="N56" s="338"/>
      <c r="O56" s="338"/>
      <c r="P56" s="338"/>
      <c r="Q56" s="338"/>
      <c r="R56" s="338"/>
      <c r="S56" s="338"/>
      <c r="T56" s="338"/>
      <c r="U56" s="338"/>
      <c r="V56" s="338"/>
      <c r="W56" s="338"/>
      <c r="X56" s="338"/>
      <c r="Y56" s="338"/>
      <c r="Z56" s="338"/>
      <c r="AA56" s="8"/>
    </row>
    <row r="57" ht="17.25" customHeight="1">
      <c r="A57" s="340">
        <f>IFERROR(__xludf.DUMMYFUNCTION("""COMPUTED_VALUE"""),46268.0)</f>
        <v>46268</v>
      </c>
      <c r="B57" s="341" t="str">
        <f>IFERROR(__xludf.DUMMYFUNCTION("""COMPUTED_VALUE"""),"이동제품")</f>
        <v>이동제품</v>
      </c>
      <c r="C57" s="341" t="str">
        <f>IFERROR(__xludf.DUMMYFUNCTION("""COMPUTED_VALUE"""),"자재물류")</f>
        <v>자재물류</v>
      </c>
      <c r="D57" s="342" t="str">
        <f>IFERROR(__xludf.DUMMYFUNCTION("""COMPUTED_VALUE"""),"스탠다드 5W40 아웃박스")</f>
        <v>스탠다드 5W40 아웃박스</v>
      </c>
      <c r="E57" s="341" t="str">
        <f>IFERROR(__xludf.DUMMYFUNCTION("""COMPUTED_VALUE"""),"1L")</f>
        <v>1L</v>
      </c>
      <c r="F57" s="342" t="str">
        <f>IFERROR(__xludf.DUMMYFUNCTION("""COMPUTED_VALUE"""),"EA")</f>
        <v>EA</v>
      </c>
      <c r="G57" s="343"/>
      <c r="H57" s="344"/>
      <c r="I57" s="342" t="str">
        <f>IFERROR(__xludf.DUMMYFUNCTION("""COMPUTED_VALUE"""),"본사-&gt;김포")</f>
        <v>본사-&gt;김포</v>
      </c>
      <c r="J57" s="342" t="str">
        <f>IFERROR(__xludf.DUMMYFUNCTION("""COMPUTED_VALUE"""),"")</f>
        <v/>
      </c>
      <c r="K57" s="346"/>
      <c r="L57" s="338"/>
      <c r="M57" s="338"/>
      <c r="N57" s="338"/>
      <c r="O57" s="338"/>
      <c r="P57" s="338"/>
      <c r="Q57" s="338"/>
      <c r="R57" s="338"/>
      <c r="S57" s="338"/>
      <c r="T57" s="338"/>
      <c r="U57" s="338"/>
      <c r="V57" s="338"/>
      <c r="W57" s="338"/>
      <c r="X57" s="338"/>
      <c r="Y57" s="338"/>
      <c r="Z57" s="338"/>
      <c r="AA57" s="8"/>
    </row>
    <row r="58" ht="17.25" customHeight="1">
      <c r="A58" s="340">
        <f>IFERROR(__xludf.DUMMYFUNCTION("""COMPUTED_VALUE"""),46268.0)</f>
        <v>46268</v>
      </c>
      <c r="B58" s="341" t="str">
        <f>IFERROR(__xludf.DUMMYFUNCTION("""COMPUTED_VALUE"""),"이동제품")</f>
        <v>이동제품</v>
      </c>
      <c r="C58" s="341" t="str">
        <f>IFERROR(__xludf.DUMMYFUNCTION("""COMPUTED_VALUE"""),"자재물류")</f>
        <v>자재물류</v>
      </c>
      <c r="D58" s="342" t="str">
        <f>IFERROR(__xludf.DUMMYFUNCTION("""COMPUTED_VALUE"""),"미라텍 5W30 아웃박스")</f>
        <v>미라텍 5W30 아웃박스</v>
      </c>
      <c r="E58" s="341" t="str">
        <f>IFERROR(__xludf.DUMMYFUNCTION("""COMPUTED_VALUE"""),"1L")</f>
        <v>1L</v>
      </c>
      <c r="F58" s="342" t="str">
        <f>IFERROR(__xludf.DUMMYFUNCTION("""COMPUTED_VALUE"""),"EA")</f>
        <v>EA</v>
      </c>
      <c r="G58" s="343"/>
      <c r="H58" s="344"/>
      <c r="I58" s="342" t="str">
        <f>IFERROR(__xludf.DUMMYFUNCTION("""COMPUTED_VALUE"""),"본사-&gt;김포")</f>
        <v>본사-&gt;김포</v>
      </c>
      <c r="J58" s="342" t="str">
        <f>IFERROR(__xludf.DUMMYFUNCTION("""COMPUTED_VALUE"""),"")</f>
        <v/>
      </c>
      <c r="K58" s="346"/>
      <c r="L58" s="338"/>
      <c r="M58" s="338"/>
      <c r="N58" s="338"/>
      <c r="O58" s="338"/>
      <c r="P58" s="338"/>
      <c r="Q58" s="338"/>
      <c r="R58" s="338"/>
      <c r="S58" s="338"/>
      <c r="T58" s="338"/>
      <c r="U58" s="338"/>
      <c r="V58" s="338"/>
      <c r="W58" s="338"/>
      <c r="X58" s="338"/>
      <c r="Y58" s="338"/>
      <c r="Z58" s="338"/>
      <c r="AA58" s="8"/>
    </row>
    <row r="59" ht="17.25" customHeight="1">
      <c r="A59" s="340">
        <f>IFERROR(__xludf.DUMMYFUNCTION("""COMPUTED_VALUE"""),46268.0)</f>
        <v>46268</v>
      </c>
      <c r="B59" s="341" t="str">
        <f>IFERROR(__xludf.DUMMYFUNCTION("""COMPUTED_VALUE"""),"이동제품")</f>
        <v>이동제품</v>
      </c>
      <c r="C59" s="341" t="str">
        <f>IFERROR(__xludf.DUMMYFUNCTION("""COMPUTED_VALUE"""),"자재물류")</f>
        <v>자재물류</v>
      </c>
      <c r="D59" s="342" t="str">
        <f>IFERROR(__xludf.DUMMYFUNCTION("""COMPUTED_VALUE"""),"오일소모방지제 아웃박스")</f>
        <v>오일소모방지제 아웃박스</v>
      </c>
      <c r="E59" s="341" t="str">
        <f>IFERROR(__xludf.DUMMYFUNCTION("""COMPUTED_VALUE"""),"1L")</f>
        <v>1L</v>
      </c>
      <c r="F59" s="342" t="str">
        <f>IFERROR(__xludf.DUMMYFUNCTION("""COMPUTED_VALUE"""),"EA")</f>
        <v>EA</v>
      </c>
      <c r="G59" s="343"/>
      <c r="H59" s="344"/>
      <c r="I59" s="342" t="str">
        <f>IFERROR(__xludf.DUMMYFUNCTION("""COMPUTED_VALUE"""),"본사-&gt;김포")</f>
        <v>본사-&gt;김포</v>
      </c>
      <c r="J59" s="342" t="str">
        <f>IFERROR(__xludf.DUMMYFUNCTION("""COMPUTED_VALUE"""),"")</f>
        <v/>
      </c>
      <c r="K59" s="346"/>
      <c r="L59" s="338"/>
      <c r="M59" s="338"/>
      <c r="N59" s="338"/>
      <c r="O59" s="338"/>
      <c r="P59" s="338"/>
      <c r="Q59" s="338"/>
      <c r="R59" s="338"/>
      <c r="S59" s="338"/>
      <c r="T59" s="338"/>
      <c r="U59" s="338"/>
      <c r="V59" s="338"/>
      <c r="W59" s="338"/>
      <c r="X59" s="338"/>
      <c r="Y59" s="338"/>
      <c r="Z59" s="338"/>
      <c r="AA59" s="8"/>
    </row>
    <row r="60" ht="17.25" customHeight="1">
      <c r="A60" s="340">
        <f>IFERROR(__xludf.DUMMYFUNCTION("""COMPUTED_VALUE"""),46268.0)</f>
        <v>46268</v>
      </c>
      <c r="B60" s="341" t="str">
        <f>IFERROR(__xludf.DUMMYFUNCTION("""COMPUTED_VALUE"""),"이동제품")</f>
        <v>이동제품</v>
      </c>
      <c r="C60" s="341" t="str">
        <f>IFERROR(__xludf.DUMMYFUNCTION("""COMPUTED_VALUE"""),"자재물류")</f>
        <v>자재물류</v>
      </c>
      <c r="D60" s="342" t="str">
        <f>IFERROR(__xludf.DUMMYFUNCTION("""COMPUTED_VALUE"""),"단캡 (펄블루)")</f>
        <v>단캡 (펄블루)</v>
      </c>
      <c r="E60" s="341" t="str">
        <f>IFERROR(__xludf.DUMMYFUNCTION("""COMPUTED_VALUE"""),"1L")</f>
        <v>1L</v>
      </c>
      <c r="F60" s="342" t="str">
        <f>IFERROR(__xludf.DUMMYFUNCTION("""COMPUTED_VALUE"""),"EA")</f>
        <v>EA</v>
      </c>
      <c r="G60" s="343"/>
      <c r="H60" s="344"/>
      <c r="I60" s="342" t="str">
        <f>IFERROR(__xludf.DUMMYFUNCTION("""COMPUTED_VALUE"""),"본사-&gt;김포")</f>
        <v>본사-&gt;김포</v>
      </c>
      <c r="J60" s="342" t="str">
        <f>IFERROR(__xludf.DUMMYFUNCTION("""COMPUTED_VALUE"""),"")</f>
        <v/>
      </c>
      <c r="K60" s="346"/>
      <c r="L60" s="338"/>
      <c r="M60" s="338"/>
      <c r="N60" s="338"/>
      <c r="O60" s="338"/>
      <c r="P60" s="338"/>
      <c r="Q60" s="338"/>
      <c r="R60" s="338"/>
      <c r="S60" s="338"/>
      <c r="T60" s="338"/>
      <c r="U60" s="338"/>
      <c r="V60" s="338"/>
      <c r="W60" s="338"/>
      <c r="X60" s="338"/>
      <c r="Y60" s="338"/>
      <c r="Z60" s="338"/>
      <c r="AA60" s="8"/>
    </row>
    <row r="61" ht="17.25" customHeight="1">
      <c r="A61" s="340">
        <f>IFERROR(__xludf.DUMMYFUNCTION("""COMPUTED_VALUE"""),46268.0)</f>
        <v>46268</v>
      </c>
      <c r="B61" s="341" t="str">
        <f>IFERROR(__xludf.DUMMYFUNCTION("""COMPUTED_VALUE"""),"이동제품")</f>
        <v>이동제품</v>
      </c>
      <c r="C61" s="341" t="str">
        <f>IFERROR(__xludf.DUMMYFUNCTION("""COMPUTED_VALUE"""),"자재물류")</f>
        <v>자재물류</v>
      </c>
      <c r="D61" s="342" t="str">
        <f>IFERROR(__xludf.DUMMYFUNCTION("""COMPUTED_VALUE"""),"버진캡")</f>
        <v>버진캡</v>
      </c>
      <c r="E61" s="341" t="str">
        <f>IFERROR(__xludf.DUMMYFUNCTION("""COMPUTED_VALUE"""),"1L")</f>
        <v>1L</v>
      </c>
      <c r="F61" s="342" t="str">
        <f>IFERROR(__xludf.DUMMYFUNCTION("""COMPUTED_VALUE"""),"EA")</f>
        <v>EA</v>
      </c>
      <c r="G61" s="343"/>
      <c r="H61" s="344"/>
      <c r="I61" s="342" t="str">
        <f>IFERROR(__xludf.DUMMYFUNCTION("""COMPUTED_VALUE"""),"본사-&gt;김포")</f>
        <v>본사-&gt;김포</v>
      </c>
      <c r="J61" s="342" t="str">
        <f>IFERROR(__xludf.DUMMYFUNCTION("""COMPUTED_VALUE"""),"")</f>
        <v/>
      </c>
      <c r="K61" s="346"/>
      <c r="L61" s="338"/>
      <c r="M61" s="338"/>
      <c r="N61" s="338"/>
      <c r="O61" s="338"/>
      <c r="P61" s="338"/>
      <c r="Q61" s="338"/>
      <c r="R61" s="338"/>
      <c r="S61" s="338"/>
      <c r="T61" s="338"/>
      <c r="U61" s="338"/>
      <c r="V61" s="338"/>
      <c r="W61" s="338"/>
      <c r="X61" s="338"/>
      <c r="Y61" s="338"/>
      <c r="Z61" s="338"/>
      <c r="AA61" s="8"/>
    </row>
    <row r="62" ht="17.25" customHeight="1">
      <c r="A62" s="340">
        <f>IFERROR(__xludf.DUMMYFUNCTION("""COMPUTED_VALUE"""),46268.0)</f>
        <v>46268</v>
      </c>
      <c r="B62" s="341" t="str">
        <f>IFERROR(__xludf.DUMMYFUNCTION("""COMPUTED_VALUE"""),"이동제품")</f>
        <v>이동제품</v>
      </c>
      <c r="C62" s="341" t="str">
        <f>IFERROR(__xludf.DUMMYFUNCTION("""COMPUTED_VALUE"""),"자재물류")</f>
        <v>자재물류</v>
      </c>
      <c r="D62" s="342" t="str">
        <f>IFERROR(__xludf.DUMMYFUNCTION("""COMPUTED_VALUE"""),"파워블러드 PAO 5W30 아웃박스")</f>
        <v>파워블러드 PAO 5W30 아웃박스</v>
      </c>
      <c r="E62" s="341" t="str">
        <f>IFERROR(__xludf.DUMMYFUNCTION("""COMPUTED_VALUE"""),"1L")</f>
        <v>1L</v>
      </c>
      <c r="F62" s="342" t="str">
        <f>IFERROR(__xludf.DUMMYFUNCTION("""COMPUTED_VALUE"""),"EA")</f>
        <v>EA</v>
      </c>
      <c r="G62" s="343"/>
      <c r="H62" s="344"/>
      <c r="I62" s="342" t="str">
        <f>IFERROR(__xludf.DUMMYFUNCTION("""COMPUTED_VALUE"""),"본사-&gt;김포")</f>
        <v>본사-&gt;김포</v>
      </c>
      <c r="J62" s="342" t="str">
        <f>IFERROR(__xludf.DUMMYFUNCTION("""COMPUTED_VALUE"""),"")</f>
        <v/>
      </c>
      <c r="K62" s="346"/>
      <c r="L62" s="338"/>
      <c r="M62" s="338"/>
      <c r="N62" s="338"/>
      <c r="O62" s="338"/>
      <c r="P62" s="338"/>
      <c r="Q62" s="338"/>
      <c r="R62" s="338"/>
      <c r="S62" s="338"/>
      <c r="T62" s="338"/>
      <c r="U62" s="338"/>
      <c r="V62" s="338"/>
      <c r="W62" s="338"/>
      <c r="X62" s="338"/>
      <c r="Y62" s="338"/>
      <c r="Z62" s="338"/>
      <c r="AA62" s="8"/>
    </row>
    <row r="63" ht="17.25" customHeight="1">
      <c r="A63" s="340">
        <f>IFERROR(__xludf.DUMMYFUNCTION("""COMPUTED_VALUE"""),46268.0)</f>
        <v>46268</v>
      </c>
      <c r="B63" s="341" t="str">
        <f>IFERROR(__xludf.DUMMYFUNCTION("""COMPUTED_VALUE"""),"이동제품")</f>
        <v>이동제품</v>
      </c>
      <c r="C63" s="341" t="str">
        <f>IFERROR(__xludf.DUMMYFUNCTION("""COMPUTED_VALUE"""),"자재물류")</f>
        <v>자재물류</v>
      </c>
      <c r="D63" s="342" t="str">
        <f>IFERROR(__xludf.DUMMYFUNCTION("""COMPUTED_VALUE"""),"GT 구형 아웃박스")</f>
        <v>GT 구형 아웃박스</v>
      </c>
      <c r="E63" s="341" t="str">
        <f>IFERROR(__xludf.DUMMYFUNCTION("""COMPUTED_VALUE"""),"1L")</f>
        <v>1L</v>
      </c>
      <c r="F63" s="342" t="str">
        <f>IFERROR(__xludf.DUMMYFUNCTION("""COMPUTED_VALUE"""),"EA")</f>
        <v>EA</v>
      </c>
      <c r="G63" s="343"/>
      <c r="H63" s="344"/>
      <c r="I63" s="342" t="str">
        <f>IFERROR(__xludf.DUMMYFUNCTION("""COMPUTED_VALUE"""),"본사-&gt;김포")</f>
        <v>본사-&gt;김포</v>
      </c>
      <c r="J63" s="342" t="str">
        <f>IFERROR(__xludf.DUMMYFUNCTION("""COMPUTED_VALUE"""),"")</f>
        <v/>
      </c>
      <c r="K63" s="346"/>
      <c r="L63" s="338"/>
      <c r="M63" s="338"/>
      <c r="N63" s="338"/>
      <c r="O63" s="338"/>
      <c r="P63" s="338"/>
      <c r="Q63" s="338"/>
      <c r="R63" s="338"/>
      <c r="S63" s="338"/>
      <c r="T63" s="338"/>
      <c r="U63" s="338"/>
      <c r="V63" s="338"/>
      <c r="W63" s="338"/>
      <c r="X63" s="338"/>
      <c r="Y63" s="338"/>
      <c r="Z63" s="338"/>
      <c r="AA63" s="8"/>
    </row>
    <row r="64" ht="17.25" customHeight="1">
      <c r="A64" s="340">
        <f>IFERROR(__xludf.DUMMYFUNCTION("""COMPUTED_VALUE"""),46268.0)</f>
        <v>46268</v>
      </c>
      <c r="B64" s="341" t="str">
        <f>IFERROR(__xludf.DUMMYFUNCTION("""COMPUTED_VALUE"""),"이동제품")</f>
        <v>이동제품</v>
      </c>
      <c r="C64" s="341" t="str">
        <f>IFERROR(__xludf.DUMMYFUNCTION("""COMPUTED_VALUE"""),"자재물류")</f>
        <v>자재물류</v>
      </c>
      <c r="D64" s="342" t="str">
        <f>IFERROR(__xludf.DUMMYFUNCTION("""COMPUTED_VALUE"""),"GT 신형 아웃박스")</f>
        <v>GT 신형 아웃박스</v>
      </c>
      <c r="E64" s="341" t="str">
        <f>IFERROR(__xludf.DUMMYFUNCTION("""COMPUTED_VALUE"""),"1L")</f>
        <v>1L</v>
      </c>
      <c r="F64" s="342" t="str">
        <f>IFERROR(__xludf.DUMMYFUNCTION("""COMPUTED_VALUE"""),"EA")</f>
        <v>EA</v>
      </c>
      <c r="G64" s="343"/>
      <c r="H64" s="344"/>
      <c r="I64" s="342" t="str">
        <f>IFERROR(__xludf.DUMMYFUNCTION("""COMPUTED_VALUE"""),"본사-&gt;김포")</f>
        <v>본사-&gt;김포</v>
      </c>
      <c r="J64" s="342" t="str">
        <f>IFERROR(__xludf.DUMMYFUNCTION("""COMPUTED_VALUE"""),"")</f>
        <v/>
      </c>
      <c r="K64" s="346"/>
      <c r="L64" s="338"/>
      <c r="M64" s="338"/>
      <c r="N64" s="338"/>
      <c r="O64" s="338"/>
      <c r="P64" s="338"/>
      <c r="Q64" s="338"/>
      <c r="R64" s="338"/>
      <c r="S64" s="338"/>
      <c r="T64" s="338"/>
      <c r="U64" s="338"/>
      <c r="V64" s="338"/>
      <c r="W64" s="338"/>
      <c r="X64" s="338"/>
      <c r="Y64" s="338"/>
      <c r="Z64" s="338"/>
      <c r="AA64" s="8"/>
    </row>
    <row r="65" ht="17.25" customHeight="1">
      <c r="A65" s="340">
        <f>IFERROR(__xludf.DUMMYFUNCTION("""COMPUTED_VALUE"""),46268.0)</f>
        <v>46268</v>
      </c>
      <c r="B65" s="341" t="str">
        <f>IFERROR(__xludf.DUMMYFUNCTION("""COMPUTED_VALUE"""),"이동제품")</f>
        <v>이동제품</v>
      </c>
      <c r="C65" s="341" t="str">
        <f>IFERROR(__xludf.DUMMYFUNCTION("""COMPUTED_VALUE"""),"자재물류")</f>
        <v>자재물류</v>
      </c>
      <c r="D65" s="342" t="str">
        <f>IFERROR(__xludf.DUMMYFUNCTION("""COMPUTED_VALUE"""),"TEF1 0W30 아웃박스")</f>
        <v>TEF1 0W30 아웃박스</v>
      </c>
      <c r="E65" s="341" t="str">
        <f>IFERROR(__xludf.DUMMYFUNCTION("""COMPUTED_VALUE"""),"1L")</f>
        <v>1L</v>
      </c>
      <c r="F65" s="342" t="str">
        <f>IFERROR(__xludf.DUMMYFUNCTION("""COMPUTED_VALUE"""),"EA")</f>
        <v>EA</v>
      </c>
      <c r="G65" s="343"/>
      <c r="H65" s="344"/>
      <c r="I65" s="342" t="str">
        <f>IFERROR(__xludf.DUMMYFUNCTION("""COMPUTED_VALUE"""),"본사-&gt;김포")</f>
        <v>본사-&gt;김포</v>
      </c>
      <c r="J65" s="342" t="str">
        <f>IFERROR(__xludf.DUMMYFUNCTION("""COMPUTED_VALUE"""),"")</f>
        <v/>
      </c>
      <c r="K65" s="346"/>
      <c r="L65" s="338"/>
      <c r="M65" s="338"/>
      <c r="N65" s="338"/>
      <c r="O65" s="338"/>
      <c r="P65" s="338"/>
      <c r="Q65" s="338"/>
      <c r="R65" s="338"/>
      <c r="S65" s="338"/>
      <c r="T65" s="338"/>
      <c r="U65" s="338"/>
      <c r="V65" s="338"/>
      <c r="W65" s="338"/>
      <c r="X65" s="338"/>
      <c r="Y65" s="338"/>
      <c r="Z65" s="338"/>
      <c r="AA65" s="8"/>
    </row>
    <row r="66" ht="17.25" customHeight="1">
      <c r="A66" s="340">
        <f>IFERROR(__xludf.DUMMYFUNCTION("""COMPUTED_VALUE"""),46268.0)</f>
        <v>46268</v>
      </c>
      <c r="B66" s="341" t="str">
        <f>IFERROR(__xludf.DUMMYFUNCTION("""COMPUTED_VALUE"""),"이동제품")</f>
        <v>이동제품</v>
      </c>
      <c r="C66" s="341" t="str">
        <f>IFERROR(__xludf.DUMMYFUNCTION("""COMPUTED_VALUE"""),"자재물류")</f>
        <v>자재물류</v>
      </c>
      <c r="D66" s="342" t="str">
        <f>IFERROR(__xludf.DUMMYFUNCTION("""COMPUTED_VALUE"""),"무지 45m/m 캡")</f>
        <v>무지 45m/m 캡</v>
      </c>
      <c r="E66" s="341"/>
      <c r="F66" s="342" t="str">
        <f>IFERROR(__xludf.DUMMYFUNCTION("""COMPUTED_VALUE"""),"EA")</f>
        <v>EA</v>
      </c>
      <c r="G66" s="343"/>
      <c r="H66" s="344"/>
      <c r="I66" s="342" t="str">
        <f>IFERROR(__xludf.DUMMYFUNCTION("""COMPUTED_VALUE"""),"본사-&gt;김포")</f>
        <v>본사-&gt;김포</v>
      </c>
      <c r="J66" s="342" t="str">
        <f>IFERROR(__xludf.DUMMYFUNCTION("""COMPUTED_VALUE"""),"")</f>
        <v/>
      </c>
      <c r="K66" s="346"/>
      <c r="L66" s="338"/>
      <c r="M66" s="338"/>
      <c r="N66" s="338"/>
      <c r="O66" s="338"/>
      <c r="P66" s="338"/>
      <c r="Q66" s="338"/>
      <c r="R66" s="338"/>
      <c r="S66" s="338"/>
      <c r="T66" s="338"/>
      <c r="U66" s="338"/>
      <c r="V66" s="338"/>
      <c r="W66" s="338"/>
      <c r="X66" s="338"/>
      <c r="Y66" s="338"/>
      <c r="Z66" s="338"/>
      <c r="AA66" s="8"/>
    </row>
    <row r="67" ht="17.25" customHeight="1">
      <c r="A67" s="340">
        <f>IFERROR(__xludf.DUMMYFUNCTION("""COMPUTED_VALUE"""),46268.0)</f>
        <v>46268</v>
      </c>
      <c r="B67" s="341" t="str">
        <f>IFERROR(__xludf.DUMMYFUNCTION("""COMPUTED_VALUE"""),"이동제품")</f>
        <v>이동제품</v>
      </c>
      <c r="C67" s="341" t="str">
        <f>IFERROR(__xludf.DUMMYFUNCTION("""COMPUTED_VALUE"""),"자재물류")</f>
        <v>자재물류</v>
      </c>
      <c r="D67" s="342" t="str">
        <f>IFERROR(__xludf.DUMMYFUNCTION("""COMPUTED_VALUE"""),"대성 흑진주 용기")</f>
        <v>대성 흑진주 용기</v>
      </c>
      <c r="E67" s="341" t="str">
        <f>IFERROR(__xludf.DUMMYFUNCTION("""COMPUTED_VALUE"""),"1L")</f>
        <v>1L</v>
      </c>
      <c r="F67" s="342" t="str">
        <f>IFERROR(__xludf.DUMMYFUNCTION("""COMPUTED_VALUE"""),"EA")</f>
        <v>EA</v>
      </c>
      <c r="G67" s="343"/>
      <c r="H67" s="344"/>
      <c r="I67" s="342" t="str">
        <f>IFERROR(__xludf.DUMMYFUNCTION("""COMPUTED_VALUE"""),"본사-&gt;김포")</f>
        <v>본사-&gt;김포</v>
      </c>
      <c r="J67" s="342" t="str">
        <f>IFERROR(__xludf.DUMMYFUNCTION("""COMPUTED_VALUE"""),"")</f>
        <v/>
      </c>
      <c r="K67" s="346"/>
      <c r="L67" s="338"/>
      <c r="M67" s="338"/>
      <c r="N67" s="338"/>
      <c r="O67" s="338"/>
      <c r="P67" s="338"/>
      <c r="Q67" s="338"/>
      <c r="R67" s="338"/>
      <c r="S67" s="338"/>
      <c r="T67" s="338"/>
      <c r="U67" s="338"/>
      <c r="V67" s="338"/>
      <c r="W67" s="338"/>
      <c r="X67" s="338"/>
      <c r="Y67" s="338"/>
      <c r="Z67" s="338"/>
      <c r="AA67" s="8"/>
    </row>
    <row r="68" ht="17.25" customHeight="1">
      <c r="A68" s="340">
        <f>IFERROR(__xludf.DUMMYFUNCTION("""COMPUTED_VALUE"""),46268.0)</f>
        <v>46268</v>
      </c>
      <c r="B68" s="341" t="str">
        <f>IFERROR(__xludf.DUMMYFUNCTION("""COMPUTED_VALUE"""),"이동제품")</f>
        <v>이동제품</v>
      </c>
      <c r="C68" s="341" t="str">
        <f>IFERROR(__xludf.DUMMYFUNCTION("""COMPUTED_VALUE"""),"자재물류")</f>
        <v>자재물류</v>
      </c>
      <c r="D68" s="342" t="str">
        <f>IFERROR(__xludf.DUMMYFUNCTION("""COMPUTED_VALUE"""),"대성 검정 사각 용기")</f>
        <v>대성 검정 사각 용기</v>
      </c>
      <c r="E68" s="341" t="str">
        <f>IFERROR(__xludf.DUMMYFUNCTION("""COMPUTED_VALUE"""),"1L")</f>
        <v>1L</v>
      </c>
      <c r="F68" s="342" t="str">
        <f>IFERROR(__xludf.DUMMYFUNCTION("""COMPUTED_VALUE"""),"EA")</f>
        <v>EA</v>
      </c>
      <c r="G68" s="343"/>
      <c r="H68" s="344"/>
      <c r="I68" s="342" t="str">
        <f>IFERROR(__xludf.DUMMYFUNCTION("""COMPUTED_VALUE"""),"본사-&gt;김포")</f>
        <v>본사-&gt;김포</v>
      </c>
      <c r="J68" s="342" t="str">
        <f>IFERROR(__xludf.DUMMYFUNCTION("""COMPUTED_VALUE"""),"")</f>
        <v/>
      </c>
      <c r="K68" s="346"/>
      <c r="L68" s="338"/>
      <c r="M68" s="338"/>
      <c r="N68" s="338"/>
      <c r="O68" s="338"/>
      <c r="P68" s="338"/>
      <c r="Q68" s="338"/>
      <c r="R68" s="338"/>
      <c r="S68" s="338"/>
      <c r="T68" s="338"/>
      <c r="U68" s="338"/>
      <c r="V68" s="338"/>
      <c r="W68" s="338"/>
      <c r="X68" s="338"/>
      <c r="Y68" s="338"/>
      <c r="Z68" s="338"/>
      <c r="AA68" s="8"/>
    </row>
    <row r="69" ht="17.25" customHeight="1">
      <c r="A69" s="340">
        <f>IFERROR(__xludf.DUMMYFUNCTION("""COMPUTED_VALUE"""),46268.0)</f>
        <v>46268</v>
      </c>
      <c r="B69" s="341" t="str">
        <f>IFERROR(__xludf.DUMMYFUNCTION("""COMPUTED_VALUE"""),"이동제품")</f>
        <v>이동제품</v>
      </c>
      <c r="C69" s="341" t="str">
        <f>IFERROR(__xludf.DUMMYFUNCTION("""COMPUTED_VALUE"""),"자재물류")</f>
        <v>자재물류</v>
      </c>
      <c r="D69" s="342" t="str">
        <f>IFERROR(__xludf.DUMMYFUNCTION("""COMPUTED_VALUE"""),"오일소모방지제 캡")</f>
        <v>오일소모방지제 캡</v>
      </c>
      <c r="E69" s="341"/>
      <c r="F69" s="342" t="str">
        <f>IFERROR(__xludf.DUMMYFUNCTION("""COMPUTED_VALUE"""),"EA")</f>
        <v>EA</v>
      </c>
      <c r="G69" s="343"/>
      <c r="H69" s="344"/>
      <c r="I69" s="342" t="str">
        <f>IFERROR(__xludf.DUMMYFUNCTION("""COMPUTED_VALUE"""),"본사-&gt;김포")</f>
        <v>본사-&gt;김포</v>
      </c>
      <c r="J69" s="342" t="str">
        <f>IFERROR(__xludf.DUMMYFUNCTION("""COMPUTED_VALUE"""),"")</f>
        <v/>
      </c>
      <c r="K69" s="346"/>
      <c r="L69" s="338"/>
      <c r="M69" s="338"/>
      <c r="N69" s="338"/>
      <c r="O69" s="338"/>
      <c r="P69" s="338"/>
      <c r="Q69" s="338"/>
      <c r="R69" s="338"/>
      <c r="S69" s="338"/>
      <c r="T69" s="338"/>
      <c r="U69" s="338"/>
      <c r="V69" s="338"/>
      <c r="W69" s="338"/>
      <c r="X69" s="338"/>
      <c r="Y69" s="338"/>
      <c r="Z69" s="338"/>
      <c r="AA69" s="8"/>
    </row>
    <row r="70" ht="17.25" customHeight="1">
      <c r="A70" s="340">
        <f>IFERROR(__xludf.DUMMYFUNCTION("""COMPUTED_VALUE"""),46268.0)</f>
        <v>46268</v>
      </c>
      <c r="B70" s="341" t="str">
        <f>IFERROR(__xludf.DUMMYFUNCTION("""COMPUTED_VALUE"""),"택배출고현황")</f>
        <v>택배출고현황</v>
      </c>
      <c r="C70" s="341" t="str">
        <f>IFERROR(__xludf.DUMMYFUNCTION("""COMPUTED_VALUE"""),"택배출고현황")</f>
        <v>택배출고현황</v>
      </c>
      <c r="D70" s="342" t="str">
        <f>IFERROR(__xludf.DUMMYFUNCTION("""COMPUTED_VALUE"""),"경동택배")</f>
        <v>경동택배</v>
      </c>
      <c r="E70" s="341" t="str">
        <f>IFERROR(__xludf.DUMMYFUNCTION("""COMPUTED_VALUE"""),"")</f>
        <v/>
      </c>
      <c r="F70" s="342"/>
      <c r="G70" s="343" t="str">
        <f>IFERROR(__xludf.DUMMYFUNCTION("""COMPUTED_VALUE"""),"")</f>
        <v/>
      </c>
      <c r="H70" s="344" t="str">
        <f>IFERROR(__xludf.DUMMYFUNCTION("""COMPUTED_VALUE"""),"")</f>
        <v/>
      </c>
      <c r="I70" s="342" t="str">
        <f>IFERROR(__xludf.DUMMYFUNCTION("""COMPUTED_VALUE"""),"")</f>
        <v/>
      </c>
      <c r="J70" s="342" t="str">
        <f>IFERROR(__xludf.DUMMYFUNCTION("""COMPUTED_VALUE"""),"")</f>
        <v/>
      </c>
      <c r="K70" s="346"/>
      <c r="L70" s="338"/>
      <c r="M70" s="338"/>
      <c r="N70" s="338"/>
      <c r="O70" s="338"/>
      <c r="P70" s="338"/>
      <c r="Q70" s="338"/>
      <c r="R70" s="338"/>
      <c r="S70" s="338"/>
      <c r="T70" s="338"/>
      <c r="U70" s="338"/>
      <c r="V70" s="338"/>
      <c r="W70" s="338"/>
      <c r="X70" s="338"/>
      <c r="Y70" s="338"/>
      <c r="Z70" s="338"/>
      <c r="AA70" s="8"/>
    </row>
    <row r="71" ht="17.25" customHeight="1">
      <c r="A71" s="340">
        <f>IFERROR(__xludf.DUMMYFUNCTION("""COMPUTED_VALUE"""),46268.0)</f>
        <v>46268</v>
      </c>
      <c r="B71" s="341" t="str">
        <f>IFERROR(__xludf.DUMMYFUNCTION("""COMPUTED_VALUE"""),"택배출고현황")</f>
        <v>택배출고현황</v>
      </c>
      <c r="C71" s="341" t="str">
        <f>IFERROR(__xludf.DUMMYFUNCTION("""COMPUTED_VALUE"""),"택배출고현황")</f>
        <v>택배출고현황</v>
      </c>
      <c r="D71" s="342" t="str">
        <f>IFERROR(__xludf.DUMMYFUNCTION("""COMPUTED_VALUE"""),"용차")</f>
        <v>용차</v>
      </c>
      <c r="E71" s="341" t="str">
        <f>IFERROR(__xludf.DUMMYFUNCTION("""COMPUTED_VALUE"""),"")</f>
        <v/>
      </c>
      <c r="F71" s="342"/>
      <c r="G71" s="343" t="str">
        <f>IFERROR(__xludf.DUMMYFUNCTION("""COMPUTED_VALUE"""),"")</f>
        <v/>
      </c>
      <c r="H71" s="344" t="str">
        <f>IFERROR(__xludf.DUMMYFUNCTION("""COMPUTED_VALUE"""),"")</f>
        <v/>
      </c>
      <c r="I71" s="342" t="str">
        <f>IFERROR(__xludf.DUMMYFUNCTION("""COMPUTED_VALUE"""),"")</f>
        <v/>
      </c>
      <c r="J71" s="342" t="str">
        <f>IFERROR(__xludf.DUMMYFUNCTION("""COMPUTED_VALUE"""),"")</f>
        <v/>
      </c>
      <c r="K71" s="346"/>
      <c r="L71" s="338"/>
      <c r="M71" s="338"/>
      <c r="N71" s="338"/>
      <c r="O71" s="338"/>
      <c r="P71" s="338"/>
      <c r="Q71" s="338"/>
      <c r="R71" s="338"/>
      <c r="S71" s="338"/>
      <c r="T71" s="338"/>
      <c r="U71" s="338"/>
      <c r="V71" s="338"/>
      <c r="W71" s="338"/>
      <c r="X71" s="338"/>
      <c r="Y71" s="338"/>
      <c r="Z71" s="338"/>
      <c r="AA71" s="8"/>
    </row>
    <row r="72" ht="17.25" customHeight="1">
      <c r="A72" s="340">
        <f>IFERROR(__xludf.DUMMYFUNCTION("""COMPUTED_VALUE"""),46268.0)</f>
        <v>46268</v>
      </c>
      <c r="B72" s="341" t="str">
        <f>IFERROR(__xludf.DUMMYFUNCTION("""COMPUTED_VALUE"""),"택배출고현황")</f>
        <v>택배출고현황</v>
      </c>
      <c r="C72" s="341" t="str">
        <f>IFERROR(__xludf.DUMMYFUNCTION("""COMPUTED_VALUE"""),"택배출고현황")</f>
        <v>택배출고현황</v>
      </c>
      <c r="D72" s="342" t="str">
        <f>IFERROR(__xludf.DUMMYFUNCTION("""COMPUTED_VALUE"""),"납품")</f>
        <v>납품</v>
      </c>
      <c r="E72" s="341" t="str">
        <f>IFERROR(__xludf.DUMMYFUNCTION("""COMPUTED_VALUE"""),"")</f>
        <v/>
      </c>
      <c r="F72" s="342"/>
      <c r="G72" s="343" t="str">
        <f>IFERROR(__xludf.DUMMYFUNCTION("""COMPUTED_VALUE"""),"")</f>
        <v/>
      </c>
      <c r="H72" s="344" t="str">
        <f>IFERROR(__xludf.DUMMYFUNCTION("""COMPUTED_VALUE"""),"")</f>
        <v/>
      </c>
      <c r="I72" s="342" t="str">
        <f>IFERROR(__xludf.DUMMYFUNCTION("""COMPUTED_VALUE"""),"")</f>
        <v/>
      </c>
      <c r="J72" s="342" t="str">
        <f>IFERROR(__xludf.DUMMYFUNCTION("""COMPUTED_VALUE"""),"")</f>
        <v/>
      </c>
      <c r="K72" s="346"/>
      <c r="L72" s="338"/>
      <c r="M72" s="338"/>
      <c r="N72" s="338"/>
      <c r="O72" s="338"/>
      <c r="P72" s="338"/>
      <c r="Q72" s="338"/>
      <c r="R72" s="338"/>
      <c r="S72" s="338"/>
      <c r="T72" s="338"/>
      <c r="U72" s="338"/>
      <c r="V72" s="338"/>
      <c r="W72" s="338"/>
      <c r="X72" s="338"/>
      <c r="Y72" s="338"/>
      <c r="Z72" s="338"/>
      <c r="AA72" s="8"/>
    </row>
    <row r="73" ht="17.25" customHeight="1">
      <c r="A73" s="340">
        <f>IFERROR(__xludf.DUMMYFUNCTION("""COMPUTED_VALUE"""),46269.0)</f>
        <v>46269</v>
      </c>
      <c r="B73" s="341" t="str">
        <f>IFERROR(__xludf.DUMMYFUNCTION("""COMPUTED_VALUE"""),"포장")</f>
        <v>포장</v>
      </c>
      <c r="C73" s="341" t="str">
        <f>IFERROR(__xludf.DUMMYFUNCTION("""COMPUTED_VALUE"""),"포장부")</f>
        <v>포장부</v>
      </c>
      <c r="D73" s="342" t="str">
        <f>IFERROR(__xludf.DUMMYFUNCTION("""COMPUTED_VALUE"""),"2AA40032 / 디알텍 100%합성엔진오일 5W30 | 1L")</f>
        <v>2AA40032 / 디알텍 100%합성엔진오일 5W30 | 1L</v>
      </c>
      <c r="E73" s="341" t="str">
        <f>IFERROR(__xludf.DUMMYFUNCTION("""COMPUTED_VALUE"""),"1L")</f>
        <v>1L</v>
      </c>
      <c r="F73" s="342">
        <f>IFERROR(__xludf.DUMMYFUNCTION("""COMPUTED_VALUE"""),1440.0)</f>
        <v>1440</v>
      </c>
      <c r="G73" s="343">
        <f>IFERROR(__xludf.DUMMYFUNCTION("""COMPUTED_VALUE"""),3.0)</f>
        <v>3</v>
      </c>
      <c r="H73" s="344">
        <f>IFERROR(__xludf.DUMMYFUNCTION("""COMPUTED_VALUE"""),9.0)</f>
        <v>9</v>
      </c>
      <c r="I73" s="342" t="str">
        <f>IFERROR(__xludf.DUMMYFUNCTION("""COMPUTED_VALUE"""),"자동")</f>
        <v>자동</v>
      </c>
      <c r="J73" s="342" t="str">
        <f>IFERROR(__xludf.DUMMYFUNCTION("""COMPUTED_VALUE"""),"엔진오일")</f>
        <v>엔진오일</v>
      </c>
      <c r="K73" s="346"/>
      <c r="L73" s="338"/>
      <c r="M73" s="338"/>
      <c r="N73" s="338"/>
      <c r="O73" s="338"/>
      <c r="P73" s="338"/>
      <c r="Q73" s="338"/>
      <c r="R73" s="338"/>
      <c r="S73" s="338"/>
      <c r="T73" s="338"/>
      <c r="U73" s="338"/>
      <c r="V73" s="338"/>
      <c r="W73" s="338"/>
      <c r="X73" s="338"/>
      <c r="Y73" s="338"/>
      <c r="Z73" s="338"/>
      <c r="AA73" s="8"/>
    </row>
    <row r="74" ht="17.25" customHeight="1">
      <c r="A74" s="340">
        <f>IFERROR(__xludf.DUMMYFUNCTION("""COMPUTED_VALUE"""),46269.0)</f>
        <v>46269</v>
      </c>
      <c r="B74" s="341" t="str">
        <f>IFERROR(__xludf.DUMMYFUNCTION("""COMPUTED_VALUE"""),"포장")</f>
        <v>포장</v>
      </c>
      <c r="C74" s="341" t="str">
        <f>IFERROR(__xludf.DUMMYFUNCTION("""COMPUTED_VALUE"""),"포장부")</f>
        <v>포장부</v>
      </c>
      <c r="D74" s="342" t="str">
        <f>IFERROR(__xludf.DUMMYFUNCTION("""COMPUTED_VALUE"""),"2AA40053 / 아디노 100%합성엔진오일 5W30 | 1L")</f>
        <v>2AA40053 / 아디노 100%합성엔진오일 5W30 | 1L</v>
      </c>
      <c r="E74" s="341" t="str">
        <f>IFERROR(__xludf.DUMMYFUNCTION("""COMPUTED_VALUE"""),"1L")</f>
        <v>1L</v>
      </c>
      <c r="F74" s="342">
        <f>IFERROR(__xludf.DUMMYFUNCTION("""COMPUTED_VALUE"""),1440.0)</f>
        <v>1440</v>
      </c>
      <c r="G74" s="343">
        <f>IFERROR(__xludf.DUMMYFUNCTION("""COMPUTED_VALUE"""),3.0)</f>
        <v>3</v>
      </c>
      <c r="H74" s="344">
        <f>IFERROR(__xludf.DUMMYFUNCTION("""COMPUTED_VALUE"""),9.0)</f>
        <v>9</v>
      </c>
      <c r="I74" s="342" t="str">
        <f>IFERROR(__xludf.DUMMYFUNCTION("""COMPUTED_VALUE"""),"자동")</f>
        <v>자동</v>
      </c>
      <c r="J74" s="342" t="str">
        <f>IFERROR(__xludf.DUMMYFUNCTION("""COMPUTED_VALUE"""),"엔진오일")</f>
        <v>엔진오일</v>
      </c>
      <c r="K74" s="346"/>
      <c r="L74" s="338"/>
      <c r="M74" s="338"/>
      <c r="N74" s="338"/>
      <c r="O74" s="338"/>
      <c r="P74" s="338"/>
      <c r="Q74" s="338"/>
      <c r="R74" s="338"/>
      <c r="S74" s="338"/>
      <c r="T74" s="338"/>
      <c r="U74" s="338"/>
      <c r="V74" s="338"/>
      <c r="W74" s="338"/>
      <c r="X74" s="338"/>
      <c r="Y74" s="338"/>
      <c r="Z74" s="338"/>
      <c r="AA74" s="8"/>
    </row>
    <row r="75" ht="17.25" customHeight="1">
      <c r="A75" s="340">
        <f>IFERROR(__xludf.DUMMYFUNCTION("""COMPUTED_VALUE"""),46269.0)</f>
        <v>46269</v>
      </c>
      <c r="B75" s="341" t="str">
        <f>IFERROR(__xludf.DUMMYFUNCTION("""COMPUTED_VALUE"""),"포장")</f>
        <v>포장</v>
      </c>
      <c r="C75" s="341" t="str">
        <f>IFERROR(__xludf.DUMMYFUNCTION("""COMPUTED_VALUE"""),"포장부")</f>
        <v>포장부</v>
      </c>
      <c r="D75" s="342" t="str">
        <f>IFERROR(__xludf.DUMMYFUNCTION("""COMPUTED_VALUE"""),"1AA40013 / 미라텍 플러스 100% 합성엔진오일 5W30 | 1L")</f>
        <v>1AA40013 / 미라텍 플러스 100% 합성엔진오일 5W30 | 1L</v>
      </c>
      <c r="E75" s="341" t="str">
        <f>IFERROR(__xludf.DUMMYFUNCTION("""COMPUTED_VALUE"""),"1L")</f>
        <v>1L</v>
      </c>
      <c r="F75" s="342">
        <f>IFERROR(__xludf.DUMMYFUNCTION("""COMPUTED_VALUE"""),720.0)</f>
        <v>720</v>
      </c>
      <c r="G75" s="343">
        <f>IFERROR(__xludf.DUMMYFUNCTION("""COMPUTED_VALUE"""),4.0)</f>
        <v>4</v>
      </c>
      <c r="H75" s="344">
        <f>IFERROR(__xludf.DUMMYFUNCTION("""COMPUTED_VALUE"""),6.0)</f>
        <v>6</v>
      </c>
      <c r="I75" s="342" t="str">
        <f>IFERROR(__xludf.DUMMYFUNCTION("""COMPUTED_VALUE"""),"자동")</f>
        <v>자동</v>
      </c>
      <c r="J75" s="342" t="str">
        <f>IFERROR(__xludf.DUMMYFUNCTION("""COMPUTED_VALUE"""),"엔진오일")</f>
        <v>엔진오일</v>
      </c>
      <c r="K75" s="346"/>
      <c r="L75" s="338"/>
      <c r="M75" s="338"/>
      <c r="N75" s="338"/>
      <c r="O75" s="338"/>
      <c r="P75" s="338"/>
      <c r="Q75" s="338"/>
      <c r="R75" s="338"/>
      <c r="S75" s="338"/>
      <c r="T75" s="338"/>
      <c r="U75" s="338"/>
      <c r="V75" s="338"/>
      <c r="W75" s="338"/>
      <c r="X75" s="338"/>
      <c r="Y75" s="338"/>
      <c r="Z75" s="338"/>
      <c r="AA75" s="8"/>
    </row>
    <row r="76" ht="17.25" customHeight="1">
      <c r="A76" s="340">
        <f>IFERROR(__xludf.DUMMYFUNCTION("""COMPUTED_VALUE"""),46269.0)</f>
        <v>46269</v>
      </c>
      <c r="B76" s="341" t="str">
        <f>IFERROR(__xludf.DUMMYFUNCTION("""COMPUTED_VALUE"""),"포장")</f>
        <v>포장</v>
      </c>
      <c r="C76" s="341" t="str">
        <f>IFERROR(__xludf.DUMMYFUNCTION("""COMPUTED_VALUE"""),"포장부")</f>
        <v>포장부</v>
      </c>
      <c r="D76" s="342" t="str">
        <f>IFERROR(__xludf.DUMMYFUNCTION("""COMPUTED_VALUE"""),"2AA40024 / 보크 고스트 100%합성엔진오일 5W30 | 200L")</f>
        <v>2AA40024 / 보크 고스트 100%합성엔진오일 5W30 | 200L</v>
      </c>
      <c r="E76" s="341" t="str">
        <f>IFERROR(__xludf.DUMMYFUNCTION("""COMPUTED_VALUE"""),"200L")</f>
        <v>200L</v>
      </c>
      <c r="F76" s="342">
        <f>IFERROR(__xludf.DUMMYFUNCTION("""COMPUTED_VALUE"""),10.0)</f>
        <v>10</v>
      </c>
      <c r="G76" s="343">
        <f>IFERROR(__xludf.DUMMYFUNCTION("""COMPUTED_VALUE"""),2.0)</f>
        <v>2</v>
      </c>
      <c r="H76" s="344">
        <f>IFERROR(__xludf.DUMMYFUNCTION("""COMPUTED_VALUE"""),2.0)</f>
        <v>2</v>
      </c>
      <c r="I76" s="342" t="str">
        <f>IFERROR(__xludf.DUMMYFUNCTION("""COMPUTED_VALUE"""),"BT-2")</f>
        <v>BT-2</v>
      </c>
      <c r="J76" s="342" t="str">
        <f>IFERROR(__xludf.DUMMYFUNCTION("""COMPUTED_VALUE"""),"엔진오일")</f>
        <v>엔진오일</v>
      </c>
      <c r="K76" s="346"/>
      <c r="L76" s="338"/>
      <c r="M76" s="338"/>
      <c r="N76" s="338"/>
      <c r="O76" s="338"/>
      <c r="P76" s="338"/>
      <c r="Q76" s="338"/>
      <c r="R76" s="338"/>
      <c r="S76" s="338"/>
      <c r="T76" s="338"/>
      <c r="U76" s="338"/>
      <c r="V76" s="338"/>
      <c r="W76" s="338"/>
      <c r="X76" s="338"/>
      <c r="Y76" s="338"/>
      <c r="Z76" s="338"/>
      <c r="AA76" s="8"/>
    </row>
    <row r="77" ht="17.25" customHeight="1">
      <c r="A77" s="340">
        <f>IFERROR(__xludf.DUMMYFUNCTION("""COMPUTED_VALUE"""),46269.0)</f>
        <v>46269</v>
      </c>
      <c r="B77" s="341" t="str">
        <f>IFERROR(__xludf.DUMMYFUNCTION("""COMPUTED_VALUE"""),"포장")</f>
        <v>포장</v>
      </c>
      <c r="C77" s="341" t="str">
        <f>IFERROR(__xludf.DUMMYFUNCTION("""COMPUTED_VALUE"""),"포장부")</f>
        <v>포장부</v>
      </c>
      <c r="D77" s="342" t="str">
        <f>IFERROR(__xludf.DUMMYFUNCTION("""COMPUTED_VALUE"""),"2AA40025 / 보크 고스트 100%합성엔진오일 5W40 | 200L")</f>
        <v>2AA40025 / 보크 고스트 100%합성엔진오일 5W40 | 200L</v>
      </c>
      <c r="E77" s="341" t="str">
        <f>IFERROR(__xludf.DUMMYFUNCTION("""COMPUTED_VALUE"""),"200L")</f>
        <v>200L</v>
      </c>
      <c r="F77" s="342">
        <f>IFERROR(__xludf.DUMMYFUNCTION("""COMPUTED_VALUE"""),2.0)</f>
        <v>2</v>
      </c>
      <c r="G77" s="343">
        <f>IFERROR(__xludf.DUMMYFUNCTION("""COMPUTED_VALUE"""),1.0)</f>
        <v>1</v>
      </c>
      <c r="H77" s="344">
        <f>IFERROR(__xludf.DUMMYFUNCTION("""COMPUTED_VALUE"""),0.3)</f>
        <v>0.3</v>
      </c>
      <c r="I77" s="342" t="str">
        <f>IFERROR(__xludf.DUMMYFUNCTION("""COMPUTED_VALUE"""),"BT-2")</f>
        <v>BT-2</v>
      </c>
      <c r="J77" s="342" t="str">
        <f>IFERROR(__xludf.DUMMYFUNCTION("""COMPUTED_VALUE"""),"엔진오일")</f>
        <v>엔진오일</v>
      </c>
      <c r="K77" s="346"/>
      <c r="L77" s="338"/>
      <c r="M77" s="338"/>
      <c r="N77" s="338"/>
      <c r="O77" s="338"/>
      <c r="P77" s="338"/>
      <c r="Q77" s="338"/>
      <c r="R77" s="338"/>
      <c r="S77" s="338"/>
      <c r="T77" s="338"/>
      <c r="U77" s="338"/>
      <c r="V77" s="338"/>
      <c r="W77" s="338"/>
      <c r="X77" s="338"/>
      <c r="Y77" s="338"/>
      <c r="Z77" s="338"/>
      <c r="AA77" s="8"/>
    </row>
    <row r="78" ht="17.25" customHeight="1">
      <c r="A78" s="340">
        <f>IFERROR(__xludf.DUMMYFUNCTION("""COMPUTED_VALUE"""),46269.0)</f>
        <v>46269</v>
      </c>
      <c r="B78" s="341" t="str">
        <f>IFERROR(__xludf.DUMMYFUNCTION("""COMPUTED_VALUE"""),"원액생산")</f>
        <v>원액생산</v>
      </c>
      <c r="C78" s="341" t="str">
        <f>IFERROR(__xludf.DUMMYFUNCTION("""COMPUTED_VALUE"""),"원액생산부")</f>
        <v>원액생산부</v>
      </c>
      <c r="D78" s="342" t="str">
        <f>IFERROR(__xludf.DUMMYFUNCTION("""COMPUTED_VALUE"""),"5AA40010 / ODM 5W40")</f>
        <v>5AA40010 / ODM 5W40</v>
      </c>
      <c r="E78" s="341" t="str">
        <f>IFERROR(__xludf.DUMMYFUNCTION("""COMPUTED_VALUE"""),"L")</f>
        <v>L</v>
      </c>
      <c r="F78" s="342">
        <f>IFERROR(__xludf.DUMMYFUNCTION("""COMPUTED_VALUE"""),788.0)</f>
        <v>788</v>
      </c>
      <c r="G78" s="343">
        <f>IFERROR(__xludf.DUMMYFUNCTION("""COMPUTED_VALUE"""),2.0)</f>
        <v>2</v>
      </c>
      <c r="H78" s="344">
        <f>IFERROR(__xludf.DUMMYFUNCTION("""COMPUTED_VALUE"""),2.0)</f>
        <v>2</v>
      </c>
      <c r="I78" s="342" t="str">
        <f>IFERROR(__xludf.DUMMYFUNCTION("""COMPUTED_VALUE"""),"BT-2")</f>
        <v>BT-2</v>
      </c>
      <c r="J78" s="342" t="str">
        <f>IFERROR(__xludf.DUMMYFUNCTION("""COMPUTED_VALUE"""),"")</f>
        <v/>
      </c>
      <c r="K78" s="346"/>
      <c r="L78" s="338"/>
      <c r="M78" s="338"/>
      <c r="N78" s="338"/>
      <c r="O78" s="338"/>
      <c r="P78" s="338"/>
      <c r="Q78" s="338"/>
      <c r="R78" s="338"/>
      <c r="S78" s="338"/>
      <c r="T78" s="338"/>
      <c r="U78" s="338"/>
      <c r="V78" s="338"/>
      <c r="W78" s="338"/>
      <c r="X78" s="338"/>
      <c r="Y78" s="338"/>
      <c r="Z78" s="338"/>
      <c r="AA78" s="8"/>
    </row>
    <row r="79" ht="17.25" customHeight="1">
      <c r="A79" s="340">
        <f>IFERROR(__xludf.DUMMYFUNCTION("""COMPUTED_VALUE"""),46269.0)</f>
        <v>46269</v>
      </c>
      <c r="B79" s="341" t="str">
        <f>IFERROR(__xludf.DUMMYFUNCTION("""COMPUTED_VALUE"""),"원액생산")</f>
        <v>원액생산</v>
      </c>
      <c r="C79" s="341" t="str">
        <f>IFERROR(__xludf.DUMMYFUNCTION("""COMPUTED_VALUE"""),"원액생산부")</f>
        <v>원액생산부</v>
      </c>
      <c r="D79" s="342" t="str">
        <f>IFERROR(__xludf.DUMMYFUNCTION("""COMPUTED_VALUE"""),"5AA40008 / ODM 5W30")</f>
        <v>5AA40008 / ODM 5W30</v>
      </c>
      <c r="E79" s="341" t="str">
        <f>IFERROR(__xludf.DUMMYFUNCTION("""COMPUTED_VALUE"""),"L")</f>
        <v>L</v>
      </c>
      <c r="F79" s="342">
        <f>IFERROR(__xludf.DUMMYFUNCTION("""COMPUTED_VALUE"""),3176.0)</f>
        <v>3176</v>
      </c>
      <c r="G79" s="343">
        <f>IFERROR(__xludf.DUMMYFUNCTION("""COMPUTED_VALUE"""),2.0)</f>
        <v>2</v>
      </c>
      <c r="H79" s="344">
        <f>IFERROR(__xludf.DUMMYFUNCTION("""COMPUTED_VALUE"""),6.0)</f>
        <v>6</v>
      </c>
      <c r="I79" s="342" t="str">
        <f>IFERROR(__xludf.DUMMYFUNCTION("""COMPUTED_VALUE"""),"BT-2")</f>
        <v>BT-2</v>
      </c>
      <c r="J79" s="342" t="str">
        <f>IFERROR(__xludf.DUMMYFUNCTION("""COMPUTED_VALUE"""),"")</f>
        <v/>
      </c>
      <c r="K79" s="346"/>
      <c r="L79" s="338"/>
      <c r="M79" s="338"/>
      <c r="N79" s="338"/>
      <c r="O79" s="338"/>
      <c r="P79" s="338"/>
      <c r="Q79" s="338"/>
      <c r="R79" s="338"/>
      <c r="S79" s="338"/>
      <c r="T79" s="338"/>
      <c r="U79" s="338"/>
      <c r="V79" s="338"/>
      <c r="W79" s="338"/>
      <c r="X79" s="338"/>
      <c r="Y79" s="338"/>
      <c r="Z79" s="338"/>
      <c r="AA79" s="8"/>
    </row>
    <row r="80" ht="17.25" customHeight="1">
      <c r="A80" s="340">
        <f>IFERROR(__xludf.DUMMYFUNCTION("""COMPUTED_VALUE"""),46269.0)</f>
        <v>46269</v>
      </c>
      <c r="B80" s="341" t="str">
        <f>IFERROR(__xludf.DUMMYFUNCTION("""COMPUTED_VALUE"""),"원액생산")</f>
        <v>원액생산</v>
      </c>
      <c r="C80" s="341" t="str">
        <f>IFERROR(__xludf.DUMMYFUNCTION("""COMPUTED_VALUE"""),"원액생산부")</f>
        <v>원액생산부</v>
      </c>
      <c r="D80" s="342" t="str">
        <f>IFERROR(__xludf.DUMMYFUNCTION("""COMPUTED_VALUE"""),"5AA40017 / DR,GP4 - PAO 5W30")</f>
        <v>5AA40017 / DR,GP4 - PAO 5W30</v>
      </c>
      <c r="E80" s="341" t="str">
        <f>IFERROR(__xludf.DUMMYFUNCTION("""COMPUTED_VALUE"""),"L")</f>
        <v>L</v>
      </c>
      <c r="F80" s="342">
        <f>IFERROR(__xludf.DUMMYFUNCTION("""COMPUTED_VALUE"""),1232.0)</f>
        <v>1232</v>
      </c>
      <c r="G80" s="343">
        <f>IFERROR(__xludf.DUMMYFUNCTION("""COMPUTED_VALUE"""),2.0)</f>
        <v>2</v>
      </c>
      <c r="H80" s="344">
        <f>IFERROR(__xludf.DUMMYFUNCTION("""COMPUTED_VALUE"""),2.0)</f>
        <v>2</v>
      </c>
      <c r="I80" s="342" t="str">
        <f>IFERROR(__xludf.DUMMYFUNCTION("""COMPUTED_VALUE"""),"BT-2")</f>
        <v>BT-2</v>
      </c>
      <c r="J80" s="342" t="str">
        <f>IFERROR(__xludf.DUMMYFUNCTION("""COMPUTED_VALUE"""),"")</f>
        <v/>
      </c>
      <c r="K80" s="346"/>
      <c r="L80" s="338"/>
      <c r="M80" s="338"/>
      <c r="N80" s="338"/>
      <c r="O80" s="338"/>
      <c r="P80" s="338"/>
      <c r="Q80" s="338"/>
      <c r="R80" s="338"/>
      <c r="S80" s="338"/>
      <c r="T80" s="338"/>
      <c r="U80" s="338"/>
      <c r="V80" s="338"/>
      <c r="W80" s="338"/>
      <c r="X80" s="338"/>
      <c r="Y80" s="338"/>
      <c r="Z80" s="338"/>
      <c r="AA80" s="8"/>
    </row>
    <row r="81" ht="17.25" customHeight="1">
      <c r="A81" s="340">
        <f>IFERROR(__xludf.DUMMYFUNCTION("""COMPUTED_VALUE"""),46269.0)</f>
        <v>46269</v>
      </c>
      <c r="B81" s="341" t="str">
        <f>IFERROR(__xludf.DUMMYFUNCTION("""COMPUTED_VALUE"""),"원액생산")</f>
        <v>원액생산</v>
      </c>
      <c r="C81" s="341" t="str">
        <f>IFERROR(__xludf.DUMMYFUNCTION("""COMPUTED_VALUE"""),"원액생산부")</f>
        <v>원액생산부</v>
      </c>
      <c r="D81" s="342" t="str">
        <f>IFERROR(__xludf.DUMMYFUNCTION("""COMPUTED_VALUE"""),"5AA40018 / DR,GP4 - PAO 5W40")</f>
        <v>5AA40018 / DR,GP4 - PAO 5W40</v>
      </c>
      <c r="E81" s="341" t="str">
        <f>IFERROR(__xludf.DUMMYFUNCTION("""COMPUTED_VALUE"""),"L")</f>
        <v>L</v>
      </c>
      <c r="F81" s="342">
        <f>IFERROR(__xludf.DUMMYFUNCTION("""COMPUTED_VALUE"""),600.0)</f>
        <v>600</v>
      </c>
      <c r="G81" s="343">
        <f>IFERROR(__xludf.DUMMYFUNCTION("""COMPUTED_VALUE"""),2.0)</f>
        <v>2</v>
      </c>
      <c r="H81" s="344">
        <f>IFERROR(__xludf.DUMMYFUNCTION("""COMPUTED_VALUE"""),1.0)</f>
        <v>1</v>
      </c>
      <c r="I81" s="342" t="str">
        <f>IFERROR(__xludf.DUMMYFUNCTION("""COMPUTED_VALUE"""),"BT-2")</f>
        <v>BT-2</v>
      </c>
      <c r="J81" s="342" t="str">
        <f>IFERROR(__xludf.DUMMYFUNCTION("""COMPUTED_VALUE"""),"")</f>
        <v/>
      </c>
      <c r="K81" s="346"/>
      <c r="L81" s="338"/>
      <c r="M81" s="338"/>
      <c r="N81" s="338"/>
      <c r="O81" s="338"/>
      <c r="P81" s="338"/>
      <c r="Q81" s="338"/>
      <c r="R81" s="338"/>
      <c r="S81" s="338"/>
      <c r="T81" s="338"/>
      <c r="U81" s="338"/>
      <c r="V81" s="338"/>
      <c r="W81" s="338"/>
      <c r="X81" s="338"/>
      <c r="Y81" s="338"/>
      <c r="Z81" s="338"/>
      <c r="AA81" s="8"/>
    </row>
    <row r="82" ht="17.25" customHeight="1">
      <c r="A82" s="340">
        <f>IFERROR(__xludf.DUMMYFUNCTION("""COMPUTED_VALUE"""),46269.0)</f>
        <v>46269</v>
      </c>
      <c r="B82" s="341" t="str">
        <f>IFERROR(__xludf.DUMMYFUNCTION("""COMPUTED_VALUE"""),"원액생산")</f>
        <v>원액생산</v>
      </c>
      <c r="C82" s="341" t="str">
        <f>IFERROR(__xludf.DUMMYFUNCTION("""COMPUTED_VALUE"""),"원액생산부")</f>
        <v>원액생산부</v>
      </c>
      <c r="D82" s="342" t="str">
        <f>IFERROR(__xludf.DUMMYFUNCTION("""COMPUTED_VALUE"""),"5AF40002 / 크린텍 방청윤활제")</f>
        <v>5AF40002 / 크린텍 방청윤활제</v>
      </c>
      <c r="E82" s="341" t="str">
        <f>IFERROR(__xludf.DUMMYFUNCTION("""COMPUTED_VALUE"""),"L")</f>
        <v>L</v>
      </c>
      <c r="F82" s="342">
        <f>IFERROR(__xludf.DUMMYFUNCTION("""COMPUTED_VALUE"""),4000.0)</f>
        <v>4000</v>
      </c>
      <c r="G82" s="343">
        <f>IFERROR(__xludf.DUMMYFUNCTION("""COMPUTED_VALUE"""),2.0)</f>
        <v>2</v>
      </c>
      <c r="H82" s="344">
        <f>IFERROR(__xludf.DUMMYFUNCTION("""COMPUTED_VALUE"""),4.0)</f>
        <v>4</v>
      </c>
      <c r="I82" s="342" t="str">
        <f>IFERROR(__xludf.DUMMYFUNCTION("""COMPUTED_VALUE"""),"BT-2")</f>
        <v>BT-2</v>
      </c>
      <c r="J82" s="342" t="str">
        <f>IFERROR(__xludf.DUMMYFUNCTION("""COMPUTED_VALUE"""),"")</f>
        <v/>
      </c>
      <c r="K82" s="346"/>
      <c r="L82" s="338"/>
      <c r="M82" s="338"/>
      <c r="N82" s="338"/>
      <c r="O82" s="338"/>
      <c r="P82" s="338"/>
      <c r="Q82" s="338"/>
      <c r="R82" s="338"/>
      <c r="S82" s="338"/>
      <c r="T82" s="338"/>
      <c r="U82" s="338"/>
      <c r="V82" s="338"/>
      <c r="W82" s="338"/>
      <c r="X82" s="338"/>
      <c r="Y82" s="338"/>
      <c r="Z82" s="338"/>
      <c r="AA82" s="8"/>
    </row>
    <row r="83" ht="17.25" customHeight="1">
      <c r="A83" s="340">
        <f>IFERROR(__xludf.DUMMYFUNCTION("""COMPUTED_VALUE"""),46269.0)</f>
        <v>46269</v>
      </c>
      <c r="B83" s="341" t="str">
        <f>IFERROR(__xludf.DUMMYFUNCTION("""COMPUTED_VALUE"""),"택배출고현황")</f>
        <v>택배출고현황</v>
      </c>
      <c r="C83" s="341" t="str">
        <f>IFERROR(__xludf.DUMMYFUNCTION("""COMPUTED_VALUE"""),"택배출고현황")</f>
        <v>택배출고현황</v>
      </c>
      <c r="D83" s="342" t="str">
        <f>IFERROR(__xludf.DUMMYFUNCTION("""COMPUTED_VALUE"""),"경동택배")</f>
        <v>경동택배</v>
      </c>
      <c r="E83" s="341" t="str">
        <f>IFERROR(__xludf.DUMMYFUNCTION("""COMPUTED_VALUE"""),"")</f>
        <v/>
      </c>
      <c r="F83" s="342">
        <f>IFERROR(__xludf.DUMMYFUNCTION("""COMPUTED_VALUE"""),1.0)</f>
        <v>1</v>
      </c>
      <c r="G83" s="343" t="str">
        <f>IFERROR(__xludf.DUMMYFUNCTION("""COMPUTED_VALUE"""),"")</f>
        <v/>
      </c>
      <c r="H83" s="344" t="str">
        <f>IFERROR(__xludf.DUMMYFUNCTION("""COMPUTED_VALUE"""),"")</f>
        <v/>
      </c>
      <c r="I83" s="342" t="str">
        <f>IFERROR(__xludf.DUMMYFUNCTION("""COMPUTED_VALUE"""),"")</f>
        <v/>
      </c>
      <c r="J83" s="342" t="str">
        <f>IFERROR(__xludf.DUMMYFUNCTION("""COMPUTED_VALUE"""),"")</f>
        <v/>
      </c>
      <c r="K83" s="346"/>
      <c r="L83" s="338"/>
      <c r="M83" s="338"/>
      <c r="N83" s="338"/>
      <c r="O83" s="338"/>
      <c r="P83" s="338"/>
      <c r="Q83" s="338"/>
      <c r="R83" s="338"/>
      <c r="S83" s="338"/>
      <c r="T83" s="338"/>
      <c r="U83" s="338"/>
      <c r="V83" s="338"/>
      <c r="W83" s="338"/>
      <c r="X83" s="338"/>
      <c r="Y83" s="338"/>
      <c r="Z83" s="338"/>
      <c r="AA83" s="8"/>
    </row>
    <row r="84" ht="17.25" customHeight="1">
      <c r="A84" s="340">
        <f>IFERROR(__xludf.DUMMYFUNCTION("""COMPUTED_VALUE"""),46269.0)</f>
        <v>46269</v>
      </c>
      <c r="B84" s="341" t="str">
        <f>IFERROR(__xludf.DUMMYFUNCTION("""COMPUTED_VALUE"""),"택배출고현황")</f>
        <v>택배출고현황</v>
      </c>
      <c r="C84" s="341" t="str">
        <f>IFERROR(__xludf.DUMMYFUNCTION("""COMPUTED_VALUE"""),"택배출고현황")</f>
        <v>택배출고현황</v>
      </c>
      <c r="D84" s="342" t="str">
        <f>IFERROR(__xludf.DUMMYFUNCTION("""COMPUTED_VALUE"""),"용차")</f>
        <v>용차</v>
      </c>
      <c r="E84" s="341" t="str">
        <f>IFERROR(__xludf.DUMMYFUNCTION("""COMPUTED_VALUE"""),"")</f>
        <v/>
      </c>
      <c r="F84" s="342"/>
      <c r="G84" s="343" t="str">
        <f>IFERROR(__xludf.DUMMYFUNCTION("""COMPUTED_VALUE"""),"")</f>
        <v/>
      </c>
      <c r="H84" s="344" t="str">
        <f>IFERROR(__xludf.DUMMYFUNCTION("""COMPUTED_VALUE"""),"")</f>
        <v/>
      </c>
      <c r="I84" s="342" t="str">
        <f>IFERROR(__xludf.DUMMYFUNCTION("""COMPUTED_VALUE"""),"")</f>
        <v/>
      </c>
      <c r="J84" s="342" t="str">
        <f>IFERROR(__xludf.DUMMYFUNCTION("""COMPUTED_VALUE"""),"")</f>
        <v/>
      </c>
      <c r="K84" s="346"/>
      <c r="L84" s="338"/>
      <c r="M84" s="338"/>
      <c r="N84" s="338"/>
      <c r="O84" s="338"/>
      <c r="P84" s="338"/>
      <c r="Q84" s="338"/>
      <c r="R84" s="338"/>
      <c r="S84" s="338"/>
      <c r="T84" s="338"/>
      <c r="U84" s="338"/>
      <c r="V84" s="338"/>
      <c r="W84" s="338"/>
      <c r="X84" s="338"/>
      <c r="Y84" s="338"/>
      <c r="Z84" s="338"/>
      <c r="AA84" s="8"/>
    </row>
    <row r="85" ht="17.25" customHeight="1">
      <c r="A85" s="340">
        <f>IFERROR(__xludf.DUMMYFUNCTION("""COMPUTED_VALUE"""),46269.0)</f>
        <v>46269</v>
      </c>
      <c r="B85" s="341" t="str">
        <f>IFERROR(__xludf.DUMMYFUNCTION("""COMPUTED_VALUE"""),"택배출고현황")</f>
        <v>택배출고현황</v>
      </c>
      <c r="C85" s="341" t="str">
        <f>IFERROR(__xludf.DUMMYFUNCTION("""COMPUTED_VALUE"""),"택배출고현황")</f>
        <v>택배출고현황</v>
      </c>
      <c r="D85" s="342" t="str">
        <f>IFERROR(__xludf.DUMMYFUNCTION("""COMPUTED_VALUE"""),"납품")</f>
        <v>납품</v>
      </c>
      <c r="E85" s="341" t="str">
        <f>IFERROR(__xludf.DUMMYFUNCTION("""COMPUTED_VALUE"""),"")</f>
        <v/>
      </c>
      <c r="F85" s="342"/>
      <c r="G85" s="343" t="str">
        <f>IFERROR(__xludf.DUMMYFUNCTION("""COMPUTED_VALUE"""),"")</f>
        <v/>
      </c>
      <c r="H85" s="344" t="str">
        <f>IFERROR(__xludf.DUMMYFUNCTION("""COMPUTED_VALUE"""),"")</f>
        <v/>
      </c>
      <c r="I85" s="342" t="str">
        <f>IFERROR(__xludf.DUMMYFUNCTION("""COMPUTED_VALUE"""),"")</f>
        <v/>
      </c>
      <c r="J85" s="342" t="str">
        <f>IFERROR(__xludf.DUMMYFUNCTION("""COMPUTED_VALUE"""),"")</f>
        <v/>
      </c>
      <c r="K85" s="346"/>
      <c r="L85" s="338"/>
      <c r="M85" s="338"/>
      <c r="N85" s="338"/>
      <c r="O85" s="338"/>
      <c r="P85" s="338"/>
      <c r="Q85" s="338"/>
      <c r="R85" s="338"/>
      <c r="S85" s="338"/>
      <c r="T85" s="338"/>
      <c r="U85" s="338"/>
      <c r="V85" s="338"/>
      <c r="W85" s="338"/>
      <c r="X85" s="338"/>
      <c r="Y85" s="338"/>
      <c r="Z85" s="338"/>
      <c r="AA85" s="8"/>
    </row>
    <row r="86" ht="17.25" customHeight="1">
      <c r="A86" s="340">
        <f>IFERROR(__xludf.DUMMYFUNCTION("""COMPUTED_VALUE"""),46272.0)</f>
        <v>46272</v>
      </c>
      <c r="B86" s="341" t="str">
        <f>IFERROR(__xludf.DUMMYFUNCTION("""COMPUTED_VALUE"""),"포장")</f>
        <v>포장</v>
      </c>
      <c r="C86" s="341" t="str">
        <f>IFERROR(__xludf.DUMMYFUNCTION("""COMPUTED_VALUE"""),"포장부")</f>
        <v>포장부</v>
      </c>
      <c r="D86" s="342" t="str">
        <f>IFERROR(__xludf.DUMMYFUNCTION("""COMPUTED_VALUE"""),"2AA40035 / 디알텍 100%합성엔진오일 PAO 5W40 | 1L")</f>
        <v>2AA40035 / 디알텍 100%합성엔진오일 PAO 5W40 | 1L</v>
      </c>
      <c r="E86" s="341" t="str">
        <f>IFERROR(__xludf.DUMMYFUNCTION("""COMPUTED_VALUE"""),"1L")</f>
        <v>1L</v>
      </c>
      <c r="F86" s="342">
        <f>IFERROR(__xludf.DUMMYFUNCTION("""COMPUTED_VALUE"""),720.0)</f>
        <v>720</v>
      </c>
      <c r="G86" s="343">
        <f>IFERROR(__xludf.DUMMYFUNCTION("""COMPUTED_VALUE"""),3.0)</f>
        <v>3</v>
      </c>
      <c r="H86" s="344">
        <f>IFERROR(__xludf.DUMMYFUNCTION("""COMPUTED_VALUE"""),6.0)</f>
        <v>6</v>
      </c>
      <c r="I86" s="342" t="str">
        <f>IFERROR(__xludf.DUMMYFUNCTION("""COMPUTED_VALUE"""),"자동")</f>
        <v>자동</v>
      </c>
      <c r="J86" s="342" t="str">
        <f>IFERROR(__xludf.DUMMYFUNCTION("""COMPUTED_VALUE"""),"엔진오일")</f>
        <v>엔진오일</v>
      </c>
      <c r="K86" s="346"/>
      <c r="L86" s="338"/>
      <c r="M86" s="338"/>
      <c r="N86" s="338"/>
      <c r="O86" s="338"/>
      <c r="P86" s="338"/>
      <c r="Q86" s="338"/>
      <c r="R86" s="338"/>
      <c r="S86" s="338"/>
      <c r="T86" s="338"/>
      <c r="U86" s="338"/>
      <c r="V86" s="338"/>
      <c r="W86" s="338"/>
      <c r="X86" s="338"/>
      <c r="Y86" s="338"/>
      <c r="Z86" s="338"/>
      <c r="AA86" s="8"/>
    </row>
    <row r="87" ht="17.25" customHeight="1">
      <c r="A87" s="340">
        <f>IFERROR(__xludf.DUMMYFUNCTION("""COMPUTED_VALUE"""),46272.0)</f>
        <v>46272</v>
      </c>
      <c r="B87" s="341" t="str">
        <f>IFERROR(__xludf.DUMMYFUNCTION("""COMPUTED_VALUE"""),"포장")</f>
        <v>포장</v>
      </c>
      <c r="C87" s="341" t="str">
        <f>IFERROR(__xludf.DUMMYFUNCTION("""COMPUTED_VALUE"""),"포장부")</f>
        <v>포장부</v>
      </c>
      <c r="D87" s="342" t="str">
        <f>IFERROR(__xludf.DUMMYFUNCTION("""COMPUTED_VALUE"""),"2AA40034 / 디알텍 100%합성엔진오일 PAO 5W30 | 1L")</f>
        <v>2AA40034 / 디알텍 100%합성엔진오일 PAO 5W30 | 1L</v>
      </c>
      <c r="E87" s="341" t="str">
        <f>IFERROR(__xludf.DUMMYFUNCTION("""COMPUTED_VALUE"""),"1L")</f>
        <v>1L</v>
      </c>
      <c r="F87" s="342">
        <f>IFERROR(__xludf.DUMMYFUNCTION("""COMPUTED_VALUE"""),720.0)</f>
        <v>720</v>
      </c>
      <c r="G87" s="343">
        <f>IFERROR(__xludf.DUMMYFUNCTION("""COMPUTED_VALUE"""),3.0)</f>
        <v>3</v>
      </c>
      <c r="H87" s="344">
        <f>IFERROR(__xludf.DUMMYFUNCTION("""COMPUTED_VALUE"""),6.0)</f>
        <v>6</v>
      </c>
      <c r="I87" s="342" t="str">
        <f>IFERROR(__xludf.DUMMYFUNCTION("""COMPUTED_VALUE"""),"자동")</f>
        <v>자동</v>
      </c>
      <c r="J87" s="342" t="str">
        <f>IFERROR(__xludf.DUMMYFUNCTION("""COMPUTED_VALUE"""),"엔진오일")</f>
        <v>엔진오일</v>
      </c>
      <c r="K87" s="346"/>
      <c r="L87" s="338"/>
      <c r="M87" s="338"/>
      <c r="N87" s="338"/>
      <c r="O87" s="338"/>
      <c r="P87" s="338"/>
      <c r="Q87" s="338"/>
      <c r="R87" s="338"/>
      <c r="S87" s="338"/>
      <c r="T87" s="338"/>
      <c r="U87" s="338"/>
      <c r="V87" s="338"/>
      <c r="W87" s="338"/>
      <c r="X87" s="338"/>
      <c r="Y87" s="338"/>
      <c r="Z87" s="338"/>
      <c r="AA87" s="8"/>
    </row>
    <row r="88" ht="17.25" customHeight="1">
      <c r="A88" s="340">
        <f>IFERROR(__xludf.DUMMYFUNCTION("""COMPUTED_VALUE"""),46272.0)</f>
        <v>46272</v>
      </c>
      <c r="B88" s="341" t="str">
        <f>IFERROR(__xludf.DUMMYFUNCTION("""COMPUTED_VALUE"""),"포장")</f>
        <v>포장</v>
      </c>
      <c r="C88" s="341" t="str">
        <f>IFERROR(__xludf.DUMMYFUNCTION("""COMPUTED_VALUE"""),"포장부")</f>
        <v>포장부</v>
      </c>
      <c r="D88" s="342" t="str">
        <f>IFERROR(__xludf.DUMMYFUNCTION("""COMPUTED_VALUE"""),"2AH40003 / 디알텍 브레이크액 DOT-4 플러스 | 1L")</f>
        <v>2AH40003 / 디알텍 브레이크액 DOT-4 플러스 | 1L</v>
      </c>
      <c r="E88" s="341" t="str">
        <f>IFERROR(__xludf.DUMMYFUNCTION("""COMPUTED_VALUE"""),"1L")</f>
        <v>1L</v>
      </c>
      <c r="F88" s="342">
        <f>IFERROR(__xludf.DUMMYFUNCTION("""COMPUTED_VALUE"""),348.0)</f>
        <v>348</v>
      </c>
      <c r="G88" s="343">
        <f>IFERROR(__xludf.DUMMYFUNCTION("""COMPUTED_VALUE"""),3.0)</f>
        <v>3</v>
      </c>
      <c r="H88" s="344">
        <f>IFERROR(__xludf.DUMMYFUNCTION("""COMPUTED_VALUE"""),6.0)</f>
        <v>6</v>
      </c>
      <c r="I88" s="342" t="str">
        <f>IFERROR(__xludf.DUMMYFUNCTION("""COMPUTED_VALUE"""),"수동3")</f>
        <v>수동3</v>
      </c>
      <c r="J88" s="342" t="str">
        <f>IFERROR(__xludf.DUMMYFUNCTION("""COMPUTED_VALUE"""),"브레이크액")</f>
        <v>브레이크액</v>
      </c>
      <c r="K88" s="346"/>
      <c r="L88" s="338"/>
      <c r="M88" s="338"/>
      <c r="N88" s="338"/>
      <c r="O88" s="338"/>
      <c r="P88" s="338"/>
      <c r="Q88" s="338"/>
      <c r="R88" s="338"/>
      <c r="S88" s="338"/>
      <c r="T88" s="338"/>
      <c r="U88" s="338"/>
      <c r="V88" s="338"/>
      <c r="W88" s="338"/>
      <c r="X88" s="338"/>
      <c r="Y88" s="338"/>
      <c r="Z88" s="338"/>
      <c r="AA88" s="8"/>
    </row>
    <row r="89" ht="17.25" customHeight="1">
      <c r="A89" s="340">
        <f>IFERROR(__xludf.DUMMYFUNCTION("""COMPUTED_VALUE"""),46272.0)</f>
        <v>46272</v>
      </c>
      <c r="B89" s="341" t="str">
        <f>IFERROR(__xludf.DUMMYFUNCTION("""COMPUTED_VALUE"""),"포장")</f>
        <v>포장</v>
      </c>
      <c r="C89" s="341" t="str">
        <f>IFERROR(__xludf.DUMMYFUNCTION("""COMPUTED_VALUE"""),"포장부")</f>
        <v>포장부</v>
      </c>
      <c r="D89" s="342" t="str">
        <f>IFERROR(__xludf.DUMMYFUNCTION("""COMPUTED_VALUE"""),"1AH40001 / 프로텍 프리미엄 브레이크액 DOT-4+ | 1L")</f>
        <v>1AH40001 / 프로텍 프리미엄 브레이크액 DOT-4+ | 1L</v>
      </c>
      <c r="E89" s="341" t="str">
        <f>IFERROR(__xludf.DUMMYFUNCTION("""COMPUTED_VALUE"""),"1L")</f>
        <v>1L</v>
      </c>
      <c r="F89" s="342">
        <f>IFERROR(__xludf.DUMMYFUNCTION("""COMPUTED_VALUE"""),72.0)</f>
        <v>72</v>
      </c>
      <c r="G89" s="343">
        <f>IFERROR(__xludf.DUMMYFUNCTION("""COMPUTED_VALUE"""),3.0)</f>
        <v>3</v>
      </c>
      <c r="H89" s="344">
        <f>IFERROR(__xludf.DUMMYFUNCTION("""COMPUTED_VALUE"""),1.5)</f>
        <v>1.5</v>
      </c>
      <c r="I89" s="342" t="str">
        <f>IFERROR(__xludf.DUMMYFUNCTION("""COMPUTED_VALUE"""),"수동3")</f>
        <v>수동3</v>
      </c>
      <c r="J89" s="342" t="str">
        <f>IFERROR(__xludf.DUMMYFUNCTION("""COMPUTED_VALUE"""),"브레이크액")</f>
        <v>브레이크액</v>
      </c>
      <c r="K89" s="346"/>
      <c r="L89" s="338"/>
      <c r="M89" s="338"/>
      <c r="N89" s="338"/>
      <c r="O89" s="338"/>
      <c r="P89" s="338"/>
      <c r="Q89" s="338"/>
      <c r="R89" s="338"/>
      <c r="S89" s="338"/>
      <c r="T89" s="338"/>
      <c r="U89" s="338"/>
      <c r="V89" s="338"/>
      <c r="W89" s="338"/>
      <c r="X89" s="338"/>
      <c r="Y89" s="338"/>
      <c r="Z89" s="338"/>
      <c r="AA89" s="8"/>
    </row>
    <row r="90" ht="17.25" customHeight="1">
      <c r="A90" s="340">
        <f>IFERROR(__xludf.DUMMYFUNCTION("""COMPUTED_VALUE"""),46272.0)</f>
        <v>46272</v>
      </c>
      <c r="B90" s="341" t="str">
        <f>IFERROR(__xludf.DUMMYFUNCTION("""COMPUTED_VALUE"""),"포장")</f>
        <v>포장</v>
      </c>
      <c r="C90" s="341" t="str">
        <f>IFERROR(__xludf.DUMMYFUNCTION("""COMPUTED_VALUE"""),"포장부")</f>
        <v>포장부</v>
      </c>
      <c r="D90" s="342" t="str">
        <f>IFERROR(__xludf.DUMMYFUNCTION("""COMPUTED_VALUE"""),"2AA40041 / 스탠다드 100%합성엔진오일 5W30 | 1L")</f>
        <v>2AA40041 / 스탠다드 100%합성엔진오일 5W30 | 1L</v>
      </c>
      <c r="E90" s="341" t="str">
        <f>IFERROR(__xludf.DUMMYFUNCTION("""COMPUTED_VALUE"""),"1L")</f>
        <v>1L</v>
      </c>
      <c r="F90" s="342">
        <f>IFERROR(__xludf.DUMMYFUNCTION("""COMPUTED_VALUE"""),324.0)</f>
        <v>324</v>
      </c>
      <c r="G90" s="343">
        <f>IFERROR(__xludf.DUMMYFUNCTION("""COMPUTED_VALUE"""),3.0)</f>
        <v>3</v>
      </c>
      <c r="H90" s="344">
        <f>IFERROR(__xludf.DUMMYFUNCTION("""COMPUTED_VALUE"""),3.0)</f>
        <v>3</v>
      </c>
      <c r="I90" s="342" t="str">
        <f>IFERROR(__xludf.DUMMYFUNCTION("""COMPUTED_VALUE"""),"자동")</f>
        <v>자동</v>
      </c>
      <c r="J90" s="342" t="str">
        <f>IFERROR(__xludf.DUMMYFUNCTION("""COMPUTED_VALUE"""),"엔진오일")</f>
        <v>엔진오일</v>
      </c>
      <c r="K90" s="346"/>
      <c r="L90" s="338"/>
      <c r="M90" s="338"/>
      <c r="N90" s="338"/>
      <c r="O90" s="338"/>
      <c r="P90" s="338"/>
      <c r="Q90" s="338"/>
      <c r="R90" s="338"/>
      <c r="S90" s="338"/>
      <c r="T90" s="338"/>
      <c r="U90" s="338"/>
      <c r="V90" s="338"/>
      <c r="W90" s="338"/>
      <c r="X90" s="338"/>
      <c r="Y90" s="338"/>
      <c r="Z90" s="338"/>
      <c r="AA90" s="8"/>
    </row>
    <row r="91" ht="17.25" customHeight="1">
      <c r="A91" s="340">
        <f>IFERROR(__xludf.DUMMYFUNCTION("""COMPUTED_VALUE"""),46272.0)</f>
        <v>46272</v>
      </c>
      <c r="B91" s="341" t="str">
        <f>IFERROR(__xludf.DUMMYFUNCTION("""COMPUTED_VALUE"""),"라벨")</f>
        <v>라벨</v>
      </c>
      <c r="C91" s="341" t="str">
        <f>IFERROR(__xludf.DUMMYFUNCTION("""COMPUTED_VALUE"""),"라벨부")</f>
        <v>라벨부</v>
      </c>
      <c r="D91" s="342" t="str">
        <f>IFERROR(__xludf.DUMMYFUNCTION("""COMPUTED_VALUE"""),"OO020606 / 디알텍 엔진오일 PAO 5w30 1L 라벨 | 77.5*142")</f>
        <v>OO020606 / 디알텍 엔진오일 PAO 5w30 1L 라벨 | 77.5*142</v>
      </c>
      <c r="E91" s="341" t="str">
        <f>IFERROR(__xludf.DUMMYFUNCTION("""COMPUTED_VALUE"""),"77.5*142")</f>
        <v>77.5*142</v>
      </c>
      <c r="F91" s="342">
        <f>IFERROR(__xludf.DUMMYFUNCTION("""COMPUTED_VALUE"""),720.0)</f>
        <v>720</v>
      </c>
      <c r="G91" s="343">
        <f>IFERROR(__xludf.DUMMYFUNCTION("""COMPUTED_VALUE"""),0.0)</f>
        <v>0</v>
      </c>
      <c r="H91" s="344">
        <f>IFERROR(__xludf.DUMMYFUNCTION("""COMPUTED_VALUE"""),0.0)</f>
        <v>0</v>
      </c>
      <c r="I91" s="342" t="str">
        <f>IFERROR(__xludf.DUMMYFUNCTION("""COMPUTED_VALUE"""),"자동A")</f>
        <v>자동A</v>
      </c>
      <c r="J91" s="342" t="str">
        <f>IFERROR(__xludf.DUMMYFUNCTION("""COMPUTED_VALUE"""),"엔진오일")</f>
        <v>엔진오일</v>
      </c>
      <c r="K91" s="346"/>
      <c r="L91" s="338"/>
      <c r="M91" s="338"/>
      <c r="N91" s="338"/>
      <c r="O91" s="338"/>
      <c r="P91" s="338"/>
      <c r="Q91" s="338"/>
      <c r="R91" s="338"/>
      <c r="S91" s="338"/>
      <c r="T91" s="338"/>
      <c r="U91" s="338"/>
      <c r="V91" s="338"/>
      <c r="W91" s="338"/>
      <c r="X91" s="338"/>
      <c r="Y91" s="338"/>
      <c r="Z91" s="338"/>
      <c r="AA91" s="8"/>
    </row>
    <row r="92" ht="17.25" customHeight="1">
      <c r="A92" s="340">
        <f>IFERROR(__xludf.DUMMYFUNCTION("""COMPUTED_VALUE"""),46272.0)</f>
        <v>46272</v>
      </c>
      <c r="B92" s="341" t="str">
        <f>IFERROR(__xludf.DUMMYFUNCTION("""COMPUTED_VALUE"""),"원액생산")</f>
        <v>원액생산</v>
      </c>
      <c r="C92" s="341" t="str">
        <f>IFERROR(__xludf.DUMMYFUNCTION("""COMPUTED_VALUE"""),"원액생산부")</f>
        <v>원액생산부</v>
      </c>
      <c r="D92" s="342" t="str">
        <f>IFERROR(__xludf.DUMMYFUNCTION("""COMPUTED_VALUE"""),"프리미엄 브레이크액  DOT-4+ (시생산용)")</f>
        <v>프리미엄 브레이크액  DOT-4+ (시생산용)</v>
      </c>
      <c r="E92" s="341" t="str">
        <f>IFERROR(__xludf.DUMMYFUNCTION("""COMPUTED_VALUE"""),"L")</f>
        <v>L</v>
      </c>
      <c r="F92" s="342">
        <f>IFERROR(__xludf.DUMMYFUNCTION("""COMPUTED_VALUE"""),600.0)</f>
        <v>600</v>
      </c>
      <c r="G92" s="343">
        <f>IFERROR(__xludf.DUMMYFUNCTION("""COMPUTED_VALUE"""),1.0)</f>
        <v>1</v>
      </c>
      <c r="H92" s="344">
        <f>IFERROR(__xludf.DUMMYFUNCTION("""COMPUTED_VALUE"""),3.0)</f>
        <v>3</v>
      </c>
      <c r="I92" s="342" t="str">
        <f>IFERROR(__xludf.DUMMYFUNCTION("""COMPUTED_VALUE"""),"BT-6")</f>
        <v>BT-6</v>
      </c>
      <c r="J92" s="342" t="str">
        <f>IFERROR(__xludf.DUMMYFUNCTION("""COMPUTED_VALUE"""),"")</f>
        <v/>
      </c>
      <c r="K92" s="346"/>
      <c r="L92" s="338"/>
      <c r="M92" s="338"/>
      <c r="N92" s="338"/>
      <c r="O92" s="338"/>
      <c r="P92" s="338"/>
      <c r="Q92" s="338"/>
      <c r="R92" s="338"/>
      <c r="S92" s="338"/>
      <c r="T92" s="338"/>
      <c r="U92" s="338"/>
      <c r="V92" s="338"/>
      <c r="W92" s="338"/>
      <c r="X92" s="338"/>
      <c r="Y92" s="338"/>
      <c r="Z92" s="338"/>
      <c r="AA92" s="8"/>
    </row>
    <row r="93" ht="17.25" customHeight="1">
      <c r="A93" s="340">
        <f>IFERROR(__xludf.DUMMYFUNCTION("""COMPUTED_VALUE"""),46272.0)</f>
        <v>46272</v>
      </c>
      <c r="B93" s="341" t="str">
        <f>IFERROR(__xludf.DUMMYFUNCTION("""COMPUTED_VALUE"""),"원액생산")</f>
        <v>원액생산</v>
      </c>
      <c r="C93" s="341" t="str">
        <f>IFERROR(__xludf.DUMMYFUNCTION("""COMPUTED_VALUE"""),"원액생산부")</f>
        <v>원액생산부</v>
      </c>
      <c r="D93" s="342" t="str">
        <f>IFERROR(__xludf.DUMMYFUNCTION("""COMPUTED_VALUE"""),"5AA40008 / ODM 5W30")</f>
        <v>5AA40008 / ODM 5W30</v>
      </c>
      <c r="E93" s="341" t="str">
        <f>IFERROR(__xludf.DUMMYFUNCTION("""COMPUTED_VALUE"""),"L")</f>
        <v>L</v>
      </c>
      <c r="F93" s="342">
        <f>IFERROR(__xludf.DUMMYFUNCTION("""COMPUTED_VALUE"""),3600.0)</f>
        <v>3600</v>
      </c>
      <c r="G93" s="343">
        <f>IFERROR(__xludf.DUMMYFUNCTION("""COMPUTED_VALUE"""),1.0)</f>
        <v>1</v>
      </c>
      <c r="H93" s="344">
        <f>IFERROR(__xludf.DUMMYFUNCTION("""COMPUTED_VALUE"""),3.0)</f>
        <v>3</v>
      </c>
      <c r="I93" s="342" t="str">
        <f>IFERROR(__xludf.DUMMYFUNCTION("""COMPUTED_VALUE"""),"BT-2")</f>
        <v>BT-2</v>
      </c>
      <c r="J93" s="342" t="str">
        <f>IFERROR(__xludf.DUMMYFUNCTION("""COMPUTED_VALUE"""),"")</f>
        <v/>
      </c>
      <c r="K93" s="346"/>
      <c r="L93" s="338"/>
      <c r="M93" s="338"/>
      <c r="N93" s="338"/>
      <c r="O93" s="338"/>
      <c r="P93" s="338"/>
      <c r="Q93" s="338"/>
      <c r="R93" s="338"/>
      <c r="S93" s="338"/>
      <c r="T93" s="338"/>
      <c r="U93" s="338"/>
      <c r="V93" s="338"/>
      <c r="W93" s="338"/>
      <c r="X93" s="338"/>
      <c r="Y93" s="338"/>
      <c r="Z93" s="338"/>
      <c r="AA93" s="8"/>
    </row>
    <row r="94" ht="17.25" customHeight="1">
      <c r="A94" s="340">
        <f>IFERROR(__xludf.DUMMYFUNCTION("""COMPUTED_VALUE"""),46272.0)</f>
        <v>46272</v>
      </c>
      <c r="B94" s="341" t="str">
        <f>IFERROR(__xludf.DUMMYFUNCTION("""COMPUTED_VALUE"""),"원액생산")</f>
        <v>원액생산</v>
      </c>
      <c r="C94" s="341" t="str">
        <f>IFERROR(__xludf.DUMMYFUNCTION("""COMPUTED_VALUE"""),"원액생산부")</f>
        <v>원액생산부</v>
      </c>
      <c r="D94" s="342" t="str">
        <f>IFERROR(__xludf.DUMMYFUNCTION("""COMPUTED_VALUE"""),"5AA40026 / SUMOIL 5W30")</f>
        <v>5AA40026 / SUMOIL 5W30</v>
      </c>
      <c r="E94" s="341" t="str">
        <f>IFERROR(__xludf.DUMMYFUNCTION("""COMPUTED_VALUE"""),"L")</f>
        <v>L</v>
      </c>
      <c r="F94" s="342">
        <f>IFERROR(__xludf.DUMMYFUNCTION("""COMPUTED_VALUE"""),2540.0)</f>
        <v>2540</v>
      </c>
      <c r="G94" s="343">
        <f>IFERROR(__xludf.DUMMYFUNCTION("""COMPUTED_VALUE"""),2.0)</f>
        <v>2</v>
      </c>
      <c r="H94" s="344">
        <f>IFERROR(__xludf.DUMMYFUNCTION("""COMPUTED_VALUE"""),6.0)</f>
        <v>6</v>
      </c>
      <c r="I94" s="342" t="str">
        <f>IFERROR(__xludf.DUMMYFUNCTION("""COMPUTED_VALUE"""),"BT-2")</f>
        <v>BT-2</v>
      </c>
      <c r="J94" s="342" t="str">
        <f>IFERROR(__xludf.DUMMYFUNCTION("""COMPUTED_VALUE"""),"")</f>
        <v/>
      </c>
      <c r="K94" s="346"/>
      <c r="L94" s="338"/>
      <c r="M94" s="338"/>
      <c r="N94" s="338"/>
      <c r="O94" s="338"/>
      <c r="P94" s="338"/>
      <c r="Q94" s="338"/>
      <c r="R94" s="338"/>
      <c r="S94" s="338"/>
      <c r="T94" s="338"/>
      <c r="U94" s="338"/>
      <c r="V94" s="338"/>
      <c r="W94" s="338"/>
      <c r="X94" s="338"/>
      <c r="Y94" s="338"/>
      <c r="Z94" s="338"/>
      <c r="AA94" s="8"/>
    </row>
    <row r="95" ht="17.25" customHeight="1">
      <c r="A95" s="340">
        <f>IFERROR(__xludf.DUMMYFUNCTION("""COMPUTED_VALUE"""),46272.0)</f>
        <v>46272</v>
      </c>
      <c r="B95" s="341" t="str">
        <f>IFERROR(__xludf.DUMMYFUNCTION("""COMPUTED_VALUE"""),"택배출고현황")</f>
        <v>택배출고현황</v>
      </c>
      <c r="C95" s="341" t="str">
        <f>IFERROR(__xludf.DUMMYFUNCTION("""COMPUTED_VALUE"""),"택배출고현황")</f>
        <v>택배출고현황</v>
      </c>
      <c r="D95" s="342" t="str">
        <f>IFERROR(__xludf.DUMMYFUNCTION("""COMPUTED_VALUE"""),"경동택배")</f>
        <v>경동택배</v>
      </c>
      <c r="E95" s="341" t="str">
        <f>IFERROR(__xludf.DUMMYFUNCTION("""COMPUTED_VALUE"""),"")</f>
        <v/>
      </c>
      <c r="F95" s="342"/>
      <c r="G95" s="343" t="str">
        <f>IFERROR(__xludf.DUMMYFUNCTION("""COMPUTED_VALUE"""),"")</f>
        <v/>
      </c>
      <c r="H95" s="344" t="str">
        <f>IFERROR(__xludf.DUMMYFUNCTION("""COMPUTED_VALUE"""),"")</f>
        <v/>
      </c>
      <c r="I95" s="342" t="str">
        <f>IFERROR(__xludf.DUMMYFUNCTION("""COMPUTED_VALUE"""),"")</f>
        <v/>
      </c>
      <c r="J95" s="342" t="str">
        <f>IFERROR(__xludf.DUMMYFUNCTION("""COMPUTED_VALUE"""),"")</f>
        <v/>
      </c>
      <c r="K95" s="346"/>
      <c r="L95" s="338"/>
      <c r="M95" s="338"/>
      <c r="N95" s="338"/>
      <c r="O95" s="338"/>
      <c r="P95" s="338"/>
      <c r="Q95" s="338"/>
      <c r="R95" s="338"/>
      <c r="S95" s="338"/>
      <c r="T95" s="338"/>
      <c r="U95" s="338"/>
      <c r="V95" s="338"/>
      <c r="W95" s="338"/>
      <c r="X95" s="338"/>
      <c r="Y95" s="338"/>
      <c r="Z95" s="338"/>
      <c r="AA95" s="8"/>
    </row>
    <row r="96" ht="17.25" customHeight="1">
      <c r="A96" s="340">
        <f>IFERROR(__xludf.DUMMYFUNCTION("""COMPUTED_VALUE"""),46272.0)</f>
        <v>46272</v>
      </c>
      <c r="B96" s="341" t="str">
        <f>IFERROR(__xludf.DUMMYFUNCTION("""COMPUTED_VALUE"""),"택배출고현황")</f>
        <v>택배출고현황</v>
      </c>
      <c r="C96" s="341" t="str">
        <f>IFERROR(__xludf.DUMMYFUNCTION("""COMPUTED_VALUE"""),"택배출고현황")</f>
        <v>택배출고현황</v>
      </c>
      <c r="D96" s="342" t="str">
        <f>IFERROR(__xludf.DUMMYFUNCTION("""COMPUTED_VALUE"""),"용차")</f>
        <v>용차</v>
      </c>
      <c r="E96" s="341" t="str">
        <f>IFERROR(__xludf.DUMMYFUNCTION("""COMPUTED_VALUE"""),"")</f>
        <v/>
      </c>
      <c r="F96" s="342"/>
      <c r="G96" s="343" t="str">
        <f>IFERROR(__xludf.DUMMYFUNCTION("""COMPUTED_VALUE"""),"")</f>
        <v/>
      </c>
      <c r="H96" s="344" t="str">
        <f>IFERROR(__xludf.DUMMYFUNCTION("""COMPUTED_VALUE"""),"")</f>
        <v/>
      </c>
      <c r="I96" s="342" t="str">
        <f>IFERROR(__xludf.DUMMYFUNCTION("""COMPUTED_VALUE"""),"")</f>
        <v/>
      </c>
      <c r="J96" s="342" t="str">
        <f>IFERROR(__xludf.DUMMYFUNCTION("""COMPUTED_VALUE"""),"")</f>
        <v/>
      </c>
      <c r="K96" s="346"/>
      <c r="L96" s="338"/>
      <c r="M96" s="338"/>
      <c r="N96" s="338"/>
      <c r="O96" s="338"/>
      <c r="P96" s="338"/>
      <c r="Q96" s="338"/>
      <c r="R96" s="338"/>
      <c r="S96" s="338"/>
      <c r="T96" s="338"/>
      <c r="U96" s="338"/>
      <c r="V96" s="338"/>
      <c r="W96" s="338"/>
      <c r="X96" s="338"/>
      <c r="Y96" s="338"/>
      <c r="Z96" s="338"/>
      <c r="AA96" s="8"/>
    </row>
    <row r="97" ht="17.25" customHeight="1">
      <c r="A97" s="340">
        <f>IFERROR(__xludf.DUMMYFUNCTION("""COMPUTED_VALUE"""),46272.0)</f>
        <v>46272</v>
      </c>
      <c r="B97" s="341" t="str">
        <f>IFERROR(__xludf.DUMMYFUNCTION("""COMPUTED_VALUE"""),"택배출고현황")</f>
        <v>택배출고현황</v>
      </c>
      <c r="C97" s="341" t="str">
        <f>IFERROR(__xludf.DUMMYFUNCTION("""COMPUTED_VALUE"""),"택배출고현황")</f>
        <v>택배출고현황</v>
      </c>
      <c r="D97" s="342" t="str">
        <f>IFERROR(__xludf.DUMMYFUNCTION("""COMPUTED_VALUE"""),"납품")</f>
        <v>납품</v>
      </c>
      <c r="E97" s="341" t="str">
        <f>IFERROR(__xludf.DUMMYFUNCTION("""COMPUTED_VALUE"""),"")</f>
        <v/>
      </c>
      <c r="F97" s="342"/>
      <c r="G97" s="343" t="str">
        <f>IFERROR(__xludf.DUMMYFUNCTION("""COMPUTED_VALUE"""),"")</f>
        <v/>
      </c>
      <c r="H97" s="344" t="str">
        <f>IFERROR(__xludf.DUMMYFUNCTION("""COMPUTED_VALUE"""),"")</f>
        <v/>
      </c>
      <c r="I97" s="342" t="str">
        <f>IFERROR(__xludf.DUMMYFUNCTION("""COMPUTED_VALUE"""),"")</f>
        <v/>
      </c>
      <c r="J97" s="342" t="str">
        <f>IFERROR(__xludf.DUMMYFUNCTION("""COMPUTED_VALUE"""),"")</f>
        <v/>
      </c>
      <c r="K97" s="346"/>
      <c r="L97" s="338"/>
      <c r="M97" s="338"/>
      <c r="N97" s="338"/>
      <c r="O97" s="338"/>
      <c r="P97" s="338"/>
      <c r="Q97" s="338"/>
      <c r="R97" s="338"/>
      <c r="S97" s="338"/>
      <c r="T97" s="338"/>
      <c r="U97" s="338"/>
      <c r="V97" s="338"/>
      <c r="W97" s="338"/>
      <c r="X97" s="338"/>
      <c r="Y97" s="338"/>
      <c r="Z97" s="338"/>
      <c r="AA97" s="8"/>
    </row>
    <row r="98" ht="17.25" customHeight="1">
      <c r="A98" s="340">
        <f>IFERROR(__xludf.DUMMYFUNCTION("""COMPUTED_VALUE"""),46273.0)</f>
        <v>46273</v>
      </c>
      <c r="B98" s="341" t="str">
        <f>IFERROR(__xludf.DUMMYFUNCTION("""COMPUTED_VALUE"""),"포장")</f>
        <v>포장</v>
      </c>
      <c r="C98" s="341" t="str">
        <f>IFERROR(__xludf.DUMMYFUNCTION("""COMPUTED_VALUE"""),"포장부")</f>
        <v>포장부</v>
      </c>
      <c r="D98" s="342" t="str">
        <f>IFERROR(__xludf.DUMMYFUNCTION("""COMPUTED_VALUE"""),"2AA40041 / 스탠다드 100%합성엔진오일 5W30 | 1L")</f>
        <v>2AA40041 / 스탠다드 100%합성엔진오일 5W30 | 1L</v>
      </c>
      <c r="E98" s="341" t="str">
        <f>IFERROR(__xludf.DUMMYFUNCTION("""COMPUTED_VALUE"""),"1L")</f>
        <v>1L</v>
      </c>
      <c r="F98" s="342">
        <f>IFERROR(__xludf.DUMMYFUNCTION("""COMPUTED_VALUE"""),1116.0)</f>
        <v>1116</v>
      </c>
      <c r="G98" s="343">
        <f>IFERROR(__xludf.DUMMYFUNCTION("""COMPUTED_VALUE"""),3.0)</f>
        <v>3</v>
      </c>
      <c r="H98" s="344">
        <f>IFERROR(__xludf.DUMMYFUNCTION("""COMPUTED_VALUE"""),9.0)</f>
        <v>9</v>
      </c>
      <c r="I98" s="342" t="str">
        <f>IFERROR(__xludf.DUMMYFUNCTION("""COMPUTED_VALUE"""),"자동")</f>
        <v>자동</v>
      </c>
      <c r="J98" s="342" t="str">
        <f>IFERROR(__xludf.DUMMYFUNCTION("""COMPUTED_VALUE"""),"엔진오일")</f>
        <v>엔진오일</v>
      </c>
      <c r="K98" s="346"/>
      <c r="L98" s="338"/>
      <c r="M98" s="338"/>
      <c r="N98" s="338"/>
      <c r="O98" s="338"/>
      <c r="P98" s="338"/>
      <c r="Q98" s="338"/>
      <c r="R98" s="338"/>
      <c r="S98" s="338"/>
      <c r="T98" s="338"/>
      <c r="U98" s="338"/>
      <c r="V98" s="338"/>
      <c r="W98" s="338"/>
      <c r="X98" s="338"/>
      <c r="Y98" s="338"/>
      <c r="Z98" s="338"/>
      <c r="AA98" s="8"/>
    </row>
    <row r="99" ht="17.25" customHeight="1">
      <c r="A99" s="340">
        <f>IFERROR(__xludf.DUMMYFUNCTION("""COMPUTED_VALUE"""),46273.0)</f>
        <v>46273</v>
      </c>
      <c r="B99" s="341" t="str">
        <f>IFERROR(__xludf.DUMMYFUNCTION("""COMPUTED_VALUE"""),"포장")</f>
        <v>포장</v>
      </c>
      <c r="C99" s="341" t="str">
        <f>IFERROR(__xludf.DUMMYFUNCTION("""COMPUTED_VALUE"""),"포장부")</f>
        <v>포장부</v>
      </c>
      <c r="D99" s="342" t="str">
        <f>IFERROR(__xludf.DUMMYFUNCTION("""COMPUTED_VALUE"""),"1AA40005 / 썸오일 100% 합성엔진오일 5W30 | 1L")</f>
        <v>1AA40005 / 썸오일 100% 합성엔진오일 5W30 | 1L</v>
      </c>
      <c r="E99" s="341" t="str">
        <f>IFERROR(__xludf.DUMMYFUNCTION("""COMPUTED_VALUE"""),"1L")</f>
        <v>1L</v>
      </c>
      <c r="F99" s="342">
        <f>IFERROR(__xludf.DUMMYFUNCTION("""COMPUTED_VALUE"""),360.0)</f>
        <v>360</v>
      </c>
      <c r="G99" s="343">
        <f>IFERROR(__xludf.DUMMYFUNCTION("""COMPUTED_VALUE"""),4.0)</f>
        <v>4</v>
      </c>
      <c r="H99" s="344">
        <f>IFERROR(__xludf.DUMMYFUNCTION("""COMPUTED_VALUE"""),4.0)</f>
        <v>4</v>
      </c>
      <c r="I99" s="342" t="str">
        <f>IFERROR(__xludf.DUMMYFUNCTION("""COMPUTED_VALUE"""),"자동")</f>
        <v>자동</v>
      </c>
      <c r="J99" s="342" t="str">
        <f>IFERROR(__xludf.DUMMYFUNCTION("""COMPUTED_VALUE"""),"엔진오일")</f>
        <v>엔진오일</v>
      </c>
      <c r="K99" s="346"/>
      <c r="L99" s="338"/>
      <c r="M99" s="338"/>
      <c r="N99" s="338"/>
      <c r="O99" s="338"/>
      <c r="P99" s="338"/>
      <c r="Q99" s="338"/>
      <c r="R99" s="338"/>
      <c r="S99" s="338"/>
      <c r="T99" s="338"/>
      <c r="U99" s="338"/>
      <c r="V99" s="338"/>
      <c r="W99" s="338"/>
      <c r="X99" s="338"/>
      <c r="Y99" s="338"/>
      <c r="Z99" s="338"/>
      <c r="AA99" s="8"/>
    </row>
    <row r="100" ht="17.25" customHeight="1">
      <c r="A100" s="340">
        <f>IFERROR(__xludf.DUMMYFUNCTION("""COMPUTED_VALUE"""),46273.0)</f>
        <v>46273</v>
      </c>
      <c r="B100" s="341" t="str">
        <f>IFERROR(__xludf.DUMMYFUNCTION("""COMPUTED_VALUE"""),"포장")</f>
        <v>포장</v>
      </c>
      <c r="C100" s="341" t="str">
        <f>IFERROR(__xludf.DUMMYFUNCTION("""COMPUTED_VALUE"""),"포장부")</f>
        <v>포장부</v>
      </c>
      <c r="D100" s="342" t="str">
        <f>IFERROR(__xludf.DUMMYFUNCTION("""COMPUTED_VALUE"""),"2AA40102 / 카젠 썸오일 100% 합성엔진오일 5W30 | 1L")</f>
        <v>2AA40102 / 카젠 썸오일 100% 합성엔진오일 5W30 | 1L</v>
      </c>
      <c r="E100" s="341" t="str">
        <f>IFERROR(__xludf.DUMMYFUNCTION("""COMPUTED_VALUE"""),"1L")</f>
        <v>1L</v>
      </c>
      <c r="F100" s="342">
        <f>IFERROR(__xludf.DUMMYFUNCTION("""COMPUTED_VALUE"""),1200.0)</f>
        <v>1200</v>
      </c>
      <c r="G100" s="343">
        <f>IFERROR(__xludf.DUMMYFUNCTION("""COMPUTED_VALUE"""),4.0)</f>
        <v>4</v>
      </c>
      <c r="H100" s="344">
        <f>IFERROR(__xludf.DUMMYFUNCTION("""COMPUTED_VALUE"""),10.0)</f>
        <v>10</v>
      </c>
      <c r="I100" s="342" t="str">
        <f>IFERROR(__xludf.DUMMYFUNCTION("""COMPUTED_VALUE"""),"자동")</f>
        <v>자동</v>
      </c>
      <c r="J100" s="342" t="str">
        <f>IFERROR(__xludf.DUMMYFUNCTION("""COMPUTED_VALUE"""),"엔진오일")</f>
        <v>엔진오일</v>
      </c>
      <c r="K100" s="346"/>
      <c r="L100" s="338"/>
      <c r="M100" s="338"/>
      <c r="N100" s="338"/>
      <c r="O100" s="338"/>
      <c r="P100" s="338"/>
      <c r="Q100" s="338"/>
      <c r="R100" s="338"/>
      <c r="S100" s="338"/>
      <c r="T100" s="338"/>
      <c r="U100" s="338"/>
      <c r="V100" s="338"/>
      <c r="W100" s="338"/>
      <c r="X100" s="338"/>
      <c r="Y100" s="338"/>
      <c r="Z100" s="338"/>
      <c r="AA100" s="8"/>
    </row>
    <row r="101" ht="17.25" customHeight="1">
      <c r="A101" s="340">
        <f>IFERROR(__xludf.DUMMYFUNCTION("""COMPUTED_VALUE"""),46273.0)</f>
        <v>46273</v>
      </c>
      <c r="B101" s="341" t="str">
        <f>IFERROR(__xludf.DUMMYFUNCTION("""COMPUTED_VALUE"""),"포장")</f>
        <v>포장</v>
      </c>
      <c r="C101" s="341" t="str">
        <f>IFERROR(__xludf.DUMMYFUNCTION("""COMPUTED_VALUE"""),"포장부")</f>
        <v>포장부</v>
      </c>
      <c r="D101" s="342" t="str">
        <f>IFERROR(__xludf.DUMMYFUNCTION("""COMPUTED_VALUE"""),"1AH40001 / 프로텍 프리미엄 브레이크액 DOT-4+ | 1L")</f>
        <v>1AH40001 / 프로텍 프리미엄 브레이크액 DOT-4+ | 1L</v>
      </c>
      <c r="E101" s="341" t="str">
        <f>IFERROR(__xludf.DUMMYFUNCTION("""COMPUTED_VALUE"""),"1L")</f>
        <v>1L</v>
      </c>
      <c r="F101" s="342">
        <f>IFERROR(__xludf.DUMMYFUNCTION("""COMPUTED_VALUE"""),192.0)</f>
        <v>192</v>
      </c>
      <c r="G101" s="343">
        <f>IFERROR(__xludf.DUMMYFUNCTION("""COMPUTED_VALUE"""),4.0)</f>
        <v>4</v>
      </c>
      <c r="H101" s="344">
        <f>IFERROR(__xludf.DUMMYFUNCTION("""COMPUTED_VALUE"""),4.0)</f>
        <v>4</v>
      </c>
      <c r="I101" s="342" t="str">
        <f>IFERROR(__xludf.DUMMYFUNCTION("""COMPUTED_VALUE"""),"수동3")</f>
        <v>수동3</v>
      </c>
      <c r="J101" s="342" t="str">
        <f>IFERROR(__xludf.DUMMYFUNCTION("""COMPUTED_VALUE"""),"브레이크액")</f>
        <v>브레이크액</v>
      </c>
      <c r="K101" s="346"/>
      <c r="L101" s="338"/>
      <c r="M101" s="338"/>
      <c r="N101" s="338"/>
      <c r="O101" s="338"/>
      <c r="P101" s="338"/>
      <c r="Q101" s="338"/>
      <c r="R101" s="338"/>
      <c r="S101" s="338"/>
      <c r="T101" s="338"/>
      <c r="U101" s="338"/>
      <c r="V101" s="338"/>
      <c r="W101" s="338"/>
      <c r="X101" s="338"/>
      <c r="Y101" s="338"/>
      <c r="Z101" s="338"/>
      <c r="AA101" s="8"/>
    </row>
    <row r="102" ht="17.25" customHeight="1">
      <c r="A102" s="340">
        <f>IFERROR(__xludf.DUMMYFUNCTION("""COMPUTED_VALUE"""),46273.0)</f>
        <v>46273</v>
      </c>
      <c r="B102" s="341" t="str">
        <f>IFERROR(__xludf.DUMMYFUNCTION("""COMPUTED_VALUE"""),"원액생산")</f>
        <v>원액생산</v>
      </c>
      <c r="C102" s="341" t="str">
        <f>IFERROR(__xludf.DUMMYFUNCTION("""COMPUTED_VALUE"""),"원액생산부")</f>
        <v>원액생산부</v>
      </c>
      <c r="D102" s="342" t="str">
        <f>IFERROR(__xludf.DUMMYFUNCTION("""COMPUTED_VALUE"""),"5AA40035 / 엔진오일 소모방지제")</f>
        <v>5AA40035 / 엔진오일 소모방지제</v>
      </c>
      <c r="E102" s="341" t="str">
        <f>IFERROR(__xludf.DUMMYFUNCTION("""COMPUTED_VALUE"""),"L")</f>
        <v>L</v>
      </c>
      <c r="F102" s="342">
        <f>IFERROR(__xludf.DUMMYFUNCTION("""COMPUTED_VALUE"""),520.0)</f>
        <v>520</v>
      </c>
      <c r="G102" s="343">
        <f>IFERROR(__xludf.DUMMYFUNCTION("""COMPUTED_VALUE"""),1.0)</f>
        <v>1</v>
      </c>
      <c r="H102" s="344">
        <f>IFERROR(__xludf.DUMMYFUNCTION("""COMPUTED_VALUE"""),3.0)</f>
        <v>3</v>
      </c>
      <c r="I102" s="342" t="str">
        <f>IFERROR(__xludf.DUMMYFUNCTION("""COMPUTED_VALUE"""),"BT-2")</f>
        <v>BT-2</v>
      </c>
      <c r="J102" s="342" t="str">
        <f>IFERROR(__xludf.DUMMYFUNCTION("""COMPUTED_VALUE"""),"")</f>
        <v/>
      </c>
      <c r="K102" s="346"/>
      <c r="L102" s="338"/>
      <c r="M102" s="338"/>
      <c r="N102" s="338"/>
      <c r="O102" s="338"/>
      <c r="P102" s="338"/>
      <c r="Q102" s="338"/>
      <c r="R102" s="338"/>
      <c r="S102" s="338"/>
      <c r="T102" s="338"/>
      <c r="U102" s="338"/>
      <c r="V102" s="338"/>
      <c r="W102" s="338"/>
      <c r="X102" s="338"/>
      <c r="Y102" s="338"/>
      <c r="Z102" s="338"/>
      <c r="AA102" s="8"/>
    </row>
    <row r="103" ht="17.25" customHeight="1">
      <c r="A103" s="340">
        <f>IFERROR(__xludf.DUMMYFUNCTION("""COMPUTED_VALUE"""),46273.0)</f>
        <v>46273</v>
      </c>
      <c r="B103" s="341" t="str">
        <f>IFERROR(__xludf.DUMMYFUNCTION("""COMPUTED_VALUE"""),"이동제품")</f>
        <v>이동제품</v>
      </c>
      <c r="C103" s="341" t="str">
        <f>IFERROR(__xludf.DUMMYFUNCTION("""COMPUTED_VALUE"""),"자재물류")</f>
        <v>자재물류</v>
      </c>
      <c r="D103" s="342" t="str">
        <f>IFERROR(__xludf.DUMMYFUNCTION("""COMPUTED_VALUE"""),"BPC")</f>
        <v>BPC</v>
      </c>
      <c r="E103" s="341" t="str">
        <f>IFERROR(__xludf.DUMMYFUNCTION("""COMPUTED_VALUE"""),"0.7L")</f>
        <v>0.7L</v>
      </c>
      <c r="F103" s="342" t="str">
        <f>IFERROR(__xludf.DUMMYFUNCTION("""COMPUTED_VALUE"""),"EA")</f>
        <v>EA</v>
      </c>
      <c r="G103" s="343" t="str">
        <f>IFERROR(__xludf.DUMMYFUNCTION("""COMPUTED_VALUE"""),"1T")</f>
        <v>1T</v>
      </c>
      <c r="H103" s="344" t="str">
        <f>IFERROR(__xludf.DUMMYFUNCTION("""COMPUTED_VALUE"""),"원영준")</f>
        <v>원영준</v>
      </c>
      <c r="I103" s="342" t="str">
        <f>IFERROR(__xludf.DUMMYFUNCTION("""COMPUTED_VALUE"""),"김포 -&gt; 본사")</f>
        <v>김포 -&gt; 본사</v>
      </c>
      <c r="J103" s="342" t="str">
        <f>IFERROR(__xludf.DUMMYFUNCTION("""COMPUTED_VALUE"""),"")</f>
        <v/>
      </c>
      <c r="K103" s="346"/>
      <c r="L103" s="338"/>
      <c r="M103" s="338"/>
      <c r="N103" s="338"/>
      <c r="O103" s="338"/>
      <c r="P103" s="338"/>
      <c r="Q103" s="338"/>
      <c r="R103" s="338"/>
      <c r="S103" s="338"/>
      <c r="T103" s="338"/>
      <c r="U103" s="338"/>
      <c r="V103" s="338"/>
      <c r="W103" s="338"/>
      <c r="X103" s="338"/>
      <c r="Y103" s="338"/>
      <c r="Z103" s="338"/>
      <c r="AA103" s="8"/>
    </row>
    <row r="104" ht="17.25" customHeight="1">
      <c r="A104" s="340">
        <f>IFERROR(__xludf.DUMMYFUNCTION("""COMPUTED_VALUE"""),46273.0)</f>
        <v>46273</v>
      </c>
      <c r="B104" s="341" t="str">
        <f>IFERROR(__xludf.DUMMYFUNCTION("""COMPUTED_VALUE"""),"이동제품")</f>
        <v>이동제품</v>
      </c>
      <c r="C104" s="341" t="str">
        <f>IFERROR(__xludf.DUMMYFUNCTION("""COMPUTED_VALUE"""),"자재물류")</f>
        <v>자재물류</v>
      </c>
      <c r="D104" s="342" t="str">
        <f>IFERROR(__xludf.DUMMYFUNCTION("""COMPUTED_VALUE"""),"D-40 공토트")</f>
        <v>D-40 공토트</v>
      </c>
      <c r="E104" s="341"/>
      <c r="F104" s="342" t="str">
        <f>IFERROR(__xludf.DUMMYFUNCTION("""COMPUTED_VALUE"""),"TOTE")</f>
        <v>TOTE</v>
      </c>
      <c r="G104" s="343" t="str">
        <f>IFERROR(__xludf.DUMMYFUNCTION("""COMPUTED_VALUE"""),"1T")</f>
        <v>1T</v>
      </c>
      <c r="H104" s="344" t="str">
        <f>IFERROR(__xludf.DUMMYFUNCTION("""COMPUTED_VALUE"""),"원영준")</f>
        <v>원영준</v>
      </c>
      <c r="I104" s="342" t="str">
        <f>IFERROR(__xludf.DUMMYFUNCTION("""COMPUTED_VALUE"""),"본사 -&gt; 김포")</f>
        <v>본사 -&gt; 김포</v>
      </c>
      <c r="J104" s="342" t="str">
        <f>IFERROR(__xludf.DUMMYFUNCTION("""COMPUTED_VALUE"""),"")</f>
        <v/>
      </c>
      <c r="K104" s="346"/>
      <c r="L104" s="338"/>
      <c r="M104" s="338"/>
      <c r="N104" s="338"/>
      <c r="O104" s="338"/>
      <c r="P104" s="338"/>
      <c r="Q104" s="338"/>
      <c r="R104" s="338"/>
      <c r="S104" s="338"/>
      <c r="T104" s="338"/>
      <c r="U104" s="338"/>
      <c r="V104" s="338"/>
      <c r="W104" s="338"/>
      <c r="X104" s="338"/>
      <c r="Y104" s="338"/>
      <c r="Z104" s="338"/>
      <c r="AA104" s="8"/>
    </row>
    <row r="105" ht="17.25" customHeight="1">
      <c r="A105" s="340">
        <f>IFERROR(__xludf.DUMMYFUNCTION("""COMPUTED_VALUE"""),46273.0)</f>
        <v>46273</v>
      </c>
      <c r="B105" s="341" t="str">
        <f>IFERROR(__xludf.DUMMYFUNCTION("""COMPUTED_VALUE"""),"이동제품")</f>
        <v>이동제품</v>
      </c>
      <c r="C105" s="341" t="str">
        <f>IFERROR(__xludf.DUMMYFUNCTION("""COMPUTED_VALUE"""),"자재물류")</f>
        <v>자재물류</v>
      </c>
      <c r="D105" s="342" t="str">
        <f>IFERROR(__xludf.DUMMYFUNCTION("""COMPUTED_VALUE"""),"MEG")</f>
        <v>MEG</v>
      </c>
      <c r="E105" s="341" t="str">
        <f>IFERROR(__xludf.DUMMYFUNCTION("""COMPUTED_VALUE"""),"1000L")</f>
        <v>1000L</v>
      </c>
      <c r="F105" s="342" t="str">
        <f>IFERROR(__xludf.DUMMYFUNCTION("""COMPUTED_VALUE"""),"TOTE")</f>
        <v>TOTE</v>
      </c>
      <c r="G105" s="343" t="str">
        <f>IFERROR(__xludf.DUMMYFUNCTION("""COMPUTED_VALUE"""),"3.5T")</f>
        <v>3.5T</v>
      </c>
      <c r="H105" s="344" t="str">
        <f>IFERROR(__xludf.DUMMYFUNCTION("""COMPUTED_VALUE"""),"박용채")</f>
        <v>박용채</v>
      </c>
      <c r="I105" s="342" t="str">
        <f>IFERROR(__xludf.DUMMYFUNCTION("""COMPUTED_VALUE"""),"김포 -&gt; 본사")</f>
        <v>김포 -&gt; 본사</v>
      </c>
      <c r="J105" s="342" t="str">
        <f>IFERROR(__xludf.DUMMYFUNCTION("""COMPUTED_VALUE"""),"")</f>
        <v/>
      </c>
      <c r="K105" s="346"/>
      <c r="L105" s="338"/>
      <c r="M105" s="338"/>
      <c r="N105" s="338"/>
      <c r="O105" s="338"/>
      <c r="P105" s="338"/>
      <c r="Q105" s="338"/>
      <c r="R105" s="338"/>
      <c r="S105" s="338"/>
      <c r="T105" s="338"/>
      <c r="U105" s="338"/>
      <c r="V105" s="338"/>
      <c r="W105" s="338"/>
      <c r="X105" s="338"/>
      <c r="Y105" s="338"/>
      <c r="Z105" s="338"/>
      <c r="AA105" s="8"/>
    </row>
    <row r="106" ht="17.25" customHeight="1">
      <c r="A106" s="340">
        <f>IFERROR(__xludf.DUMMYFUNCTION("""COMPUTED_VALUE"""),46273.0)</f>
        <v>46273</v>
      </c>
      <c r="B106" s="341" t="str">
        <f>IFERROR(__xludf.DUMMYFUNCTION("""COMPUTED_VALUE"""),"이동제품")</f>
        <v>이동제품</v>
      </c>
      <c r="C106" s="341" t="str">
        <f>IFERROR(__xludf.DUMMYFUNCTION("""COMPUTED_VALUE"""),"자재물류")</f>
        <v>자재물류</v>
      </c>
      <c r="D106" s="342" t="str">
        <f>IFERROR(__xludf.DUMMYFUNCTION("""COMPUTED_VALUE"""),"(구)GT아웃박스")</f>
        <v>(구)GT아웃박스</v>
      </c>
      <c r="E106" s="341"/>
      <c r="F106" s="342" t="str">
        <f>IFERROR(__xludf.DUMMYFUNCTION("""COMPUTED_VALUE"""),"EA")</f>
        <v>EA</v>
      </c>
      <c r="G106" s="343" t="str">
        <f>IFERROR(__xludf.DUMMYFUNCTION("""COMPUTED_VALUE"""),"3.5T")</f>
        <v>3.5T</v>
      </c>
      <c r="H106" s="344" t="str">
        <f>IFERROR(__xludf.DUMMYFUNCTION("""COMPUTED_VALUE"""),"박용채")</f>
        <v>박용채</v>
      </c>
      <c r="I106" s="342" t="str">
        <f>IFERROR(__xludf.DUMMYFUNCTION("""COMPUTED_VALUE"""),"김포 -&gt; 본사")</f>
        <v>김포 -&gt; 본사</v>
      </c>
      <c r="J106" s="342" t="str">
        <f>IFERROR(__xludf.DUMMYFUNCTION("""COMPUTED_VALUE"""),"")</f>
        <v/>
      </c>
      <c r="K106" s="346"/>
      <c r="L106" s="338"/>
      <c r="M106" s="338"/>
      <c r="N106" s="338"/>
      <c r="O106" s="338"/>
      <c r="P106" s="338"/>
      <c r="Q106" s="338"/>
      <c r="R106" s="338"/>
      <c r="S106" s="338"/>
      <c r="T106" s="338"/>
      <c r="U106" s="338"/>
      <c r="V106" s="338"/>
      <c r="W106" s="338"/>
      <c r="X106" s="338"/>
      <c r="Y106" s="338"/>
      <c r="Z106" s="338"/>
      <c r="AA106" s="8"/>
    </row>
    <row r="107" ht="17.25" customHeight="1">
      <c r="A107" s="340">
        <f>IFERROR(__xludf.DUMMYFUNCTION("""COMPUTED_VALUE"""),46273.0)</f>
        <v>46273</v>
      </c>
      <c r="B107" s="341" t="str">
        <f>IFERROR(__xludf.DUMMYFUNCTION("""COMPUTED_VALUE"""),"이동제품")</f>
        <v>이동제품</v>
      </c>
      <c r="C107" s="341" t="str">
        <f>IFERROR(__xludf.DUMMYFUNCTION("""COMPUTED_VALUE"""),"자재물류")</f>
        <v>자재물류</v>
      </c>
      <c r="D107" s="342" t="str">
        <f>IFERROR(__xludf.DUMMYFUNCTION("""COMPUTED_VALUE"""),"BPC")</f>
        <v>BPC</v>
      </c>
      <c r="E107" s="341"/>
      <c r="F107" s="342" t="str">
        <f>IFERROR(__xludf.DUMMYFUNCTION("""COMPUTED_VALUE"""),"EA")</f>
        <v>EA</v>
      </c>
      <c r="G107" s="343" t="str">
        <f>IFERROR(__xludf.DUMMYFUNCTION("""COMPUTED_VALUE"""),"3.5T")</f>
        <v>3.5T</v>
      </c>
      <c r="H107" s="344" t="str">
        <f>IFERROR(__xludf.DUMMYFUNCTION("""COMPUTED_VALUE"""),"박용채")</f>
        <v>박용채</v>
      </c>
      <c r="I107" s="342" t="str">
        <f>IFERROR(__xludf.DUMMYFUNCTION("""COMPUTED_VALUE"""),"김포 -&gt; 본사")</f>
        <v>김포 -&gt; 본사</v>
      </c>
      <c r="J107" s="342" t="str">
        <f>IFERROR(__xludf.DUMMYFUNCTION("""COMPUTED_VALUE"""),"")</f>
        <v/>
      </c>
      <c r="K107" s="346"/>
      <c r="L107" s="338"/>
      <c r="M107" s="338"/>
      <c r="N107" s="338"/>
      <c r="O107" s="338"/>
      <c r="P107" s="338"/>
      <c r="Q107" s="338"/>
      <c r="R107" s="338"/>
      <c r="S107" s="338"/>
      <c r="T107" s="338"/>
      <c r="U107" s="338"/>
      <c r="V107" s="338"/>
      <c r="W107" s="338"/>
      <c r="X107" s="338"/>
      <c r="Y107" s="338"/>
      <c r="Z107" s="338"/>
      <c r="AA107" s="8"/>
    </row>
    <row r="108" ht="17.25" customHeight="1">
      <c r="A108" s="340">
        <f>IFERROR(__xludf.DUMMYFUNCTION("""COMPUTED_VALUE"""),46273.0)</f>
        <v>46273</v>
      </c>
      <c r="B108" s="341" t="str">
        <f>IFERROR(__xludf.DUMMYFUNCTION("""COMPUTED_VALUE"""),"이동제품")</f>
        <v>이동제품</v>
      </c>
      <c r="C108" s="341" t="str">
        <f>IFERROR(__xludf.DUMMYFUNCTION("""COMPUTED_VALUE"""),"자재물류")</f>
        <v>자재물류</v>
      </c>
      <c r="D108" s="342" t="str">
        <f>IFERROR(__xludf.DUMMYFUNCTION("""COMPUTED_VALUE"""),"대성 검정 500 용기")</f>
        <v>대성 검정 500 용기</v>
      </c>
      <c r="E108" s="341"/>
      <c r="F108" s="342" t="str">
        <f>IFERROR(__xludf.DUMMYFUNCTION("""COMPUTED_VALUE"""),"EA")</f>
        <v>EA</v>
      </c>
      <c r="G108" s="343" t="str">
        <f>IFERROR(__xludf.DUMMYFUNCTION("""COMPUTED_VALUE"""),"3.5T")</f>
        <v>3.5T</v>
      </c>
      <c r="H108" s="344" t="str">
        <f>IFERROR(__xludf.DUMMYFUNCTION("""COMPUTED_VALUE"""),"박용채")</f>
        <v>박용채</v>
      </c>
      <c r="I108" s="342" t="str">
        <f>IFERROR(__xludf.DUMMYFUNCTION("""COMPUTED_VALUE"""),"김포 -&gt; 본사")</f>
        <v>김포 -&gt; 본사</v>
      </c>
      <c r="J108" s="342" t="str">
        <f>IFERROR(__xludf.DUMMYFUNCTION("""COMPUTED_VALUE"""),"")</f>
        <v/>
      </c>
      <c r="K108" s="346"/>
      <c r="L108" s="338"/>
      <c r="M108" s="338"/>
      <c r="N108" s="338"/>
      <c r="O108" s="338"/>
      <c r="P108" s="338"/>
      <c r="Q108" s="338"/>
      <c r="R108" s="338"/>
      <c r="S108" s="338"/>
      <c r="T108" s="338"/>
      <c r="U108" s="338"/>
      <c r="V108" s="338"/>
      <c r="W108" s="338"/>
      <c r="X108" s="338"/>
      <c r="Y108" s="338"/>
      <c r="Z108" s="338"/>
      <c r="AA108" s="8"/>
    </row>
    <row r="109" ht="17.25" customHeight="1">
      <c r="A109" s="340">
        <f>IFERROR(__xludf.DUMMYFUNCTION("""COMPUTED_VALUE"""),46273.0)</f>
        <v>46273</v>
      </c>
      <c r="B109" s="341" t="str">
        <f>IFERROR(__xludf.DUMMYFUNCTION("""COMPUTED_VALUE"""),"이동제품")</f>
        <v>이동제품</v>
      </c>
      <c r="C109" s="341" t="str">
        <f>IFERROR(__xludf.DUMMYFUNCTION("""COMPUTED_VALUE"""),"자재물류")</f>
        <v>자재물류</v>
      </c>
      <c r="D109" s="342" t="str">
        <f>IFERROR(__xludf.DUMMYFUNCTION("""COMPUTED_VALUE"""),"실링기")</f>
        <v>실링기</v>
      </c>
      <c r="E109" s="341"/>
      <c r="F109" s="342" t="str">
        <f>IFERROR(__xludf.DUMMYFUNCTION("""COMPUTED_VALUE"""),"EA")</f>
        <v>EA</v>
      </c>
      <c r="G109" s="343" t="str">
        <f>IFERROR(__xludf.DUMMYFUNCTION("""COMPUTED_VALUE"""),"3.5T")</f>
        <v>3.5T</v>
      </c>
      <c r="H109" s="344" t="str">
        <f>IFERROR(__xludf.DUMMYFUNCTION("""COMPUTED_VALUE"""),"박용채")</f>
        <v>박용채</v>
      </c>
      <c r="I109" s="342" t="str">
        <f>IFERROR(__xludf.DUMMYFUNCTION("""COMPUTED_VALUE"""),"김포 -&gt; 본사")</f>
        <v>김포 -&gt; 본사</v>
      </c>
      <c r="J109" s="342" t="str">
        <f>IFERROR(__xludf.DUMMYFUNCTION("""COMPUTED_VALUE"""),"")</f>
        <v/>
      </c>
      <c r="K109" s="346"/>
      <c r="L109" s="338"/>
      <c r="M109" s="338"/>
      <c r="N109" s="338"/>
      <c r="O109" s="338"/>
      <c r="P109" s="338"/>
      <c r="Q109" s="338"/>
      <c r="R109" s="338"/>
      <c r="S109" s="338"/>
      <c r="T109" s="338"/>
      <c r="U109" s="338"/>
      <c r="V109" s="338"/>
      <c r="W109" s="338"/>
      <c r="X109" s="338"/>
      <c r="Y109" s="338"/>
      <c r="Z109" s="338"/>
      <c r="AA109" s="8"/>
    </row>
    <row r="110" ht="17.25" customHeight="1">
      <c r="A110" s="340">
        <f>IFERROR(__xludf.DUMMYFUNCTION("""COMPUTED_VALUE"""),46273.0)</f>
        <v>46273</v>
      </c>
      <c r="B110" s="341" t="str">
        <f>IFERROR(__xludf.DUMMYFUNCTION("""COMPUTED_VALUE"""),"이동제품")</f>
        <v>이동제품</v>
      </c>
      <c r="C110" s="341" t="str">
        <f>IFERROR(__xludf.DUMMYFUNCTION("""COMPUTED_VALUE"""),"자재물류")</f>
        <v>자재물류</v>
      </c>
      <c r="D110" s="342" t="str">
        <f>IFERROR(__xludf.DUMMYFUNCTION("""COMPUTED_VALUE"""),"대성 자주 사각 용기")</f>
        <v>대성 자주 사각 용기</v>
      </c>
      <c r="E110" s="341"/>
      <c r="F110" s="342" t="str">
        <f>IFERROR(__xludf.DUMMYFUNCTION("""COMPUTED_VALUE"""),"EA")</f>
        <v>EA</v>
      </c>
      <c r="G110" s="343" t="str">
        <f>IFERROR(__xludf.DUMMYFUNCTION("""COMPUTED_VALUE"""),"3.5T")</f>
        <v>3.5T</v>
      </c>
      <c r="H110" s="344" t="str">
        <f>IFERROR(__xludf.DUMMYFUNCTION("""COMPUTED_VALUE"""),"박용채")</f>
        <v>박용채</v>
      </c>
      <c r="I110" s="342" t="str">
        <f>IFERROR(__xludf.DUMMYFUNCTION("""COMPUTED_VALUE"""),"본사 -&gt; 김포")</f>
        <v>본사 -&gt; 김포</v>
      </c>
      <c r="J110" s="342" t="str">
        <f>IFERROR(__xludf.DUMMYFUNCTION("""COMPUTED_VALUE"""),"")</f>
        <v/>
      </c>
      <c r="K110" s="346"/>
      <c r="L110" s="338"/>
      <c r="M110" s="338"/>
      <c r="N110" s="338"/>
      <c r="O110" s="338"/>
      <c r="P110" s="338"/>
      <c r="Q110" s="338"/>
      <c r="R110" s="338"/>
      <c r="S110" s="338"/>
      <c r="T110" s="338"/>
      <c r="U110" s="338"/>
      <c r="V110" s="338"/>
      <c r="W110" s="338"/>
      <c r="X110" s="338"/>
      <c r="Y110" s="338"/>
      <c r="Z110" s="338"/>
      <c r="AA110" s="8"/>
    </row>
    <row r="111" ht="17.25" customHeight="1">
      <c r="A111" s="340">
        <f>IFERROR(__xludf.DUMMYFUNCTION("""COMPUTED_VALUE"""),46273.0)</f>
        <v>46273</v>
      </c>
      <c r="B111" s="341" t="str">
        <f>IFERROR(__xludf.DUMMYFUNCTION("""COMPUTED_VALUE"""),"이동제품")</f>
        <v>이동제품</v>
      </c>
      <c r="C111" s="341" t="str">
        <f>IFERROR(__xludf.DUMMYFUNCTION("""COMPUTED_VALUE"""),"자재물류")</f>
        <v>자재물류</v>
      </c>
      <c r="D111" s="342" t="str">
        <f>IFERROR(__xludf.DUMMYFUNCTION("""COMPUTED_VALUE"""),"대성 펄그레이 용기")</f>
        <v>대성 펄그레이 용기</v>
      </c>
      <c r="E111" s="341"/>
      <c r="F111" s="342" t="str">
        <f>IFERROR(__xludf.DUMMYFUNCTION("""COMPUTED_VALUE"""),"EA")</f>
        <v>EA</v>
      </c>
      <c r="G111" s="343" t="str">
        <f>IFERROR(__xludf.DUMMYFUNCTION("""COMPUTED_VALUE"""),"3.5T")</f>
        <v>3.5T</v>
      </c>
      <c r="H111" s="344" t="str">
        <f>IFERROR(__xludf.DUMMYFUNCTION("""COMPUTED_VALUE"""),"박용채")</f>
        <v>박용채</v>
      </c>
      <c r="I111" s="342" t="str">
        <f>IFERROR(__xludf.DUMMYFUNCTION("""COMPUTED_VALUE"""),"본사 -&gt; 김포")</f>
        <v>본사 -&gt; 김포</v>
      </c>
      <c r="J111" s="342" t="str">
        <f>IFERROR(__xludf.DUMMYFUNCTION("""COMPUTED_VALUE"""),"")</f>
        <v/>
      </c>
      <c r="K111" s="346"/>
      <c r="L111" s="338"/>
      <c r="M111" s="338"/>
      <c r="N111" s="338"/>
      <c r="O111" s="338"/>
      <c r="P111" s="338"/>
      <c r="Q111" s="338"/>
      <c r="R111" s="338"/>
      <c r="S111" s="338"/>
      <c r="T111" s="338"/>
      <c r="U111" s="338"/>
      <c r="V111" s="338"/>
      <c r="W111" s="338"/>
      <c r="X111" s="338"/>
      <c r="Y111" s="338"/>
      <c r="Z111" s="338"/>
      <c r="AA111" s="8"/>
    </row>
    <row r="112" ht="17.25" customHeight="1">
      <c r="A112" s="340">
        <f>IFERROR(__xludf.DUMMYFUNCTION("""COMPUTED_VALUE"""),46273.0)</f>
        <v>46273</v>
      </c>
      <c r="B112" s="341" t="str">
        <f>IFERROR(__xludf.DUMMYFUNCTION("""COMPUTED_VALUE"""),"이동제품")</f>
        <v>이동제품</v>
      </c>
      <c r="C112" s="341" t="str">
        <f>IFERROR(__xludf.DUMMYFUNCTION("""COMPUTED_VALUE"""),"자재물류")</f>
        <v>자재물류</v>
      </c>
      <c r="D112" s="342" t="str">
        <f>IFERROR(__xludf.DUMMYFUNCTION("""COMPUTED_VALUE"""),"공토트")</f>
        <v>공토트</v>
      </c>
      <c r="E112" s="341"/>
      <c r="F112" s="342" t="str">
        <f>IFERROR(__xludf.DUMMYFUNCTION("""COMPUTED_VALUE"""),"TOTE")</f>
        <v>TOTE</v>
      </c>
      <c r="G112" s="343" t="str">
        <f>IFERROR(__xludf.DUMMYFUNCTION("""COMPUTED_VALUE"""),"3.5T")</f>
        <v>3.5T</v>
      </c>
      <c r="H112" s="344" t="str">
        <f>IFERROR(__xludf.DUMMYFUNCTION("""COMPUTED_VALUE"""),"박용채")</f>
        <v>박용채</v>
      </c>
      <c r="I112" s="342" t="str">
        <f>IFERROR(__xludf.DUMMYFUNCTION("""COMPUTED_VALUE"""),"본사 -&gt; 김포")</f>
        <v>본사 -&gt; 김포</v>
      </c>
      <c r="J112" s="342" t="str">
        <f>IFERROR(__xludf.DUMMYFUNCTION("""COMPUTED_VALUE"""),"")</f>
        <v/>
      </c>
      <c r="K112" s="346"/>
      <c r="L112" s="338"/>
      <c r="M112" s="338"/>
      <c r="N112" s="338"/>
      <c r="O112" s="338"/>
      <c r="P112" s="338"/>
      <c r="Q112" s="338"/>
      <c r="R112" s="338"/>
      <c r="S112" s="338"/>
      <c r="T112" s="338"/>
      <c r="U112" s="338"/>
      <c r="V112" s="338"/>
      <c r="W112" s="338"/>
      <c r="X112" s="338"/>
      <c r="Y112" s="338"/>
      <c r="Z112" s="338"/>
      <c r="AA112" s="8"/>
    </row>
    <row r="113" ht="17.25" customHeight="1">
      <c r="A113" s="340">
        <f>IFERROR(__xludf.DUMMYFUNCTION("""COMPUTED_VALUE"""),46273.0)</f>
        <v>46273</v>
      </c>
      <c r="B113" s="341" t="str">
        <f>IFERROR(__xludf.DUMMYFUNCTION("""COMPUTED_VALUE"""),"이동제품")</f>
        <v>이동제품</v>
      </c>
      <c r="C113" s="341" t="str">
        <f>IFERROR(__xludf.DUMMYFUNCTION("""COMPUTED_VALUE"""),"자재물류")</f>
        <v>자재물류</v>
      </c>
      <c r="D113" s="342" t="str">
        <f>IFERROR(__xludf.DUMMYFUNCTION("""COMPUTED_VALUE"""),"용기 샘플")</f>
        <v>용기 샘플</v>
      </c>
      <c r="E113" s="341"/>
      <c r="F113" s="342" t="str">
        <f>IFERROR(__xludf.DUMMYFUNCTION("""COMPUTED_VALUE"""),"BOX")</f>
        <v>BOX</v>
      </c>
      <c r="G113" s="343" t="str">
        <f>IFERROR(__xludf.DUMMYFUNCTION("""COMPUTED_VALUE"""),"3.5T")</f>
        <v>3.5T</v>
      </c>
      <c r="H113" s="344" t="str">
        <f>IFERROR(__xludf.DUMMYFUNCTION("""COMPUTED_VALUE"""),"박용채")</f>
        <v>박용채</v>
      </c>
      <c r="I113" s="342" t="str">
        <f>IFERROR(__xludf.DUMMYFUNCTION("""COMPUTED_VALUE"""),"본사 -&gt; 김포")</f>
        <v>본사 -&gt; 김포</v>
      </c>
      <c r="J113" s="342" t="str">
        <f>IFERROR(__xludf.DUMMYFUNCTION("""COMPUTED_VALUE"""),"")</f>
        <v/>
      </c>
      <c r="K113" s="346"/>
      <c r="L113" s="338"/>
      <c r="M113" s="338"/>
      <c r="N113" s="338"/>
      <c r="O113" s="338"/>
      <c r="P113" s="338"/>
      <c r="Q113" s="338"/>
      <c r="R113" s="338"/>
      <c r="S113" s="338"/>
      <c r="T113" s="338"/>
      <c r="U113" s="338"/>
      <c r="V113" s="338"/>
      <c r="W113" s="338"/>
      <c r="X113" s="338"/>
      <c r="Y113" s="338"/>
      <c r="Z113" s="338"/>
      <c r="AA113" s="8"/>
    </row>
    <row r="114" ht="17.25" customHeight="1">
      <c r="A114" s="340">
        <f>IFERROR(__xludf.DUMMYFUNCTION("""COMPUTED_VALUE"""),46273.0)</f>
        <v>46273</v>
      </c>
      <c r="B114" s="341" t="str">
        <f>IFERROR(__xludf.DUMMYFUNCTION("""COMPUTED_VALUE"""),"택배출고현황")</f>
        <v>택배출고현황</v>
      </c>
      <c r="C114" s="341" t="str">
        <f>IFERROR(__xludf.DUMMYFUNCTION("""COMPUTED_VALUE"""),"택배출고현황")</f>
        <v>택배출고현황</v>
      </c>
      <c r="D114" s="342" t="str">
        <f>IFERROR(__xludf.DUMMYFUNCTION("""COMPUTED_VALUE"""),"경동택배")</f>
        <v>경동택배</v>
      </c>
      <c r="E114" s="341" t="str">
        <f>IFERROR(__xludf.DUMMYFUNCTION("""COMPUTED_VALUE"""),"")</f>
        <v/>
      </c>
      <c r="F114" s="342"/>
      <c r="G114" s="343" t="str">
        <f>IFERROR(__xludf.DUMMYFUNCTION("""COMPUTED_VALUE"""),"")</f>
        <v/>
      </c>
      <c r="H114" s="344" t="str">
        <f>IFERROR(__xludf.DUMMYFUNCTION("""COMPUTED_VALUE"""),"")</f>
        <v/>
      </c>
      <c r="I114" s="342" t="str">
        <f>IFERROR(__xludf.DUMMYFUNCTION("""COMPUTED_VALUE"""),"")</f>
        <v/>
      </c>
      <c r="J114" s="342" t="str">
        <f>IFERROR(__xludf.DUMMYFUNCTION("""COMPUTED_VALUE"""),"")</f>
        <v/>
      </c>
      <c r="K114" s="346"/>
      <c r="L114" s="338"/>
      <c r="M114" s="338"/>
      <c r="N114" s="338"/>
      <c r="O114" s="338"/>
      <c r="P114" s="338"/>
      <c r="Q114" s="338"/>
      <c r="R114" s="338"/>
      <c r="S114" s="338"/>
      <c r="T114" s="338"/>
      <c r="U114" s="338"/>
      <c r="V114" s="338"/>
      <c r="W114" s="338"/>
      <c r="X114" s="338"/>
      <c r="Y114" s="338"/>
      <c r="Z114" s="338"/>
      <c r="AA114" s="8"/>
    </row>
    <row r="115" ht="17.25" customHeight="1">
      <c r="A115" s="340">
        <f>IFERROR(__xludf.DUMMYFUNCTION("""COMPUTED_VALUE"""),46273.0)</f>
        <v>46273</v>
      </c>
      <c r="B115" s="341" t="str">
        <f>IFERROR(__xludf.DUMMYFUNCTION("""COMPUTED_VALUE"""),"택배출고현황")</f>
        <v>택배출고현황</v>
      </c>
      <c r="C115" s="341" t="str">
        <f>IFERROR(__xludf.DUMMYFUNCTION("""COMPUTED_VALUE"""),"택배출고현황")</f>
        <v>택배출고현황</v>
      </c>
      <c r="D115" s="342" t="str">
        <f>IFERROR(__xludf.DUMMYFUNCTION("""COMPUTED_VALUE"""),"용차")</f>
        <v>용차</v>
      </c>
      <c r="E115" s="341" t="str">
        <f>IFERROR(__xludf.DUMMYFUNCTION("""COMPUTED_VALUE"""),"")</f>
        <v/>
      </c>
      <c r="F115" s="342">
        <f>IFERROR(__xludf.DUMMYFUNCTION("""COMPUTED_VALUE"""),1.0)</f>
        <v>1</v>
      </c>
      <c r="G115" s="343" t="str">
        <f>IFERROR(__xludf.DUMMYFUNCTION("""COMPUTED_VALUE"""),"")</f>
        <v/>
      </c>
      <c r="H115" s="344" t="str">
        <f>IFERROR(__xludf.DUMMYFUNCTION("""COMPUTED_VALUE"""),"")</f>
        <v/>
      </c>
      <c r="I115" s="342" t="str">
        <f>IFERROR(__xludf.DUMMYFUNCTION("""COMPUTED_VALUE"""),"")</f>
        <v/>
      </c>
      <c r="J115" s="342" t="str">
        <f>IFERROR(__xludf.DUMMYFUNCTION("""COMPUTED_VALUE"""),"")</f>
        <v/>
      </c>
      <c r="K115" s="346"/>
      <c r="L115" s="338"/>
      <c r="M115" s="338"/>
      <c r="N115" s="338"/>
      <c r="O115" s="338"/>
      <c r="P115" s="338"/>
      <c r="Q115" s="338"/>
      <c r="R115" s="338"/>
      <c r="S115" s="338"/>
      <c r="T115" s="338"/>
      <c r="U115" s="338"/>
      <c r="V115" s="338"/>
      <c r="W115" s="338"/>
      <c r="X115" s="338"/>
      <c r="Y115" s="338"/>
      <c r="Z115" s="338"/>
      <c r="AA115" s="8"/>
    </row>
    <row r="116" ht="17.25" customHeight="1">
      <c r="A116" s="340">
        <f>IFERROR(__xludf.DUMMYFUNCTION("""COMPUTED_VALUE"""),46273.0)</f>
        <v>46273</v>
      </c>
      <c r="B116" s="341" t="str">
        <f>IFERROR(__xludf.DUMMYFUNCTION("""COMPUTED_VALUE"""),"택배출고현황")</f>
        <v>택배출고현황</v>
      </c>
      <c r="C116" s="341" t="str">
        <f>IFERROR(__xludf.DUMMYFUNCTION("""COMPUTED_VALUE"""),"택배출고현황")</f>
        <v>택배출고현황</v>
      </c>
      <c r="D116" s="342" t="str">
        <f>IFERROR(__xludf.DUMMYFUNCTION("""COMPUTED_VALUE"""),"납품")</f>
        <v>납품</v>
      </c>
      <c r="E116" s="341" t="str">
        <f>IFERROR(__xludf.DUMMYFUNCTION("""COMPUTED_VALUE"""),"")</f>
        <v/>
      </c>
      <c r="F116" s="342"/>
      <c r="G116" s="343" t="str">
        <f>IFERROR(__xludf.DUMMYFUNCTION("""COMPUTED_VALUE"""),"")</f>
        <v/>
      </c>
      <c r="H116" s="344" t="str">
        <f>IFERROR(__xludf.DUMMYFUNCTION("""COMPUTED_VALUE"""),"")</f>
        <v/>
      </c>
      <c r="I116" s="342" t="str">
        <f>IFERROR(__xludf.DUMMYFUNCTION("""COMPUTED_VALUE"""),"")</f>
        <v/>
      </c>
      <c r="J116" s="342" t="str">
        <f>IFERROR(__xludf.DUMMYFUNCTION("""COMPUTED_VALUE"""),"")</f>
        <v/>
      </c>
      <c r="K116" s="346"/>
      <c r="L116" s="338"/>
      <c r="M116" s="338"/>
      <c r="N116" s="338"/>
      <c r="O116" s="338"/>
      <c r="P116" s="338"/>
      <c r="Q116" s="338"/>
      <c r="R116" s="338"/>
      <c r="S116" s="338"/>
      <c r="T116" s="338"/>
      <c r="U116" s="338"/>
      <c r="V116" s="338"/>
      <c r="W116" s="338"/>
      <c r="X116" s="338"/>
      <c r="Y116" s="338"/>
      <c r="Z116" s="338"/>
      <c r="AA116" s="8"/>
    </row>
    <row r="117" ht="17.25" customHeight="1">
      <c r="A117" s="340">
        <f>IFERROR(__xludf.DUMMYFUNCTION("""COMPUTED_VALUE"""),46274.0)</f>
        <v>46274</v>
      </c>
      <c r="B117" s="341" t="str">
        <f>IFERROR(__xludf.DUMMYFUNCTION("""COMPUTED_VALUE"""),"포장")</f>
        <v>포장</v>
      </c>
      <c r="C117" s="341" t="str">
        <f>IFERROR(__xludf.DUMMYFUNCTION("""COMPUTED_VALUE"""),"포장부")</f>
        <v>포장부</v>
      </c>
      <c r="D117" s="342" t="str">
        <f>IFERROR(__xludf.DUMMYFUNCTION("""COMPUTED_VALUE"""),"1AJ40009 / 프로텍 엔진오일소모방지제 | 2L")</f>
        <v>1AJ40009 / 프로텍 엔진오일소모방지제 | 2L</v>
      </c>
      <c r="E117" s="341" t="str">
        <f>IFERROR(__xludf.DUMMYFUNCTION("""COMPUTED_VALUE"""),"2L")</f>
        <v>2L</v>
      </c>
      <c r="F117" s="342">
        <f>IFERROR(__xludf.DUMMYFUNCTION("""COMPUTED_VALUE"""),78.0)</f>
        <v>78</v>
      </c>
      <c r="G117" s="343">
        <f>IFERROR(__xludf.DUMMYFUNCTION("""COMPUTED_VALUE"""),4.0)</f>
        <v>4</v>
      </c>
      <c r="H117" s="344">
        <f>IFERROR(__xludf.DUMMYFUNCTION("""COMPUTED_VALUE"""),4.0)</f>
        <v>4</v>
      </c>
      <c r="I117" s="342" t="str">
        <f>IFERROR(__xludf.DUMMYFUNCTION("""COMPUTED_VALUE"""),"수동1")</f>
        <v>수동1</v>
      </c>
      <c r="J117" s="342" t="str">
        <f>IFERROR(__xludf.DUMMYFUNCTION("""COMPUTED_VALUE"""),"기타")</f>
        <v>기타</v>
      </c>
      <c r="K117" s="346"/>
      <c r="L117" s="338"/>
      <c r="M117" s="338"/>
      <c r="N117" s="338"/>
      <c r="O117" s="338"/>
      <c r="P117" s="338"/>
      <c r="Q117" s="338"/>
      <c r="R117" s="338"/>
      <c r="S117" s="338"/>
      <c r="T117" s="338"/>
      <c r="U117" s="338"/>
      <c r="V117" s="338"/>
      <c r="W117" s="338"/>
      <c r="X117" s="338"/>
      <c r="Y117" s="338"/>
      <c r="Z117" s="338"/>
      <c r="AA117" s="8"/>
    </row>
    <row r="118" ht="17.25" customHeight="1">
      <c r="A118" s="340">
        <f>IFERROR(__xludf.DUMMYFUNCTION("""COMPUTED_VALUE"""),46274.0)</f>
        <v>46274</v>
      </c>
      <c r="B118" s="341" t="str">
        <f>IFERROR(__xludf.DUMMYFUNCTION("""COMPUTED_VALUE"""),"포장")</f>
        <v>포장</v>
      </c>
      <c r="C118" s="341" t="str">
        <f>IFERROR(__xludf.DUMMYFUNCTION("""COMPUTED_VALUE"""),"포장부")</f>
        <v>포장부</v>
      </c>
      <c r="D118" s="342" t="str">
        <f>IFERROR(__xludf.DUMMYFUNCTION("""COMPUTED_VALUE"""),"1AJ40007 / 프로텍 엔진오일소모방지제 | 0.5L")</f>
        <v>1AJ40007 / 프로텍 엔진오일소모방지제 | 0.5L</v>
      </c>
      <c r="E118" s="341" t="str">
        <f>IFERROR(__xludf.DUMMYFUNCTION("""COMPUTED_VALUE"""),"0.5L")</f>
        <v>0.5L</v>
      </c>
      <c r="F118" s="342">
        <f>IFERROR(__xludf.DUMMYFUNCTION("""COMPUTED_VALUE"""),250.0)</f>
        <v>250</v>
      </c>
      <c r="G118" s="343">
        <f>IFERROR(__xludf.DUMMYFUNCTION("""COMPUTED_VALUE"""),4.0)</f>
        <v>4</v>
      </c>
      <c r="H118" s="344">
        <f>IFERROR(__xludf.DUMMYFUNCTION("""COMPUTED_VALUE"""),3.2)</f>
        <v>3.2</v>
      </c>
      <c r="I118" s="342" t="str">
        <f>IFERROR(__xludf.DUMMYFUNCTION("""COMPUTED_VALUE"""),"수동1")</f>
        <v>수동1</v>
      </c>
      <c r="J118" s="342" t="str">
        <f>IFERROR(__xludf.DUMMYFUNCTION("""COMPUTED_VALUE"""),"기타")</f>
        <v>기타</v>
      </c>
      <c r="K118" s="346"/>
      <c r="L118" s="338"/>
      <c r="M118" s="338"/>
      <c r="N118" s="338"/>
      <c r="O118" s="338"/>
      <c r="P118" s="338"/>
      <c r="Q118" s="338"/>
      <c r="R118" s="338"/>
      <c r="S118" s="338"/>
      <c r="T118" s="338"/>
      <c r="U118" s="338"/>
      <c r="V118" s="338"/>
      <c r="W118" s="338"/>
      <c r="X118" s="338"/>
      <c r="Y118" s="338"/>
      <c r="Z118" s="338"/>
      <c r="AA118" s="8"/>
    </row>
    <row r="119" ht="17.25" customHeight="1">
      <c r="A119" s="340">
        <f>IFERROR(__xludf.DUMMYFUNCTION("""COMPUTED_VALUE"""),46274.0)</f>
        <v>46274</v>
      </c>
      <c r="B119" s="341" t="str">
        <f>IFERROR(__xludf.DUMMYFUNCTION("""COMPUTED_VALUE"""),"포장")</f>
        <v>포장</v>
      </c>
      <c r="C119" s="341" t="str">
        <f>IFERROR(__xludf.DUMMYFUNCTION("""COMPUTED_VALUE"""),"포장부")</f>
        <v>포장부</v>
      </c>
      <c r="D119" s="342" t="str">
        <f>IFERROR(__xludf.DUMMYFUNCTION("""COMPUTED_VALUE"""),"1AJ40008 / 프로텍 엔진오일소모방지제 | 1L")</f>
        <v>1AJ40008 / 프로텍 엔진오일소모방지제 | 1L</v>
      </c>
      <c r="E119" s="341" t="str">
        <f>IFERROR(__xludf.DUMMYFUNCTION("""COMPUTED_VALUE"""),"1L")</f>
        <v>1L</v>
      </c>
      <c r="F119" s="342">
        <f>IFERROR(__xludf.DUMMYFUNCTION("""COMPUTED_VALUE"""),200.0)</f>
        <v>200</v>
      </c>
      <c r="G119" s="343">
        <f>IFERROR(__xludf.DUMMYFUNCTION("""COMPUTED_VALUE"""),4.0)</f>
        <v>4</v>
      </c>
      <c r="H119" s="344">
        <f>IFERROR(__xludf.DUMMYFUNCTION("""COMPUTED_VALUE"""),4.0)</f>
        <v>4</v>
      </c>
      <c r="I119" s="342" t="str">
        <f>IFERROR(__xludf.DUMMYFUNCTION("""COMPUTED_VALUE"""),"수동1")</f>
        <v>수동1</v>
      </c>
      <c r="J119" s="342" t="str">
        <f>IFERROR(__xludf.DUMMYFUNCTION("""COMPUTED_VALUE"""),"기타")</f>
        <v>기타</v>
      </c>
      <c r="K119" s="346"/>
      <c r="L119" s="338"/>
      <c r="M119" s="338"/>
      <c r="N119" s="338"/>
      <c r="O119" s="338"/>
      <c r="P119" s="338"/>
      <c r="Q119" s="338"/>
      <c r="R119" s="338"/>
      <c r="S119" s="338"/>
      <c r="T119" s="338"/>
      <c r="U119" s="338"/>
      <c r="V119" s="338"/>
      <c r="W119" s="338"/>
      <c r="X119" s="338"/>
      <c r="Y119" s="338"/>
      <c r="Z119" s="338"/>
      <c r="AA119" s="8"/>
    </row>
    <row r="120" ht="17.25" customHeight="1">
      <c r="A120" s="340">
        <f>IFERROR(__xludf.DUMMYFUNCTION("""COMPUTED_VALUE"""),46274.0)</f>
        <v>46274</v>
      </c>
      <c r="B120" s="341" t="str">
        <f>IFERROR(__xludf.DUMMYFUNCTION("""COMPUTED_VALUE"""),"포장")</f>
        <v>포장</v>
      </c>
      <c r="C120" s="341" t="str">
        <f>IFERROR(__xludf.DUMMYFUNCTION("""COMPUTED_VALUE"""),"포장부")</f>
        <v>포장부</v>
      </c>
      <c r="D120" s="342" t="str">
        <f>IFERROR(__xludf.DUMMYFUNCTION("""COMPUTED_VALUE"""),"2AJ40016 / 디알텍 오일소모방지제 | 0.5L")</f>
        <v>2AJ40016 / 디알텍 오일소모방지제 | 0.5L</v>
      </c>
      <c r="E120" s="341" t="str">
        <f>IFERROR(__xludf.DUMMYFUNCTION("""COMPUTED_VALUE"""),"0.5L")</f>
        <v>0.5L</v>
      </c>
      <c r="F120" s="342">
        <f>IFERROR(__xludf.DUMMYFUNCTION("""COMPUTED_VALUE"""),140.0)</f>
        <v>140</v>
      </c>
      <c r="G120" s="343">
        <f>IFERROR(__xludf.DUMMYFUNCTION("""COMPUTED_VALUE"""),4.0)</f>
        <v>4</v>
      </c>
      <c r="H120" s="344">
        <f>IFERROR(__xludf.DUMMYFUNCTION("""COMPUTED_VALUE"""),6.0)</f>
        <v>6</v>
      </c>
      <c r="I120" s="342" t="str">
        <f>IFERROR(__xludf.DUMMYFUNCTION("""COMPUTED_VALUE"""),"수동1")</f>
        <v>수동1</v>
      </c>
      <c r="J120" s="342" t="str">
        <f>IFERROR(__xludf.DUMMYFUNCTION("""COMPUTED_VALUE"""),"기타")</f>
        <v>기타</v>
      </c>
      <c r="K120" s="346"/>
      <c r="L120" s="338"/>
      <c r="M120" s="338"/>
      <c r="N120" s="338"/>
      <c r="O120" s="338"/>
      <c r="P120" s="338"/>
      <c r="Q120" s="338"/>
      <c r="R120" s="338"/>
      <c r="S120" s="338"/>
      <c r="T120" s="338"/>
      <c r="U120" s="338"/>
      <c r="V120" s="338"/>
      <c r="W120" s="338"/>
      <c r="X120" s="338"/>
      <c r="Y120" s="338"/>
      <c r="Z120" s="338"/>
      <c r="AA120" s="8"/>
    </row>
    <row r="121" ht="17.25" customHeight="1">
      <c r="A121" s="340">
        <f>IFERROR(__xludf.DUMMYFUNCTION("""COMPUTED_VALUE"""),46274.0)</f>
        <v>46274</v>
      </c>
      <c r="B121" s="341" t="str">
        <f>IFERROR(__xludf.DUMMYFUNCTION("""COMPUTED_VALUE"""),"포장")</f>
        <v>포장</v>
      </c>
      <c r="C121" s="341" t="str">
        <f>IFERROR(__xludf.DUMMYFUNCTION("""COMPUTED_VALUE"""),"포장부")</f>
        <v>포장부</v>
      </c>
      <c r="D121" s="342" t="str">
        <f>IFERROR(__xludf.DUMMYFUNCTION("""COMPUTED_VALUE"""),"1AH40001 / 프로텍 프리미엄 브레이크액 DOT-4+ | 1L")</f>
        <v>1AH40001 / 프로텍 프리미엄 브레이크액 DOT-4+ | 1L</v>
      </c>
      <c r="E121" s="341" t="str">
        <f>IFERROR(__xludf.DUMMYFUNCTION("""COMPUTED_VALUE"""),"1L")</f>
        <v>1L</v>
      </c>
      <c r="F121" s="342">
        <f>IFERROR(__xludf.DUMMYFUNCTION("""COMPUTED_VALUE"""),204.0)</f>
        <v>204</v>
      </c>
      <c r="G121" s="343">
        <f>IFERROR(__xludf.DUMMYFUNCTION("""COMPUTED_VALUE"""),3.0)</f>
        <v>3</v>
      </c>
      <c r="H121" s="344">
        <f>IFERROR(__xludf.DUMMYFUNCTION("""COMPUTED_VALUE"""),3.0)</f>
        <v>3</v>
      </c>
      <c r="I121" s="342" t="str">
        <f>IFERROR(__xludf.DUMMYFUNCTION("""COMPUTED_VALUE"""),"수동3")</f>
        <v>수동3</v>
      </c>
      <c r="J121" s="342" t="str">
        <f>IFERROR(__xludf.DUMMYFUNCTION("""COMPUTED_VALUE"""),"브레이크액")</f>
        <v>브레이크액</v>
      </c>
      <c r="K121" s="346"/>
      <c r="L121" s="338"/>
      <c r="M121" s="338"/>
      <c r="N121" s="338"/>
      <c r="O121" s="338"/>
      <c r="P121" s="338"/>
      <c r="Q121" s="338"/>
      <c r="R121" s="338"/>
      <c r="S121" s="338"/>
      <c r="T121" s="338"/>
      <c r="U121" s="338"/>
      <c r="V121" s="338"/>
      <c r="W121" s="338"/>
      <c r="X121" s="338"/>
      <c r="Y121" s="338"/>
      <c r="Z121" s="338"/>
      <c r="AA121" s="8"/>
    </row>
    <row r="122" ht="17.25" customHeight="1">
      <c r="A122" s="340">
        <f>IFERROR(__xludf.DUMMYFUNCTION("""COMPUTED_VALUE"""),46274.0)</f>
        <v>46274</v>
      </c>
      <c r="B122" s="341" t="str">
        <f>IFERROR(__xludf.DUMMYFUNCTION("""COMPUTED_VALUE"""),"라벨")</f>
        <v>라벨</v>
      </c>
      <c r="C122" s="341" t="str">
        <f>IFERROR(__xludf.DUMMYFUNCTION("""COMPUTED_VALUE"""),"라벨부")</f>
        <v>라벨부</v>
      </c>
      <c r="D122" s="342" t="str">
        <f>IFERROR(__xludf.DUMMYFUNCTION("""COMPUTED_VALUE"""),"DA020119 / 오일소모방지제 2L 라벨 | 116x102")</f>
        <v>DA020119 / 오일소모방지제 2L 라벨 | 116x102</v>
      </c>
      <c r="E122" s="341" t="str">
        <f>IFERROR(__xludf.DUMMYFUNCTION("""COMPUTED_VALUE"""),"116x102")</f>
        <v>116x102</v>
      </c>
      <c r="F122" s="342">
        <f>IFERROR(__xludf.DUMMYFUNCTION("""COMPUTED_VALUE"""),80.0)</f>
        <v>80</v>
      </c>
      <c r="G122" s="343">
        <f>IFERROR(__xludf.DUMMYFUNCTION("""COMPUTED_VALUE"""),4.0)</f>
        <v>4</v>
      </c>
      <c r="H122" s="344">
        <f>IFERROR(__xludf.DUMMYFUNCTION("""COMPUTED_VALUE"""),1.2)</f>
        <v>1.2</v>
      </c>
      <c r="I122" s="342" t="str">
        <f>IFERROR(__xludf.DUMMYFUNCTION("""COMPUTED_VALUE"""),"수동")</f>
        <v>수동</v>
      </c>
      <c r="J122" s="342" t="str">
        <f>IFERROR(__xludf.DUMMYFUNCTION("""COMPUTED_VALUE"""),"기타")</f>
        <v>기타</v>
      </c>
      <c r="K122" s="346"/>
      <c r="L122" s="338"/>
      <c r="M122" s="338"/>
      <c r="N122" s="338"/>
      <c r="O122" s="338"/>
      <c r="P122" s="338"/>
      <c r="Q122" s="338"/>
      <c r="R122" s="338"/>
      <c r="S122" s="338"/>
      <c r="T122" s="338"/>
      <c r="U122" s="338"/>
      <c r="V122" s="338"/>
      <c r="W122" s="338"/>
      <c r="X122" s="338"/>
      <c r="Y122" s="338"/>
      <c r="Z122" s="338"/>
      <c r="AA122" s="8"/>
    </row>
    <row r="123" ht="17.25" customHeight="1">
      <c r="A123" s="340">
        <f>IFERROR(__xludf.DUMMYFUNCTION("""COMPUTED_VALUE"""),46274.0)</f>
        <v>46274</v>
      </c>
      <c r="B123" s="341" t="str">
        <f>IFERROR(__xludf.DUMMYFUNCTION("""COMPUTED_VALUE"""),"라벨")</f>
        <v>라벨</v>
      </c>
      <c r="C123" s="341" t="str">
        <f>IFERROR(__xludf.DUMMYFUNCTION("""COMPUTED_VALUE"""),"라벨부")</f>
        <v>라벨부</v>
      </c>
      <c r="D123" s="342" t="str">
        <f>IFERROR(__xludf.DUMMYFUNCTION("""COMPUTED_VALUE"""),"DA020117 / 오일소모방지제 500ml 라벨 | 65*110")</f>
        <v>DA020117 / 오일소모방지제 500ml 라벨 | 65*110</v>
      </c>
      <c r="E123" s="341" t="str">
        <f>IFERROR(__xludf.DUMMYFUNCTION("""COMPUTED_VALUE"""),"65*110")</f>
        <v>65*110</v>
      </c>
      <c r="F123" s="342">
        <f>IFERROR(__xludf.DUMMYFUNCTION("""COMPUTED_VALUE"""),250.0)</f>
        <v>250</v>
      </c>
      <c r="G123" s="343">
        <f>IFERROR(__xludf.DUMMYFUNCTION("""COMPUTED_VALUE"""),4.0)</f>
        <v>4</v>
      </c>
      <c r="H123" s="344">
        <f>IFERROR(__xludf.DUMMYFUNCTION("""COMPUTED_VALUE"""),2.8)</f>
        <v>2.8</v>
      </c>
      <c r="I123" s="342" t="str">
        <f>IFERROR(__xludf.DUMMYFUNCTION("""COMPUTED_VALUE"""),"수동")</f>
        <v>수동</v>
      </c>
      <c r="J123" s="342" t="str">
        <f>IFERROR(__xludf.DUMMYFUNCTION("""COMPUTED_VALUE"""),"기타")</f>
        <v>기타</v>
      </c>
      <c r="K123" s="346"/>
      <c r="L123" s="338"/>
      <c r="M123" s="338"/>
      <c r="N123" s="338"/>
      <c r="O123" s="338"/>
      <c r="P123" s="338"/>
      <c r="Q123" s="338"/>
      <c r="R123" s="338"/>
      <c r="S123" s="338"/>
      <c r="T123" s="338"/>
      <c r="U123" s="338"/>
      <c r="V123" s="338"/>
      <c r="W123" s="338"/>
      <c r="X123" s="338"/>
      <c r="Y123" s="338"/>
      <c r="Z123" s="338"/>
      <c r="AA123" s="8"/>
    </row>
    <row r="124" ht="17.25" customHeight="1">
      <c r="A124" s="340">
        <f>IFERROR(__xludf.DUMMYFUNCTION("""COMPUTED_VALUE"""),46274.0)</f>
        <v>46274</v>
      </c>
      <c r="B124" s="341" t="str">
        <f>IFERROR(__xludf.DUMMYFUNCTION("""COMPUTED_VALUE"""),"라벨")</f>
        <v>라벨</v>
      </c>
      <c r="C124" s="341" t="str">
        <f>IFERROR(__xludf.DUMMYFUNCTION("""COMPUTED_VALUE"""),"라벨부")</f>
        <v>라벨부</v>
      </c>
      <c r="D124" s="342" t="str">
        <f>IFERROR(__xludf.DUMMYFUNCTION("""COMPUTED_VALUE"""),"DA020118 / 오일소모방지제 1L 라벨 | 202*95")</f>
        <v>DA020118 / 오일소모방지제 1L 라벨 | 202*95</v>
      </c>
      <c r="E124" s="341" t="str">
        <f>IFERROR(__xludf.DUMMYFUNCTION("""COMPUTED_VALUE"""),"202*95")</f>
        <v>202*95</v>
      </c>
      <c r="F124" s="342">
        <f>IFERROR(__xludf.DUMMYFUNCTION("""COMPUTED_VALUE"""),200.0)</f>
        <v>200</v>
      </c>
      <c r="G124" s="343">
        <f>IFERROR(__xludf.DUMMYFUNCTION("""COMPUTED_VALUE"""),4.0)</f>
        <v>4</v>
      </c>
      <c r="H124" s="344">
        <f>IFERROR(__xludf.DUMMYFUNCTION("""COMPUTED_VALUE"""),2.0)</f>
        <v>2</v>
      </c>
      <c r="I124" s="342" t="str">
        <f>IFERROR(__xludf.DUMMYFUNCTION("""COMPUTED_VALUE"""),"수동")</f>
        <v>수동</v>
      </c>
      <c r="J124" s="342" t="str">
        <f>IFERROR(__xludf.DUMMYFUNCTION("""COMPUTED_VALUE"""),"기타")</f>
        <v>기타</v>
      </c>
      <c r="K124" s="346"/>
      <c r="L124" s="338"/>
      <c r="M124" s="338"/>
      <c r="N124" s="338"/>
      <c r="O124" s="338"/>
      <c r="P124" s="338"/>
      <c r="Q124" s="338"/>
      <c r="R124" s="338"/>
      <c r="S124" s="338"/>
      <c r="T124" s="338"/>
      <c r="U124" s="338"/>
      <c r="V124" s="338"/>
      <c r="W124" s="338"/>
      <c r="X124" s="338"/>
      <c r="Y124" s="338"/>
      <c r="Z124" s="338"/>
      <c r="AA124" s="8"/>
    </row>
    <row r="125" ht="17.25" customHeight="1">
      <c r="A125" s="340">
        <f>IFERROR(__xludf.DUMMYFUNCTION("""COMPUTED_VALUE"""),46274.0)</f>
        <v>46274</v>
      </c>
      <c r="B125" s="341" t="str">
        <f>IFERROR(__xludf.DUMMYFUNCTION("""COMPUTED_VALUE"""),"라벨")</f>
        <v>라벨</v>
      </c>
      <c r="C125" s="341" t="str">
        <f>IFERROR(__xludf.DUMMYFUNCTION("""COMPUTED_VALUE"""),"라벨부")</f>
        <v>라벨부</v>
      </c>
      <c r="D125" s="342" t="str">
        <f>IFERROR(__xludf.DUMMYFUNCTION("""COMPUTED_VALUE"""),"OA020581 / 디알텍 오일소모방지제 500ml 라벨 | 65*110")</f>
        <v>OA020581 / 디알텍 오일소모방지제 500ml 라벨 | 65*110</v>
      </c>
      <c r="E125" s="341" t="str">
        <f>IFERROR(__xludf.DUMMYFUNCTION("""COMPUTED_VALUE"""),"65*110")</f>
        <v>65*110</v>
      </c>
      <c r="F125" s="342">
        <f>IFERROR(__xludf.DUMMYFUNCTION("""COMPUTED_VALUE"""),200.0)</f>
        <v>200</v>
      </c>
      <c r="G125" s="343">
        <f>IFERROR(__xludf.DUMMYFUNCTION("""COMPUTED_VALUE"""),4.0)</f>
        <v>4</v>
      </c>
      <c r="H125" s="344">
        <f>IFERROR(__xludf.DUMMYFUNCTION("""COMPUTED_VALUE"""),2.0)</f>
        <v>2</v>
      </c>
      <c r="I125" s="342" t="str">
        <f>IFERROR(__xludf.DUMMYFUNCTION("""COMPUTED_VALUE"""),"수동")</f>
        <v>수동</v>
      </c>
      <c r="J125" s="342" t="str">
        <f>IFERROR(__xludf.DUMMYFUNCTION("""COMPUTED_VALUE"""),"기타")</f>
        <v>기타</v>
      </c>
      <c r="K125" s="346"/>
      <c r="L125" s="338"/>
      <c r="M125" s="338"/>
      <c r="N125" s="338"/>
      <c r="O125" s="338"/>
      <c r="P125" s="338"/>
      <c r="Q125" s="338"/>
      <c r="R125" s="338"/>
      <c r="S125" s="338"/>
      <c r="T125" s="338"/>
      <c r="U125" s="338"/>
      <c r="V125" s="338"/>
      <c r="W125" s="338"/>
      <c r="X125" s="338"/>
      <c r="Y125" s="338"/>
      <c r="Z125" s="338"/>
      <c r="AA125" s="8"/>
    </row>
    <row r="126" ht="17.25" customHeight="1">
      <c r="A126" s="340">
        <f>IFERROR(__xludf.DUMMYFUNCTION("""COMPUTED_VALUE"""),46274.0)</f>
        <v>46274</v>
      </c>
      <c r="B126" s="341" t="str">
        <f>IFERROR(__xludf.DUMMYFUNCTION("""COMPUTED_VALUE"""),"원액생산")</f>
        <v>원액생산</v>
      </c>
      <c r="C126" s="341" t="str">
        <f>IFERROR(__xludf.DUMMYFUNCTION("""COMPUTED_VALUE"""),"원액생산부")</f>
        <v>원액생산부</v>
      </c>
      <c r="D126" s="342" t="str">
        <f>IFERROR(__xludf.DUMMYFUNCTION("""COMPUTED_VALUE"""),"5AB40003 / 엔진코팅제 C")</f>
        <v>5AB40003 / 엔진코팅제 C</v>
      </c>
      <c r="E126" s="341" t="str">
        <f>IFERROR(__xludf.DUMMYFUNCTION("""COMPUTED_VALUE"""),"L")</f>
        <v>L</v>
      </c>
      <c r="F126" s="342">
        <f>IFERROR(__xludf.DUMMYFUNCTION("""COMPUTED_VALUE"""),1600.0)</f>
        <v>1600</v>
      </c>
      <c r="G126" s="343">
        <f>IFERROR(__xludf.DUMMYFUNCTION("""COMPUTED_VALUE"""),1.0)</f>
        <v>1</v>
      </c>
      <c r="H126" s="344">
        <f>IFERROR(__xludf.DUMMYFUNCTION("""COMPUTED_VALUE"""),3.0)</f>
        <v>3</v>
      </c>
      <c r="I126" s="342" t="str">
        <f>IFERROR(__xludf.DUMMYFUNCTION("""COMPUTED_VALUE"""),"BT-2")</f>
        <v>BT-2</v>
      </c>
      <c r="J126" s="342" t="str">
        <f>IFERROR(__xludf.DUMMYFUNCTION("""COMPUTED_VALUE"""),"")</f>
        <v/>
      </c>
      <c r="K126" s="346"/>
      <c r="L126" s="338"/>
      <c r="M126" s="338"/>
      <c r="N126" s="338"/>
      <c r="O126" s="338"/>
      <c r="P126" s="338"/>
      <c r="Q126" s="338"/>
      <c r="R126" s="338"/>
      <c r="S126" s="338"/>
      <c r="T126" s="338"/>
      <c r="U126" s="338"/>
      <c r="V126" s="338"/>
      <c r="W126" s="338"/>
      <c r="X126" s="338"/>
      <c r="Y126" s="338"/>
      <c r="Z126" s="338"/>
      <c r="AA126" s="8"/>
    </row>
    <row r="127" ht="17.25" customHeight="1">
      <c r="A127" s="340">
        <f>IFERROR(__xludf.DUMMYFUNCTION("""COMPUTED_VALUE"""),46274.0)</f>
        <v>46274</v>
      </c>
      <c r="B127" s="341" t="str">
        <f>IFERROR(__xludf.DUMMYFUNCTION("""COMPUTED_VALUE"""),"이동제품")</f>
        <v>이동제품</v>
      </c>
      <c r="C127" s="341" t="str">
        <f>IFERROR(__xludf.DUMMYFUNCTION("""COMPUTED_VALUE"""),"자재물류")</f>
        <v>자재물류</v>
      </c>
      <c r="D127" s="342" t="str">
        <f>IFERROR(__xludf.DUMMYFUNCTION("""COMPUTED_VALUE"""),"썸오일 5W30")</f>
        <v>썸오일 5W30</v>
      </c>
      <c r="E127" s="341" t="str">
        <f>IFERROR(__xludf.DUMMYFUNCTION("""COMPUTED_VALUE"""),"1L")</f>
        <v>1L</v>
      </c>
      <c r="F127" s="342" t="str">
        <f>IFERROR(__xludf.DUMMYFUNCTION("""COMPUTED_VALUE"""),"EA")</f>
        <v>EA</v>
      </c>
      <c r="G127" s="343" t="str">
        <f>IFERROR(__xludf.DUMMYFUNCTION("""COMPUTED_VALUE"""),"3.5T")</f>
        <v>3.5T</v>
      </c>
      <c r="H127" s="344" t="str">
        <f>IFERROR(__xludf.DUMMYFUNCTION("""COMPUTED_VALUE"""),"김희철")</f>
        <v>김희철</v>
      </c>
      <c r="I127" s="342" t="str">
        <f>IFERROR(__xludf.DUMMYFUNCTION("""COMPUTED_VALUE"""),"김포 -&gt; 본사")</f>
        <v>김포 -&gt; 본사</v>
      </c>
      <c r="J127" s="342" t="str">
        <f>IFERROR(__xludf.DUMMYFUNCTION("""COMPUTED_VALUE"""),"")</f>
        <v/>
      </c>
      <c r="K127" s="346"/>
      <c r="L127" s="338"/>
      <c r="M127" s="338"/>
      <c r="N127" s="338"/>
      <c r="O127" s="338"/>
      <c r="P127" s="338"/>
      <c r="Q127" s="338"/>
      <c r="R127" s="338"/>
      <c r="S127" s="338"/>
      <c r="T127" s="338"/>
      <c r="U127" s="338"/>
      <c r="V127" s="338"/>
      <c r="W127" s="338"/>
      <c r="X127" s="338"/>
      <c r="Y127" s="338"/>
      <c r="Z127" s="338"/>
      <c r="AA127" s="8"/>
    </row>
    <row r="128" ht="17.25" customHeight="1">
      <c r="A128" s="340">
        <f>IFERROR(__xludf.DUMMYFUNCTION("""COMPUTED_VALUE"""),46274.0)</f>
        <v>46274</v>
      </c>
      <c r="B128" s="341" t="str">
        <f>IFERROR(__xludf.DUMMYFUNCTION("""COMPUTED_VALUE"""),"이동제품")</f>
        <v>이동제품</v>
      </c>
      <c r="C128" s="341" t="str">
        <f>IFERROR(__xludf.DUMMYFUNCTION("""COMPUTED_VALUE"""),"자재물류")</f>
        <v>자재물류</v>
      </c>
      <c r="D128" s="342" t="str">
        <f>IFERROR(__xludf.DUMMYFUNCTION("""COMPUTED_VALUE"""),"카젠 썸오일 5W30")</f>
        <v>카젠 썸오일 5W30</v>
      </c>
      <c r="E128" s="341" t="str">
        <f>IFERROR(__xludf.DUMMYFUNCTION("""COMPUTED_VALUE"""),"1L")</f>
        <v>1L</v>
      </c>
      <c r="F128" s="342" t="str">
        <f>IFERROR(__xludf.DUMMYFUNCTION("""COMPUTED_VALUE"""),"EA")</f>
        <v>EA</v>
      </c>
      <c r="G128" s="343" t="str">
        <f>IFERROR(__xludf.DUMMYFUNCTION("""COMPUTED_VALUE"""),"3.5T")</f>
        <v>3.5T</v>
      </c>
      <c r="H128" s="344" t="str">
        <f>IFERROR(__xludf.DUMMYFUNCTION("""COMPUTED_VALUE"""),"김희철")</f>
        <v>김희철</v>
      </c>
      <c r="I128" s="342" t="str">
        <f>IFERROR(__xludf.DUMMYFUNCTION("""COMPUTED_VALUE"""),"김포 -&gt; 본사")</f>
        <v>김포 -&gt; 본사</v>
      </c>
      <c r="J128" s="342" t="str">
        <f>IFERROR(__xludf.DUMMYFUNCTION("""COMPUTED_VALUE"""),"")</f>
        <v/>
      </c>
      <c r="K128" s="346"/>
      <c r="L128" s="338"/>
      <c r="M128" s="338"/>
      <c r="N128" s="338"/>
      <c r="O128" s="338"/>
      <c r="P128" s="338"/>
      <c r="Q128" s="338"/>
      <c r="R128" s="338"/>
      <c r="S128" s="338"/>
      <c r="T128" s="338"/>
      <c r="U128" s="338"/>
      <c r="V128" s="338"/>
      <c r="W128" s="338"/>
      <c r="X128" s="338"/>
      <c r="Y128" s="338"/>
      <c r="Z128" s="338"/>
      <c r="AA128" s="8"/>
    </row>
    <row r="129" ht="17.25" customHeight="1">
      <c r="A129" s="340">
        <f>IFERROR(__xludf.DUMMYFUNCTION("""COMPUTED_VALUE"""),46274.0)</f>
        <v>46274</v>
      </c>
      <c r="B129" s="341" t="str">
        <f>IFERROR(__xludf.DUMMYFUNCTION("""COMPUTED_VALUE"""),"이동제품")</f>
        <v>이동제품</v>
      </c>
      <c r="C129" s="341" t="str">
        <f>IFERROR(__xludf.DUMMYFUNCTION("""COMPUTED_VALUE"""),"자재물류")</f>
        <v>자재물류</v>
      </c>
      <c r="D129" s="342" t="str">
        <f>IFERROR(__xludf.DUMMYFUNCTION("""COMPUTED_VALUE"""),"실리콘 스프레이")</f>
        <v>실리콘 스프레이</v>
      </c>
      <c r="E129" s="341" t="str">
        <f>IFERROR(__xludf.DUMMYFUNCTION("""COMPUTED_VALUE"""),"0.42L")</f>
        <v>0.42L</v>
      </c>
      <c r="F129" s="342" t="str">
        <f>IFERROR(__xludf.DUMMYFUNCTION("""COMPUTED_VALUE"""),"EA")</f>
        <v>EA</v>
      </c>
      <c r="G129" s="343" t="str">
        <f>IFERROR(__xludf.DUMMYFUNCTION("""COMPUTED_VALUE"""),"3.5T")</f>
        <v>3.5T</v>
      </c>
      <c r="H129" s="344" t="str">
        <f>IFERROR(__xludf.DUMMYFUNCTION("""COMPUTED_VALUE"""),"김희철")</f>
        <v>김희철</v>
      </c>
      <c r="I129" s="342" t="str">
        <f>IFERROR(__xludf.DUMMYFUNCTION("""COMPUTED_VALUE"""),"김포 -&gt; 본사")</f>
        <v>김포 -&gt; 본사</v>
      </c>
      <c r="J129" s="342" t="str">
        <f>IFERROR(__xludf.DUMMYFUNCTION("""COMPUTED_VALUE"""),"")</f>
        <v/>
      </c>
      <c r="K129" s="346"/>
      <c r="L129" s="338"/>
      <c r="M129" s="338"/>
      <c r="N129" s="338"/>
      <c r="O129" s="338"/>
      <c r="P129" s="338"/>
      <c r="Q129" s="338"/>
      <c r="R129" s="338"/>
      <c r="S129" s="338"/>
      <c r="T129" s="338"/>
      <c r="U129" s="338"/>
      <c r="V129" s="338"/>
      <c r="W129" s="338"/>
      <c r="X129" s="338"/>
      <c r="Y129" s="338"/>
      <c r="Z129" s="338"/>
      <c r="AA129" s="8"/>
    </row>
    <row r="130" ht="17.25" customHeight="1">
      <c r="A130" s="340">
        <f>IFERROR(__xludf.DUMMYFUNCTION("""COMPUTED_VALUE"""),46274.0)</f>
        <v>46274</v>
      </c>
      <c r="B130" s="341" t="str">
        <f>IFERROR(__xludf.DUMMYFUNCTION("""COMPUTED_VALUE"""),"이동제품")</f>
        <v>이동제품</v>
      </c>
      <c r="C130" s="341" t="str">
        <f>IFERROR(__xludf.DUMMYFUNCTION("""COMPUTED_VALUE"""),"자재물류")</f>
        <v>자재물류</v>
      </c>
      <c r="D130" s="342" t="str">
        <f>IFERROR(__xludf.DUMMYFUNCTION("""COMPUTED_VALUE"""),"MEG")</f>
        <v>MEG</v>
      </c>
      <c r="E130" s="341"/>
      <c r="F130" s="342" t="str">
        <f>IFERROR(__xludf.DUMMYFUNCTION("""COMPUTED_VALUE"""),"L")</f>
        <v>L</v>
      </c>
      <c r="G130" s="343" t="str">
        <f>IFERROR(__xludf.DUMMYFUNCTION("""COMPUTED_VALUE"""),"3.5T")</f>
        <v>3.5T</v>
      </c>
      <c r="H130" s="344" t="str">
        <f>IFERROR(__xludf.DUMMYFUNCTION("""COMPUTED_VALUE"""),"김희철")</f>
        <v>김희철</v>
      </c>
      <c r="I130" s="342" t="str">
        <f>IFERROR(__xludf.DUMMYFUNCTION("""COMPUTED_VALUE"""),"김포 -&gt; 본사")</f>
        <v>김포 -&gt; 본사</v>
      </c>
      <c r="J130" s="342" t="str">
        <f>IFERROR(__xludf.DUMMYFUNCTION("""COMPUTED_VALUE"""),"")</f>
        <v/>
      </c>
      <c r="K130" s="346"/>
      <c r="L130" s="338"/>
      <c r="M130" s="338"/>
      <c r="N130" s="338"/>
      <c r="O130" s="338"/>
      <c r="P130" s="338"/>
      <c r="Q130" s="338"/>
      <c r="R130" s="338"/>
      <c r="S130" s="338"/>
      <c r="T130" s="338"/>
      <c r="U130" s="338"/>
      <c r="V130" s="338"/>
      <c r="W130" s="338"/>
      <c r="X130" s="338"/>
      <c r="Y130" s="338"/>
      <c r="Z130" s="338"/>
      <c r="AA130" s="8"/>
    </row>
    <row r="131" ht="17.25" customHeight="1">
      <c r="A131" s="340">
        <f>IFERROR(__xludf.DUMMYFUNCTION("""COMPUTED_VALUE"""),46274.0)</f>
        <v>46274</v>
      </c>
      <c r="B131" s="341" t="str">
        <f>IFERROR(__xludf.DUMMYFUNCTION("""COMPUTED_VALUE"""),"이동제품")</f>
        <v>이동제품</v>
      </c>
      <c r="C131" s="341" t="str">
        <f>IFERROR(__xludf.DUMMYFUNCTION("""COMPUTED_VALUE"""),"자재물류")</f>
        <v>자재물류</v>
      </c>
      <c r="D131" s="342" t="str">
        <f>IFERROR(__xludf.DUMMYFUNCTION("""COMPUTED_VALUE"""),"승진 검정 300(B) 용기")</f>
        <v>승진 검정 300(B) 용기</v>
      </c>
      <c r="E131" s="341"/>
      <c r="F131" s="342" t="str">
        <f>IFERROR(__xludf.DUMMYFUNCTION("""COMPUTED_VALUE"""),"EA")</f>
        <v>EA</v>
      </c>
      <c r="G131" s="343" t="str">
        <f>IFERROR(__xludf.DUMMYFUNCTION("""COMPUTED_VALUE"""),"3.5T")</f>
        <v>3.5T</v>
      </c>
      <c r="H131" s="344" t="str">
        <f>IFERROR(__xludf.DUMMYFUNCTION("""COMPUTED_VALUE"""),"김희철")</f>
        <v>김희철</v>
      </c>
      <c r="I131" s="342" t="str">
        <f>IFERROR(__xludf.DUMMYFUNCTION("""COMPUTED_VALUE"""),"김포 -&gt; 본사")</f>
        <v>김포 -&gt; 본사</v>
      </c>
      <c r="J131" s="342" t="str">
        <f>IFERROR(__xludf.DUMMYFUNCTION("""COMPUTED_VALUE"""),"")</f>
        <v/>
      </c>
      <c r="K131" s="346"/>
      <c r="L131" s="338"/>
      <c r="M131" s="338"/>
      <c r="N131" s="338"/>
      <c r="O131" s="338"/>
      <c r="P131" s="338"/>
      <c r="Q131" s="338"/>
      <c r="R131" s="338"/>
      <c r="S131" s="338"/>
      <c r="T131" s="338"/>
      <c r="U131" s="338"/>
      <c r="V131" s="338"/>
      <c r="W131" s="338"/>
      <c r="X131" s="338"/>
      <c r="Y131" s="338"/>
      <c r="Z131" s="338"/>
      <c r="AA131" s="8"/>
    </row>
    <row r="132" ht="17.25" customHeight="1">
      <c r="A132" s="340">
        <f>IFERROR(__xludf.DUMMYFUNCTION("""COMPUTED_VALUE"""),46274.0)</f>
        <v>46274</v>
      </c>
      <c r="B132" s="341" t="str">
        <f>IFERROR(__xludf.DUMMYFUNCTION("""COMPUTED_VALUE"""),"이동제품")</f>
        <v>이동제품</v>
      </c>
      <c r="C132" s="341" t="str">
        <f>IFERROR(__xludf.DUMMYFUNCTION("""COMPUTED_VALUE"""),"자재물류")</f>
        <v>자재물류</v>
      </c>
      <c r="D132" s="342" t="str">
        <f>IFERROR(__xludf.DUMMYFUNCTION("""COMPUTED_VALUE"""),"0W30 점도스티커")</f>
        <v>0W30 점도스티커</v>
      </c>
      <c r="E132" s="341"/>
      <c r="F132" s="342" t="str">
        <f>IFERROR(__xludf.DUMMYFUNCTION("""COMPUTED_VALUE"""),"EA")</f>
        <v>EA</v>
      </c>
      <c r="G132" s="343" t="str">
        <f>IFERROR(__xludf.DUMMYFUNCTION("""COMPUTED_VALUE"""),"3.5T")</f>
        <v>3.5T</v>
      </c>
      <c r="H132" s="344" t="str">
        <f>IFERROR(__xludf.DUMMYFUNCTION("""COMPUTED_VALUE"""),"김희철")</f>
        <v>김희철</v>
      </c>
      <c r="I132" s="342" t="str">
        <f>IFERROR(__xludf.DUMMYFUNCTION("""COMPUTED_VALUE"""),"본사 -&gt; 김포")</f>
        <v>본사 -&gt; 김포</v>
      </c>
      <c r="J132" s="342" t="str">
        <f>IFERROR(__xludf.DUMMYFUNCTION("""COMPUTED_VALUE"""),"")</f>
        <v/>
      </c>
      <c r="K132" s="346"/>
      <c r="L132" s="338"/>
      <c r="M132" s="338"/>
      <c r="N132" s="338"/>
      <c r="O132" s="338"/>
      <c r="P132" s="338"/>
      <c r="Q132" s="338"/>
      <c r="R132" s="338"/>
      <c r="S132" s="338"/>
      <c r="T132" s="338"/>
      <c r="U132" s="338"/>
      <c r="V132" s="338"/>
      <c r="W132" s="338"/>
      <c r="X132" s="338"/>
      <c r="Y132" s="338"/>
      <c r="Z132" s="338"/>
      <c r="AA132" s="8"/>
    </row>
    <row r="133" ht="17.25" customHeight="1">
      <c r="A133" s="340">
        <f>IFERROR(__xludf.DUMMYFUNCTION("""COMPUTED_VALUE"""),46274.0)</f>
        <v>46274</v>
      </c>
      <c r="B133" s="341" t="str">
        <f>IFERROR(__xludf.DUMMYFUNCTION("""COMPUTED_VALUE"""),"이동제품")</f>
        <v>이동제품</v>
      </c>
      <c r="C133" s="341" t="str">
        <f>IFERROR(__xludf.DUMMYFUNCTION("""COMPUTED_VALUE"""),"자재물류")</f>
        <v>자재물류</v>
      </c>
      <c r="D133" s="342" t="str">
        <f>IFERROR(__xludf.DUMMYFUNCTION("""COMPUTED_VALUE"""),"4T 5W40 점도스티커")</f>
        <v>4T 5W40 점도스티커</v>
      </c>
      <c r="E133" s="341"/>
      <c r="F133" s="342" t="str">
        <f>IFERROR(__xludf.DUMMYFUNCTION("""COMPUTED_VALUE"""),"EA")</f>
        <v>EA</v>
      </c>
      <c r="G133" s="343" t="str">
        <f>IFERROR(__xludf.DUMMYFUNCTION("""COMPUTED_VALUE"""),"3.5T")</f>
        <v>3.5T</v>
      </c>
      <c r="H133" s="344" t="str">
        <f>IFERROR(__xludf.DUMMYFUNCTION("""COMPUTED_VALUE"""),"김희철")</f>
        <v>김희철</v>
      </c>
      <c r="I133" s="342" t="str">
        <f>IFERROR(__xludf.DUMMYFUNCTION("""COMPUTED_VALUE"""),"본사 -&gt; 김포")</f>
        <v>본사 -&gt; 김포</v>
      </c>
      <c r="J133" s="342" t="str">
        <f>IFERROR(__xludf.DUMMYFUNCTION("""COMPUTED_VALUE"""),"")</f>
        <v/>
      </c>
      <c r="K133" s="346"/>
      <c r="L133" s="338"/>
      <c r="M133" s="338"/>
      <c r="N133" s="338"/>
      <c r="O133" s="338"/>
      <c r="P133" s="338"/>
      <c r="Q133" s="338"/>
      <c r="R133" s="338"/>
      <c r="S133" s="338"/>
      <c r="T133" s="338"/>
      <c r="U133" s="338"/>
      <c r="V133" s="338"/>
      <c r="W133" s="338"/>
      <c r="X133" s="338"/>
      <c r="Y133" s="338"/>
      <c r="Z133" s="338"/>
      <c r="AA133" s="8"/>
    </row>
    <row r="134" ht="17.25" customHeight="1">
      <c r="A134" s="340">
        <f>IFERROR(__xludf.DUMMYFUNCTION("""COMPUTED_VALUE"""),46274.0)</f>
        <v>46274</v>
      </c>
      <c r="B134" s="341" t="str">
        <f>IFERROR(__xludf.DUMMYFUNCTION("""COMPUTED_VALUE"""),"이동제품")</f>
        <v>이동제품</v>
      </c>
      <c r="C134" s="341" t="str">
        <f>IFERROR(__xludf.DUMMYFUNCTION("""COMPUTED_VALUE"""),"자재물류")</f>
        <v>자재물류</v>
      </c>
      <c r="D134" s="342" t="str">
        <f>IFERROR(__xludf.DUMMYFUNCTION("""COMPUTED_VALUE"""),"썸오일 아웃박스")</f>
        <v>썸오일 아웃박스</v>
      </c>
      <c r="E134" s="341"/>
      <c r="F134" s="342"/>
      <c r="G134" s="343" t="str">
        <f>IFERROR(__xludf.DUMMYFUNCTION("""COMPUTED_VALUE"""),"3.5T")</f>
        <v>3.5T</v>
      </c>
      <c r="H134" s="344" t="str">
        <f>IFERROR(__xludf.DUMMYFUNCTION("""COMPUTED_VALUE"""),"김희철")</f>
        <v>김희철</v>
      </c>
      <c r="I134" s="342" t="str">
        <f>IFERROR(__xludf.DUMMYFUNCTION("""COMPUTED_VALUE"""),"명세서 수량 누락")</f>
        <v>명세서 수량 누락</v>
      </c>
      <c r="J134" s="342" t="str">
        <f>IFERROR(__xludf.DUMMYFUNCTION("""COMPUTED_VALUE"""),"")</f>
        <v/>
      </c>
      <c r="K134" s="346"/>
      <c r="L134" s="338"/>
      <c r="M134" s="338"/>
      <c r="N134" s="338"/>
      <c r="O134" s="338"/>
      <c r="P134" s="338"/>
      <c r="Q134" s="338"/>
      <c r="R134" s="338"/>
      <c r="S134" s="338"/>
      <c r="T134" s="338"/>
      <c r="U134" s="338"/>
      <c r="V134" s="338"/>
      <c r="W134" s="338"/>
      <c r="X134" s="338"/>
      <c r="Y134" s="338"/>
      <c r="Z134" s="338"/>
      <c r="AA134" s="8"/>
    </row>
    <row r="135" ht="17.25" customHeight="1">
      <c r="A135" s="340">
        <f>IFERROR(__xludf.DUMMYFUNCTION("""COMPUTED_VALUE"""),46274.0)</f>
        <v>46274</v>
      </c>
      <c r="B135" s="341" t="str">
        <f>IFERROR(__xludf.DUMMYFUNCTION("""COMPUTED_VALUE"""),"이동제품")</f>
        <v>이동제품</v>
      </c>
      <c r="C135" s="341" t="str">
        <f>IFERROR(__xludf.DUMMYFUNCTION("""COMPUTED_VALUE"""),"자재물류")</f>
        <v>자재물류</v>
      </c>
      <c r="D135" s="342" t="str">
        <f>IFERROR(__xludf.DUMMYFUNCTION("""COMPUTED_VALUE"""),"ODM 5W30")</f>
        <v>ODM 5W30</v>
      </c>
      <c r="E135" s="341"/>
      <c r="F135" s="342" t="str">
        <f>IFERROR(__xludf.DUMMYFUNCTION("""COMPUTED_VALUE"""),"L")</f>
        <v>L</v>
      </c>
      <c r="G135" s="343" t="str">
        <f>IFERROR(__xludf.DUMMYFUNCTION("""COMPUTED_VALUE"""),"3.5T")</f>
        <v>3.5T</v>
      </c>
      <c r="H135" s="344" t="str">
        <f>IFERROR(__xludf.DUMMYFUNCTION("""COMPUTED_VALUE"""),"김희철")</f>
        <v>김희철</v>
      </c>
      <c r="I135" s="342" t="str">
        <f>IFERROR(__xludf.DUMMYFUNCTION("""COMPUTED_VALUE"""),"본사 -&gt; 김포")</f>
        <v>본사 -&gt; 김포</v>
      </c>
      <c r="J135" s="342" t="str">
        <f>IFERROR(__xludf.DUMMYFUNCTION("""COMPUTED_VALUE"""),"")</f>
        <v/>
      </c>
      <c r="K135" s="346"/>
      <c r="L135" s="338"/>
      <c r="M135" s="338"/>
      <c r="N135" s="338"/>
      <c r="O135" s="338"/>
      <c r="P135" s="338"/>
      <c r="Q135" s="338"/>
      <c r="R135" s="338"/>
      <c r="S135" s="338"/>
      <c r="T135" s="338"/>
      <c r="U135" s="338"/>
      <c r="V135" s="338"/>
      <c r="W135" s="338"/>
      <c r="X135" s="338"/>
      <c r="Y135" s="338"/>
      <c r="Z135" s="338"/>
      <c r="AA135" s="8"/>
    </row>
    <row r="136" ht="17.25" customHeight="1">
      <c r="A136" s="340">
        <f>IFERROR(__xludf.DUMMYFUNCTION("""COMPUTED_VALUE"""),46274.0)</f>
        <v>46274</v>
      </c>
      <c r="B136" s="341" t="str">
        <f>IFERROR(__xludf.DUMMYFUNCTION("""COMPUTED_VALUE"""),"이동제품")</f>
        <v>이동제품</v>
      </c>
      <c r="C136" s="341" t="str">
        <f>IFERROR(__xludf.DUMMYFUNCTION("""COMPUTED_VALUE"""),"자재물류")</f>
        <v>자재물류</v>
      </c>
      <c r="D136" s="342" t="str">
        <f>IFERROR(__xludf.DUMMYFUNCTION("""COMPUTED_VALUE"""),"ODM 0W20")</f>
        <v>ODM 0W20</v>
      </c>
      <c r="E136" s="341"/>
      <c r="F136" s="342" t="str">
        <f>IFERROR(__xludf.DUMMYFUNCTION("""COMPUTED_VALUE"""),"L")</f>
        <v>L</v>
      </c>
      <c r="G136" s="343" t="str">
        <f>IFERROR(__xludf.DUMMYFUNCTION("""COMPUTED_VALUE"""),"3.5T")</f>
        <v>3.5T</v>
      </c>
      <c r="H136" s="344" t="str">
        <f>IFERROR(__xludf.DUMMYFUNCTION("""COMPUTED_VALUE"""),"김희철")</f>
        <v>김희철</v>
      </c>
      <c r="I136" s="342" t="str">
        <f>IFERROR(__xludf.DUMMYFUNCTION("""COMPUTED_VALUE"""),"본사 -&gt; 김포")</f>
        <v>본사 -&gt; 김포</v>
      </c>
      <c r="J136" s="342" t="str">
        <f>IFERROR(__xludf.DUMMYFUNCTION("""COMPUTED_VALUE"""),"")</f>
        <v/>
      </c>
      <c r="K136" s="346"/>
      <c r="L136" s="338"/>
      <c r="M136" s="338"/>
      <c r="N136" s="338"/>
      <c r="O136" s="338"/>
      <c r="P136" s="338"/>
      <c r="Q136" s="338"/>
      <c r="R136" s="338"/>
      <c r="S136" s="338"/>
      <c r="T136" s="338"/>
      <c r="U136" s="338"/>
      <c r="V136" s="338"/>
      <c r="W136" s="338"/>
      <c r="X136" s="338"/>
      <c r="Y136" s="338"/>
      <c r="Z136" s="338"/>
      <c r="AA136" s="8"/>
    </row>
    <row r="137" ht="17.25" customHeight="1">
      <c r="A137" s="340">
        <f>IFERROR(__xludf.DUMMYFUNCTION("""COMPUTED_VALUE"""),46274.0)</f>
        <v>46274</v>
      </c>
      <c r="B137" s="341" t="str">
        <f>IFERROR(__xludf.DUMMYFUNCTION("""COMPUTED_VALUE"""),"이동제품")</f>
        <v>이동제품</v>
      </c>
      <c r="C137" s="341" t="str">
        <f>IFERROR(__xludf.DUMMYFUNCTION("""COMPUTED_VALUE"""),"자재물류")</f>
        <v>자재물류</v>
      </c>
      <c r="D137" s="342" t="str">
        <f>IFERROR(__xludf.DUMMYFUNCTION("""COMPUTED_VALUE"""),"GT 0W30")</f>
        <v>GT 0W30</v>
      </c>
      <c r="E137" s="341" t="str">
        <f>IFERROR(__xludf.DUMMYFUNCTION("""COMPUTED_VALUE"""),"1L")</f>
        <v>1L</v>
      </c>
      <c r="F137" s="342" t="str">
        <f>IFERROR(__xludf.DUMMYFUNCTION("""COMPUTED_VALUE"""),"EA")</f>
        <v>EA</v>
      </c>
      <c r="G137" s="343" t="str">
        <f>IFERROR(__xludf.DUMMYFUNCTION("""COMPUTED_VALUE"""),"3.5T")</f>
        <v>3.5T</v>
      </c>
      <c r="H137" s="344" t="str">
        <f>IFERROR(__xludf.DUMMYFUNCTION("""COMPUTED_VALUE"""),"김희철")</f>
        <v>김희철</v>
      </c>
      <c r="I137" s="342" t="str">
        <f>IFERROR(__xludf.DUMMYFUNCTION("""COMPUTED_VALUE"""),"본사 -&gt; 김포")</f>
        <v>본사 -&gt; 김포</v>
      </c>
      <c r="J137" s="342" t="str">
        <f>IFERROR(__xludf.DUMMYFUNCTION("""COMPUTED_VALUE"""),"")</f>
        <v/>
      </c>
      <c r="K137" s="346"/>
      <c r="L137" s="338"/>
      <c r="M137" s="338"/>
      <c r="N137" s="338"/>
      <c r="O137" s="338"/>
      <c r="P137" s="338"/>
      <c r="Q137" s="338"/>
      <c r="R137" s="338"/>
      <c r="S137" s="338"/>
      <c r="T137" s="338"/>
      <c r="U137" s="338"/>
      <c r="V137" s="338"/>
      <c r="W137" s="338"/>
      <c r="X137" s="338"/>
      <c r="Y137" s="338"/>
      <c r="Z137" s="338"/>
      <c r="AA137" s="8"/>
    </row>
    <row r="138" ht="17.25" customHeight="1">
      <c r="A138" s="340">
        <f>IFERROR(__xludf.DUMMYFUNCTION("""COMPUTED_VALUE"""),46274.0)</f>
        <v>46274</v>
      </c>
      <c r="B138" s="341" t="str">
        <f>IFERROR(__xludf.DUMMYFUNCTION("""COMPUTED_VALUE"""),"이동제품")</f>
        <v>이동제품</v>
      </c>
      <c r="C138" s="341" t="str">
        <f>IFERROR(__xludf.DUMMYFUNCTION("""COMPUTED_VALUE"""),"자재물류")</f>
        <v>자재물류</v>
      </c>
      <c r="D138" s="342" t="str">
        <f>IFERROR(__xludf.DUMMYFUNCTION("""COMPUTED_VALUE"""),"GT 0W30 용기")</f>
        <v>GT 0W30 용기</v>
      </c>
      <c r="E138" s="341"/>
      <c r="F138" s="342" t="str">
        <f>IFERROR(__xludf.DUMMYFUNCTION("""COMPUTED_VALUE"""),"EA")</f>
        <v>EA</v>
      </c>
      <c r="G138" s="343" t="str">
        <f>IFERROR(__xludf.DUMMYFUNCTION("""COMPUTED_VALUE"""),"3.5T")</f>
        <v>3.5T</v>
      </c>
      <c r="H138" s="344" t="str">
        <f>IFERROR(__xludf.DUMMYFUNCTION("""COMPUTED_VALUE"""),"김희철")</f>
        <v>김희철</v>
      </c>
      <c r="I138" s="342" t="str">
        <f>IFERROR(__xludf.DUMMYFUNCTION("""COMPUTED_VALUE"""),"본사 -&gt; 김포")</f>
        <v>본사 -&gt; 김포</v>
      </c>
      <c r="J138" s="342" t="str">
        <f>IFERROR(__xludf.DUMMYFUNCTION("""COMPUTED_VALUE"""),"")</f>
        <v/>
      </c>
      <c r="K138" s="346"/>
      <c r="L138" s="338"/>
      <c r="M138" s="338"/>
      <c r="N138" s="338"/>
      <c r="O138" s="338"/>
      <c r="P138" s="338"/>
      <c r="Q138" s="338"/>
      <c r="R138" s="338"/>
      <c r="S138" s="338"/>
      <c r="T138" s="338"/>
      <c r="U138" s="338"/>
      <c r="V138" s="338"/>
      <c r="W138" s="338"/>
      <c r="X138" s="338"/>
      <c r="Y138" s="338"/>
      <c r="Z138" s="338"/>
      <c r="AA138" s="8"/>
    </row>
    <row r="139" ht="17.25" customHeight="1">
      <c r="A139" s="340">
        <f>IFERROR(__xludf.DUMMYFUNCTION("""COMPUTED_VALUE"""),46274.0)</f>
        <v>46274</v>
      </c>
      <c r="B139" s="341" t="str">
        <f>IFERROR(__xludf.DUMMYFUNCTION("""COMPUTED_VALUE"""),"이동제품")</f>
        <v>이동제품</v>
      </c>
      <c r="C139" s="341" t="str">
        <f>IFERROR(__xludf.DUMMYFUNCTION("""COMPUTED_VALUE"""),"자재물류")</f>
        <v>자재물류</v>
      </c>
      <c r="D139" s="342" t="str">
        <f>IFERROR(__xludf.DUMMYFUNCTION("""COMPUTED_VALUE"""),"45m/m캡 (검정)")</f>
        <v>45m/m캡 (검정)</v>
      </c>
      <c r="E139" s="341"/>
      <c r="F139" s="342" t="str">
        <f>IFERROR(__xludf.DUMMYFUNCTION("""COMPUTED_VALUE"""),"EA")</f>
        <v>EA</v>
      </c>
      <c r="G139" s="343" t="str">
        <f>IFERROR(__xludf.DUMMYFUNCTION("""COMPUTED_VALUE"""),"3.5T")</f>
        <v>3.5T</v>
      </c>
      <c r="H139" s="344" t="str">
        <f>IFERROR(__xludf.DUMMYFUNCTION("""COMPUTED_VALUE"""),"김희철")</f>
        <v>김희철</v>
      </c>
      <c r="I139" s="342" t="str">
        <f>IFERROR(__xludf.DUMMYFUNCTION("""COMPUTED_VALUE"""),"본사 -&gt; 김포")</f>
        <v>본사 -&gt; 김포</v>
      </c>
      <c r="J139" s="342" t="str">
        <f>IFERROR(__xludf.DUMMYFUNCTION("""COMPUTED_VALUE"""),"")</f>
        <v/>
      </c>
      <c r="K139" s="346"/>
      <c r="L139" s="338"/>
      <c r="M139" s="338"/>
      <c r="N139" s="338"/>
      <c r="O139" s="338"/>
      <c r="P139" s="338"/>
      <c r="Q139" s="338"/>
      <c r="R139" s="338"/>
      <c r="S139" s="338"/>
      <c r="T139" s="338"/>
      <c r="U139" s="338"/>
      <c r="V139" s="338"/>
      <c r="W139" s="338"/>
      <c r="X139" s="338"/>
      <c r="Y139" s="338"/>
      <c r="Z139" s="338"/>
      <c r="AA139" s="8"/>
    </row>
    <row r="140" ht="17.25" customHeight="1">
      <c r="A140" s="340">
        <f>IFERROR(__xludf.DUMMYFUNCTION("""COMPUTED_VALUE"""),46274.0)</f>
        <v>46274</v>
      </c>
      <c r="B140" s="341" t="str">
        <f>IFERROR(__xludf.DUMMYFUNCTION("""COMPUTED_VALUE"""),"이동제품")</f>
        <v>이동제품</v>
      </c>
      <c r="C140" s="341" t="str">
        <f>IFERROR(__xludf.DUMMYFUNCTION("""COMPUTED_VALUE"""),"자재물류")</f>
        <v>자재물류</v>
      </c>
      <c r="D140" s="342" t="str">
        <f>IFERROR(__xludf.DUMMYFUNCTION("""COMPUTED_VALUE"""),"썸오일 5W30 아웃박스")</f>
        <v>썸오일 5W30 아웃박스</v>
      </c>
      <c r="E140" s="341"/>
      <c r="F140" s="342" t="str">
        <f>IFERROR(__xludf.DUMMYFUNCTION("""COMPUTED_VALUE"""),"EA")</f>
        <v>EA</v>
      </c>
      <c r="G140" s="343" t="str">
        <f>IFERROR(__xludf.DUMMYFUNCTION("""COMPUTED_VALUE"""),"3.5T")</f>
        <v>3.5T</v>
      </c>
      <c r="H140" s="344" t="str">
        <f>IFERROR(__xludf.DUMMYFUNCTION("""COMPUTED_VALUE"""),"김희철")</f>
        <v>김희철</v>
      </c>
      <c r="I140" s="342" t="str">
        <f>IFERROR(__xludf.DUMMYFUNCTION("""COMPUTED_VALUE"""),"본사 -&gt; 김포")</f>
        <v>본사 -&gt; 김포</v>
      </c>
      <c r="J140" s="342" t="str">
        <f>IFERROR(__xludf.DUMMYFUNCTION("""COMPUTED_VALUE"""),"")</f>
        <v/>
      </c>
      <c r="K140" s="346"/>
      <c r="L140" s="338"/>
      <c r="M140" s="338"/>
      <c r="N140" s="338"/>
      <c r="O140" s="338"/>
      <c r="P140" s="338"/>
      <c r="Q140" s="338"/>
      <c r="R140" s="338"/>
      <c r="S140" s="338"/>
      <c r="T140" s="338"/>
      <c r="U140" s="338"/>
      <c r="V140" s="338"/>
      <c r="W140" s="338"/>
      <c r="X140" s="338"/>
      <c r="Y140" s="338"/>
      <c r="Z140" s="338"/>
      <c r="AA140" s="8"/>
    </row>
    <row r="141" ht="17.25" customHeight="1">
      <c r="A141" s="340">
        <f>IFERROR(__xludf.DUMMYFUNCTION("""COMPUTED_VALUE"""),46274.0)</f>
        <v>46274</v>
      </c>
      <c r="B141" s="341" t="str">
        <f>IFERROR(__xludf.DUMMYFUNCTION("""COMPUTED_VALUE"""),"이동제품")</f>
        <v>이동제품</v>
      </c>
      <c r="C141" s="341" t="str">
        <f>IFERROR(__xludf.DUMMYFUNCTION("""COMPUTED_VALUE"""),"자재물류")</f>
        <v>자재물류</v>
      </c>
      <c r="D141" s="342" t="str">
        <f>IFERROR(__xludf.DUMMYFUNCTION("""COMPUTED_VALUE"""),"GT 무라벨 용기")</f>
        <v>GT 무라벨 용기</v>
      </c>
      <c r="E141" s="341"/>
      <c r="F141" s="342" t="str">
        <f>IFERROR(__xludf.DUMMYFUNCTION("""COMPUTED_VALUE"""),"EA")</f>
        <v>EA</v>
      </c>
      <c r="G141" s="343" t="str">
        <f>IFERROR(__xludf.DUMMYFUNCTION("""COMPUTED_VALUE"""),"3.5T")</f>
        <v>3.5T</v>
      </c>
      <c r="H141" s="344" t="str">
        <f>IFERROR(__xludf.DUMMYFUNCTION("""COMPUTED_VALUE"""),"김희철")</f>
        <v>김희철</v>
      </c>
      <c r="I141" s="342" t="str">
        <f>IFERROR(__xludf.DUMMYFUNCTION("""COMPUTED_VALUE"""),"본사 -&gt; 김포")</f>
        <v>본사 -&gt; 김포</v>
      </c>
      <c r="J141" s="342" t="str">
        <f>IFERROR(__xludf.DUMMYFUNCTION("""COMPUTED_VALUE"""),"")</f>
        <v/>
      </c>
      <c r="K141" s="346"/>
      <c r="L141" s="338"/>
      <c r="M141" s="338"/>
      <c r="N141" s="338"/>
      <c r="O141" s="338"/>
      <c r="P141" s="338"/>
      <c r="Q141" s="338"/>
      <c r="R141" s="338"/>
      <c r="S141" s="338"/>
      <c r="T141" s="338"/>
      <c r="U141" s="338"/>
      <c r="V141" s="338"/>
      <c r="W141" s="338"/>
      <c r="X141" s="338"/>
      <c r="Y141" s="338"/>
      <c r="Z141" s="338"/>
      <c r="AA141" s="8"/>
    </row>
    <row r="142" ht="17.25" customHeight="1">
      <c r="A142" s="340">
        <f>IFERROR(__xludf.DUMMYFUNCTION("""COMPUTED_VALUE"""),46274.0)</f>
        <v>46274</v>
      </c>
      <c r="B142" s="341" t="str">
        <f>IFERROR(__xludf.DUMMYFUNCTION("""COMPUTED_VALUE"""),"이동제품")</f>
        <v>이동제품</v>
      </c>
      <c r="C142" s="341" t="str">
        <f>IFERROR(__xludf.DUMMYFUNCTION("""COMPUTED_VALUE"""),"자재물류")</f>
        <v>자재물류</v>
      </c>
      <c r="D142" s="342" t="str">
        <f>IFERROR(__xludf.DUMMYFUNCTION("""COMPUTED_VALUE"""),"썸오일 5W40")</f>
        <v>썸오일 5W40</v>
      </c>
      <c r="E142" s="341"/>
      <c r="F142" s="342" t="str">
        <f>IFERROR(__xludf.DUMMYFUNCTION("""COMPUTED_VALUE"""),"L")</f>
        <v>L</v>
      </c>
      <c r="G142" s="343" t="str">
        <f>IFERROR(__xludf.DUMMYFUNCTION("""COMPUTED_VALUE"""),"3.5T")</f>
        <v>3.5T</v>
      </c>
      <c r="H142" s="344" t="str">
        <f>IFERROR(__xludf.DUMMYFUNCTION("""COMPUTED_VALUE"""),"김희철")</f>
        <v>김희철</v>
      </c>
      <c r="I142" s="342" t="str">
        <f>IFERROR(__xludf.DUMMYFUNCTION("""COMPUTED_VALUE"""),"본사 -&gt; 김포")</f>
        <v>본사 -&gt; 김포</v>
      </c>
      <c r="J142" s="342" t="str">
        <f>IFERROR(__xludf.DUMMYFUNCTION("""COMPUTED_VALUE"""),"")</f>
        <v/>
      </c>
      <c r="K142" s="346"/>
      <c r="L142" s="338"/>
      <c r="M142" s="338"/>
      <c r="N142" s="338"/>
      <c r="O142" s="338"/>
      <c r="P142" s="338"/>
      <c r="Q142" s="338"/>
      <c r="R142" s="338"/>
      <c r="S142" s="338"/>
      <c r="T142" s="338"/>
      <c r="U142" s="338"/>
      <c r="V142" s="338"/>
      <c r="W142" s="338"/>
      <c r="X142" s="338"/>
      <c r="Y142" s="338"/>
      <c r="Z142" s="338"/>
      <c r="AA142" s="8"/>
    </row>
    <row r="143" ht="17.25" customHeight="1">
      <c r="A143" s="340">
        <f>IFERROR(__xludf.DUMMYFUNCTION("""COMPUTED_VALUE"""),46274.0)</f>
        <v>46274</v>
      </c>
      <c r="B143" s="341" t="str">
        <f>IFERROR(__xludf.DUMMYFUNCTION("""COMPUTED_VALUE"""),"이동제품")</f>
        <v>이동제품</v>
      </c>
      <c r="C143" s="341" t="str">
        <f>IFERROR(__xludf.DUMMYFUNCTION("""COMPUTED_VALUE"""),"자재물류")</f>
        <v>자재물류</v>
      </c>
      <c r="D143" s="342" t="str">
        <f>IFERROR(__xludf.DUMMYFUNCTION("""COMPUTED_VALUE"""),"AZ-37")</f>
        <v>AZ-37</v>
      </c>
      <c r="E143" s="341"/>
      <c r="F143" s="342" t="str">
        <f>IFERROR(__xludf.DUMMYFUNCTION("""COMPUTED_VALUE"""),"L")</f>
        <v>L</v>
      </c>
      <c r="G143" s="343" t="str">
        <f>IFERROR(__xludf.DUMMYFUNCTION("""COMPUTED_VALUE"""),"3.5T")</f>
        <v>3.5T</v>
      </c>
      <c r="H143" s="344" t="str">
        <f>IFERROR(__xludf.DUMMYFUNCTION("""COMPUTED_VALUE"""),"김희철")</f>
        <v>김희철</v>
      </c>
      <c r="I143" s="342" t="str">
        <f>IFERROR(__xludf.DUMMYFUNCTION("""COMPUTED_VALUE"""),"본사 -&gt; 김포")</f>
        <v>본사 -&gt; 김포</v>
      </c>
      <c r="J143" s="342" t="str">
        <f>IFERROR(__xludf.DUMMYFUNCTION("""COMPUTED_VALUE"""),"")</f>
        <v/>
      </c>
      <c r="K143" s="346"/>
      <c r="L143" s="338"/>
      <c r="M143" s="338"/>
      <c r="N143" s="338"/>
      <c r="O143" s="338"/>
      <c r="P143" s="338"/>
      <c r="Q143" s="338"/>
      <c r="R143" s="338"/>
      <c r="S143" s="338"/>
      <c r="T143" s="338"/>
      <c r="U143" s="338"/>
      <c r="V143" s="338"/>
      <c r="W143" s="338"/>
      <c r="X143" s="338"/>
      <c r="Y143" s="338"/>
      <c r="Z143" s="338"/>
      <c r="AA143" s="8"/>
    </row>
    <row r="144" ht="17.25" customHeight="1">
      <c r="A144" s="340">
        <f>IFERROR(__xludf.DUMMYFUNCTION("""COMPUTED_VALUE"""),46274.0)</f>
        <v>46274</v>
      </c>
      <c r="B144" s="341" t="str">
        <f>IFERROR(__xludf.DUMMYFUNCTION("""COMPUTED_VALUE"""),"이동제품")</f>
        <v>이동제품</v>
      </c>
      <c r="C144" s="341" t="str">
        <f>IFERROR(__xludf.DUMMYFUNCTION("""COMPUTED_VALUE"""),"자재물류")</f>
        <v>자재물류</v>
      </c>
      <c r="D144" s="342" t="str">
        <f>IFERROR(__xludf.DUMMYFUNCTION("""COMPUTED_VALUE"""),"두리 초록손잡이 용기")</f>
        <v>두리 초록손잡이 용기</v>
      </c>
      <c r="E144" s="341"/>
      <c r="F144" s="342" t="str">
        <f>IFERROR(__xludf.DUMMYFUNCTION("""COMPUTED_VALUE"""),"EA")</f>
        <v>EA</v>
      </c>
      <c r="G144" s="343" t="str">
        <f>IFERROR(__xludf.DUMMYFUNCTION("""COMPUTED_VALUE"""),"3.5T")</f>
        <v>3.5T</v>
      </c>
      <c r="H144" s="344" t="str">
        <f>IFERROR(__xludf.DUMMYFUNCTION("""COMPUTED_VALUE"""),"김희철")</f>
        <v>김희철</v>
      </c>
      <c r="I144" s="342" t="str">
        <f>IFERROR(__xludf.DUMMYFUNCTION("""COMPUTED_VALUE"""),"본사 -&gt; 김포")</f>
        <v>본사 -&gt; 김포</v>
      </c>
      <c r="J144" s="342" t="str">
        <f>IFERROR(__xludf.DUMMYFUNCTION("""COMPUTED_VALUE"""),"")</f>
        <v/>
      </c>
      <c r="K144" s="346"/>
      <c r="L144" s="338"/>
      <c r="M144" s="338"/>
      <c r="N144" s="338"/>
      <c r="O144" s="338"/>
      <c r="P144" s="338"/>
      <c r="Q144" s="338"/>
      <c r="R144" s="338"/>
      <c r="S144" s="338"/>
      <c r="T144" s="338"/>
      <c r="U144" s="338"/>
      <c r="V144" s="338"/>
      <c r="W144" s="338"/>
      <c r="X144" s="338"/>
      <c r="Y144" s="338"/>
      <c r="Z144" s="338"/>
      <c r="AA144" s="8"/>
    </row>
    <row r="145" ht="17.25" customHeight="1">
      <c r="A145" s="340">
        <f>IFERROR(__xludf.DUMMYFUNCTION("""COMPUTED_VALUE"""),46274.0)</f>
        <v>46274</v>
      </c>
      <c r="B145" s="341" t="str">
        <f>IFERROR(__xludf.DUMMYFUNCTION("""COMPUTED_VALUE"""),"택배출고현황")</f>
        <v>택배출고현황</v>
      </c>
      <c r="C145" s="341" t="str">
        <f>IFERROR(__xludf.DUMMYFUNCTION("""COMPUTED_VALUE"""),"택배출고현황")</f>
        <v>택배출고현황</v>
      </c>
      <c r="D145" s="342" t="str">
        <f>IFERROR(__xludf.DUMMYFUNCTION("""COMPUTED_VALUE"""),"경동택배")</f>
        <v>경동택배</v>
      </c>
      <c r="E145" s="341" t="str">
        <f>IFERROR(__xludf.DUMMYFUNCTION("""COMPUTED_VALUE"""),"")</f>
        <v/>
      </c>
      <c r="F145" s="342"/>
      <c r="G145" s="343" t="str">
        <f>IFERROR(__xludf.DUMMYFUNCTION("""COMPUTED_VALUE"""),"")</f>
        <v/>
      </c>
      <c r="H145" s="344" t="str">
        <f>IFERROR(__xludf.DUMMYFUNCTION("""COMPUTED_VALUE"""),"")</f>
        <v/>
      </c>
      <c r="I145" s="342" t="str">
        <f>IFERROR(__xludf.DUMMYFUNCTION("""COMPUTED_VALUE"""),"")</f>
        <v/>
      </c>
      <c r="J145" s="342" t="str">
        <f>IFERROR(__xludf.DUMMYFUNCTION("""COMPUTED_VALUE"""),"")</f>
        <v/>
      </c>
      <c r="K145" s="346"/>
      <c r="L145" s="338"/>
      <c r="M145" s="338"/>
      <c r="N145" s="338"/>
      <c r="O145" s="338"/>
      <c r="P145" s="338"/>
      <c r="Q145" s="338"/>
      <c r="R145" s="338"/>
      <c r="S145" s="338"/>
      <c r="T145" s="338"/>
      <c r="U145" s="338"/>
      <c r="V145" s="338"/>
      <c r="W145" s="338"/>
      <c r="X145" s="338"/>
      <c r="Y145" s="338"/>
      <c r="Z145" s="338"/>
      <c r="AA145" s="8"/>
    </row>
    <row r="146" ht="17.25" customHeight="1">
      <c r="A146" s="340">
        <f>IFERROR(__xludf.DUMMYFUNCTION("""COMPUTED_VALUE"""),46274.0)</f>
        <v>46274</v>
      </c>
      <c r="B146" s="341" t="str">
        <f>IFERROR(__xludf.DUMMYFUNCTION("""COMPUTED_VALUE"""),"택배출고현황")</f>
        <v>택배출고현황</v>
      </c>
      <c r="C146" s="341" t="str">
        <f>IFERROR(__xludf.DUMMYFUNCTION("""COMPUTED_VALUE"""),"택배출고현황")</f>
        <v>택배출고현황</v>
      </c>
      <c r="D146" s="342" t="str">
        <f>IFERROR(__xludf.DUMMYFUNCTION("""COMPUTED_VALUE"""),"용차")</f>
        <v>용차</v>
      </c>
      <c r="E146" s="341" t="str">
        <f>IFERROR(__xludf.DUMMYFUNCTION("""COMPUTED_VALUE"""),"")</f>
        <v/>
      </c>
      <c r="F146" s="342"/>
      <c r="G146" s="343" t="str">
        <f>IFERROR(__xludf.DUMMYFUNCTION("""COMPUTED_VALUE"""),"")</f>
        <v/>
      </c>
      <c r="H146" s="344" t="str">
        <f>IFERROR(__xludf.DUMMYFUNCTION("""COMPUTED_VALUE"""),"")</f>
        <v/>
      </c>
      <c r="I146" s="342" t="str">
        <f>IFERROR(__xludf.DUMMYFUNCTION("""COMPUTED_VALUE"""),"")</f>
        <v/>
      </c>
      <c r="J146" s="342" t="str">
        <f>IFERROR(__xludf.DUMMYFUNCTION("""COMPUTED_VALUE"""),"")</f>
        <v/>
      </c>
      <c r="K146" s="346"/>
      <c r="L146" s="338"/>
      <c r="M146" s="338"/>
      <c r="N146" s="338"/>
      <c r="O146" s="338"/>
      <c r="P146" s="338"/>
      <c r="Q146" s="338"/>
      <c r="R146" s="338"/>
      <c r="S146" s="338"/>
      <c r="T146" s="338"/>
      <c r="U146" s="338"/>
      <c r="V146" s="338"/>
      <c r="W146" s="338"/>
      <c r="X146" s="338"/>
      <c r="Y146" s="338"/>
      <c r="Z146" s="338"/>
      <c r="AA146" s="8"/>
    </row>
    <row r="147" ht="17.25" customHeight="1">
      <c r="A147" s="340">
        <f>IFERROR(__xludf.DUMMYFUNCTION("""COMPUTED_VALUE"""),46274.0)</f>
        <v>46274</v>
      </c>
      <c r="B147" s="341" t="str">
        <f>IFERROR(__xludf.DUMMYFUNCTION("""COMPUTED_VALUE"""),"택배출고현황")</f>
        <v>택배출고현황</v>
      </c>
      <c r="C147" s="341" t="str">
        <f>IFERROR(__xludf.DUMMYFUNCTION("""COMPUTED_VALUE"""),"택배출고현황")</f>
        <v>택배출고현황</v>
      </c>
      <c r="D147" s="342" t="str">
        <f>IFERROR(__xludf.DUMMYFUNCTION("""COMPUTED_VALUE"""),"납품")</f>
        <v>납품</v>
      </c>
      <c r="E147" s="341" t="str">
        <f>IFERROR(__xludf.DUMMYFUNCTION("""COMPUTED_VALUE"""),"")</f>
        <v/>
      </c>
      <c r="F147" s="342"/>
      <c r="G147" s="343" t="str">
        <f>IFERROR(__xludf.DUMMYFUNCTION("""COMPUTED_VALUE"""),"")</f>
        <v/>
      </c>
      <c r="H147" s="344" t="str">
        <f>IFERROR(__xludf.DUMMYFUNCTION("""COMPUTED_VALUE"""),"")</f>
        <v/>
      </c>
      <c r="I147" s="342" t="str">
        <f>IFERROR(__xludf.DUMMYFUNCTION("""COMPUTED_VALUE"""),"")</f>
        <v/>
      </c>
      <c r="J147" s="342" t="str">
        <f>IFERROR(__xludf.DUMMYFUNCTION("""COMPUTED_VALUE"""),"")</f>
        <v/>
      </c>
      <c r="K147" s="346"/>
      <c r="L147" s="338"/>
      <c r="M147" s="338"/>
      <c r="N147" s="338"/>
      <c r="O147" s="338"/>
      <c r="P147" s="338"/>
      <c r="Q147" s="338"/>
      <c r="R147" s="338"/>
      <c r="S147" s="338"/>
      <c r="T147" s="338"/>
      <c r="U147" s="338"/>
      <c r="V147" s="338"/>
      <c r="W147" s="338"/>
      <c r="X147" s="338"/>
      <c r="Y147" s="338"/>
      <c r="Z147" s="338"/>
      <c r="AA147" s="8"/>
    </row>
    <row r="148" ht="17.25" customHeight="1">
      <c r="A148" s="340">
        <f>IFERROR(__xludf.DUMMYFUNCTION("""COMPUTED_VALUE"""),46275.0)</f>
        <v>46275</v>
      </c>
      <c r="B148" s="341" t="str">
        <f>IFERROR(__xludf.DUMMYFUNCTION("""COMPUTED_VALUE"""),"포장")</f>
        <v>포장</v>
      </c>
      <c r="C148" s="341" t="str">
        <f>IFERROR(__xludf.DUMMYFUNCTION("""COMPUTED_VALUE"""),"포장부")</f>
        <v>포장부</v>
      </c>
      <c r="D148" s="342" t="str">
        <f>IFERROR(__xludf.DUMMYFUNCTION("""COMPUTED_VALUE"""),"1AA40005 / 썸오일 100% 합성엔진오일 5W30 | 1L")</f>
        <v>1AA40005 / 썸오일 100% 합성엔진오일 5W30 | 1L</v>
      </c>
      <c r="E148" s="341" t="str">
        <f>IFERROR(__xludf.DUMMYFUNCTION("""COMPUTED_VALUE"""),"1L")</f>
        <v>1L</v>
      </c>
      <c r="F148" s="342">
        <f>IFERROR(__xludf.DUMMYFUNCTION("""COMPUTED_VALUE"""),768.0)</f>
        <v>768</v>
      </c>
      <c r="G148" s="343">
        <f>IFERROR(__xludf.DUMMYFUNCTION("""COMPUTED_VALUE"""),3.0)</f>
        <v>3</v>
      </c>
      <c r="H148" s="344">
        <f>IFERROR(__xludf.DUMMYFUNCTION("""COMPUTED_VALUE"""),6.0)</f>
        <v>6</v>
      </c>
      <c r="I148" s="342" t="str">
        <f>IFERROR(__xludf.DUMMYFUNCTION("""COMPUTED_VALUE"""),"자동")</f>
        <v>자동</v>
      </c>
      <c r="J148" s="342" t="str">
        <f>IFERROR(__xludf.DUMMYFUNCTION("""COMPUTED_VALUE"""),"엔진오일")</f>
        <v>엔진오일</v>
      </c>
      <c r="K148" s="346"/>
      <c r="L148" s="338"/>
      <c r="M148" s="338"/>
      <c r="N148" s="338"/>
      <c r="O148" s="338"/>
      <c r="P148" s="338"/>
      <c r="Q148" s="338"/>
      <c r="R148" s="338"/>
      <c r="S148" s="338"/>
      <c r="T148" s="338"/>
      <c r="U148" s="338"/>
      <c r="V148" s="338"/>
      <c r="W148" s="338"/>
      <c r="X148" s="338"/>
      <c r="Y148" s="338"/>
      <c r="Z148" s="338"/>
      <c r="AA148" s="8"/>
    </row>
    <row r="149" ht="17.25" customHeight="1">
      <c r="A149" s="340">
        <f>IFERROR(__xludf.DUMMYFUNCTION("""COMPUTED_VALUE"""),46275.0)</f>
        <v>46275</v>
      </c>
      <c r="B149" s="341" t="str">
        <f>IFERROR(__xludf.DUMMYFUNCTION("""COMPUTED_VALUE"""),"포장")</f>
        <v>포장</v>
      </c>
      <c r="C149" s="341" t="str">
        <f>IFERROR(__xludf.DUMMYFUNCTION("""COMPUTED_VALUE"""),"포장부")</f>
        <v>포장부</v>
      </c>
      <c r="D149" s="342" t="str">
        <f>IFERROR(__xludf.DUMMYFUNCTION("""COMPUTED_VALUE"""),"1AH40001 / 프로텍 프리미엄 브레이크액 DOT-4+ | 1L")</f>
        <v>1AH40001 / 프로텍 프리미엄 브레이크액 DOT-4+ | 1L</v>
      </c>
      <c r="E149" s="341" t="str">
        <f>IFERROR(__xludf.DUMMYFUNCTION("""COMPUTED_VALUE"""),"1L")</f>
        <v>1L</v>
      </c>
      <c r="F149" s="342">
        <f>IFERROR(__xludf.DUMMYFUNCTION("""COMPUTED_VALUE"""),72.0)</f>
        <v>72</v>
      </c>
      <c r="G149" s="343">
        <f>IFERROR(__xludf.DUMMYFUNCTION("""COMPUTED_VALUE"""),3.0)</f>
        <v>3</v>
      </c>
      <c r="H149" s="344">
        <f>IFERROR(__xludf.DUMMYFUNCTION("""COMPUTED_VALUE"""),3.0)</f>
        <v>3</v>
      </c>
      <c r="I149" s="342" t="str">
        <f>IFERROR(__xludf.DUMMYFUNCTION("""COMPUTED_VALUE"""),"수동3")</f>
        <v>수동3</v>
      </c>
      <c r="J149" s="342" t="str">
        <f>IFERROR(__xludf.DUMMYFUNCTION("""COMPUTED_VALUE"""),"브레이크액")</f>
        <v>브레이크액</v>
      </c>
      <c r="K149" s="346"/>
      <c r="L149" s="338"/>
      <c r="M149" s="338"/>
      <c r="N149" s="338"/>
      <c r="O149" s="338"/>
      <c r="P149" s="338"/>
      <c r="Q149" s="338"/>
      <c r="R149" s="338"/>
      <c r="S149" s="338"/>
      <c r="T149" s="338"/>
      <c r="U149" s="338"/>
      <c r="V149" s="338"/>
      <c r="W149" s="338"/>
      <c r="X149" s="338"/>
      <c r="Y149" s="338"/>
      <c r="Z149" s="338"/>
      <c r="AA149" s="8"/>
    </row>
    <row r="150" ht="17.25" customHeight="1">
      <c r="A150" s="340">
        <f>IFERROR(__xludf.DUMMYFUNCTION("""COMPUTED_VALUE"""),46275.0)</f>
        <v>46275</v>
      </c>
      <c r="B150" s="341" t="str">
        <f>IFERROR(__xludf.DUMMYFUNCTION("""COMPUTED_VALUE"""),"포장")</f>
        <v>포장</v>
      </c>
      <c r="C150" s="341" t="str">
        <f>IFERROR(__xludf.DUMMYFUNCTION("""COMPUTED_VALUE"""),"포장부")</f>
        <v>포장부</v>
      </c>
      <c r="D150" s="342" t="str">
        <f>IFERROR(__xludf.DUMMYFUNCTION("""COMPUTED_VALUE"""),"1AH40001 / 프로텍 프리미엄 브레이크액 DOT-4+ | 1L")</f>
        <v>1AH40001 / 프로텍 프리미엄 브레이크액 DOT-4+ | 1L</v>
      </c>
      <c r="E150" s="341" t="str">
        <f>IFERROR(__xludf.DUMMYFUNCTION("""COMPUTED_VALUE"""),"1L")</f>
        <v>1L</v>
      </c>
      <c r="F150" s="342">
        <f>IFERROR(__xludf.DUMMYFUNCTION("""COMPUTED_VALUE"""),216.0)</f>
        <v>216</v>
      </c>
      <c r="G150" s="343">
        <f>IFERROR(__xludf.DUMMYFUNCTION("""COMPUTED_VALUE"""),3.0)</f>
        <v>3</v>
      </c>
      <c r="H150" s="344">
        <f>IFERROR(__xludf.DUMMYFUNCTION("""COMPUTED_VALUE"""),4.5)</f>
        <v>4.5</v>
      </c>
      <c r="I150" s="342" t="str">
        <f>IFERROR(__xludf.DUMMYFUNCTION("""COMPUTED_VALUE"""),"수동3")</f>
        <v>수동3</v>
      </c>
      <c r="J150" s="342" t="str">
        <f>IFERROR(__xludf.DUMMYFUNCTION("""COMPUTED_VALUE"""),"브레이크액")</f>
        <v>브레이크액</v>
      </c>
      <c r="K150" s="346"/>
      <c r="L150" s="338"/>
      <c r="M150" s="338"/>
      <c r="N150" s="338"/>
      <c r="O150" s="338"/>
      <c r="P150" s="338"/>
      <c r="Q150" s="338"/>
      <c r="R150" s="338"/>
      <c r="S150" s="338"/>
      <c r="T150" s="338"/>
      <c r="U150" s="338"/>
      <c r="V150" s="338"/>
      <c r="W150" s="338"/>
      <c r="X150" s="338"/>
      <c r="Y150" s="338"/>
      <c r="Z150" s="338"/>
      <c r="AA150" s="8"/>
    </row>
    <row r="151" ht="17.25" customHeight="1">
      <c r="A151" s="340">
        <f>IFERROR(__xludf.DUMMYFUNCTION("""COMPUTED_VALUE"""),46275.0)</f>
        <v>46275</v>
      </c>
      <c r="B151" s="341" t="str">
        <f>IFERROR(__xludf.DUMMYFUNCTION("""COMPUTED_VALUE"""),"포장")</f>
        <v>포장</v>
      </c>
      <c r="C151" s="341" t="str">
        <f>IFERROR(__xludf.DUMMYFUNCTION("""COMPUTED_VALUE"""),"포장부")</f>
        <v>포장부</v>
      </c>
      <c r="D151" s="342" t="str">
        <f>IFERROR(__xludf.DUMMYFUNCTION("""COMPUTED_VALUE"""),"1AA40005 / 썸오일 100% 합성엔진오일 5W30 | 1L")</f>
        <v>1AA40005 / 썸오일 100% 합성엔진오일 5W30 | 1L</v>
      </c>
      <c r="E151" s="341" t="str">
        <f>IFERROR(__xludf.DUMMYFUNCTION("""COMPUTED_VALUE"""),"1L")</f>
        <v>1L</v>
      </c>
      <c r="F151" s="342">
        <f>IFERROR(__xludf.DUMMYFUNCTION("""COMPUTED_VALUE"""),240.0)</f>
        <v>240</v>
      </c>
      <c r="G151" s="343">
        <f>IFERROR(__xludf.DUMMYFUNCTION("""COMPUTED_VALUE"""),3.0)</f>
        <v>3</v>
      </c>
      <c r="H151" s="344">
        <f>IFERROR(__xludf.DUMMYFUNCTION("""COMPUTED_VALUE"""),3.0)</f>
        <v>3</v>
      </c>
      <c r="I151" s="342" t="str">
        <f>IFERROR(__xludf.DUMMYFUNCTION("""COMPUTED_VALUE"""),"자동")</f>
        <v>자동</v>
      </c>
      <c r="J151" s="342" t="str">
        <f>IFERROR(__xludf.DUMMYFUNCTION("""COMPUTED_VALUE"""),"엔진오일")</f>
        <v>엔진오일</v>
      </c>
      <c r="K151" s="346"/>
      <c r="L151" s="338"/>
      <c r="M151" s="338"/>
      <c r="N151" s="338"/>
      <c r="O151" s="338"/>
      <c r="P151" s="338"/>
      <c r="Q151" s="338"/>
      <c r="R151" s="338"/>
      <c r="S151" s="338"/>
      <c r="T151" s="338"/>
      <c r="U151" s="338"/>
      <c r="V151" s="338"/>
      <c r="W151" s="338"/>
      <c r="X151" s="338"/>
      <c r="Y151" s="338"/>
      <c r="Z151" s="338"/>
      <c r="AA151" s="8"/>
    </row>
    <row r="152" ht="17.25" customHeight="1">
      <c r="A152" s="340">
        <f>IFERROR(__xludf.DUMMYFUNCTION("""COMPUTED_VALUE"""),46275.0)</f>
        <v>46275</v>
      </c>
      <c r="B152" s="341" t="str">
        <f>IFERROR(__xludf.DUMMYFUNCTION("""COMPUTED_VALUE"""),"라벨")</f>
        <v>라벨</v>
      </c>
      <c r="C152" s="341" t="str">
        <f>IFERROR(__xludf.DUMMYFUNCTION("""COMPUTED_VALUE"""),"라벨부")</f>
        <v>라벨부</v>
      </c>
      <c r="D152" s="342" t="str">
        <f>IFERROR(__xludf.DUMMYFUNCTION("""COMPUTED_VALUE"""),"DA020664 / 프로텍 브레이크액 DOT-4+ 1L 라벨 | 81*111")</f>
        <v>DA020664 / 프로텍 브레이크액 DOT-4+ 1L 라벨 | 81*111</v>
      </c>
      <c r="E152" s="341" t="str">
        <f>IFERROR(__xludf.DUMMYFUNCTION("""COMPUTED_VALUE"""),"81*111")</f>
        <v>81*111</v>
      </c>
      <c r="F152" s="342">
        <f>IFERROR(__xludf.DUMMYFUNCTION("""COMPUTED_VALUE"""),820.0)</f>
        <v>820</v>
      </c>
      <c r="G152" s="343">
        <f>IFERROR(__xludf.DUMMYFUNCTION("""COMPUTED_VALUE"""),3.0)</f>
        <v>3</v>
      </c>
      <c r="H152" s="344">
        <f>IFERROR(__xludf.DUMMYFUNCTION("""COMPUTED_VALUE"""),3.0)</f>
        <v>3</v>
      </c>
      <c r="I152" s="342" t="str">
        <f>IFERROR(__xludf.DUMMYFUNCTION("""COMPUTED_VALUE"""),"자동B")</f>
        <v>자동B</v>
      </c>
      <c r="J152" s="342" t="str">
        <f>IFERROR(__xludf.DUMMYFUNCTION("""COMPUTED_VALUE"""),"브레이크액")</f>
        <v>브레이크액</v>
      </c>
      <c r="K152" s="346"/>
      <c r="L152" s="338"/>
      <c r="M152" s="338"/>
      <c r="N152" s="338"/>
      <c r="O152" s="338"/>
      <c r="P152" s="338"/>
      <c r="Q152" s="338"/>
      <c r="R152" s="338"/>
      <c r="S152" s="338"/>
      <c r="T152" s="338"/>
      <c r="U152" s="338"/>
      <c r="V152" s="338"/>
      <c r="W152" s="338"/>
      <c r="X152" s="338"/>
      <c r="Y152" s="338"/>
      <c r="Z152" s="338"/>
      <c r="AA152" s="8"/>
    </row>
    <row r="153" ht="17.25" customHeight="1">
      <c r="A153" s="340">
        <f>IFERROR(__xludf.DUMMYFUNCTION("""COMPUTED_VALUE"""),46275.0)</f>
        <v>46275</v>
      </c>
      <c r="B153" s="341" t="str">
        <f>IFERROR(__xludf.DUMMYFUNCTION("""COMPUTED_VALUE"""),"라벨")</f>
        <v>라벨</v>
      </c>
      <c r="C153" s="341" t="str">
        <f>IFERROR(__xludf.DUMMYFUNCTION("""COMPUTED_VALUE"""),"라벨부")</f>
        <v>라벨부</v>
      </c>
      <c r="D153" s="342" t="str">
        <f>IFERROR(__xludf.DUMMYFUNCTION("""COMPUTED_VALUE"""),"DA020664 / 프로텍 브레이크액 DOT-4+ 1L 라벨 | 81*111")</f>
        <v>DA020664 / 프로텍 브레이크액 DOT-4+ 1L 라벨 | 81*111</v>
      </c>
      <c r="E153" s="341" t="str">
        <f>IFERROR(__xludf.DUMMYFUNCTION("""COMPUTED_VALUE"""),"81*111")</f>
        <v>81*111</v>
      </c>
      <c r="F153" s="342">
        <f>IFERROR(__xludf.DUMMYFUNCTION("""COMPUTED_VALUE"""),450.0)</f>
        <v>450</v>
      </c>
      <c r="G153" s="343">
        <f>IFERROR(__xludf.DUMMYFUNCTION("""COMPUTED_VALUE"""),2.0)</f>
        <v>2</v>
      </c>
      <c r="H153" s="344">
        <f>IFERROR(__xludf.DUMMYFUNCTION("""COMPUTED_VALUE"""),1.6)</f>
        <v>1.6</v>
      </c>
      <c r="I153" s="342" t="str">
        <f>IFERROR(__xludf.DUMMYFUNCTION("""COMPUTED_VALUE"""),"자동B")</f>
        <v>자동B</v>
      </c>
      <c r="J153" s="342" t="str">
        <f>IFERROR(__xludf.DUMMYFUNCTION("""COMPUTED_VALUE"""),"브레이크액")</f>
        <v>브레이크액</v>
      </c>
      <c r="K153" s="346"/>
      <c r="L153" s="338"/>
      <c r="M153" s="338"/>
      <c r="N153" s="338"/>
      <c r="O153" s="338"/>
      <c r="P153" s="338"/>
      <c r="Q153" s="338"/>
      <c r="R153" s="338"/>
      <c r="S153" s="338"/>
      <c r="T153" s="338"/>
      <c r="U153" s="338"/>
      <c r="V153" s="338"/>
      <c r="W153" s="338"/>
      <c r="X153" s="338"/>
      <c r="Y153" s="338"/>
      <c r="Z153" s="338"/>
      <c r="AA153" s="8"/>
    </row>
    <row r="154" ht="17.25" customHeight="1">
      <c r="A154" s="340">
        <f>IFERROR(__xludf.DUMMYFUNCTION("""COMPUTED_VALUE"""),46275.0)</f>
        <v>46275</v>
      </c>
      <c r="B154" s="341" t="str">
        <f>IFERROR(__xludf.DUMMYFUNCTION("""COMPUTED_VALUE"""),"원액생산")</f>
        <v>원액생산</v>
      </c>
      <c r="C154" s="341" t="str">
        <f>IFERROR(__xludf.DUMMYFUNCTION("""COMPUTED_VALUE"""),"원액생산부")</f>
        <v>원액생산부</v>
      </c>
      <c r="D154" s="342" t="str">
        <f>IFERROR(__xludf.DUMMYFUNCTION("""COMPUTED_VALUE"""),"5AB40002 / 엔진코팅제 B")</f>
        <v>5AB40002 / 엔진코팅제 B</v>
      </c>
      <c r="E154" s="341" t="str">
        <f>IFERROR(__xludf.DUMMYFUNCTION("""COMPUTED_VALUE"""),"L")</f>
        <v>L</v>
      </c>
      <c r="F154" s="342">
        <f>IFERROR(__xludf.DUMMYFUNCTION("""COMPUTED_VALUE"""),4000.0)</f>
        <v>4000</v>
      </c>
      <c r="G154" s="343">
        <f>IFERROR(__xludf.DUMMYFUNCTION("""COMPUTED_VALUE"""),2.0)</f>
        <v>2</v>
      </c>
      <c r="H154" s="344">
        <f>IFERROR(__xludf.DUMMYFUNCTION("""COMPUTED_VALUE"""),8.0)</f>
        <v>8</v>
      </c>
      <c r="I154" s="342" t="str">
        <f>IFERROR(__xludf.DUMMYFUNCTION("""COMPUTED_VALUE"""),"BT-2")</f>
        <v>BT-2</v>
      </c>
      <c r="J154" s="342" t="str">
        <f>IFERROR(__xludf.DUMMYFUNCTION("""COMPUTED_VALUE"""),"")</f>
        <v/>
      </c>
      <c r="K154" s="346"/>
      <c r="L154" s="338"/>
      <c r="M154" s="338"/>
      <c r="N154" s="338"/>
      <c r="O154" s="338"/>
      <c r="P154" s="338"/>
      <c r="Q154" s="338"/>
      <c r="R154" s="338"/>
      <c r="S154" s="338"/>
      <c r="T154" s="338"/>
      <c r="U154" s="338"/>
      <c r="V154" s="338"/>
      <c r="W154" s="338"/>
      <c r="X154" s="338"/>
      <c r="Y154" s="338"/>
      <c r="Z154" s="338"/>
      <c r="AA154" s="8"/>
    </row>
    <row r="155" ht="17.25" customHeight="1">
      <c r="A155" s="340">
        <f>IFERROR(__xludf.DUMMYFUNCTION("""COMPUTED_VALUE"""),46275.0)</f>
        <v>46275</v>
      </c>
      <c r="B155" s="341" t="str">
        <f>IFERROR(__xludf.DUMMYFUNCTION("""COMPUTED_VALUE"""),"택배출고현황")</f>
        <v>택배출고현황</v>
      </c>
      <c r="C155" s="341" t="str">
        <f>IFERROR(__xludf.DUMMYFUNCTION("""COMPUTED_VALUE"""),"택배출고현황")</f>
        <v>택배출고현황</v>
      </c>
      <c r="D155" s="342" t="str">
        <f>IFERROR(__xludf.DUMMYFUNCTION("""COMPUTED_VALUE"""),"경동택배")</f>
        <v>경동택배</v>
      </c>
      <c r="E155" s="341" t="str">
        <f>IFERROR(__xludf.DUMMYFUNCTION("""COMPUTED_VALUE"""),"")</f>
        <v/>
      </c>
      <c r="F155" s="342"/>
      <c r="G155" s="343" t="str">
        <f>IFERROR(__xludf.DUMMYFUNCTION("""COMPUTED_VALUE"""),"")</f>
        <v/>
      </c>
      <c r="H155" s="344" t="str">
        <f>IFERROR(__xludf.DUMMYFUNCTION("""COMPUTED_VALUE"""),"")</f>
        <v/>
      </c>
      <c r="I155" s="342" t="str">
        <f>IFERROR(__xludf.DUMMYFUNCTION("""COMPUTED_VALUE"""),"")</f>
        <v/>
      </c>
      <c r="J155" s="342" t="str">
        <f>IFERROR(__xludf.DUMMYFUNCTION("""COMPUTED_VALUE"""),"")</f>
        <v/>
      </c>
      <c r="K155" s="346"/>
      <c r="L155" s="338"/>
      <c r="M155" s="338"/>
      <c r="N155" s="338"/>
      <c r="O155" s="338"/>
      <c r="P155" s="338"/>
      <c r="Q155" s="338"/>
      <c r="R155" s="338"/>
      <c r="S155" s="338"/>
      <c r="T155" s="338"/>
      <c r="U155" s="338"/>
      <c r="V155" s="338"/>
      <c r="W155" s="338"/>
      <c r="X155" s="338"/>
      <c r="Y155" s="338"/>
      <c r="Z155" s="338"/>
      <c r="AA155" s="8"/>
    </row>
    <row r="156" ht="17.25" customHeight="1">
      <c r="A156" s="340">
        <f>IFERROR(__xludf.DUMMYFUNCTION("""COMPUTED_VALUE"""),46275.0)</f>
        <v>46275</v>
      </c>
      <c r="B156" s="341" t="str">
        <f>IFERROR(__xludf.DUMMYFUNCTION("""COMPUTED_VALUE"""),"택배출고현황")</f>
        <v>택배출고현황</v>
      </c>
      <c r="C156" s="341" t="str">
        <f>IFERROR(__xludf.DUMMYFUNCTION("""COMPUTED_VALUE"""),"택배출고현황")</f>
        <v>택배출고현황</v>
      </c>
      <c r="D156" s="342" t="str">
        <f>IFERROR(__xludf.DUMMYFUNCTION("""COMPUTED_VALUE"""),"용차")</f>
        <v>용차</v>
      </c>
      <c r="E156" s="341" t="str">
        <f>IFERROR(__xludf.DUMMYFUNCTION("""COMPUTED_VALUE"""),"")</f>
        <v/>
      </c>
      <c r="F156" s="342">
        <f>IFERROR(__xludf.DUMMYFUNCTION("""COMPUTED_VALUE"""),1.0)</f>
        <v>1</v>
      </c>
      <c r="G156" s="343" t="str">
        <f>IFERROR(__xludf.DUMMYFUNCTION("""COMPUTED_VALUE"""),"")</f>
        <v/>
      </c>
      <c r="H156" s="344" t="str">
        <f>IFERROR(__xludf.DUMMYFUNCTION("""COMPUTED_VALUE"""),"")</f>
        <v/>
      </c>
      <c r="I156" s="342" t="str">
        <f>IFERROR(__xludf.DUMMYFUNCTION("""COMPUTED_VALUE"""),"")</f>
        <v/>
      </c>
      <c r="J156" s="342" t="str">
        <f>IFERROR(__xludf.DUMMYFUNCTION("""COMPUTED_VALUE"""),"")</f>
        <v/>
      </c>
      <c r="K156" s="346"/>
      <c r="L156" s="338"/>
      <c r="M156" s="338"/>
      <c r="N156" s="338"/>
      <c r="O156" s="338"/>
      <c r="P156" s="338"/>
      <c r="Q156" s="338"/>
      <c r="R156" s="338"/>
      <c r="S156" s="338"/>
      <c r="T156" s="338"/>
      <c r="U156" s="338"/>
      <c r="V156" s="338"/>
      <c r="W156" s="338"/>
      <c r="X156" s="338"/>
      <c r="Y156" s="338"/>
      <c r="Z156" s="338"/>
      <c r="AA156" s="8"/>
    </row>
    <row r="157" ht="17.25" customHeight="1">
      <c r="A157" s="340">
        <f>IFERROR(__xludf.DUMMYFUNCTION("""COMPUTED_VALUE"""),46275.0)</f>
        <v>46275</v>
      </c>
      <c r="B157" s="341" t="str">
        <f>IFERROR(__xludf.DUMMYFUNCTION("""COMPUTED_VALUE"""),"택배출고현황")</f>
        <v>택배출고현황</v>
      </c>
      <c r="C157" s="341" t="str">
        <f>IFERROR(__xludf.DUMMYFUNCTION("""COMPUTED_VALUE"""),"택배출고현황")</f>
        <v>택배출고현황</v>
      </c>
      <c r="D157" s="342" t="str">
        <f>IFERROR(__xludf.DUMMYFUNCTION("""COMPUTED_VALUE"""),"납품")</f>
        <v>납품</v>
      </c>
      <c r="E157" s="341" t="str">
        <f>IFERROR(__xludf.DUMMYFUNCTION("""COMPUTED_VALUE"""),"")</f>
        <v/>
      </c>
      <c r="F157" s="342"/>
      <c r="G157" s="343" t="str">
        <f>IFERROR(__xludf.DUMMYFUNCTION("""COMPUTED_VALUE"""),"")</f>
        <v/>
      </c>
      <c r="H157" s="344" t="str">
        <f>IFERROR(__xludf.DUMMYFUNCTION("""COMPUTED_VALUE"""),"")</f>
        <v/>
      </c>
      <c r="I157" s="342" t="str">
        <f>IFERROR(__xludf.DUMMYFUNCTION("""COMPUTED_VALUE"""),"")</f>
        <v/>
      </c>
      <c r="J157" s="342" t="str">
        <f>IFERROR(__xludf.DUMMYFUNCTION("""COMPUTED_VALUE"""),"")</f>
        <v/>
      </c>
      <c r="K157" s="346"/>
      <c r="L157" s="338"/>
      <c r="M157" s="338"/>
      <c r="N157" s="338"/>
      <c r="O157" s="338"/>
      <c r="P157" s="338"/>
      <c r="Q157" s="338"/>
      <c r="R157" s="338"/>
      <c r="S157" s="338"/>
      <c r="T157" s="338"/>
      <c r="U157" s="338"/>
      <c r="V157" s="338"/>
      <c r="W157" s="338"/>
      <c r="X157" s="338"/>
      <c r="Y157" s="338"/>
      <c r="Z157" s="338"/>
      <c r="AA157" s="8"/>
    </row>
    <row r="158" ht="17.25" customHeight="1">
      <c r="A158" s="340">
        <f>IFERROR(__xludf.DUMMYFUNCTION("""COMPUTED_VALUE"""),46276.0)</f>
        <v>46276</v>
      </c>
      <c r="B158" s="341" t="str">
        <f>IFERROR(__xludf.DUMMYFUNCTION("""COMPUTED_VALUE"""),"포장")</f>
        <v>포장</v>
      </c>
      <c r="C158" s="341" t="str">
        <f>IFERROR(__xludf.DUMMYFUNCTION("""COMPUTED_VALUE"""),"포장부")</f>
        <v>포장부</v>
      </c>
      <c r="D158" s="342" t="str">
        <f>IFERROR(__xludf.DUMMYFUNCTION("""COMPUTED_VALUE"""),"1AH40001 / 프로텍 프리미엄 브레이크액 DOT-4+ | 1L")</f>
        <v>1AH40001 / 프로텍 프리미엄 브레이크액 DOT-4+ | 1L</v>
      </c>
      <c r="E158" s="341" t="str">
        <f>IFERROR(__xludf.DUMMYFUNCTION("""COMPUTED_VALUE"""),"1L")</f>
        <v>1L</v>
      </c>
      <c r="F158" s="342">
        <f>IFERROR(__xludf.DUMMYFUNCTION("""COMPUTED_VALUE"""),720.0)</f>
        <v>720</v>
      </c>
      <c r="G158" s="343">
        <f>IFERROR(__xludf.DUMMYFUNCTION("""COMPUTED_VALUE"""),2.0)</f>
        <v>2</v>
      </c>
      <c r="H158" s="344">
        <f>IFERROR(__xludf.DUMMYFUNCTION("""COMPUTED_VALUE"""),6.0)</f>
        <v>6</v>
      </c>
      <c r="I158" s="342" t="str">
        <f>IFERROR(__xludf.DUMMYFUNCTION("""COMPUTED_VALUE"""),"수동3")</f>
        <v>수동3</v>
      </c>
      <c r="J158" s="342" t="str">
        <f>IFERROR(__xludf.DUMMYFUNCTION("""COMPUTED_VALUE"""),"브레이크액")</f>
        <v>브레이크액</v>
      </c>
      <c r="K158" s="346"/>
      <c r="L158" s="338"/>
      <c r="M158" s="338"/>
      <c r="N158" s="338"/>
      <c r="O158" s="338"/>
      <c r="P158" s="338"/>
      <c r="Q158" s="338"/>
      <c r="R158" s="338"/>
      <c r="S158" s="338"/>
      <c r="T158" s="338"/>
      <c r="U158" s="338"/>
      <c r="V158" s="338"/>
      <c r="W158" s="338"/>
      <c r="X158" s="338"/>
      <c r="Y158" s="338"/>
      <c r="Z158" s="338"/>
      <c r="AA158" s="8"/>
    </row>
    <row r="159" ht="17.25" customHeight="1">
      <c r="A159" s="340">
        <f>IFERROR(__xludf.DUMMYFUNCTION("""COMPUTED_VALUE"""),46276.0)</f>
        <v>46276</v>
      </c>
      <c r="B159" s="341" t="str">
        <f>IFERROR(__xludf.DUMMYFUNCTION("""COMPUTED_VALUE"""),"포장")</f>
        <v>포장</v>
      </c>
      <c r="C159" s="341" t="str">
        <f>IFERROR(__xludf.DUMMYFUNCTION("""COMPUTED_VALUE"""),"포장부")</f>
        <v>포장부</v>
      </c>
      <c r="D159" s="342" t="str">
        <f>IFERROR(__xludf.DUMMYFUNCTION("""COMPUTED_VALUE"""),"3AA40001 / CTWD 100%합성엔진오일 0W20 | 1L")</f>
        <v>3AA40001 / CTWD 100%합성엔진오일 0W20 | 1L</v>
      </c>
      <c r="E159" s="341" t="str">
        <f>IFERROR(__xludf.DUMMYFUNCTION("""COMPUTED_VALUE"""),"1L")</f>
        <v>1L</v>
      </c>
      <c r="F159" s="342">
        <f>IFERROR(__xludf.DUMMYFUNCTION("""COMPUTED_VALUE"""),2004.0)</f>
        <v>2004</v>
      </c>
      <c r="G159" s="343">
        <f>IFERROR(__xludf.DUMMYFUNCTION("""COMPUTED_VALUE"""),4.0)</f>
        <v>4</v>
      </c>
      <c r="H159" s="344">
        <f>IFERROR(__xludf.DUMMYFUNCTION("""COMPUTED_VALUE"""),14.0)</f>
        <v>14</v>
      </c>
      <c r="I159" s="342" t="str">
        <f>IFERROR(__xludf.DUMMYFUNCTION("""COMPUTED_VALUE"""),"자동")</f>
        <v>자동</v>
      </c>
      <c r="J159" s="342" t="str">
        <f>IFERROR(__xludf.DUMMYFUNCTION("""COMPUTED_VALUE"""),"엔진오일")</f>
        <v>엔진오일</v>
      </c>
      <c r="K159" s="346"/>
      <c r="L159" s="338"/>
      <c r="M159" s="338"/>
      <c r="N159" s="338"/>
      <c r="O159" s="338"/>
      <c r="P159" s="338"/>
      <c r="Q159" s="338"/>
      <c r="R159" s="338"/>
      <c r="S159" s="338"/>
      <c r="T159" s="338"/>
      <c r="U159" s="338"/>
      <c r="V159" s="338"/>
      <c r="W159" s="338"/>
      <c r="X159" s="338"/>
      <c r="Y159" s="338"/>
      <c r="Z159" s="338"/>
      <c r="AA159" s="8"/>
    </row>
    <row r="160" ht="17.25" customHeight="1">
      <c r="A160" s="340">
        <f>IFERROR(__xludf.DUMMYFUNCTION("""COMPUTED_VALUE"""),46276.0)</f>
        <v>46276</v>
      </c>
      <c r="B160" s="341" t="str">
        <f>IFERROR(__xludf.DUMMYFUNCTION("""COMPUTED_VALUE"""),"포장")</f>
        <v>포장</v>
      </c>
      <c r="C160" s="341" t="str">
        <f>IFERROR(__xludf.DUMMYFUNCTION("""COMPUTED_VALUE"""),"포장부")</f>
        <v>포장부</v>
      </c>
      <c r="D160" s="342" t="str">
        <f>IFERROR(__xludf.DUMMYFUNCTION("""COMPUTED_VALUE"""),"1AH40001 / 프로텍 프리미엄 브레이크액 DOT-4+ | 1L")</f>
        <v>1AH40001 / 프로텍 프리미엄 브레이크액 DOT-4+ | 1L</v>
      </c>
      <c r="E160" s="341" t="str">
        <f>IFERROR(__xludf.DUMMYFUNCTION("""COMPUTED_VALUE"""),"1L")</f>
        <v>1L</v>
      </c>
      <c r="F160" s="342">
        <f>IFERROR(__xludf.DUMMYFUNCTION("""COMPUTED_VALUE"""),204.0)</f>
        <v>204</v>
      </c>
      <c r="G160" s="343">
        <f>IFERROR(__xludf.DUMMYFUNCTION("""COMPUTED_VALUE"""),3.0)</f>
        <v>3</v>
      </c>
      <c r="H160" s="344">
        <f>IFERROR(__xludf.DUMMYFUNCTION("""COMPUTED_VALUE"""),3.0)</f>
        <v>3</v>
      </c>
      <c r="I160" s="342" t="str">
        <f>IFERROR(__xludf.DUMMYFUNCTION("""COMPUTED_VALUE"""),"수동3")</f>
        <v>수동3</v>
      </c>
      <c r="J160" s="342" t="str">
        <f>IFERROR(__xludf.DUMMYFUNCTION("""COMPUTED_VALUE"""),"브레이크액")</f>
        <v>브레이크액</v>
      </c>
      <c r="K160" s="346"/>
      <c r="L160" s="338"/>
      <c r="M160" s="338"/>
      <c r="N160" s="338"/>
      <c r="O160" s="338"/>
      <c r="P160" s="338"/>
      <c r="Q160" s="338"/>
      <c r="R160" s="338"/>
      <c r="S160" s="338"/>
      <c r="T160" s="338"/>
      <c r="U160" s="338"/>
      <c r="V160" s="338"/>
      <c r="W160" s="338"/>
      <c r="X160" s="338"/>
      <c r="Y160" s="338"/>
      <c r="Z160" s="338"/>
      <c r="AA160" s="8"/>
    </row>
    <row r="161" ht="17.25" customHeight="1">
      <c r="A161" s="340">
        <f>IFERROR(__xludf.DUMMYFUNCTION("""COMPUTED_VALUE"""),46276.0)</f>
        <v>46276</v>
      </c>
      <c r="B161" s="341" t="str">
        <f>IFERROR(__xludf.DUMMYFUNCTION("""COMPUTED_VALUE"""),"라벨")</f>
        <v>라벨</v>
      </c>
      <c r="C161" s="341" t="str">
        <f>IFERROR(__xludf.DUMMYFUNCTION("""COMPUTED_VALUE"""),"라벨부")</f>
        <v>라벨부</v>
      </c>
      <c r="D161" s="342" t="str">
        <f>IFERROR(__xludf.DUMMYFUNCTION("""COMPUTED_VALUE"""),"DA020664 / 프로텍 브레이크액 DOT-4+ 1L 라벨 | 81*111")</f>
        <v>DA020664 / 프로텍 브레이크액 DOT-4+ 1L 라벨 | 81*111</v>
      </c>
      <c r="E161" s="341" t="str">
        <f>IFERROR(__xludf.DUMMYFUNCTION("""COMPUTED_VALUE"""),"81*111")</f>
        <v>81*111</v>
      </c>
      <c r="F161" s="342">
        <f>IFERROR(__xludf.DUMMYFUNCTION("""COMPUTED_VALUE"""),1277.0)</f>
        <v>1277</v>
      </c>
      <c r="G161" s="343">
        <f>IFERROR(__xludf.DUMMYFUNCTION("""COMPUTED_VALUE"""),2.0)</f>
        <v>2</v>
      </c>
      <c r="H161" s="344">
        <f>IFERROR(__xludf.DUMMYFUNCTION("""COMPUTED_VALUE"""),5.0)</f>
        <v>5</v>
      </c>
      <c r="I161" s="342" t="str">
        <f>IFERROR(__xludf.DUMMYFUNCTION("""COMPUTED_VALUE"""),"자동B")</f>
        <v>자동B</v>
      </c>
      <c r="J161" s="342" t="str">
        <f>IFERROR(__xludf.DUMMYFUNCTION("""COMPUTED_VALUE"""),"브레이크액")</f>
        <v>브레이크액</v>
      </c>
      <c r="K161" s="346"/>
      <c r="L161" s="338"/>
      <c r="M161" s="338"/>
      <c r="N161" s="338"/>
      <c r="O161" s="338"/>
      <c r="P161" s="338"/>
      <c r="Q161" s="338"/>
      <c r="R161" s="338"/>
      <c r="S161" s="338"/>
      <c r="T161" s="338"/>
      <c r="U161" s="338"/>
      <c r="V161" s="338"/>
      <c r="W161" s="338"/>
      <c r="X161" s="338"/>
      <c r="Y161" s="338"/>
      <c r="Z161" s="338"/>
      <c r="AA161" s="8"/>
    </row>
    <row r="162" ht="17.25" customHeight="1">
      <c r="A162" s="340">
        <f>IFERROR(__xludf.DUMMYFUNCTION("""COMPUTED_VALUE"""),46276.0)</f>
        <v>46276</v>
      </c>
      <c r="B162" s="341" t="str">
        <f>IFERROR(__xludf.DUMMYFUNCTION("""COMPUTED_VALUE"""),"라벨")</f>
        <v>라벨</v>
      </c>
      <c r="C162" s="341" t="str">
        <f>IFERROR(__xludf.DUMMYFUNCTION("""COMPUTED_VALUE"""),"라벨부")</f>
        <v>라벨부</v>
      </c>
      <c r="D162" s="342" t="str">
        <f>IFERROR(__xludf.DUMMYFUNCTION("""COMPUTED_VALUE"""),"OO020669 / CTWD 엔진오일 0W-20 1L 라벨 | 77.5*142")</f>
        <v>OO020669 / CTWD 엔진오일 0W-20 1L 라벨 | 77.5*142</v>
      </c>
      <c r="E162" s="341" t="str">
        <f>IFERROR(__xludf.DUMMYFUNCTION("""COMPUTED_VALUE"""),"77.5*142")</f>
        <v>77.5*142</v>
      </c>
      <c r="F162" s="342">
        <f>IFERROR(__xludf.DUMMYFUNCTION("""COMPUTED_VALUE"""),2004.0)</f>
        <v>2004</v>
      </c>
      <c r="G162" s="343">
        <f>IFERROR(__xludf.DUMMYFUNCTION("""COMPUTED_VALUE"""),0.0)</f>
        <v>0</v>
      </c>
      <c r="H162" s="344">
        <f>IFERROR(__xludf.DUMMYFUNCTION("""COMPUTED_VALUE"""),0.0)</f>
        <v>0</v>
      </c>
      <c r="I162" s="342" t="str">
        <f>IFERROR(__xludf.DUMMYFUNCTION("""COMPUTED_VALUE"""),"자동A")</f>
        <v>자동A</v>
      </c>
      <c r="J162" s="342" t="str">
        <f>IFERROR(__xludf.DUMMYFUNCTION("""COMPUTED_VALUE"""),"브레이크액")</f>
        <v>브레이크액</v>
      </c>
      <c r="K162" s="346"/>
      <c r="L162" s="338"/>
      <c r="M162" s="338"/>
      <c r="N162" s="338"/>
      <c r="O162" s="338"/>
      <c r="P162" s="338"/>
      <c r="Q162" s="338"/>
      <c r="R162" s="338"/>
      <c r="S162" s="338"/>
      <c r="T162" s="338"/>
      <c r="U162" s="338"/>
      <c r="V162" s="338"/>
      <c r="W162" s="338"/>
      <c r="X162" s="338"/>
      <c r="Y162" s="338"/>
      <c r="Z162" s="338"/>
      <c r="AA162" s="8"/>
    </row>
    <row r="163" ht="17.25" customHeight="1">
      <c r="A163" s="340">
        <f>IFERROR(__xludf.DUMMYFUNCTION("""COMPUTED_VALUE"""),46276.0)</f>
        <v>46276</v>
      </c>
      <c r="B163" s="341" t="str">
        <f>IFERROR(__xludf.DUMMYFUNCTION("""COMPUTED_VALUE"""),"택배출고현황")</f>
        <v>택배출고현황</v>
      </c>
      <c r="C163" s="341" t="str">
        <f>IFERROR(__xludf.DUMMYFUNCTION("""COMPUTED_VALUE"""),"택배출고현황")</f>
        <v>택배출고현황</v>
      </c>
      <c r="D163" s="342" t="str">
        <f>IFERROR(__xludf.DUMMYFUNCTION("""COMPUTED_VALUE"""),"경동택배")</f>
        <v>경동택배</v>
      </c>
      <c r="E163" s="341" t="str">
        <f>IFERROR(__xludf.DUMMYFUNCTION("""COMPUTED_VALUE"""),"")</f>
        <v/>
      </c>
      <c r="F163" s="342"/>
      <c r="G163" s="343" t="str">
        <f>IFERROR(__xludf.DUMMYFUNCTION("""COMPUTED_VALUE"""),"")</f>
        <v/>
      </c>
      <c r="H163" s="344" t="str">
        <f>IFERROR(__xludf.DUMMYFUNCTION("""COMPUTED_VALUE"""),"")</f>
        <v/>
      </c>
      <c r="I163" s="342" t="str">
        <f>IFERROR(__xludf.DUMMYFUNCTION("""COMPUTED_VALUE"""),"")</f>
        <v/>
      </c>
      <c r="J163" s="342" t="str">
        <f>IFERROR(__xludf.DUMMYFUNCTION("""COMPUTED_VALUE"""),"")</f>
        <v/>
      </c>
      <c r="K163" s="346"/>
      <c r="L163" s="338"/>
      <c r="M163" s="338"/>
      <c r="N163" s="338"/>
      <c r="O163" s="338"/>
      <c r="P163" s="338"/>
      <c r="Q163" s="338"/>
      <c r="R163" s="338"/>
      <c r="S163" s="338"/>
      <c r="T163" s="338"/>
      <c r="U163" s="338"/>
      <c r="V163" s="338"/>
      <c r="W163" s="338"/>
      <c r="X163" s="338"/>
      <c r="Y163" s="338"/>
      <c r="Z163" s="338"/>
      <c r="AA163" s="8"/>
    </row>
    <row r="164" ht="17.25" customHeight="1">
      <c r="A164" s="340">
        <f>IFERROR(__xludf.DUMMYFUNCTION("""COMPUTED_VALUE"""),46276.0)</f>
        <v>46276</v>
      </c>
      <c r="B164" s="341" t="str">
        <f>IFERROR(__xludf.DUMMYFUNCTION("""COMPUTED_VALUE"""),"택배출고현황")</f>
        <v>택배출고현황</v>
      </c>
      <c r="C164" s="341" t="str">
        <f>IFERROR(__xludf.DUMMYFUNCTION("""COMPUTED_VALUE"""),"택배출고현황")</f>
        <v>택배출고현황</v>
      </c>
      <c r="D164" s="342" t="str">
        <f>IFERROR(__xludf.DUMMYFUNCTION("""COMPUTED_VALUE"""),"용차")</f>
        <v>용차</v>
      </c>
      <c r="E164" s="341" t="str">
        <f>IFERROR(__xludf.DUMMYFUNCTION("""COMPUTED_VALUE"""),"")</f>
        <v/>
      </c>
      <c r="F164" s="342"/>
      <c r="G164" s="343" t="str">
        <f>IFERROR(__xludf.DUMMYFUNCTION("""COMPUTED_VALUE"""),"")</f>
        <v/>
      </c>
      <c r="H164" s="344" t="str">
        <f>IFERROR(__xludf.DUMMYFUNCTION("""COMPUTED_VALUE"""),"")</f>
        <v/>
      </c>
      <c r="I164" s="342" t="str">
        <f>IFERROR(__xludf.DUMMYFUNCTION("""COMPUTED_VALUE"""),"")</f>
        <v/>
      </c>
      <c r="J164" s="342" t="str">
        <f>IFERROR(__xludf.DUMMYFUNCTION("""COMPUTED_VALUE"""),"")</f>
        <v/>
      </c>
      <c r="K164" s="346"/>
      <c r="L164" s="338"/>
      <c r="M164" s="338"/>
      <c r="N164" s="338"/>
      <c r="O164" s="338"/>
      <c r="P164" s="338"/>
      <c r="Q164" s="338"/>
      <c r="R164" s="338"/>
      <c r="S164" s="338"/>
      <c r="T164" s="338"/>
      <c r="U164" s="338"/>
      <c r="V164" s="338"/>
      <c r="W164" s="338"/>
      <c r="X164" s="338"/>
      <c r="Y164" s="338"/>
      <c r="Z164" s="338"/>
      <c r="AA164" s="8"/>
    </row>
    <row r="165" ht="17.25" customHeight="1">
      <c r="A165" s="340">
        <f>IFERROR(__xludf.DUMMYFUNCTION("""COMPUTED_VALUE"""),46276.0)</f>
        <v>46276</v>
      </c>
      <c r="B165" s="341" t="str">
        <f>IFERROR(__xludf.DUMMYFUNCTION("""COMPUTED_VALUE"""),"택배출고현황")</f>
        <v>택배출고현황</v>
      </c>
      <c r="C165" s="341" t="str">
        <f>IFERROR(__xludf.DUMMYFUNCTION("""COMPUTED_VALUE"""),"택배출고현황")</f>
        <v>택배출고현황</v>
      </c>
      <c r="D165" s="342" t="str">
        <f>IFERROR(__xludf.DUMMYFUNCTION("""COMPUTED_VALUE"""),"납품")</f>
        <v>납품</v>
      </c>
      <c r="E165" s="341" t="str">
        <f>IFERROR(__xludf.DUMMYFUNCTION("""COMPUTED_VALUE"""),"")</f>
        <v/>
      </c>
      <c r="F165" s="342"/>
      <c r="G165" s="343" t="str">
        <f>IFERROR(__xludf.DUMMYFUNCTION("""COMPUTED_VALUE"""),"")</f>
        <v/>
      </c>
      <c r="H165" s="344" t="str">
        <f>IFERROR(__xludf.DUMMYFUNCTION("""COMPUTED_VALUE"""),"")</f>
        <v/>
      </c>
      <c r="I165" s="342" t="str">
        <f>IFERROR(__xludf.DUMMYFUNCTION("""COMPUTED_VALUE"""),"")</f>
        <v/>
      </c>
      <c r="J165" s="342" t="str">
        <f>IFERROR(__xludf.DUMMYFUNCTION("""COMPUTED_VALUE"""),"")</f>
        <v/>
      </c>
      <c r="K165" s="346"/>
      <c r="L165" s="338"/>
      <c r="M165" s="338"/>
      <c r="N165" s="338"/>
      <c r="O165" s="338"/>
      <c r="P165" s="338"/>
      <c r="Q165" s="338"/>
      <c r="R165" s="338"/>
      <c r="S165" s="338"/>
      <c r="T165" s="338"/>
      <c r="U165" s="338"/>
      <c r="V165" s="338"/>
      <c r="W165" s="338"/>
      <c r="X165" s="338"/>
      <c r="Y165" s="338"/>
      <c r="Z165" s="338"/>
      <c r="AA165" s="8"/>
    </row>
    <row r="166" ht="17.25" customHeight="1">
      <c r="A166" s="340">
        <f>IFERROR(__xludf.DUMMYFUNCTION("""COMPUTED_VALUE"""),46279.0)</f>
        <v>46279</v>
      </c>
      <c r="B166" s="341" t="str">
        <f>IFERROR(__xludf.DUMMYFUNCTION("""COMPUTED_VALUE"""),"포장")</f>
        <v>포장</v>
      </c>
      <c r="C166" s="341" t="str">
        <f>IFERROR(__xludf.DUMMYFUNCTION("""COMPUTED_VALUE"""),"포장부")</f>
        <v>포장부</v>
      </c>
      <c r="D166" s="342" t="str">
        <f>IFERROR(__xludf.DUMMYFUNCTION("""COMPUTED_VALUE"""),"1AH40001 / 프로텍 프리미엄 브레이크액 DOT-4+ | 1L")</f>
        <v>1AH40001 / 프로텍 프리미엄 브레이크액 DOT-4+ | 1L</v>
      </c>
      <c r="E166" s="341" t="str">
        <f>IFERROR(__xludf.DUMMYFUNCTION("""COMPUTED_VALUE"""),"1L")</f>
        <v>1L</v>
      </c>
      <c r="F166" s="342">
        <f>IFERROR(__xludf.DUMMYFUNCTION("""COMPUTED_VALUE"""),1032.0)</f>
        <v>1032</v>
      </c>
      <c r="G166" s="343">
        <f>IFERROR(__xludf.DUMMYFUNCTION("""COMPUTED_VALUE"""),3.0)</f>
        <v>3</v>
      </c>
      <c r="H166" s="344">
        <f>IFERROR(__xludf.DUMMYFUNCTION("""COMPUTED_VALUE"""),12.0)</f>
        <v>12</v>
      </c>
      <c r="I166" s="342" t="str">
        <f>IFERROR(__xludf.DUMMYFUNCTION("""COMPUTED_VALUE"""),"수동3")</f>
        <v>수동3</v>
      </c>
      <c r="J166" s="342" t="str">
        <f>IFERROR(__xludf.DUMMYFUNCTION("""COMPUTED_VALUE"""),"브레이크액")</f>
        <v>브레이크액</v>
      </c>
      <c r="K166" s="346"/>
      <c r="L166" s="338"/>
      <c r="M166" s="338"/>
      <c r="N166" s="338"/>
      <c r="O166" s="338"/>
      <c r="P166" s="338"/>
      <c r="Q166" s="338"/>
      <c r="R166" s="338"/>
      <c r="S166" s="338"/>
      <c r="T166" s="338"/>
      <c r="U166" s="338"/>
      <c r="V166" s="338"/>
      <c r="W166" s="338"/>
      <c r="X166" s="338"/>
      <c r="Y166" s="338"/>
      <c r="Z166" s="338"/>
      <c r="AA166" s="8"/>
    </row>
    <row r="167" ht="17.25" customHeight="1">
      <c r="A167" s="340">
        <f>IFERROR(__xludf.DUMMYFUNCTION("""COMPUTED_VALUE"""),46279.0)</f>
        <v>46279</v>
      </c>
      <c r="B167" s="341" t="str">
        <f>IFERROR(__xludf.DUMMYFUNCTION("""COMPUTED_VALUE"""),"포장")</f>
        <v>포장</v>
      </c>
      <c r="C167" s="341" t="str">
        <f>IFERROR(__xludf.DUMMYFUNCTION("""COMPUTED_VALUE"""),"포장부")</f>
        <v>포장부</v>
      </c>
      <c r="D167" s="342" t="str">
        <f>IFERROR(__xludf.DUMMYFUNCTION("""COMPUTED_VALUE"""),"1AH40001 / 프로텍 프리미엄 브레이크액 DOT-4+ | 1L")</f>
        <v>1AH40001 / 프로텍 프리미엄 브레이크액 DOT-4+ | 1L</v>
      </c>
      <c r="E167" s="341" t="str">
        <f>IFERROR(__xludf.DUMMYFUNCTION("""COMPUTED_VALUE"""),"1L")</f>
        <v>1L</v>
      </c>
      <c r="F167" s="342">
        <f>IFERROR(__xludf.DUMMYFUNCTION("""COMPUTED_VALUE"""),360.0)</f>
        <v>360</v>
      </c>
      <c r="G167" s="343">
        <f>IFERROR(__xludf.DUMMYFUNCTION("""COMPUTED_VALUE"""),2.0)</f>
        <v>2</v>
      </c>
      <c r="H167" s="344">
        <f>IFERROR(__xludf.DUMMYFUNCTION("""COMPUTED_VALUE"""),2.0)</f>
        <v>2</v>
      </c>
      <c r="I167" s="342" t="str">
        <f>IFERROR(__xludf.DUMMYFUNCTION("""COMPUTED_VALUE"""),"수동3")</f>
        <v>수동3</v>
      </c>
      <c r="J167" s="342" t="str">
        <f>IFERROR(__xludf.DUMMYFUNCTION("""COMPUTED_VALUE"""),"브레이크액")</f>
        <v>브레이크액</v>
      </c>
      <c r="K167" s="346"/>
      <c r="L167" s="338"/>
      <c r="M167" s="338"/>
      <c r="N167" s="338"/>
      <c r="O167" s="338"/>
      <c r="P167" s="338"/>
      <c r="Q167" s="338"/>
      <c r="R167" s="338"/>
      <c r="S167" s="338"/>
      <c r="T167" s="338"/>
      <c r="U167" s="338"/>
      <c r="V167" s="338"/>
      <c r="W167" s="338"/>
      <c r="X167" s="338"/>
      <c r="Y167" s="338"/>
      <c r="Z167" s="338"/>
      <c r="AA167" s="8"/>
    </row>
    <row r="168" ht="17.25" customHeight="1">
      <c r="A168" s="340">
        <f>IFERROR(__xludf.DUMMYFUNCTION("""COMPUTED_VALUE"""),46279.0)</f>
        <v>46279</v>
      </c>
      <c r="B168" s="341" t="str">
        <f>IFERROR(__xludf.DUMMYFUNCTION("""COMPUTED_VALUE"""),"포장")</f>
        <v>포장</v>
      </c>
      <c r="C168" s="341" t="str">
        <f>IFERROR(__xludf.DUMMYFUNCTION("""COMPUTED_VALUE"""),"포장부")</f>
        <v>포장부</v>
      </c>
      <c r="D168" s="342" t="str">
        <f>IFERROR(__xludf.DUMMYFUNCTION("""COMPUTED_VALUE"""),"1AH40002 / 프로텍 프리미엄 브레이크액 DOT-4+ LV | 1L")</f>
        <v>1AH40002 / 프로텍 프리미엄 브레이크액 DOT-4+ LV | 1L</v>
      </c>
      <c r="E168" s="341" t="str">
        <f>IFERROR(__xludf.DUMMYFUNCTION("""COMPUTED_VALUE"""),"1L")</f>
        <v>1L</v>
      </c>
      <c r="F168" s="342">
        <f>IFERROR(__xludf.DUMMYFUNCTION("""COMPUTED_VALUE"""),300.0)</f>
        <v>300</v>
      </c>
      <c r="G168" s="343">
        <f>IFERROR(__xludf.DUMMYFUNCTION("""COMPUTED_VALUE"""),2.0)</f>
        <v>2</v>
      </c>
      <c r="H168" s="344">
        <f>IFERROR(__xludf.DUMMYFUNCTION("""COMPUTED_VALUE"""),3.0)</f>
        <v>3</v>
      </c>
      <c r="I168" s="342" t="str">
        <f>IFERROR(__xludf.DUMMYFUNCTION("""COMPUTED_VALUE"""),"수동3")</f>
        <v>수동3</v>
      </c>
      <c r="J168" s="342" t="str">
        <f>IFERROR(__xludf.DUMMYFUNCTION("""COMPUTED_VALUE"""),"브레이크액")</f>
        <v>브레이크액</v>
      </c>
      <c r="K168" s="346"/>
      <c r="L168" s="338"/>
      <c r="M168" s="338"/>
      <c r="N168" s="338"/>
      <c r="O168" s="338"/>
      <c r="P168" s="338"/>
      <c r="Q168" s="338"/>
      <c r="R168" s="338"/>
      <c r="S168" s="338"/>
      <c r="T168" s="338"/>
      <c r="U168" s="338"/>
      <c r="V168" s="338"/>
      <c r="W168" s="338"/>
      <c r="X168" s="338"/>
      <c r="Y168" s="338"/>
      <c r="Z168" s="338"/>
      <c r="AA168" s="8"/>
    </row>
    <row r="169" ht="17.25" customHeight="1">
      <c r="A169" s="340">
        <f>IFERROR(__xludf.DUMMYFUNCTION("""COMPUTED_VALUE"""),46279.0)</f>
        <v>46279</v>
      </c>
      <c r="B169" s="341" t="str">
        <f>IFERROR(__xludf.DUMMYFUNCTION("""COMPUTED_VALUE"""),"포장")</f>
        <v>포장</v>
      </c>
      <c r="C169" s="341" t="str">
        <f>IFERROR(__xludf.DUMMYFUNCTION("""COMPUTED_VALUE"""),"포장부")</f>
        <v>포장부</v>
      </c>
      <c r="D169" s="342" t="str">
        <f>IFERROR(__xludf.DUMMYFUNCTION("""COMPUTED_VALUE"""),"1AH40002 / 프로텍 프리미엄 브레이크액 DOT-4+ LV | 1L")</f>
        <v>1AH40002 / 프로텍 프리미엄 브레이크액 DOT-4+ LV | 1L</v>
      </c>
      <c r="E169" s="341" t="str">
        <f>IFERROR(__xludf.DUMMYFUNCTION("""COMPUTED_VALUE"""),"1L")</f>
        <v>1L</v>
      </c>
      <c r="F169" s="342">
        <f>IFERROR(__xludf.DUMMYFUNCTION("""COMPUTED_VALUE"""),348.0)</f>
        <v>348</v>
      </c>
      <c r="G169" s="343">
        <f>IFERROR(__xludf.DUMMYFUNCTION("""COMPUTED_VALUE"""),3.0)</f>
        <v>3</v>
      </c>
      <c r="H169" s="344">
        <f>IFERROR(__xludf.DUMMYFUNCTION("""COMPUTED_VALUE"""),3.0)</f>
        <v>3</v>
      </c>
      <c r="I169" s="342" t="str">
        <f>IFERROR(__xludf.DUMMYFUNCTION("""COMPUTED_VALUE"""),"수동3")</f>
        <v>수동3</v>
      </c>
      <c r="J169" s="342" t="str">
        <f>IFERROR(__xludf.DUMMYFUNCTION("""COMPUTED_VALUE"""),"브레이크액")</f>
        <v>브레이크액</v>
      </c>
      <c r="K169" s="346"/>
      <c r="L169" s="338"/>
      <c r="M169" s="338"/>
      <c r="N169" s="338"/>
      <c r="O169" s="338"/>
      <c r="P169" s="338"/>
      <c r="Q169" s="338"/>
      <c r="R169" s="338"/>
      <c r="S169" s="338"/>
      <c r="T169" s="338"/>
      <c r="U169" s="338"/>
      <c r="V169" s="338"/>
      <c r="W169" s="338"/>
      <c r="X169" s="338"/>
      <c r="Y169" s="338"/>
      <c r="Z169" s="338"/>
      <c r="AA169" s="8"/>
    </row>
    <row r="170" ht="17.25" customHeight="1">
      <c r="A170" s="340">
        <f>IFERROR(__xludf.DUMMYFUNCTION("""COMPUTED_VALUE"""),46279.0)</f>
        <v>46279</v>
      </c>
      <c r="B170" s="341" t="str">
        <f>IFERROR(__xludf.DUMMYFUNCTION("""COMPUTED_VALUE"""),"라벨")</f>
        <v>라벨</v>
      </c>
      <c r="C170" s="341" t="str">
        <f>IFERROR(__xludf.DUMMYFUNCTION("""COMPUTED_VALUE"""),"라벨부")</f>
        <v>라벨부</v>
      </c>
      <c r="D170" s="342" t="str">
        <f>IFERROR(__xludf.DUMMYFUNCTION("""COMPUTED_VALUE"""),"DA020669 / 프로텍 브레이크액 DOT-4+ LV 1L 라벨 | 81*111")</f>
        <v>DA020669 / 프로텍 브레이크액 DOT-4+ LV 1L 라벨 | 81*111</v>
      </c>
      <c r="E170" s="341" t="str">
        <f>IFERROR(__xludf.DUMMYFUNCTION("""COMPUTED_VALUE"""),"81*111")</f>
        <v>81*111</v>
      </c>
      <c r="F170" s="342">
        <f>IFERROR(__xludf.DUMMYFUNCTION("""COMPUTED_VALUE"""),1808.0)</f>
        <v>1808</v>
      </c>
      <c r="G170" s="343">
        <f>IFERROR(__xludf.DUMMYFUNCTION("""COMPUTED_VALUE"""),2.0)</f>
        <v>2</v>
      </c>
      <c r="H170" s="344">
        <f>IFERROR(__xludf.DUMMYFUNCTION("""COMPUTED_VALUE"""),5.0)</f>
        <v>5</v>
      </c>
      <c r="I170" s="342" t="str">
        <f>IFERROR(__xludf.DUMMYFUNCTION("""COMPUTED_VALUE"""),"자동B")</f>
        <v>자동B</v>
      </c>
      <c r="J170" s="342" t="str">
        <f>IFERROR(__xludf.DUMMYFUNCTION("""COMPUTED_VALUE"""),"브레이크액")</f>
        <v>브레이크액</v>
      </c>
      <c r="K170" s="346"/>
      <c r="L170" s="338"/>
      <c r="M170" s="338"/>
      <c r="N170" s="338"/>
      <c r="O170" s="338"/>
      <c r="P170" s="338"/>
      <c r="Q170" s="338"/>
      <c r="R170" s="338"/>
      <c r="S170" s="338"/>
      <c r="T170" s="338"/>
      <c r="U170" s="338"/>
      <c r="V170" s="338"/>
      <c r="W170" s="338"/>
      <c r="X170" s="338"/>
      <c r="Y170" s="338"/>
      <c r="Z170" s="338"/>
      <c r="AA170" s="8"/>
    </row>
    <row r="171" ht="17.25" customHeight="1">
      <c r="A171" s="340">
        <f>IFERROR(__xludf.DUMMYFUNCTION("""COMPUTED_VALUE"""),46279.0)</f>
        <v>46279</v>
      </c>
      <c r="B171" s="341" t="str">
        <f>IFERROR(__xludf.DUMMYFUNCTION("""COMPUTED_VALUE"""),"이동제품")</f>
        <v>이동제품</v>
      </c>
      <c r="C171" s="341" t="str">
        <f>IFERROR(__xludf.DUMMYFUNCTION("""COMPUTED_VALUE"""),"자재물류")</f>
        <v>자재물류</v>
      </c>
      <c r="D171" s="342" t="str">
        <f>IFERROR(__xludf.DUMMYFUNCTION("""COMPUTED_VALUE"""),"프로텍 엔진코팅제 B")</f>
        <v>프로텍 엔진코팅제 B</v>
      </c>
      <c r="E171" s="341">
        <f>IFERROR(__xludf.DUMMYFUNCTION("""COMPUTED_VALUE"""),1000.0)</f>
        <v>1000</v>
      </c>
      <c r="F171" s="342" t="str">
        <f>IFERROR(__xludf.DUMMYFUNCTION("""COMPUTED_VALUE"""),"L")</f>
        <v>L</v>
      </c>
      <c r="G171" s="343" t="str">
        <f>IFERROR(__xludf.DUMMYFUNCTION("""COMPUTED_VALUE"""),"3.5T")</f>
        <v>3.5T</v>
      </c>
      <c r="H171" s="344" t="str">
        <f>IFERROR(__xludf.DUMMYFUNCTION("""COMPUTED_VALUE"""),"김희철")</f>
        <v>김희철</v>
      </c>
      <c r="I171" s="342" t="str">
        <f>IFERROR(__xludf.DUMMYFUNCTION("""COMPUTED_VALUE"""),"김포 -&gt; 본사")</f>
        <v>김포 -&gt; 본사</v>
      </c>
      <c r="J171" s="342" t="str">
        <f>IFERROR(__xludf.DUMMYFUNCTION("""COMPUTED_VALUE"""),"")</f>
        <v/>
      </c>
      <c r="K171" s="346"/>
      <c r="L171" s="338"/>
      <c r="M171" s="338"/>
      <c r="N171" s="338"/>
      <c r="O171" s="338"/>
      <c r="P171" s="338"/>
      <c r="Q171" s="338"/>
      <c r="R171" s="338"/>
      <c r="S171" s="338"/>
      <c r="T171" s="338"/>
      <c r="U171" s="338"/>
      <c r="V171" s="338"/>
      <c r="W171" s="338"/>
      <c r="X171" s="338"/>
      <c r="Y171" s="338"/>
      <c r="Z171" s="338"/>
      <c r="AA171" s="8"/>
    </row>
    <row r="172" ht="17.25" customHeight="1">
      <c r="A172" s="340">
        <f>IFERROR(__xludf.DUMMYFUNCTION("""COMPUTED_VALUE"""),46279.0)</f>
        <v>46279</v>
      </c>
      <c r="B172" s="341" t="str">
        <f>IFERROR(__xludf.DUMMYFUNCTION("""COMPUTED_VALUE"""),"이동제품")</f>
        <v>이동제품</v>
      </c>
      <c r="C172" s="341" t="str">
        <f>IFERROR(__xludf.DUMMYFUNCTION("""COMPUTED_VALUE"""),"자재물류")</f>
        <v>자재물류</v>
      </c>
      <c r="D172" s="342" t="str">
        <f>IFERROR(__xludf.DUMMYFUNCTION("""COMPUTED_VALUE"""),"D-60")</f>
        <v>D-60</v>
      </c>
      <c r="E172" s="341">
        <f>IFERROR(__xludf.DUMMYFUNCTION("""COMPUTED_VALUE"""),1000.0)</f>
        <v>1000</v>
      </c>
      <c r="F172" s="342" t="str">
        <f>IFERROR(__xludf.DUMMYFUNCTION("""COMPUTED_VALUE"""),"L")</f>
        <v>L</v>
      </c>
      <c r="G172" s="343" t="str">
        <f>IFERROR(__xludf.DUMMYFUNCTION("""COMPUTED_VALUE"""),"3.5T")</f>
        <v>3.5T</v>
      </c>
      <c r="H172" s="344" t="str">
        <f>IFERROR(__xludf.DUMMYFUNCTION("""COMPUTED_VALUE"""),"김희철")</f>
        <v>김희철</v>
      </c>
      <c r="I172" s="342" t="str">
        <f>IFERROR(__xludf.DUMMYFUNCTION("""COMPUTED_VALUE"""),"김포 -&gt; 본사")</f>
        <v>김포 -&gt; 본사</v>
      </c>
      <c r="J172" s="342" t="str">
        <f>IFERROR(__xludf.DUMMYFUNCTION("""COMPUTED_VALUE"""),"")</f>
        <v/>
      </c>
      <c r="K172" s="346"/>
      <c r="L172" s="338"/>
      <c r="M172" s="338"/>
      <c r="N172" s="338"/>
      <c r="O172" s="338"/>
      <c r="P172" s="338"/>
      <c r="Q172" s="338"/>
      <c r="R172" s="338"/>
      <c r="S172" s="338"/>
      <c r="T172" s="338"/>
      <c r="U172" s="338"/>
      <c r="V172" s="338"/>
      <c r="W172" s="338"/>
      <c r="X172" s="338"/>
      <c r="Y172" s="338"/>
      <c r="Z172" s="338"/>
      <c r="AA172" s="8"/>
    </row>
    <row r="173" ht="17.25" customHeight="1">
      <c r="A173" s="340">
        <f>IFERROR(__xludf.DUMMYFUNCTION("""COMPUTED_VALUE"""),46279.0)</f>
        <v>46279</v>
      </c>
      <c r="B173" s="341" t="str">
        <f>IFERROR(__xludf.DUMMYFUNCTION("""COMPUTED_VALUE"""),"이동제품")</f>
        <v>이동제품</v>
      </c>
      <c r="C173" s="341" t="str">
        <f>IFERROR(__xludf.DUMMYFUNCTION("""COMPUTED_VALUE"""),"자재물류")</f>
        <v>자재물류</v>
      </c>
      <c r="D173" s="342" t="str">
        <f>IFERROR(__xludf.DUMMYFUNCTION("""COMPUTED_VALUE"""),"ECOCLEAN 850")</f>
        <v>ECOCLEAN 850</v>
      </c>
      <c r="E173" s="341">
        <f>IFERROR(__xludf.DUMMYFUNCTION("""COMPUTED_VALUE"""),1000.0)</f>
        <v>1000</v>
      </c>
      <c r="F173" s="342" t="str">
        <f>IFERROR(__xludf.DUMMYFUNCTION("""COMPUTED_VALUE"""),"L")</f>
        <v>L</v>
      </c>
      <c r="G173" s="343" t="str">
        <f>IFERROR(__xludf.DUMMYFUNCTION("""COMPUTED_VALUE"""),"3.5T")</f>
        <v>3.5T</v>
      </c>
      <c r="H173" s="344" t="str">
        <f>IFERROR(__xludf.DUMMYFUNCTION("""COMPUTED_VALUE"""),"김희철")</f>
        <v>김희철</v>
      </c>
      <c r="I173" s="342" t="str">
        <f>IFERROR(__xludf.DUMMYFUNCTION("""COMPUTED_VALUE"""),"김포 -&gt; 본사")</f>
        <v>김포 -&gt; 본사</v>
      </c>
      <c r="J173" s="342" t="str">
        <f>IFERROR(__xludf.DUMMYFUNCTION("""COMPUTED_VALUE"""),"")</f>
        <v/>
      </c>
      <c r="K173" s="346"/>
      <c r="L173" s="338"/>
      <c r="M173" s="338"/>
      <c r="N173" s="338"/>
      <c r="O173" s="338"/>
      <c r="P173" s="338"/>
      <c r="Q173" s="338"/>
      <c r="R173" s="338"/>
      <c r="S173" s="338"/>
      <c r="T173" s="338"/>
      <c r="U173" s="338"/>
      <c r="V173" s="338"/>
      <c r="W173" s="338"/>
      <c r="X173" s="338"/>
      <c r="Y173" s="338"/>
      <c r="Z173" s="338"/>
      <c r="AA173" s="8"/>
    </row>
    <row r="174" ht="17.25" customHeight="1">
      <c r="A174" s="340">
        <f>IFERROR(__xludf.DUMMYFUNCTION("""COMPUTED_VALUE"""),46279.0)</f>
        <v>46279</v>
      </c>
      <c r="B174" s="341" t="str">
        <f>IFERROR(__xludf.DUMMYFUNCTION("""COMPUTED_VALUE"""),"이동제품")</f>
        <v>이동제품</v>
      </c>
      <c r="C174" s="341" t="str">
        <f>IFERROR(__xludf.DUMMYFUNCTION("""COMPUTED_VALUE"""),"자재물류")</f>
        <v>자재물류</v>
      </c>
      <c r="D174" s="342" t="str">
        <f>IFERROR(__xludf.DUMMYFUNCTION("""COMPUTED_VALUE"""),"프로텍 브레이크액 DOT-4+")</f>
        <v>프로텍 브레이크액 DOT-4+</v>
      </c>
      <c r="E174" s="341">
        <f>IFERROR(__xludf.DUMMYFUNCTION("""COMPUTED_VALUE"""),1.0)</f>
        <v>1</v>
      </c>
      <c r="F174" s="342" t="str">
        <f>IFERROR(__xludf.DUMMYFUNCTION("""COMPUTED_VALUE"""),"L")</f>
        <v>L</v>
      </c>
      <c r="G174" s="343" t="str">
        <f>IFERROR(__xludf.DUMMYFUNCTION("""COMPUTED_VALUE"""),"3.5T")</f>
        <v>3.5T</v>
      </c>
      <c r="H174" s="344" t="str">
        <f>IFERROR(__xludf.DUMMYFUNCTION("""COMPUTED_VALUE"""),"김희철")</f>
        <v>김희철</v>
      </c>
      <c r="I174" s="342" t="str">
        <f>IFERROR(__xludf.DUMMYFUNCTION("""COMPUTED_VALUE"""),"김포 -&gt; 본사")</f>
        <v>김포 -&gt; 본사</v>
      </c>
      <c r="J174" s="342" t="str">
        <f>IFERROR(__xludf.DUMMYFUNCTION("""COMPUTED_VALUE"""),"")</f>
        <v/>
      </c>
      <c r="K174" s="346"/>
      <c r="L174" s="338"/>
      <c r="M174" s="338"/>
      <c r="N174" s="338"/>
      <c r="O174" s="338"/>
      <c r="P174" s="338"/>
      <c r="Q174" s="338"/>
      <c r="R174" s="338"/>
      <c r="S174" s="338"/>
      <c r="T174" s="338"/>
      <c r="U174" s="338"/>
      <c r="V174" s="338"/>
      <c r="W174" s="338"/>
      <c r="X174" s="338"/>
      <c r="Y174" s="338"/>
      <c r="Z174" s="338"/>
      <c r="AA174" s="8"/>
    </row>
    <row r="175" ht="17.25" customHeight="1">
      <c r="A175" s="340">
        <f>IFERROR(__xludf.DUMMYFUNCTION("""COMPUTED_VALUE"""),46279.0)</f>
        <v>46279</v>
      </c>
      <c r="B175" s="341" t="str">
        <f>IFERROR(__xludf.DUMMYFUNCTION("""COMPUTED_VALUE"""),"이동제품")</f>
        <v>이동제품</v>
      </c>
      <c r="C175" s="341" t="str">
        <f>IFERROR(__xludf.DUMMYFUNCTION("""COMPUTED_VALUE"""),"자재물류")</f>
        <v>자재물류</v>
      </c>
      <c r="D175" s="342" t="str">
        <f>IFERROR(__xludf.DUMMYFUNCTION("""COMPUTED_VALUE"""),"프로텍 브레이크액 DOT-4+LV")</f>
        <v>프로텍 브레이크액 DOT-4+LV</v>
      </c>
      <c r="E175" s="341">
        <f>IFERROR(__xludf.DUMMYFUNCTION("""COMPUTED_VALUE"""),1.0)</f>
        <v>1</v>
      </c>
      <c r="F175" s="342" t="str">
        <f>IFERROR(__xludf.DUMMYFUNCTION("""COMPUTED_VALUE"""),"L")</f>
        <v>L</v>
      </c>
      <c r="G175" s="343" t="str">
        <f>IFERROR(__xludf.DUMMYFUNCTION("""COMPUTED_VALUE"""),"3.5T")</f>
        <v>3.5T</v>
      </c>
      <c r="H175" s="344" t="str">
        <f>IFERROR(__xludf.DUMMYFUNCTION("""COMPUTED_VALUE"""),"김희철")</f>
        <v>김희철</v>
      </c>
      <c r="I175" s="342" t="str">
        <f>IFERROR(__xludf.DUMMYFUNCTION("""COMPUTED_VALUE"""),"김포 -&gt; 본사")</f>
        <v>김포 -&gt; 본사</v>
      </c>
      <c r="J175" s="342" t="str">
        <f>IFERROR(__xludf.DUMMYFUNCTION("""COMPUTED_VALUE"""),"")</f>
        <v/>
      </c>
      <c r="K175" s="346"/>
      <c r="L175" s="338"/>
      <c r="M175" s="338"/>
      <c r="N175" s="338"/>
      <c r="O175" s="338"/>
      <c r="P175" s="338"/>
      <c r="Q175" s="338"/>
      <c r="R175" s="338"/>
      <c r="S175" s="338"/>
      <c r="T175" s="338"/>
      <c r="U175" s="338"/>
      <c r="V175" s="338"/>
      <c r="W175" s="338"/>
      <c r="X175" s="338"/>
      <c r="Y175" s="338"/>
      <c r="Z175" s="338"/>
      <c r="AA175" s="8"/>
    </row>
    <row r="176" ht="17.25" customHeight="1">
      <c r="A176" s="340">
        <f>IFERROR(__xludf.DUMMYFUNCTION("""COMPUTED_VALUE"""),46279.0)</f>
        <v>46279</v>
      </c>
      <c r="B176" s="341" t="str">
        <f>IFERROR(__xludf.DUMMYFUNCTION("""COMPUTED_VALUE"""),"이동제품")</f>
        <v>이동제품</v>
      </c>
      <c r="C176" s="341" t="str">
        <f>IFERROR(__xludf.DUMMYFUNCTION("""COMPUTED_VALUE"""),"자재물류")</f>
        <v>자재물류</v>
      </c>
      <c r="D176" s="342" t="str">
        <f>IFERROR(__xludf.DUMMYFUNCTION("""COMPUTED_VALUE"""),"미라텍 TOP PAO 5W30")</f>
        <v>미라텍 TOP PAO 5W30</v>
      </c>
      <c r="E176" s="341">
        <f>IFERROR(__xludf.DUMMYFUNCTION("""COMPUTED_VALUE"""),1.0)</f>
        <v>1</v>
      </c>
      <c r="F176" s="342" t="str">
        <f>IFERROR(__xludf.DUMMYFUNCTION("""COMPUTED_VALUE"""),"L")</f>
        <v>L</v>
      </c>
      <c r="G176" s="343" t="str">
        <f>IFERROR(__xludf.DUMMYFUNCTION("""COMPUTED_VALUE"""),"3.5T")</f>
        <v>3.5T</v>
      </c>
      <c r="H176" s="344" t="str">
        <f>IFERROR(__xludf.DUMMYFUNCTION("""COMPUTED_VALUE"""),"김희철")</f>
        <v>김희철</v>
      </c>
      <c r="I176" s="342" t="str">
        <f>IFERROR(__xludf.DUMMYFUNCTION("""COMPUTED_VALUE"""),"김포 -&gt; 본사")</f>
        <v>김포 -&gt; 본사</v>
      </c>
      <c r="J176" s="342" t="str">
        <f>IFERROR(__xludf.DUMMYFUNCTION("""COMPUTED_VALUE"""),"")</f>
        <v/>
      </c>
      <c r="K176" s="346"/>
      <c r="L176" s="338"/>
      <c r="M176" s="338"/>
      <c r="N176" s="338"/>
      <c r="O176" s="338"/>
      <c r="P176" s="338"/>
      <c r="Q176" s="338"/>
      <c r="R176" s="338"/>
      <c r="S176" s="338"/>
      <c r="T176" s="338"/>
      <c r="U176" s="338"/>
      <c r="V176" s="338"/>
      <c r="W176" s="338"/>
      <c r="X176" s="338"/>
      <c r="Y176" s="338"/>
      <c r="Z176" s="338"/>
      <c r="AA176" s="8"/>
    </row>
    <row r="177" ht="17.25" customHeight="1">
      <c r="A177" s="340">
        <f>IFERROR(__xludf.DUMMYFUNCTION("""COMPUTED_VALUE"""),46279.0)</f>
        <v>46279</v>
      </c>
      <c r="B177" s="341" t="str">
        <f>IFERROR(__xludf.DUMMYFUNCTION("""COMPUTED_VALUE"""),"이동제품")</f>
        <v>이동제품</v>
      </c>
      <c r="C177" s="341" t="str">
        <f>IFERROR(__xludf.DUMMYFUNCTION("""COMPUTED_VALUE"""),"자재물류")</f>
        <v>자재물류</v>
      </c>
      <c r="D177" s="342" t="str">
        <f>IFERROR(__xludf.DUMMYFUNCTION("""COMPUTED_VALUE"""),"GT 5W30 PAO")</f>
        <v>GT 5W30 PAO</v>
      </c>
      <c r="E177" s="341">
        <f>IFERROR(__xludf.DUMMYFUNCTION("""COMPUTED_VALUE"""),400.0)</f>
        <v>400</v>
      </c>
      <c r="F177" s="342" t="str">
        <f>IFERROR(__xludf.DUMMYFUNCTION("""COMPUTED_VALUE"""),"L")</f>
        <v>L</v>
      </c>
      <c r="G177" s="343" t="str">
        <f>IFERROR(__xludf.DUMMYFUNCTION("""COMPUTED_VALUE"""),"3.5T")</f>
        <v>3.5T</v>
      </c>
      <c r="H177" s="344" t="str">
        <f>IFERROR(__xludf.DUMMYFUNCTION("""COMPUTED_VALUE"""),"김희철")</f>
        <v>김희철</v>
      </c>
      <c r="I177" s="342" t="str">
        <f>IFERROR(__xludf.DUMMYFUNCTION("""COMPUTED_VALUE"""),"본사 -&gt; 김포")</f>
        <v>본사 -&gt; 김포</v>
      </c>
      <c r="J177" s="342" t="str">
        <f>IFERROR(__xludf.DUMMYFUNCTION("""COMPUTED_VALUE"""),"")</f>
        <v/>
      </c>
      <c r="K177" s="346"/>
      <c r="L177" s="338"/>
      <c r="M177" s="338"/>
      <c r="N177" s="338"/>
      <c r="O177" s="338"/>
      <c r="P177" s="338"/>
      <c r="Q177" s="338"/>
      <c r="R177" s="338"/>
      <c r="S177" s="338"/>
      <c r="T177" s="338"/>
      <c r="U177" s="338"/>
      <c r="V177" s="338"/>
      <c r="W177" s="338"/>
      <c r="X177" s="338"/>
      <c r="Y177" s="338"/>
      <c r="Z177" s="338"/>
      <c r="AA177" s="8"/>
    </row>
    <row r="178" ht="17.25" customHeight="1">
      <c r="A178" s="340">
        <f>IFERROR(__xludf.DUMMYFUNCTION("""COMPUTED_VALUE"""),46279.0)</f>
        <v>46279</v>
      </c>
      <c r="B178" s="341" t="str">
        <f>IFERROR(__xludf.DUMMYFUNCTION("""COMPUTED_VALUE"""),"이동제품")</f>
        <v>이동제품</v>
      </c>
      <c r="C178" s="341" t="str">
        <f>IFERROR(__xludf.DUMMYFUNCTION("""COMPUTED_VALUE"""),"자재물류")</f>
        <v>자재물류</v>
      </c>
      <c r="D178" s="342" t="str">
        <f>IFERROR(__xludf.DUMMYFUNCTION("""COMPUTED_VALUE"""),"ODM 0W30 LS")</f>
        <v>ODM 0W30 LS</v>
      </c>
      <c r="E178" s="341">
        <f>IFERROR(__xludf.DUMMYFUNCTION("""COMPUTED_VALUE"""),120.0)</f>
        <v>120</v>
      </c>
      <c r="F178" s="342" t="str">
        <f>IFERROR(__xludf.DUMMYFUNCTION("""COMPUTED_VALUE"""),"L")</f>
        <v>L</v>
      </c>
      <c r="G178" s="343" t="str">
        <f>IFERROR(__xludf.DUMMYFUNCTION("""COMPUTED_VALUE"""),"3.5T")</f>
        <v>3.5T</v>
      </c>
      <c r="H178" s="344" t="str">
        <f>IFERROR(__xludf.DUMMYFUNCTION("""COMPUTED_VALUE"""),"김희철")</f>
        <v>김희철</v>
      </c>
      <c r="I178" s="342" t="str">
        <f>IFERROR(__xludf.DUMMYFUNCTION("""COMPUTED_VALUE"""),"본사 -&gt; 김포")</f>
        <v>본사 -&gt; 김포</v>
      </c>
      <c r="J178" s="342" t="str">
        <f>IFERROR(__xludf.DUMMYFUNCTION("""COMPUTED_VALUE"""),"")</f>
        <v/>
      </c>
      <c r="K178" s="346"/>
      <c r="L178" s="338"/>
      <c r="M178" s="338"/>
      <c r="N178" s="338"/>
      <c r="O178" s="338"/>
      <c r="P178" s="338"/>
      <c r="Q178" s="338"/>
      <c r="R178" s="338"/>
      <c r="S178" s="338"/>
      <c r="T178" s="338"/>
      <c r="U178" s="338"/>
      <c r="V178" s="338"/>
      <c r="W178" s="338"/>
      <c r="X178" s="338"/>
      <c r="Y178" s="338"/>
      <c r="Z178" s="338"/>
      <c r="AA178" s="8"/>
    </row>
    <row r="179" ht="17.25" customHeight="1">
      <c r="A179" s="340">
        <f>IFERROR(__xludf.DUMMYFUNCTION("""COMPUTED_VALUE"""),46279.0)</f>
        <v>46279</v>
      </c>
      <c r="B179" s="341" t="str">
        <f>IFERROR(__xludf.DUMMYFUNCTION("""COMPUTED_VALUE"""),"이동제품")</f>
        <v>이동제품</v>
      </c>
      <c r="C179" s="341" t="str">
        <f>IFERROR(__xludf.DUMMYFUNCTION("""COMPUTED_VALUE"""),"자재물류")</f>
        <v>자재물류</v>
      </c>
      <c r="D179" s="342" t="str">
        <f>IFERROR(__xludf.DUMMYFUNCTION("""COMPUTED_VALUE"""),"ODM 0W20 GD")</f>
        <v>ODM 0W20 GD</v>
      </c>
      <c r="E179" s="341">
        <f>IFERROR(__xludf.DUMMYFUNCTION("""COMPUTED_VALUE"""),620.0)</f>
        <v>620</v>
      </c>
      <c r="F179" s="342" t="str">
        <f>IFERROR(__xludf.DUMMYFUNCTION("""COMPUTED_VALUE"""),"L")</f>
        <v>L</v>
      </c>
      <c r="G179" s="343" t="str">
        <f>IFERROR(__xludf.DUMMYFUNCTION("""COMPUTED_VALUE"""),"3.5T")</f>
        <v>3.5T</v>
      </c>
      <c r="H179" s="344" t="str">
        <f>IFERROR(__xludf.DUMMYFUNCTION("""COMPUTED_VALUE"""),"김희철")</f>
        <v>김희철</v>
      </c>
      <c r="I179" s="342" t="str">
        <f>IFERROR(__xludf.DUMMYFUNCTION("""COMPUTED_VALUE"""),"본사 -&gt; 김포")</f>
        <v>본사 -&gt; 김포</v>
      </c>
      <c r="J179" s="342" t="str">
        <f>IFERROR(__xludf.DUMMYFUNCTION("""COMPUTED_VALUE"""),"")</f>
        <v/>
      </c>
      <c r="K179" s="346"/>
      <c r="L179" s="338"/>
      <c r="M179" s="338"/>
      <c r="N179" s="338"/>
      <c r="O179" s="338"/>
      <c r="P179" s="338"/>
      <c r="Q179" s="338"/>
      <c r="R179" s="338"/>
      <c r="S179" s="338"/>
      <c r="T179" s="338"/>
      <c r="U179" s="338"/>
      <c r="V179" s="338"/>
      <c r="W179" s="338"/>
      <c r="X179" s="338"/>
      <c r="Y179" s="338"/>
      <c r="Z179" s="338"/>
      <c r="AA179" s="8"/>
    </row>
    <row r="180" ht="17.25" customHeight="1">
      <c r="A180" s="340">
        <f>IFERROR(__xludf.DUMMYFUNCTION("""COMPUTED_VALUE"""),46279.0)</f>
        <v>46279</v>
      </c>
      <c r="B180" s="341" t="str">
        <f>IFERROR(__xludf.DUMMYFUNCTION("""COMPUTED_VALUE"""),"이동제품")</f>
        <v>이동제품</v>
      </c>
      <c r="C180" s="341" t="str">
        <f>IFERROR(__xludf.DUMMYFUNCTION("""COMPUTED_VALUE"""),"자재물류")</f>
        <v>자재물류</v>
      </c>
      <c r="D180" s="342" t="str">
        <f>IFERROR(__xludf.DUMMYFUNCTION("""COMPUTED_VALUE"""),"공토트")</f>
        <v>공토트</v>
      </c>
      <c r="E180" s="341"/>
      <c r="F180" s="342"/>
      <c r="G180" s="343" t="str">
        <f>IFERROR(__xludf.DUMMYFUNCTION("""COMPUTED_VALUE"""),"3.5T")</f>
        <v>3.5T</v>
      </c>
      <c r="H180" s="344" t="str">
        <f>IFERROR(__xludf.DUMMYFUNCTION("""COMPUTED_VALUE"""),"김희철")</f>
        <v>김희철</v>
      </c>
      <c r="I180" s="342" t="str">
        <f>IFERROR(__xludf.DUMMYFUNCTION("""COMPUTED_VALUE"""),"본사 -&gt; 김포")</f>
        <v>본사 -&gt; 김포</v>
      </c>
      <c r="J180" s="342" t="str">
        <f>IFERROR(__xludf.DUMMYFUNCTION("""COMPUTED_VALUE"""),"")</f>
        <v/>
      </c>
      <c r="K180" s="346"/>
      <c r="L180" s="338"/>
      <c r="M180" s="338"/>
      <c r="N180" s="338"/>
      <c r="O180" s="338"/>
      <c r="P180" s="338"/>
      <c r="Q180" s="338"/>
      <c r="R180" s="338"/>
      <c r="S180" s="338"/>
      <c r="T180" s="338"/>
      <c r="U180" s="338"/>
      <c r="V180" s="338"/>
      <c r="W180" s="338"/>
      <c r="X180" s="338"/>
      <c r="Y180" s="338"/>
      <c r="Z180" s="338"/>
      <c r="AA180" s="8"/>
    </row>
    <row r="181" ht="17.25" customHeight="1">
      <c r="A181" s="340">
        <f>IFERROR(__xludf.DUMMYFUNCTION("""COMPUTED_VALUE"""),46279.0)</f>
        <v>46279</v>
      </c>
      <c r="B181" s="341" t="str">
        <f>IFERROR(__xludf.DUMMYFUNCTION("""COMPUTED_VALUE"""),"이동제품")</f>
        <v>이동제품</v>
      </c>
      <c r="C181" s="341" t="str">
        <f>IFERROR(__xludf.DUMMYFUNCTION("""COMPUTED_VALUE"""),"자재물류")</f>
        <v>자재물류</v>
      </c>
      <c r="D181" s="342" t="str">
        <f>IFERROR(__xludf.DUMMYFUNCTION("""COMPUTED_VALUE"""),"씰링기")</f>
        <v>씰링기</v>
      </c>
      <c r="E181" s="341"/>
      <c r="F181" s="342"/>
      <c r="G181" s="343" t="str">
        <f>IFERROR(__xludf.DUMMYFUNCTION("""COMPUTED_VALUE"""),"3.5T")</f>
        <v>3.5T</v>
      </c>
      <c r="H181" s="344" t="str">
        <f>IFERROR(__xludf.DUMMYFUNCTION("""COMPUTED_VALUE"""),"김희철")</f>
        <v>김희철</v>
      </c>
      <c r="I181" s="342" t="str">
        <f>IFERROR(__xludf.DUMMYFUNCTION("""COMPUTED_VALUE"""),"본사 -&gt; 김포")</f>
        <v>본사 -&gt; 김포</v>
      </c>
      <c r="J181" s="342" t="str">
        <f>IFERROR(__xludf.DUMMYFUNCTION("""COMPUTED_VALUE"""),"")</f>
        <v/>
      </c>
      <c r="K181" s="346"/>
      <c r="L181" s="338"/>
      <c r="M181" s="338"/>
      <c r="N181" s="338"/>
      <c r="O181" s="338"/>
      <c r="P181" s="338"/>
      <c r="Q181" s="338"/>
      <c r="R181" s="338"/>
      <c r="S181" s="338"/>
      <c r="T181" s="338"/>
      <c r="U181" s="338"/>
      <c r="V181" s="338"/>
      <c r="W181" s="338"/>
      <c r="X181" s="338"/>
      <c r="Y181" s="338"/>
      <c r="Z181" s="338"/>
      <c r="AA181" s="8"/>
    </row>
    <row r="182" ht="17.25" customHeight="1">
      <c r="A182" s="340">
        <f>IFERROR(__xludf.DUMMYFUNCTION("""COMPUTED_VALUE"""),46279.0)</f>
        <v>46279</v>
      </c>
      <c r="B182" s="341" t="str">
        <f>IFERROR(__xludf.DUMMYFUNCTION("""COMPUTED_VALUE"""),"택배출고현황")</f>
        <v>택배출고현황</v>
      </c>
      <c r="C182" s="341" t="str">
        <f>IFERROR(__xludf.DUMMYFUNCTION("""COMPUTED_VALUE"""),"택배출고현황")</f>
        <v>택배출고현황</v>
      </c>
      <c r="D182" s="342" t="str">
        <f>IFERROR(__xludf.DUMMYFUNCTION("""COMPUTED_VALUE"""),"경동택배")</f>
        <v>경동택배</v>
      </c>
      <c r="E182" s="341" t="str">
        <f>IFERROR(__xludf.DUMMYFUNCTION("""COMPUTED_VALUE"""),"")</f>
        <v/>
      </c>
      <c r="F182" s="342"/>
      <c r="G182" s="343" t="str">
        <f>IFERROR(__xludf.DUMMYFUNCTION("""COMPUTED_VALUE"""),"")</f>
        <v/>
      </c>
      <c r="H182" s="344" t="str">
        <f>IFERROR(__xludf.DUMMYFUNCTION("""COMPUTED_VALUE"""),"")</f>
        <v/>
      </c>
      <c r="I182" s="342" t="str">
        <f>IFERROR(__xludf.DUMMYFUNCTION("""COMPUTED_VALUE"""),"")</f>
        <v/>
      </c>
      <c r="J182" s="342" t="str">
        <f>IFERROR(__xludf.DUMMYFUNCTION("""COMPUTED_VALUE"""),"")</f>
        <v/>
      </c>
      <c r="K182" s="346"/>
      <c r="L182" s="338"/>
      <c r="M182" s="338"/>
      <c r="N182" s="338"/>
      <c r="O182" s="338"/>
      <c r="P182" s="338"/>
      <c r="Q182" s="338"/>
      <c r="R182" s="338"/>
      <c r="S182" s="338"/>
      <c r="T182" s="338"/>
      <c r="U182" s="338"/>
      <c r="V182" s="338"/>
      <c r="W182" s="338"/>
      <c r="X182" s="338"/>
      <c r="Y182" s="338"/>
      <c r="Z182" s="338"/>
      <c r="AA182" s="8"/>
    </row>
    <row r="183" ht="17.25" customHeight="1">
      <c r="A183" s="340">
        <f>IFERROR(__xludf.DUMMYFUNCTION("""COMPUTED_VALUE"""),46279.0)</f>
        <v>46279</v>
      </c>
      <c r="B183" s="341" t="str">
        <f>IFERROR(__xludf.DUMMYFUNCTION("""COMPUTED_VALUE"""),"택배출고현황")</f>
        <v>택배출고현황</v>
      </c>
      <c r="C183" s="341" t="str">
        <f>IFERROR(__xludf.DUMMYFUNCTION("""COMPUTED_VALUE"""),"택배출고현황")</f>
        <v>택배출고현황</v>
      </c>
      <c r="D183" s="342" t="str">
        <f>IFERROR(__xludf.DUMMYFUNCTION("""COMPUTED_VALUE"""),"용차")</f>
        <v>용차</v>
      </c>
      <c r="E183" s="341" t="str">
        <f>IFERROR(__xludf.DUMMYFUNCTION("""COMPUTED_VALUE"""),"")</f>
        <v/>
      </c>
      <c r="F183" s="342"/>
      <c r="G183" s="343" t="str">
        <f>IFERROR(__xludf.DUMMYFUNCTION("""COMPUTED_VALUE"""),"")</f>
        <v/>
      </c>
      <c r="H183" s="344" t="str">
        <f>IFERROR(__xludf.DUMMYFUNCTION("""COMPUTED_VALUE"""),"")</f>
        <v/>
      </c>
      <c r="I183" s="342" t="str">
        <f>IFERROR(__xludf.DUMMYFUNCTION("""COMPUTED_VALUE"""),"")</f>
        <v/>
      </c>
      <c r="J183" s="342" t="str">
        <f>IFERROR(__xludf.DUMMYFUNCTION("""COMPUTED_VALUE"""),"")</f>
        <v/>
      </c>
      <c r="K183" s="346"/>
      <c r="L183" s="338"/>
      <c r="M183" s="338"/>
      <c r="N183" s="338"/>
      <c r="O183" s="338"/>
      <c r="P183" s="338"/>
      <c r="Q183" s="338"/>
      <c r="R183" s="338"/>
      <c r="S183" s="338"/>
      <c r="T183" s="338"/>
      <c r="U183" s="338"/>
      <c r="V183" s="338"/>
      <c r="W183" s="338"/>
      <c r="X183" s="338"/>
      <c r="Y183" s="338"/>
      <c r="Z183" s="338"/>
      <c r="AA183" s="8"/>
    </row>
    <row r="184" ht="17.25" customHeight="1">
      <c r="A184" s="340">
        <f>IFERROR(__xludf.DUMMYFUNCTION("""COMPUTED_VALUE"""),46279.0)</f>
        <v>46279</v>
      </c>
      <c r="B184" s="341" t="str">
        <f>IFERROR(__xludf.DUMMYFUNCTION("""COMPUTED_VALUE"""),"택배출고현황")</f>
        <v>택배출고현황</v>
      </c>
      <c r="C184" s="341" t="str">
        <f>IFERROR(__xludf.DUMMYFUNCTION("""COMPUTED_VALUE"""),"택배출고현황")</f>
        <v>택배출고현황</v>
      </c>
      <c r="D184" s="342" t="str">
        <f>IFERROR(__xludf.DUMMYFUNCTION("""COMPUTED_VALUE"""),"납품")</f>
        <v>납품</v>
      </c>
      <c r="E184" s="341" t="str">
        <f>IFERROR(__xludf.DUMMYFUNCTION("""COMPUTED_VALUE"""),"")</f>
        <v/>
      </c>
      <c r="F184" s="342"/>
      <c r="G184" s="343" t="str">
        <f>IFERROR(__xludf.DUMMYFUNCTION("""COMPUTED_VALUE"""),"")</f>
        <v/>
      </c>
      <c r="H184" s="344" t="str">
        <f>IFERROR(__xludf.DUMMYFUNCTION("""COMPUTED_VALUE"""),"")</f>
        <v/>
      </c>
      <c r="I184" s="342" t="str">
        <f>IFERROR(__xludf.DUMMYFUNCTION("""COMPUTED_VALUE"""),"")</f>
        <v/>
      </c>
      <c r="J184" s="342" t="str">
        <f>IFERROR(__xludf.DUMMYFUNCTION("""COMPUTED_VALUE"""),"")</f>
        <v/>
      </c>
      <c r="K184" s="346"/>
      <c r="L184" s="338"/>
      <c r="M184" s="338"/>
      <c r="N184" s="338"/>
      <c r="O184" s="338"/>
      <c r="P184" s="338"/>
      <c r="Q184" s="338"/>
      <c r="R184" s="338"/>
      <c r="S184" s="338"/>
      <c r="T184" s="338"/>
      <c r="U184" s="338"/>
      <c r="V184" s="338"/>
      <c r="W184" s="338"/>
      <c r="X184" s="338"/>
      <c r="Y184" s="338"/>
      <c r="Z184" s="338"/>
      <c r="AA184" s="8"/>
    </row>
    <row r="185" ht="17.25" customHeight="1">
      <c r="A185" s="340">
        <f>IFERROR(__xludf.DUMMYFUNCTION("""COMPUTED_VALUE"""),46280.0)</f>
        <v>46280</v>
      </c>
      <c r="B185" s="341" t="str">
        <f>IFERROR(__xludf.DUMMYFUNCTION("""COMPUTED_VALUE"""),"포장")</f>
        <v>포장</v>
      </c>
      <c r="C185" s="341" t="str">
        <f>IFERROR(__xludf.DUMMYFUNCTION("""COMPUTED_VALUE"""),"포장부")</f>
        <v>포장부</v>
      </c>
      <c r="D185" s="342" t="str">
        <f>IFERROR(__xludf.DUMMYFUNCTION("""COMPUTED_VALUE"""),"1AH40002 / 프로텍 프리미엄 브레이크액 DOT-4+ LV | 1L")</f>
        <v>1AH40002 / 프로텍 프리미엄 브레이크액 DOT-4+ LV | 1L</v>
      </c>
      <c r="E185" s="341" t="str">
        <f>IFERROR(__xludf.DUMMYFUNCTION("""COMPUTED_VALUE"""),"1L")</f>
        <v>1L</v>
      </c>
      <c r="F185" s="342">
        <f>IFERROR(__xludf.DUMMYFUNCTION("""COMPUTED_VALUE"""),792.0)</f>
        <v>792</v>
      </c>
      <c r="G185" s="343">
        <f>IFERROR(__xludf.DUMMYFUNCTION("""COMPUTED_VALUE"""),2.0)</f>
        <v>2</v>
      </c>
      <c r="H185" s="344">
        <f>IFERROR(__xludf.DUMMYFUNCTION("""COMPUTED_VALUE"""),6.0)</f>
        <v>6</v>
      </c>
      <c r="I185" s="342" t="str">
        <f>IFERROR(__xludf.DUMMYFUNCTION("""COMPUTED_VALUE"""),"수동3")</f>
        <v>수동3</v>
      </c>
      <c r="J185" s="342" t="str">
        <f>IFERROR(__xludf.DUMMYFUNCTION("""COMPUTED_VALUE"""),"브레이크액")</f>
        <v>브레이크액</v>
      </c>
      <c r="K185" s="346"/>
      <c r="L185" s="338"/>
      <c r="M185" s="338"/>
      <c r="N185" s="338"/>
      <c r="O185" s="338"/>
      <c r="P185" s="338"/>
      <c r="Q185" s="338"/>
      <c r="R185" s="338"/>
      <c r="S185" s="338"/>
      <c r="T185" s="338"/>
      <c r="U185" s="338"/>
      <c r="V185" s="338"/>
      <c r="W185" s="338"/>
      <c r="X185" s="338"/>
      <c r="Y185" s="338"/>
      <c r="Z185" s="338"/>
      <c r="AA185" s="8"/>
    </row>
    <row r="186" ht="17.25" customHeight="1">
      <c r="A186" s="340">
        <f>IFERROR(__xludf.DUMMYFUNCTION("""COMPUTED_VALUE"""),46280.0)</f>
        <v>46280</v>
      </c>
      <c r="B186" s="341" t="str">
        <f>IFERROR(__xludf.DUMMYFUNCTION("""COMPUTED_VALUE"""),"포장")</f>
        <v>포장</v>
      </c>
      <c r="C186" s="341" t="str">
        <f>IFERROR(__xludf.DUMMYFUNCTION("""COMPUTED_VALUE"""),"포장부")</f>
        <v>포장부</v>
      </c>
      <c r="D186" s="342" t="str">
        <f>IFERROR(__xludf.DUMMYFUNCTION("""COMPUTED_VALUE"""),"1AH40002 / 프로텍 프리미엄 브레이크액 DOT-4+ LV | 1L")</f>
        <v>1AH40002 / 프로텍 프리미엄 브레이크액 DOT-4+ LV | 1L</v>
      </c>
      <c r="E186" s="341" t="str">
        <f>IFERROR(__xludf.DUMMYFUNCTION("""COMPUTED_VALUE"""),"1L")</f>
        <v>1L</v>
      </c>
      <c r="F186" s="342">
        <f>IFERROR(__xludf.DUMMYFUNCTION("""COMPUTED_VALUE"""),1440.0)</f>
        <v>1440</v>
      </c>
      <c r="G186" s="343">
        <f>IFERROR(__xludf.DUMMYFUNCTION("""COMPUTED_VALUE"""),3.0)</f>
        <v>3</v>
      </c>
      <c r="H186" s="344">
        <f>IFERROR(__xludf.DUMMYFUNCTION("""COMPUTED_VALUE"""),13.5)</f>
        <v>13.5</v>
      </c>
      <c r="I186" s="342" t="str">
        <f>IFERROR(__xludf.DUMMYFUNCTION("""COMPUTED_VALUE"""),"수동3")</f>
        <v>수동3</v>
      </c>
      <c r="J186" s="342" t="str">
        <f>IFERROR(__xludf.DUMMYFUNCTION("""COMPUTED_VALUE"""),"브레이크액")</f>
        <v>브레이크액</v>
      </c>
      <c r="K186" s="346"/>
      <c r="L186" s="338"/>
      <c r="M186" s="338"/>
      <c r="N186" s="338"/>
      <c r="O186" s="338"/>
      <c r="P186" s="338"/>
      <c r="Q186" s="338"/>
      <c r="R186" s="338"/>
      <c r="S186" s="338"/>
      <c r="T186" s="338"/>
      <c r="U186" s="338"/>
      <c r="V186" s="338"/>
      <c r="W186" s="338"/>
      <c r="X186" s="338"/>
      <c r="Y186" s="338"/>
      <c r="Z186" s="338"/>
      <c r="AA186" s="8"/>
    </row>
    <row r="187" ht="17.25" customHeight="1">
      <c r="A187" s="340">
        <f>IFERROR(__xludf.DUMMYFUNCTION("""COMPUTED_VALUE"""),46280.0)</f>
        <v>46280</v>
      </c>
      <c r="B187" s="341" t="str">
        <f>IFERROR(__xludf.DUMMYFUNCTION("""COMPUTED_VALUE"""),"라벨")</f>
        <v>라벨</v>
      </c>
      <c r="C187" s="341" t="str">
        <f>IFERROR(__xludf.DUMMYFUNCTION("""COMPUTED_VALUE"""),"라벨부")</f>
        <v>라벨부</v>
      </c>
      <c r="D187" s="342" t="str">
        <f>IFERROR(__xludf.DUMMYFUNCTION("""COMPUTED_VALUE"""),"DA020669 / 프로텍 브레이크액 DOT-4+ LV 1L 라벨 | 81*111")</f>
        <v>DA020669 / 프로텍 브레이크액 DOT-4+ LV 1L 라벨 | 81*111</v>
      </c>
      <c r="E187" s="341" t="str">
        <f>IFERROR(__xludf.DUMMYFUNCTION("""COMPUTED_VALUE"""),"81*111")</f>
        <v>81*111</v>
      </c>
      <c r="F187" s="342">
        <f>IFERROR(__xludf.DUMMYFUNCTION("""COMPUTED_VALUE"""),1912.0)</f>
        <v>1912</v>
      </c>
      <c r="G187" s="343">
        <f>IFERROR(__xludf.DUMMYFUNCTION("""COMPUTED_VALUE"""),2.0)</f>
        <v>2</v>
      </c>
      <c r="H187" s="344">
        <f>IFERROR(__xludf.DUMMYFUNCTION("""COMPUTED_VALUE"""),6.0)</f>
        <v>6</v>
      </c>
      <c r="I187" s="342" t="str">
        <f>IFERROR(__xludf.DUMMYFUNCTION("""COMPUTED_VALUE"""),"자동B")</f>
        <v>자동B</v>
      </c>
      <c r="J187" s="342" t="str">
        <f>IFERROR(__xludf.DUMMYFUNCTION("""COMPUTED_VALUE"""),"브레이크액")</f>
        <v>브레이크액</v>
      </c>
      <c r="K187" s="346"/>
      <c r="L187" s="338"/>
      <c r="M187" s="338"/>
      <c r="N187" s="338"/>
      <c r="O187" s="338"/>
      <c r="P187" s="338"/>
      <c r="Q187" s="338"/>
      <c r="R187" s="338"/>
      <c r="S187" s="338"/>
      <c r="T187" s="338"/>
      <c r="U187" s="338"/>
      <c r="V187" s="338"/>
      <c r="W187" s="338"/>
      <c r="X187" s="338"/>
      <c r="Y187" s="338"/>
      <c r="Z187" s="338"/>
      <c r="AA187" s="8"/>
    </row>
    <row r="188" ht="17.25" customHeight="1">
      <c r="A188" s="340">
        <f>IFERROR(__xludf.DUMMYFUNCTION("""COMPUTED_VALUE"""),46280.0)</f>
        <v>46280</v>
      </c>
      <c r="B188" s="341" t="str">
        <f>IFERROR(__xludf.DUMMYFUNCTION("""COMPUTED_VALUE"""),"라벨")</f>
        <v>라벨</v>
      </c>
      <c r="C188" s="341" t="str">
        <f>IFERROR(__xludf.DUMMYFUNCTION("""COMPUTED_VALUE"""),"라벨부")</f>
        <v>라벨부</v>
      </c>
      <c r="D188" s="342" t="str">
        <f>IFERROR(__xludf.DUMMYFUNCTION("""COMPUTED_VALUE"""),"DO020101 / 썸오일 100% 합성엔진오일 10W-40 4L 라벨 리뉴얼 | 108*160")</f>
        <v>DO020101 / 썸오일 100% 합성엔진오일 10W-40 4L 라벨 리뉴얼 | 108*160</v>
      </c>
      <c r="E188" s="341" t="str">
        <f>IFERROR(__xludf.DUMMYFUNCTION("""COMPUTED_VALUE"""),"108*160")</f>
        <v>108*160</v>
      </c>
      <c r="F188" s="342">
        <f>IFERROR(__xludf.DUMMYFUNCTION("""COMPUTED_VALUE"""),96.0)</f>
        <v>96</v>
      </c>
      <c r="G188" s="343">
        <f>IFERROR(__xludf.DUMMYFUNCTION("""COMPUTED_VALUE"""),1.0)</f>
        <v>1</v>
      </c>
      <c r="H188" s="344">
        <f>IFERROR(__xludf.DUMMYFUNCTION("""COMPUTED_VALUE"""),1.0)</f>
        <v>1</v>
      </c>
      <c r="I188" s="342" t="str">
        <f>IFERROR(__xludf.DUMMYFUNCTION("""COMPUTED_VALUE"""),"수동")</f>
        <v>수동</v>
      </c>
      <c r="J188" s="342" t="str">
        <f>IFERROR(__xludf.DUMMYFUNCTION("""COMPUTED_VALUE"""),"엔진오일")</f>
        <v>엔진오일</v>
      </c>
      <c r="K188" s="346"/>
      <c r="L188" s="338"/>
      <c r="M188" s="338"/>
      <c r="N188" s="338"/>
      <c r="O188" s="338"/>
      <c r="P188" s="338"/>
      <c r="Q188" s="338"/>
      <c r="R188" s="338"/>
      <c r="S188" s="338"/>
      <c r="T188" s="338"/>
      <c r="U188" s="338"/>
      <c r="V188" s="338"/>
      <c r="W188" s="338"/>
      <c r="X188" s="338"/>
      <c r="Y188" s="338"/>
      <c r="Z188" s="338"/>
      <c r="AA188" s="8"/>
    </row>
    <row r="189" ht="17.25" customHeight="1">
      <c r="A189" s="340">
        <f>IFERROR(__xludf.DUMMYFUNCTION("""COMPUTED_VALUE"""),46280.0)</f>
        <v>46280</v>
      </c>
      <c r="B189" s="341" t="str">
        <f>IFERROR(__xludf.DUMMYFUNCTION("""COMPUTED_VALUE"""),"원액생산")</f>
        <v>원액생산</v>
      </c>
      <c r="C189" s="341" t="str">
        <f>IFERROR(__xludf.DUMMYFUNCTION("""COMPUTED_VALUE"""),"원액생산부")</f>
        <v>원액생산부</v>
      </c>
      <c r="D189" s="342" t="str">
        <f>IFERROR(__xludf.DUMMYFUNCTION("""COMPUTED_VALUE"""),"5AA40008 / ODM 5W30")</f>
        <v>5AA40008 / ODM 5W30</v>
      </c>
      <c r="E189" s="341" t="str">
        <f>IFERROR(__xludf.DUMMYFUNCTION("""COMPUTED_VALUE"""),"L")</f>
        <v>L</v>
      </c>
      <c r="F189" s="342">
        <f>IFERROR(__xludf.DUMMYFUNCTION("""COMPUTED_VALUE"""),2540.0)</f>
        <v>2540</v>
      </c>
      <c r="G189" s="343">
        <f>IFERROR(__xludf.DUMMYFUNCTION("""COMPUTED_VALUE"""),2.0)</f>
        <v>2</v>
      </c>
      <c r="H189" s="344">
        <f>IFERROR(__xludf.DUMMYFUNCTION("""COMPUTED_VALUE"""),6.0)</f>
        <v>6</v>
      </c>
      <c r="I189" s="342"/>
      <c r="J189" s="342" t="str">
        <f>IFERROR(__xludf.DUMMYFUNCTION("""COMPUTED_VALUE"""),"")</f>
        <v/>
      </c>
      <c r="K189" s="346"/>
      <c r="L189" s="338"/>
      <c r="M189" s="338"/>
      <c r="N189" s="338"/>
      <c r="O189" s="338"/>
      <c r="P189" s="338"/>
      <c r="Q189" s="338"/>
      <c r="R189" s="338"/>
      <c r="S189" s="338"/>
      <c r="T189" s="338"/>
      <c r="U189" s="338"/>
      <c r="V189" s="338"/>
      <c r="W189" s="338"/>
      <c r="X189" s="338"/>
      <c r="Y189" s="338"/>
      <c r="Z189" s="338"/>
      <c r="AA189" s="8"/>
    </row>
    <row r="190" ht="17.25" customHeight="1">
      <c r="A190" s="340">
        <f>IFERROR(__xludf.DUMMYFUNCTION("""COMPUTED_VALUE"""),46280.0)</f>
        <v>46280</v>
      </c>
      <c r="B190" s="341" t="str">
        <f>IFERROR(__xludf.DUMMYFUNCTION("""COMPUTED_VALUE"""),"원액생산")</f>
        <v>원액생산</v>
      </c>
      <c r="C190" s="341" t="str">
        <f>IFERROR(__xludf.DUMMYFUNCTION("""COMPUTED_VALUE"""),"원액생산부")</f>
        <v>원액생산부</v>
      </c>
      <c r="D190" s="342" t="str">
        <f>IFERROR(__xludf.DUMMYFUNCTION("""COMPUTED_VALUE"""),"5AA40021 / GT formula 엔진오일 PAO 5W30")</f>
        <v>5AA40021 / GT formula 엔진오일 PAO 5W30</v>
      </c>
      <c r="E190" s="341" t="str">
        <f>IFERROR(__xludf.DUMMYFUNCTION("""COMPUTED_VALUE"""),"L")</f>
        <v>L</v>
      </c>
      <c r="F190" s="342">
        <f>IFERROR(__xludf.DUMMYFUNCTION("""COMPUTED_VALUE"""),1400.0)</f>
        <v>1400</v>
      </c>
      <c r="G190" s="343">
        <f>IFERROR(__xludf.DUMMYFUNCTION("""COMPUTED_VALUE"""),2.0)</f>
        <v>2</v>
      </c>
      <c r="H190" s="344">
        <f>IFERROR(__xludf.DUMMYFUNCTION("""COMPUTED_VALUE"""),4.0)</f>
        <v>4</v>
      </c>
      <c r="I190" s="342"/>
      <c r="J190" s="342" t="str">
        <f>IFERROR(__xludf.DUMMYFUNCTION("""COMPUTED_VALUE"""),"")</f>
        <v/>
      </c>
      <c r="K190" s="346"/>
      <c r="L190" s="338"/>
      <c r="M190" s="338"/>
      <c r="N190" s="338"/>
      <c r="O190" s="338"/>
      <c r="P190" s="338"/>
      <c r="Q190" s="338"/>
      <c r="R190" s="338"/>
      <c r="S190" s="338"/>
      <c r="T190" s="338"/>
      <c r="U190" s="338"/>
      <c r="V190" s="338"/>
      <c r="W190" s="338"/>
      <c r="X190" s="338"/>
      <c r="Y190" s="338"/>
      <c r="Z190" s="338"/>
      <c r="AA190" s="8"/>
    </row>
    <row r="191" ht="17.25" customHeight="1">
      <c r="A191" s="340">
        <f>IFERROR(__xludf.DUMMYFUNCTION("""COMPUTED_VALUE"""),46280.0)</f>
        <v>46280</v>
      </c>
      <c r="B191" s="341" t="str">
        <f>IFERROR(__xludf.DUMMYFUNCTION("""COMPUTED_VALUE"""),"원액생산")</f>
        <v>원액생산</v>
      </c>
      <c r="C191" s="341" t="str">
        <f>IFERROR(__xludf.DUMMYFUNCTION("""COMPUTED_VALUE"""),"원액생산부")</f>
        <v>원액생산부</v>
      </c>
      <c r="D191" s="342" t="str">
        <f>IFERROR(__xludf.DUMMYFUNCTION("""COMPUTED_VALUE"""),"5AA40019 / ODM 5W30 PAO")</f>
        <v>5AA40019 / ODM 5W30 PAO</v>
      </c>
      <c r="E191" s="341" t="str">
        <f>IFERROR(__xludf.DUMMYFUNCTION("""COMPUTED_VALUE"""),"L")</f>
        <v>L</v>
      </c>
      <c r="F191" s="342">
        <f>IFERROR(__xludf.DUMMYFUNCTION("""COMPUTED_VALUE"""),1000.0)</f>
        <v>1000</v>
      </c>
      <c r="G191" s="343">
        <f>IFERROR(__xludf.DUMMYFUNCTION("""COMPUTED_VALUE"""),2.0)</f>
        <v>2</v>
      </c>
      <c r="H191" s="344">
        <f>IFERROR(__xludf.DUMMYFUNCTION("""COMPUTED_VALUE"""),2.0)</f>
        <v>2</v>
      </c>
      <c r="I191" s="342"/>
      <c r="J191" s="342" t="str">
        <f>IFERROR(__xludf.DUMMYFUNCTION("""COMPUTED_VALUE"""),"")</f>
        <v/>
      </c>
      <c r="K191" s="346"/>
      <c r="L191" s="338"/>
      <c r="M191" s="338"/>
      <c r="N191" s="338"/>
      <c r="O191" s="338"/>
      <c r="P191" s="338"/>
      <c r="Q191" s="338"/>
      <c r="R191" s="338"/>
      <c r="S191" s="338"/>
      <c r="T191" s="338"/>
      <c r="U191" s="338"/>
      <c r="V191" s="338"/>
      <c r="W191" s="338"/>
      <c r="X191" s="338"/>
      <c r="Y191" s="338"/>
      <c r="Z191" s="338"/>
      <c r="AA191" s="8"/>
    </row>
    <row r="192" ht="17.25" customHeight="1">
      <c r="A192" s="340">
        <f>IFERROR(__xludf.DUMMYFUNCTION("""COMPUTED_VALUE"""),46280.0)</f>
        <v>46280</v>
      </c>
      <c r="B192" s="341" t="str">
        <f>IFERROR(__xludf.DUMMYFUNCTION("""COMPUTED_VALUE"""),"택배출고현황")</f>
        <v>택배출고현황</v>
      </c>
      <c r="C192" s="341" t="str">
        <f>IFERROR(__xludf.DUMMYFUNCTION("""COMPUTED_VALUE"""),"택배출고현황")</f>
        <v>택배출고현황</v>
      </c>
      <c r="D192" s="342" t="str">
        <f>IFERROR(__xludf.DUMMYFUNCTION("""COMPUTED_VALUE"""),"경동택배")</f>
        <v>경동택배</v>
      </c>
      <c r="E192" s="341" t="str">
        <f>IFERROR(__xludf.DUMMYFUNCTION("""COMPUTED_VALUE"""),"")</f>
        <v/>
      </c>
      <c r="F192" s="342"/>
      <c r="G192" s="343" t="str">
        <f>IFERROR(__xludf.DUMMYFUNCTION("""COMPUTED_VALUE"""),"")</f>
        <v/>
      </c>
      <c r="H192" s="344" t="str">
        <f>IFERROR(__xludf.DUMMYFUNCTION("""COMPUTED_VALUE"""),"")</f>
        <v/>
      </c>
      <c r="I192" s="342" t="str">
        <f>IFERROR(__xludf.DUMMYFUNCTION("""COMPUTED_VALUE"""),"")</f>
        <v/>
      </c>
      <c r="J192" s="342" t="str">
        <f>IFERROR(__xludf.DUMMYFUNCTION("""COMPUTED_VALUE"""),"")</f>
        <v/>
      </c>
      <c r="K192" s="346"/>
      <c r="L192" s="338"/>
      <c r="M192" s="338"/>
      <c r="N192" s="338"/>
      <c r="O192" s="338"/>
      <c r="P192" s="338"/>
      <c r="Q192" s="338"/>
      <c r="R192" s="338"/>
      <c r="S192" s="338"/>
      <c r="T192" s="338"/>
      <c r="U192" s="338"/>
      <c r="V192" s="338"/>
      <c r="W192" s="338"/>
      <c r="X192" s="338"/>
      <c r="Y192" s="338"/>
      <c r="Z192" s="338"/>
      <c r="AA192" s="8"/>
    </row>
    <row r="193" ht="17.25" customHeight="1">
      <c r="A193" s="340">
        <f>IFERROR(__xludf.DUMMYFUNCTION("""COMPUTED_VALUE"""),46280.0)</f>
        <v>46280</v>
      </c>
      <c r="B193" s="341" t="str">
        <f>IFERROR(__xludf.DUMMYFUNCTION("""COMPUTED_VALUE"""),"택배출고현황")</f>
        <v>택배출고현황</v>
      </c>
      <c r="C193" s="341" t="str">
        <f>IFERROR(__xludf.DUMMYFUNCTION("""COMPUTED_VALUE"""),"택배출고현황")</f>
        <v>택배출고현황</v>
      </c>
      <c r="D193" s="342" t="str">
        <f>IFERROR(__xludf.DUMMYFUNCTION("""COMPUTED_VALUE"""),"용차")</f>
        <v>용차</v>
      </c>
      <c r="E193" s="341" t="str">
        <f>IFERROR(__xludf.DUMMYFUNCTION("""COMPUTED_VALUE"""),"")</f>
        <v/>
      </c>
      <c r="F193" s="342">
        <f>IFERROR(__xludf.DUMMYFUNCTION("""COMPUTED_VALUE"""),1.0)</f>
        <v>1</v>
      </c>
      <c r="G193" s="343" t="str">
        <f>IFERROR(__xludf.DUMMYFUNCTION("""COMPUTED_VALUE"""),"")</f>
        <v/>
      </c>
      <c r="H193" s="344" t="str">
        <f>IFERROR(__xludf.DUMMYFUNCTION("""COMPUTED_VALUE"""),"")</f>
        <v/>
      </c>
      <c r="I193" s="342" t="str">
        <f>IFERROR(__xludf.DUMMYFUNCTION("""COMPUTED_VALUE"""),"")</f>
        <v/>
      </c>
      <c r="J193" s="342" t="str">
        <f>IFERROR(__xludf.DUMMYFUNCTION("""COMPUTED_VALUE"""),"")</f>
        <v/>
      </c>
      <c r="K193" s="346"/>
      <c r="L193" s="338"/>
      <c r="M193" s="338"/>
      <c r="N193" s="338"/>
      <c r="O193" s="338"/>
      <c r="P193" s="338"/>
      <c r="Q193" s="338"/>
      <c r="R193" s="338"/>
      <c r="S193" s="338"/>
      <c r="T193" s="338"/>
      <c r="U193" s="338"/>
      <c r="V193" s="338"/>
      <c r="W193" s="338"/>
      <c r="X193" s="338"/>
      <c r="Y193" s="338"/>
      <c r="Z193" s="338"/>
      <c r="AA193" s="8"/>
    </row>
    <row r="194" ht="17.25" customHeight="1">
      <c r="A194" s="340">
        <f>IFERROR(__xludf.DUMMYFUNCTION("""COMPUTED_VALUE"""),46280.0)</f>
        <v>46280</v>
      </c>
      <c r="B194" s="341" t="str">
        <f>IFERROR(__xludf.DUMMYFUNCTION("""COMPUTED_VALUE"""),"택배출고현황")</f>
        <v>택배출고현황</v>
      </c>
      <c r="C194" s="341" t="str">
        <f>IFERROR(__xludf.DUMMYFUNCTION("""COMPUTED_VALUE"""),"택배출고현황")</f>
        <v>택배출고현황</v>
      </c>
      <c r="D194" s="342" t="str">
        <f>IFERROR(__xludf.DUMMYFUNCTION("""COMPUTED_VALUE"""),"납품")</f>
        <v>납품</v>
      </c>
      <c r="E194" s="341" t="str">
        <f>IFERROR(__xludf.DUMMYFUNCTION("""COMPUTED_VALUE"""),"")</f>
        <v/>
      </c>
      <c r="F194" s="342"/>
      <c r="G194" s="343" t="str">
        <f>IFERROR(__xludf.DUMMYFUNCTION("""COMPUTED_VALUE"""),"")</f>
        <v/>
      </c>
      <c r="H194" s="344" t="str">
        <f>IFERROR(__xludf.DUMMYFUNCTION("""COMPUTED_VALUE"""),"")</f>
        <v/>
      </c>
      <c r="I194" s="342" t="str">
        <f>IFERROR(__xludf.DUMMYFUNCTION("""COMPUTED_VALUE"""),"")</f>
        <v/>
      </c>
      <c r="J194" s="342" t="str">
        <f>IFERROR(__xludf.DUMMYFUNCTION("""COMPUTED_VALUE"""),"")</f>
        <v/>
      </c>
      <c r="K194" s="346"/>
      <c r="L194" s="338"/>
      <c r="M194" s="338"/>
      <c r="N194" s="338"/>
      <c r="O194" s="338"/>
      <c r="P194" s="338"/>
      <c r="Q194" s="338"/>
      <c r="R194" s="338"/>
      <c r="S194" s="338"/>
      <c r="T194" s="338"/>
      <c r="U194" s="338"/>
      <c r="V194" s="338"/>
      <c r="W194" s="338"/>
      <c r="X194" s="338"/>
      <c r="Y194" s="338"/>
      <c r="Z194" s="338"/>
      <c r="AA194" s="8"/>
    </row>
    <row r="195" ht="17.25" customHeight="1">
      <c r="A195" s="340">
        <f>IFERROR(__xludf.DUMMYFUNCTION("""COMPUTED_VALUE"""),46281.0)</f>
        <v>46281</v>
      </c>
      <c r="B195" s="341" t="str">
        <f>IFERROR(__xludf.DUMMYFUNCTION("""COMPUTED_VALUE"""),"포장")</f>
        <v>포장</v>
      </c>
      <c r="C195" s="341" t="str">
        <f>IFERROR(__xludf.DUMMYFUNCTION("""COMPUTED_VALUE"""),"포장부")</f>
        <v>포장부</v>
      </c>
      <c r="D195" s="342" t="str">
        <f>IFERROR(__xludf.DUMMYFUNCTION("""COMPUTED_VALUE"""),"2AA40003 / GT Formula 엔진오일 PAO 5W30 | 1L")</f>
        <v>2AA40003 / GT Formula 엔진오일 PAO 5W30 | 1L</v>
      </c>
      <c r="E195" s="341" t="str">
        <f>IFERROR(__xludf.DUMMYFUNCTION("""COMPUTED_VALUE"""),"1L")</f>
        <v>1L</v>
      </c>
      <c r="F195" s="342">
        <f>IFERROR(__xludf.DUMMYFUNCTION("""COMPUTED_VALUE"""),204.0)</f>
        <v>204</v>
      </c>
      <c r="G195" s="343">
        <f>IFERROR(__xludf.DUMMYFUNCTION("""COMPUTED_VALUE"""),4.0)</f>
        <v>4</v>
      </c>
      <c r="H195" s="344">
        <f>IFERROR(__xludf.DUMMYFUNCTION("""COMPUTED_VALUE"""),4.0)</f>
        <v>4</v>
      </c>
      <c r="I195" s="342" t="str">
        <f>IFERROR(__xludf.DUMMYFUNCTION("""COMPUTED_VALUE"""),"자동")</f>
        <v>자동</v>
      </c>
      <c r="J195" s="342" t="str">
        <f>IFERROR(__xludf.DUMMYFUNCTION("""COMPUTED_VALUE"""),"엔진오일")</f>
        <v>엔진오일</v>
      </c>
      <c r="K195" s="346"/>
      <c r="L195" s="338"/>
      <c r="M195" s="338"/>
      <c r="N195" s="338"/>
      <c r="O195" s="338"/>
      <c r="P195" s="338"/>
      <c r="Q195" s="338"/>
      <c r="R195" s="338"/>
      <c r="S195" s="338"/>
      <c r="T195" s="338"/>
      <c r="U195" s="338"/>
      <c r="V195" s="338"/>
      <c r="W195" s="338"/>
      <c r="X195" s="338"/>
      <c r="Y195" s="338"/>
      <c r="Z195" s="338"/>
      <c r="AA195" s="8"/>
    </row>
    <row r="196" ht="17.25" customHeight="1">
      <c r="A196" s="340">
        <f>IFERROR(__xludf.DUMMYFUNCTION("""COMPUTED_VALUE"""),46281.0)</f>
        <v>46281</v>
      </c>
      <c r="B196" s="341" t="str">
        <f>IFERROR(__xludf.DUMMYFUNCTION("""COMPUTED_VALUE"""),"포장")</f>
        <v>포장</v>
      </c>
      <c r="C196" s="341" t="str">
        <f>IFERROR(__xludf.DUMMYFUNCTION("""COMPUTED_VALUE"""),"포장부")</f>
        <v>포장부</v>
      </c>
      <c r="D196" s="342" t="str">
        <f>IFERROR(__xludf.DUMMYFUNCTION("""COMPUTED_VALUE"""),"1AA40015 / 미라텍탑 PAO 100% 합성엔진오일 5W30 | 1L")</f>
        <v>1AA40015 / 미라텍탑 PAO 100% 합성엔진오일 5W30 | 1L</v>
      </c>
      <c r="E196" s="341" t="str">
        <f>IFERROR(__xludf.DUMMYFUNCTION("""COMPUTED_VALUE"""),"1L")</f>
        <v>1L</v>
      </c>
      <c r="F196" s="342">
        <f>IFERROR(__xludf.DUMMYFUNCTION("""COMPUTED_VALUE"""),720.0)</f>
        <v>720</v>
      </c>
      <c r="G196" s="343">
        <f>IFERROR(__xludf.DUMMYFUNCTION("""COMPUTED_VALUE"""),3.0)</f>
        <v>3</v>
      </c>
      <c r="H196" s="344">
        <f>IFERROR(__xludf.DUMMYFUNCTION("""COMPUTED_VALUE"""),7.5)</f>
        <v>7.5</v>
      </c>
      <c r="I196" s="342" t="str">
        <f>IFERROR(__xludf.DUMMYFUNCTION("""COMPUTED_VALUE"""),"자동")</f>
        <v>자동</v>
      </c>
      <c r="J196" s="342" t="str">
        <f>IFERROR(__xludf.DUMMYFUNCTION("""COMPUTED_VALUE"""),"엔진오일")</f>
        <v>엔진오일</v>
      </c>
      <c r="K196" s="346"/>
      <c r="L196" s="338"/>
      <c r="M196" s="338"/>
      <c r="N196" s="338"/>
      <c r="O196" s="338"/>
      <c r="P196" s="338"/>
      <c r="Q196" s="338"/>
      <c r="R196" s="338"/>
      <c r="S196" s="338"/>
      <c r="T196" s="338"/>
      <c r="U196" s="338"/>
      <c r="V196" s="338"/>
      <c r="W196" s="338"/>
      <c r="X196" s="338"/>
      <c r="Y196" s="338"/>
      <c r="Z196" s="338"/>
      <c r="AA196" s="8"/>
    </row>
    <row r="197" ht="17.25" customHeight="1">
      <c r="A197" s="340">
        <f>IFERROR(__xludf.DUMMYFUNCTION("""COMPUTED_VALUE"""),46281.0)</f>
        <v>46281</v>
      </c>
      <c r="B197" s="341" t="str">
        <f>IFERROR(__xludf.DUMMYFUNCTION("""COMPUTED_VALUE"""),"포장")</f>
        <v>포장</v>
      </c>
      <c r="C197" s="341" t="str">
        <f>IFERROR(__xludf.DUMMYFUNCTION("""COMPUTED_VALUE"""),"포장부")</f>
        <v>포장부</v>
      </c>
      <c r="D197" s="342" t="str">
        <f>IFERROR(__xludf.DUMMYFUNCTION("""COMPUTED_VALUE"""),"1AA40013 / 미라텍 플러스 100% 합성엔진오일 5W30 | 1L")</f>
        <v>1AA40013 / 미라텍 플러스 100% 합성엔진오일 5W30 | 1L</v>
      </c>
      <c r="E197" s="341" t="str">
        <f>IFERROR(__xludf.DUMMYFUNCTION("""COMPUTED_VALUE"""),"1L")</f>
        <v>1L</v>
      </c>
      <c r="F197" s="342">
        <f>IFERROR(__xludf.DUMMYFUNCTION("""COMPUTED_VALUE"""),720.0)</f>
        <v>720</v>
      </c>
      <c r="G197" s="343">
        <f>IFERROR(__xludf.DUMMYFUNCTION("""COMPUTED_VALUE"""),3.0)</f>
        <v>3</v>
      </c>
      <c r="H197" s="344">
        <f>IFERROR(__xludf.DUMMYFUNCTION("""COMPUTED_VALUE"""),4.5)</f>
        <v>4.5</v>
      </c>
      <c r="I197" s="342" t="str">
        <f>IFERROR(__xludf.DUMMYFUNCTION("""COMPUTED_VALUE"""),"자동")</f>
        <v>자동</v>
      </c>
      <c r="J197" s="342" t="str">
        <f>IFERROR(__xludf.DUMMYFUNCTION("""COMPUTED_VALUE"""),"엔진오일")</f>
        <v>엔진오일</v>
      </c>
      <c r="K197" s="346"/>
      <c r="L197" s="338"/>
      <c r="M197" s="338"/>
      <c r="N197" s="338"/>
      <c r="O197" s="338"/>
      <c r="P197" s="338"/>
      <c r="Q197" s="338"/>
      <c r="R197" s="338"/>
      <c r="S197" s="338"/>
      <c r="T197" s="338"/>
      <c r="U197" s="338"/>
      <c r="V197" s="338"/>
      <c r="W197" s="338"/>
      <c r="X197" s="338"/>
      <c r="Y197" s="338"/>
      <c r="Z197" s="338"/>
      <c r="AA197" s="8"/>
    </row>
    <row r="198" ht="17.25" customHeight="1">
      <c r="A198" s="340">
        <f>IFERROR(__xludf.DUMMYFUNCTION("""COMPUTED_VALUE"""),46281.0)</f>
        <v>46281</v>
      </c>
      <c r="B198" s="341" t="str">
        <f>IFERROR(__xludf.DUMMYFUNCTION("""COMPUTED_VALUE"""),"포장")</f>
        <v>포장</v>
      </c>
      <c r="C198" s="341" t="str">
        <f>IFERROR(__xludf.DUMMYFUNCTION("""COMPUTED_VALUE"""),"포장부")</f>
        <v>포장부</v>
      </c>
      <c r="D198" s="342" t="str">
        <f>IFERROR(__xludf.DUMMYFUNCTION("""COMPUTED_VALUE"""),"2AA40003 / GT Formula 엔진오일 PAO 5W30 | 1L")</f>
        <v>2AA40003 / GT Formula 엔진오일 PAO 5W30 | 1L</v>
      </c>
      <c r="E198" s="341" t="str">
        <f>IFERROR(__xludf.DUMMYFUNCTION("""COMPUTED_VALUE"""),"1L")</f>
        <v>1L</v>
      </c>
      <c r="F198" s="342">
        <f>IFERROR(__xludf.DUMMYFUNCTION("""COMPUTED_VALUE"""),648.0)</f>
        <v>648</v>
      </c>
      <c r="G198" s="343">
        <f>IFERROR(__xludf.DUMMYFUNCTION("""COMPUTED_VALUE"""),3.0)</f>
        <v>3</v>
      </c>
      <c r="H198" s="344">
        <f>IFERROR(__xludf.DUMMYFUNCTION("""COMPUTED_VALUE"""),6.0)</f>
        <v>6</v>
      </c>
      <c r="I198" s="342" t="str">
        <f>IFERROR(__xludf.DUMMYFUNCTION("""COMPUTED_VALUE"""),"자동")</f>
        <v>자동</v>
      </c>
      <c r="J198" s="342" t="str">
        <f>IFERROR(__xludf.DUMMYFUNCTION("""COMPUTED_VALUE"""),"엔진오일")</f>
        <v>엔진오일</v>
      </c>
      <c r="K198" s="346"/>
      <c r="L198" s="338"/>
      <c r="M198" s="338"/>
      <c r="N198" s="338"/>
      <c r="O198" s="338"/>
      <c r="P198" s="338"/>
      <c r="Q198" s="338"/>
      <c r="R198" s="338"/>
      <c r="S198" s="338"/>
      <c r="T198" s="338"/>
      <c r="U198" s="338"/>
      <c r="V198" s="338"/>
      <c r="W198" s="338"/>
      <c r="X198" s="338"/>
      <c r="Y198" s="338"/>
      <c r="Z198" s="338"/>
      <c r="AA198" s="8"/>
    </row>
    <row r="199" ht="17.25" customHeight="1">
      <c r="A199" s="340">
        <f>IFERROR(__xludf.DUMMYFUNCTION("""COMPUTED_VALUE"""),46281.0)</f>
        <v>46281</v>
      </c>
      <c r="B199" s="341" t="str">
        <f>IFERROR(__xludf.DUMMYFUNCTION("""COMPUTED_VALUE"""),"라벨")</f>
        <v>라벨</v>
      </c>
      <c r="C199" s="341" t="str">
        <f>IFERROR(__xludf.DUMMYFUNCTION("""COMPUTED_VALUE"""),"라벨부")</f>
        <v>라벨부</v>
      </c>
      <c r="D199" s="342" t="str">
        <f>IFERROR(__xludf.DUMMYFUNCTION("""COMPUTED_VALUE"""),"2AA20004 / GT 엔진오일 PAO 5W-30 1L 라벨 | 92*110")</f>
        <v>2AA20004 / GT 엔진오일 PAO 5W-30 1L 라벨 | 92*110</v>
      </c>
      <c r="E199" s="341" t="str">
        <f>IFERROR(__xludf.DUMMYFUNCTION("""COMPUTED_VALUE"""),"92*110")</f>
        <v>92*110</v>
      </c>
      <c r="F199" s="342">
        <f>IFERROR(__xludf.DUMMYFUNCTION("""COMPUTED_VALUE"""),120.0)</f>
        <v>120</v>
      </c>
      <c r="G199" s="343">
        <f>IFERROR(__xludf.DUMMYFUNCTION("""COMPUTED_VALUE"""),4.0)</f>
        <v>4</v>
      </c>
      <c r="H199" s="344">
        <f>IFERROR(__xludf.DUMMYFUNCTION("""COMPUTED_VALUE"""),2.0)</f>
        <v>2</v>
      </c>
      <c r="I199" s="342" t="str">
        <f>IFERROR(__xludf.DUMMYFUNCTION("""COMPUTED_VALUE"""),"수동")</f>
        <v>수동</v>
      </c>
      <c r="J199" s="342" t="str">
        <f>IFERROR(__xludf.DUMMYFUNCTION("""COMPUTED_VALUE"""),"엔진오일")</f>
        <v>엔진오일</v>
      </c>
      <c r="K199" s="346"/>
      <c r="L199" s="338"/>
      <c r="M199" s="338"/>
      <c r="N199" s="338"/>
      <c r="O199" s="338"/>
      <c r="P199" s="338"/>
      <c r="Q199" s="338"/>
      <c r="R199" s="338"/>
      <c r="S199" s="338"/>
      <c r="T199" s="338"/>
      <c r="U199" s="338"/>
      <c r="V199" s="338"/>
      <c r="W199" s="338"/>
      <c r="X199" s="338"/>
      <c r="Y199" s="338"/>
      <c r="Z199" s="338"/>
      <c r="AA199" s="8"/>
    </row>
    <row r="200" ht="17.25" customHeight="1">
      <c r="A200" s="340">
        <f>IFERROR(__xludf.DUMMYFUNCTION("""COMPUTED_VALUE"""),46281.0)</f>
        <v>46281</v>
      </c>
      <c r="B200" s="341" t="str">
        <f>IFERROR(__xludf.DUMMYFUNCTION("""COMPUTED_VALUE"""),"원액생산")</f>
        <v>원액생산</v>
      </c>
      <c r="C200" s="341" t="str">
        <f>IFERROR(__xludf.DUMMYFUNCTION("""COMPUTED_VALUE"""),"원액생산부")</f>
        <v>원액생산부</v>
      </c>
      <c r="D200" s="342" t="str">
        <f>IFERROR(__xludf.DUMMYFUNCTION("""COMPUTED_VALUE"""),"5AJ40015 / 유압작동유 AW32")</f>
        <v>5AJ40015 / 유압작동유 AW32</v>
      </c>
      <c r="E200" s="341" t="str">
        <f>IFERROR(__xludf.DUMMYFUNCTION("""COMPUTED_VALUE"""),"L")</f>
        <v>L</v>
      </c>
      <c r="F200" s="342">
        <f>IFERROR(__xludf.DUMMYFUNCTION("""COMPUTED_VALUE"""),3298.0)</f>
        <v>3298</v>
      </c>
      <c r="G200" s="343">
        <f>IFERROR(__xludf.DUMMYFUNCTION("""COMPUTED_VALUE"""),1.0)</f>
        <v>1</v>
      </c>
      <c r="H200" s="344">
        <f>IFERROR(__xludf.DUMMYFUNCTION("""COMPUTED_VALUE"""),3.0)</f>
        <v>3</v>
      </c>
      <c r="I200" s="342" t="str">
        <f>IFERROR(__xludf.DUMMYFUNCTION("""COMPUTED_VALUE"""),"BT-2")</f>
        <v>BT-2</v>
      </c>
      <c r="J200" s="342" t="str">
        <f>IFERROR(__xludf.DUMMYFUNCTION("""COMPUTED_VALUE"""),"")</f>
        <v/>
      </c>
      <c r="K200" s="346"/>
      <c r="L200" s="338"/>
      <c r="M200" s="338"/>
      <c r="N200" s="338"/>
      <c r="O200" s="338"/>
      <c r="P200" s="338"/>
      <c r="Q200" s="338"/>
      <c r="R200" s="338"/>
      <c r="S200" s="338"/>
      <c r="T200" s="338"/>
      <c r="U200" s="338"/>
      <c r="V200" s="338"/>
      <c r="W200" s="338"/>
      <c r="X200" s="338"/>
      <c r="Y200" s="338"/>
      <c r="Z200" s="338"/>
      <c r="AA200" s="8"/>
    </row>
    <row r="201" ht="17.25" customHeight="1">
      <c r="A201" s="340">
        <f>IFERROR(__xludf.DUMMYFUNCTION("""COMPUTED_VALUE"""),46281.0)</f>
        <v>46281</v>
      </c>
      <c r="B201" s="341" t="str">
        <f>IFERROR(__xludf.DUMMYFUNCTION("""COMPUTED_VALUE"""),"원액생산")</f>
        <v>원액생산</v>
      </c>
      <c r="C201" s="341" t="str">
        <f>IFERROR(__xludf.DUMMYFUNCTION("""COMPUTED_VALUE"""),"원액생산부")</f>
        <v>원액생산부</v>
      </c>
      <c r="D201" s="342" t="str">
        <f>IFERROR(__xludf.DUMMYFUNCTION("""COMPUTED_VALUE"""),"프리미엄 브레이크액  DOT-4+ (시생산용)")</f>
        <v>프리미엄 브레이크액  DOT-4+ (시생산용)</v>
      </c>
      <c r="E201" s="341" t="str">
        <f>IFERROR(__xludf.DUMMYFUNCTION("""COMPUTED_VALUE"""),"L")</f>
        <v>L</v>
      </c>
      <c r="F201" s="342">
        <f>IFERROR(__xludf.DUMMYFUNCTION("""COMPUTED_VALUE"""),600.0)</f>
        <v>600</v>
      </c>
      <c r="G201" s="343">
        <f>IFERROR(__xludf.DUMMYFUNCTION("""COMPUTED_VALUE"""),1.0)</f>
        <v>1</v>
      </c>
      <c r="H201" s="344">
        <f>IFERROR(__xludf.DUMMYFUNCTION("""COMPUTED_VALUE"""),3.0)</f>
        <v>3</v>
      </c>
      <c r="I201" s="342" t="str">
        <f>IFERROR(__xludf.DUMMYFUNCTION("""COMPUTED_VALUE"""),"BT-6")</f>
        <v>BT-6</v>
      </c>
      <c r="J201" s="342" t="str">
        <f>IFERROR(__xludf.DUMMYFUNCTION("""COMPUTED_VALUE"""),"")</f>
        <v/>
      </c>
      <c r="K201" s="346"/>
      <c r="L201" s="338"/>
      <c r="M201" s="338"/>
      <c r="N201" s="338"/>
      <c r="O201" s="338"/>
      <c r="P201" s="338"/>
      <c r="Q201" s="338"/>
      <c r="R201" s="338"/>
      <c r="S201" s="338"/>
      <c r="T201" s="338"/>
      <c r="U201" s="338"/>
      <c r="V201" s="338"/>
      <c r="W201" s="338"/>
      <c r="X201" s="338"/>
      <c r="Y201" s="338"/>
      <c r="Z201" s="338"/>
      <c r="AA201" s="8"/>
    </row>
    <row r="202" ht="17.25" customHeight="1">
      <c r="A202" s="340">
        <f>IFERROR(__xludf.DUMMYFUNCTION("""COMPUTED_VALUE"""),46281.0)</f>
        <v>46281</v>
      </c>
      <c r="B202" s="341" t="str">
        <f>IFERROR(__xludf.DUMMYFUNCTION("""COMPUTED_VALUE"""),"이동제품")</f>
        <v>이동제품</v>
      </c>
      <c r="C202" s="341" t="str">
        <f>IFERROR(__xludf.DUMMYFUNCTION("""COMPUTED_VALUE"""),"자재물류")</f>
        <v>자재물류</v>
      </c>
      <c r="D202" s="342" t="str">
        <f>IFERROR(__xludf.DUMMYFUNCTION("""COMPUTED_VALUE"""),"D-40")</f>
        <v>D-40</v>
      </c>
      <c r="E202" s="341">
        <f>IFERROR(__xludf.DUMMYFUNCTION("""COMPUTED_VALUE"""),600.0)</f>
        <v>600</v>
      </c>
      <c r="F202" s="342" t="str">
        <f>IFERROR(__xludf.DUMMYFUNCTION("""COMPUTED_VALUE"""),"L")</f>
        <v>L</v>
      </c>
      <c r="G202" s="343" t="str">
        <f>IFERROR(__xludf.DUMMYFUNCTION("""COMPUTED_VALUE"""),"3.5T")</f>
        <v>3.5T</v>
      </c>
      <c r="H202" s="344" t="str">
        <f>IFERROR(__xludf.DUMMYFUNCTION("""COMPUTED_VALUE"""),"박용채")</f>
        <v>박용채</v>
      </c>
      <c r="I202" s="342" t="str">
        <f>IFERROR(__xludf.DUMMYFUNCTION("""COMPUTED_VALUE"""),"본사 -&gt; 김포")</f>
        <v>본사 -&gt; 김포</v>
      </c>
      <c r="J202" s="342" t="str">
        <f>IFERROR(__xludf.DUMMYFUNCTION("""COMPUTED_VALUE"""),"")</f>
        <v/>
      </c>
      <c r="K202" s="346"/>
      <c r="L202" s="338"/>
      <c r="M202" s="338"/>
      <c r="N202" s="338"/>
      <c r="O202" s="338"/>
      <c r="P202" s="338"/>
      <c r="Q202" s="338"/>
      <c r="R202" s="338"/>
      <c r="S202" s="338"/>
      <c r="T202" s="338"/>
      <c r="U202" s="338"/>
      <c r="V202" s="338"/>
      <c r="W202" s="338"/>
      <c r="X202" s="338"/>
      <c r="Y202" s="338"/>
      <c r="Z202" s="338"/>
      <c r="AA202" s="8"/>
    </row>
    <row r="203" ht="17.25" customHeight="1">
      <c r="A203" s="340">
        <f>IFERROR(__xludf.DUMMYFUNCTION("""COMPUTED_VALUE"""),46281.0)</f>
        <v>46281</v>
      </c>
      <c r="B203" s="341" t="str">
        <f>IFERROR(__xludf.DUMMYFUNCTION("""COMPUTED_VALUE"""),"이동제품")</f>
        <v>이동제품</v>
      </c>
      <c r="C203" s="341" t="str">
        <f>IFERROR(__xludf.DUMMYFUNCTION("""COMPUTED_VALUE"""),"자재물류")</f>
        <v>자재물류</v>
      </c>
      <c r="D203" s="342" t="str">
        <f>IFERROR(__xludf.DUMMYFUNCTION("""COMPUTED_VALUE"""),"DR 5W40")</f>
        <v>DR 5W40</v>
      </c>
      <c r="E203" s="341">
        <f>IFERROR(__xludf.DUMMYFUNCTION("""COMPUTED_VALUE"""),500.0)</f>
        <v>500</v>
      </c>
      <c r="F203" s="342" t="str">
        <f>IFERROR(__xludf.DUMMYFUNCTION("""COMPUTED_VALUE"""),"L")</f>
        <v>L</v>
      </c>
      <c r="G203" s="343" t="str">
        <f>IFERROR(__xludf.DUMMYFUNCTION("""COMPUTED_VALUE"""),"3.5T")</f>
        <v>3.5T</v>
      </c>
      <c r="H203" s="344" t="str">
        <f>IFERROR(__xludf.DUMMYFUNCTION("""COMPUTED_VALUE"""),"박용채")</f>
        <v>박용채</v>
      </c>
      <c r="I203" s="342" t="str">
        <f>IFERROR(__xludf.DUMMYFUNCTION("""COMPUTED_VALUE"""),"본사 -&gt; 김포")</f>
        <v>본사 -&gt; 김포</v>
      </c>
      <c r="J203" s="342" t="str">
        <f>IFERROR(__xludf.DUMMYFUNCTION("""COMPUTED_VALUE"""),"")</f>
        <v/>
      </c>
      <c r="K203" s="346"/>
      <c r="L203" s="338"/>
      <c r="M203" s="338"/>
      <c r="N203" s="338"/>
      <c r="O203" s="338"/>
      <c r="P203" s="338"/>
      <c r="Q203" s="338"/>
      <c r="R203" s="338"/>
      <c r="S203" s="338"/>
      <c r="T203" s="338"/>
      <c r="U203" s="338"/>
      <c r="V203" s="338"/>
      <c r="W203" s="338"/>
      <c r="X203" s="338"/>
      <c r="Y203" s="338"/>
      <c r="Z203" s="338"/>
      <c r="AA203" s="8"/>
    </row>
    <row r="204" ht="17.25" customHeight="1">
      <c r="A204" s="340">
        <f>IFERROR(__xludf.DUMMYFUNCTION("""COMPUTED_VALUE"""),46281.0)</f>
        <v>46281</v>
      </c>
      <c r="B204" s="341" t="str">
        <f>IFERROR(__xludf.DUMMYFUNCTION("""COMPUTED_VALUE"""),"이동제품")</f>
        <v>이동제품</v>
      </c>
      <c r="C204" s="341" t="str">
        <f>IFERROR(__xludf.DUMMYFUNCTION("""COMPUTED_VALUE"""),"자재물류")</f>
        <v>자재물류</v>
      </c>
      <c r="D204" s="342" t="str">
        <f>IFERROR(__xludf.DUMMYFUNCTION("""COMPUTED_VALUE"""),"ODM 5W30 PAO")</f>
        <v>ODM 5W30 PAO</v>
      </c>
      <c r="E204" s="341" t="str">
        <f>IFERROR(__xludf.DUMMYFUNCTION("""COMPUTED_VALUE"""),"80L")</f>
        <v>80L</v>
      </c>
      <c r="F204" s="342" t="str">
        <f>IFERROR(__xludf.DUMMYFUNCTION("""COMPUTED_VALUE"""),"L")</f>
        <v>L</v>
      </c>
      <c r="G204" s="343" t="str">
        <f>IFERROR(__xludf.DUMMYFUNCTION("""COMPUTED_VALUE"""),"3.5T")</f>
        <v>3.5T</v>
      </c>
      <c r="H204" s="344" t="str">
        <f>IFERROR(__xludf.DUMMYFUNCTION("""COMPUTED_VALUE"""),"박용채")</f>
        <v>박용채</v>
      </c>
      <c r="I204" s="342" t="str">
        <f>IFERROR(__xludf.DUMMYFUNCTION("""COMPUTED_VALUE"""),"본사 -&gt; 김포")</f>
        <v>본사 -&gt; 김포</v>
      </c>
      <c r="J204" s="342" t="str">
        <f>IFERROR(__xludf.DUMMYFUNCTION("""COMPUTED_VALUE"""),"")</f>
        <v/>
      </c>
      <c r="K204" s="346"/>
      <c r="L204" s="338"/>
      <c r="M204" s="338"/>
      <c r="N204" s="338"/>
      <c r="O204" s="338"/>
      <c r="P204" s="338"/>
      <c r="Q204" s="338"/>
      <c r="R204" s="338"/>
      <c r="S204" s="338"/>
      <c r="T204" s="338"/>
      <c r="U204" s="338"/>
      <c r="V204" s="338"/>
      <c r="W204" s="338"/>
      <c r="X204" s="338"/>
      <c r="Y204" s="338"/>
      <c r="Z204" s="338"/>
      <c r="AA204" s="8"/>
    </row>
    <row r="205" ht="17.25" customHeight="1">
      <c r="A205" s="340">
        <f>IFERROR(__xludf.DUMMYFUNCTION("""COMPUTED_VALUE"""),46281.0)</f>
        <v>46281</v>
      </c>
      <c r="B205" s="341" t="str">
        <f>IFERROR(__xludf.DUMMYFUNCTION("""COMPUTED_VALUE"""),"이동제품")</f>
        <v>이동제품</v>
      </c>
      <c r="C205" s="341" t="str">
        <f>IFERROR(__xludf.DUMMYFUNCTION("""COMPUTED_VALUE"""),"자재물류")</f>
        <v>자재물류</v>
      </c>
      <c r="D205" s="342" t="str">
        <f>IFERROR(__xludf.DUMMYFUNCTION("""COMPUTED_VALUE"""),"크린텍 방청윤활제")</f>
        <v>크린텍 방청윤활제</v>
      </c>
      <c r="E205" s="341">
        <f>IFERROR(__xludf.DUMMYFUNCTION("""COMPUTED_VALUE"""),0.36)</f>
        <v>0.36</v>
      </c>
      <c r="F205" s="342" t="str">
        <f>IFERROR(__xludf.DUMMYFUNCTION("""COMPUTED_VALUE"""),"EA")</f>
        <v>EA</v>
      </c>
      <c r="G205" s="343" t="str">
        <f>IFERROR(__xludf.DUMMYFUNCTION("""COMPUTED_VALUE"""),"3.5T")</f>
        <v>3.5T</v>
      </c>
      <c r="H205" s="344" t="str">
        <f>IFERROR(__xludf.DUMMYFUNCTION("""COMPUTED_VALUE"""),"박용채")</f>
        <v>박용채</v>
      </c>
      <c r="I205" s="342" t="str">
        <f>IFERROR(__xludf.DUMMYFUNCTION("""COMPUTED_VALUE"""),"김포 -&gt; 본사")</f>
        <v>김포 -&gt; 본사</v>
      </c>
      <c r="J205" s="342" t="str">
        <f>IFERROR(__xludf.DUMMYFUNCTION("""COMPUTED_VALUE"""),"")</f>
        <v/>
      </c>
      <c r="K205" s="346"/>
      <c r="L205" s="338"/>
      <c r="M205" s="338"/>
      <c r="N205" s="338"/>
      <c r="O205" s="338"/>
      <c r="P205" s="338"/>
      <c r="Q205" s="338"/>
      <c r="R205" s="338"/>
      <c r="S205" s="338"/>
      <c r="T205" s="338"/>
      <c r="U205" s="338"/>
      <c r="V205" s="338"/>
      <c r="W205" s="338"/>
      <c r="X205" s="338"/>
      <c r="Y205" s="338"/>
      <c r="Z205" s="338"/>
      <c r="AA205" s="8"/>
    </row>
    <row r="206" ht="17.25" customHeight="1">
      <c r="A206" s="340">
        <f>IFERROR(__xludf.DUMMYFUNCTION("""COMPUTED_VALUE"""),46281.0)</f>
        <v>46281</v>
      </c>
      <c r="B206" s="341" t="str">
        <f>IFERROR(__xludf.DUMMYFUNCTION("""COMPUTED_VALUE"""),"이동제품")</f>
        <v>이동제품</v>
      </c>
      <c r="C206" s="341" t="str">
        <f>IFERROR(__xludf.DUMMYFUNCTION("""COMPUTED_VALUE"""),"자재물류")</f>
        <v>자재물류</v>
      </c>
      <c r="D206" s="342" t="str">
        <f>IFERROR(__xludf.DUMMYFUNCTION("""COMPUTED_VALUE"""),"수분제거,동결방지제")</f>
        <v>수분제거,동결방지제</v>
      </c>
      <c r="E206" s="341">
        <f>IFERROR(__xludf.DUMMYFUNCTION("""COMPUTED_VALUE"""),550.0)</f>
        <v>550</v>
      </c>
      <c r="F206" s="342" t="str">
        <f>IFERROR(__xludf.DUMMYFUNCTION("""COMPUTED_VALUE"""),"L")</f>
        <v>L</v>
      </c>
      <c r="G206" s="343" t="str">
        <f>IFERROR(__xludf.DUMMYFUNCTION("""COMPUTED_VALUE"""),"3.5T")</f>
        <v>3.5T</v>
      </c>
      <c r="H206" s="344" t="str">
        <f>IFERROR(__xludf.DUMMYFUNCTION("""COMPUTED_VALUE"""),"박용채")</f>
        <v>박용채</v>
      </c>
      <c r="I206" s="342" t="str">
        <f>IFERROR(__xludf.DUMMYFUNCTION("""COMPUTED_VALUE"""),"김포 -&gt; 본사")</f>
        <v>김포 -&gt; 본사</v>
      </c>
      <c r="J206" s="342" t="str">
        <f>IFERROR(__xludf.DUMMYFUNCTION("""COMPUTED_VALUE"""),"")</f>
        <v/>
      </c>
      <c r="K206" s="346"/>
      <c r="L206" s="338"/>
      <c r="M206" s="338"/>
      <c r="N206" s="338"/>
      <c r="O206" s="338"/>
      <c r="P206" s="338"/>
      <c r="Q206" s="338"/>
      <c r="R206" s="338"/>
      <c r="S206" s="338"/>
      <c r="T206" s="338"/>
      <c r="U206" s="338"/>
      <c r="V206" s="338"/>
      <c r="W206" s="338"/>
      <c r="X206" s="338"/>
      <c r="Y206" s="338"/>
      <c r="Z206" s="338"/>
      <c r="AA206" s="8"/>
    </row>
    <row r="207" ht="17.25" customHeight="1">
      <c r="A207" s="340">
        <f>IFERROR(__xludf.DUMMYFUNCTION("""COMPUTED_VALUE"""),46281.0)</f>
        <v>46281</v>
      </c>
      <c r="B207" s="341" t="str">
        <f>IFERROR(__xludf.DUMMYFUNCTION("""COMPUTED_VALUE"""),"이동제품")</f>
        <v>이동제품</v>
      </c>
      <c r="C207" s="341" t="str">
        <f>IFERROR(__xludf.DUMMYFUNCTION("""COMPUTED_VALUE"""),"자재물류")</f>
        <v>자재물류</v>
      </c>
      <c r="D207" s="342" t="str">
        <f>IFERROR(__xludf.DUMMYFUNCTION("""COMPUTED_VALUE"""),"D-60")</f>
        <v>D-60</v>
      </c>
      <c r="E207" s="341">
        <f>IFERROR(__xludf.DUMMYFUNCTION("""COMPUTED_VALUE"""),1000.0)</f>
        <v>1000</v>
      </c>
      <c r="F207" s="342" t="str">
        <f>IFERROR(__xludf.DUMMYFUNCTION("""COMPUTED_VALUE"""),"L")</f>
        <v>L</v>
      </c>
      <c r="G207" s="343" t="str">
        <f>IFERROR(__xludf.DUMMYFUNCTION("""COMPUTED_VALUE"""),"3.5T")</f>
        <v>3.5T</v>
      </c>
      <c r="H207" s="344" t="str">
        <f>IFERROR(__xludf.DUMMYFUNCTION("""COMPUTED_VALUE"""),"박용채")</f>
        <v>박용채</v>
      </c>
      <c r="I207" s="342" t="str">
        <f>IFERROR(__xludf.DUMMYFUNCTION("""COMPUTED_VALUE"""),"김포 -&gt; 본사")</f>
        <v>김포 -&gt; 본사</v>
      </c>
      <c r="J207" s="342" t="str">
        <f>IFERROR(__xludf.DUMMYFUNCTION("""COMPUTED_VALUE"""),"")</f>
        <v/>
      </c>
      <c r="K207" s="346"/>
      <c r="L207" s="338"/>
      <c r="M207" s="338"/>
      <c r="N207" s="338"/>
      <c r="O207" s="338"/>
      <c r="P207" s="338"/>
      <c r="Q207" s="338"/>
      <c r="R207" s="338"/>
      <c r="S207" s="338"/>
      <c r="T207" s="338"/>
      <c r="U207" s="338"/>
      <c r="V207" s="338"/>
      <c r="W207" s="338"/>
      <c r="X207" s="338"/>
      <c r="Y207" s="338"/>
      <c r="Z207" s="338"/>
      <c r="AA207" s="8"/>
    </row>
    <row r="208" ht="17.25" customHeight="1">
      <c r="A208" s="340">
        <f>IFERROR(__xludf.DUMMYFUNCTION("""COMPUTED_VALUE"""),46281.0)</f>
        <v>46281</v>
      </c>
      <c r="B208" s="341" t="str">
        <f>IFERROR(__xludf.DUMMYFUNCTION("""COMPUTED_VALUE"""),"이동제품")</f>
        <v>이동제품</v>
      </c>
      <c r="C208" s="341" t="str">
        <f>IFERROR(__xludf.DUMMYFUNCTION("""COMPUTED_VALUE"""),"자재물류")</f>
        <v>자재물류</v>
      </c>
      <c r="D208" s="342" t="str">
        <f>IFERROR(__xludf.DUMMYFUNCTION("""COMPUTED_VALUE"""),"A-1000")</f>
        <v>A-1000</v>
      </c>
      <c r="E208" s="341">
        <f>IFERROR(__xludf.DUMMYFUNCTION("""COMPUTED_VALUE"""),200.0)</f>
        <v>200</v>
      </c>
      <c r="F208" s="342" t="str">
        <f>IFERROR(__xludf.DUMMYFUNCTION("""COMPUTED_VALUE"""),"L")</f>
        <v>L</v>
      </c>
      <c r="G208" s="343" t="str">
        <f>IFERROR(__xludf.DUMMYFUNCTION("""COMPUTED_VALUE"""),"3.5T")</f>
        <v>3.5T</v>
      </c>
      <c r="H208" s="344" t="str">
        <f>IFERROR(__xludf.DUMMYFUNCTION("""COMPUTED_VALUE"""),"박용채")</f>
        <v>박용채</v>
      </c>
      <c r="I208" s="342" t="str">
        <f>IFERROR(__xludf.DUMMYFUNCTION("""COMPUTED_VALUE"""),"김포 -&gt; 본사")</f>
        <v>김포 -&gt; 본사</v>
      </c>
      <c r="J208" s="342" t="str">
        <f>IFERROR(__xludf.DUMMYFUNCTION("""COMPUTED_VALUE"""),"")</f>
        <v/>
      </c>
      <c r="K208" s="346"/>
      <c r="L208" s="338"/>
      <c r="M208" s="338"/>
      <c r="N208" s="338"/>
      <c r="O208" s="338"/>
      <c r="P208" s="338"/>
      <c r="Q208" s="338"/>
      <c r="R208" s="338"/>
      <c r="S208" s="338"/>
      <c r="T208" s="338"/>
      <c r="U208" s="338"/>
      <c r="V208" s="338"/>
      <c r="W208" s="338"/>
      <c r="X208" s="338"/>
      <c r="Y208" s="338"/>
      <c r="Z208" s="338"/>
      <c r="AA208" s="8"/>
    </row>
    <row r="209" ht="17.25" customHeight="1">
      <c r="A209" s="340">
        <f>IFERROR(__xludf.DUMMYFUNCTION("""COMPUTED_VALUE"""),46281.0)</f>
        <v>46281</v>
      </c>
      <c r="B209" s="341" t="str">
        <f>IFERROR(__xludf.DUMMYFUNCTION("""COMPUTED_VALUE"""),"이동제품")</f>
        <v>이동제품</v>
      </c>
      <c r="C209" s="341" t="str">
        <f>IFERROR(__xludf.DUMMYFUNCTION("""COMPUTED_VALUE"""),"자재물류")</f>
        <v>자재물류</v>
      </c>
      <c r="D209" s="342" t="str">
        <f>IFERROR(__xludf.DUMMYFUNCTION("""COMPUTED_VALUE"""),"승진 검정 1L 용기")</f>
        <v>승진 검정 1L 용기</v>
      </c>
      <c r="E209" s="341">
        <f>IFERROR(__xludf.DUMMYFUNCTION("""COMPUTED_VALUE"""),1.0)</f>
        <v>1</v>
      </c>
      <c r="F209" s="342" t="str">
        <f>IFERROR(__xludf.DUMMYFUNCTION("""COMPUTED_VALUE"""),"EA")</f>
        <v>EA</v>
      </c>
      <c r="G209" s="343" t="str">
        <f>IFERROR(__xludf.DUMMYFUNCTION("""COMPUTED_VALUE"""),"3.5T")</f>
        <v>3.5T</v>
      </c>
      <c r="H209" s="344" t="str">
        <f>IFERROR(__xludf.DUMMYFUNCTION("""COMPUTED_VALUE"""),"박용채")</f>
        <v>박용채</v>
      </c>
      <c r="I209" s="342" t="str">
        <f>IFERROR(__xludf.DUMMYFUNCTION("""COMPUTED_VALUE"""),"김포 -&gt; 본사")</f>
        <v>김포 -&gt; 본사</v>
      </c>
      <c r="J209" s="342" t="str">
        <f>IFERROR(__xludf.DUMMYFUNCTION("""COMPUTED_VALUE"""),"")</f>
        <v/>
      </c>
      <c r="K209" s="346"/>
      <c r="L209" s="338"/>
      <c r="M209" s="338"/>
      <c r="N209" s="338"/>
      <c r="O209" s="338"/>
      <c r="P209" s="338"/>
      <c r="Q209" s="338"/>
      <c r="R209" s="338"/>
      <c r="S209" s="338"/>
      <c r="T209" s="338"/>
      <c r="U209" s="338"/>
      <c r="V209" s="338"/>
      <c r="W209" s="338"/>
      <c r="X209" s="338"/>
      <c r="Y209" s="338"/>
      <c r="Z209" s="338"/>
      <c r="AA209" s="8"/>
    </row>
    <row r="210" ht="17.25" customHeight="1">
      <c r="A210" s="340">
        <f>IFERROR(__xludf.DUMMYFUNCTION("""COMPUTED_VALUE"""),46281.0)</f>
        <v>46281</v>
      </c>
      <c r="B210" s="341" t="str">
        <f>IFERROR(__xludf.DUMMYFUNCTION("""COMPUTED_VALUE"""),"이동제품")</f>
        <v>이동제품</v>
      </c>
      <c r="C210" s="341" t="str">
        <f>IFERROR(__xludf.DUMMYFUNCTION("""COMPUTED_VALUE"""),"자재물류")</f>
        <v>자재물류</v>
      </c>
      <c r="D210" s="342" t="str">
        <f>IFERROR(__xludf.DUMMYFUNCTION("""COMPUTED_VALUE"""),"프로텍 브레이크 DOT4+LV")</f>
        <v>프로텍 브레이크 DOT4+LV</v>
      </c>
      <c r="E210" s="341">
        <f>IFERROR(__xludf.DUMMYFUNCTION("""COMPUTED_VALUE"""),1.0)</f>
        <v>1</v>
      </c>
      <c r="F210" s="342" t="str">
        <f>IFERROR(__xludf.DUMMYFUNCTION("""COMPUTED_VALUE"""),"EA")</f>
        <v>EA</v>
      </c>
      <c r="G210" s="343" t="str">
        <f>IFERROR(__xludf.DUMMYFUNCTION("""COMPUTED_VALUE"""),"3.5T")</f>
        <v>3.5T</v>
      </c>
      <c r="H210" s="344" t="str">
        <f>IFERROR(__xludf.DUMMYFUNCTION("""COMPUTED_VALUE"""),"박용채")</f>
        <v>박용채</v>
      </c>
      <c r="I210" s="342" t="str">
        <f>IFERROR(__xludf.DUMMYFUNCTION("""COMPUTED_VALUE"""),"김포 -&gt; 본사")</f>
        <v>김포 -&gt; 본사</v>
      </c>
      <c r="J210" s="342" t="str">
        <f>IFERROR(__xludf.DUMMYFUNCTION("""COMPUTED_VALUE"""),"")</f>
        <v/>
      </c>
      <c r="K210" s="346"/>
      <c r="L210" s="338"/>
      <c r="M210" s="338"/>
      <c r="N210" s="338"/>
      <c r="O210" s="338"/>
      <c r="P210" s="338"/>
      <c r="Q210" s="338"/>
      <c r="R210" s="338"/>
      <c r="S210" s="338"/>
      <c r="T210" s="338"/>
      <c r="U210" s="338"/>
      <c r="V210" s="338"/>
      <c r="W210" s="338"/>
      <c r="X210" s="338"/>
      <c r="Y210" s="338"/>
      <c r="Z210" s="338"/>
      <c r="AA210" s="8"/>
    </row>
    <row r="211" ht="17.25" customHeight="1">
      <c r="A211" s="340">
        <f>IFERROR(__xludf.DUMMYFUNCTION("""COMPUTED_VALUE"""),46281.0)</f>
        <v>46281</v>
      </c>
      <c r="B211" s="341" t="str">
        <f>IFERROR(__xludf.DUMMYFUNCTION("""COMPUTED_VALUE"""),"택배출고현황")</f>
        <v>택배출고현황</v>
      </c>
      <c r="C211" s="341" t="str">
        <f>IFERROR(__xludf.DUMMYFUNCTION("""COMPUTED_VALUE"""),"택배출고현황")</f>
        <v>택배출고현황</v>
      </c>
      <c r="D211" s="342" t="str">
        <f>IFERROR(__xludf.DUMMYFUNCTION("""COMPUTED_VALUE"""),"경동택배")</f>
        <v>경동택배</v>
      </c>
      <c r="E211" s="341" t="str">
        <f>IFERROR(__xludf.DUMMYFUNCTION("""COMPUTED_VALUE"""),"")</f>
        <v/>
      </c>
      <c r="F211" s="342"/>
      <c r="G211" s="343" t="str">
        <f>IFERROR(__xludf.DUMMYFUNCTION("""COMPUTED_VALUE"""),"")</f>
        <v/>
      </c>
      <c r="H211" s="344" t="str">
        <f>IFERROR(__xludf.DUMMYFUNCTION("""COMPUTED_VALUE"""),"")</f>
        <v/>
      </c>
      <c r="I211" s="342" t="str">
        <f>IFERROR(__xludf.DUMMYFUNCTION("""COMPUTED_VALUE"""),"")</f>
        <v/>
      </c>
      <c r="J211" s="342" t="str">
        <f>IFERROR(__xludf.DUMMYFUNCTION("""COMPUTED_VALUE"""),"")</f>
        <v/>
      </c>
      <c r="K211" s="346"/>
      <c r="L211" s="338"/>
      <c r="M211" s="338"/>
      <c r="N211" s="338"/>
      <c r="O211" s="338"/>
      <c r="P211" s="338"/>
      <c r="Q211" s="338"/>
      <c r="R211" s="338"/>
      <c r="S211" s="338"/>
      <c r="T211" s="338"/>
      <c r="U211" s="338"/>
      <c r="V211" s="338"/>
      <c r="W211" s="338"/>
      <c r="X211" s="338"/>
      <c r="Y211" s="338"/>
      <c r="Z211" s="338"/>
      <c r="AA211" s="8"/>
    </row>
    <row r="212" ht="17.25" customHeight="1">
      <c r="A212" s="340">
        <f>IFERROR(__xludf.DUMMYFUNCTION("""COMPUTED_VALUE"""),46281.0)</f>
        <v>46281</v>
      </c>
      <c r="B212" s="341" t="str">
        <f>IFERROR(__xludf.DUMMYFUNCTION("""COMPUTED_VALUE"""),"택배출고현황")</f>
        <v>택배출고현황</v>
      </c>
      <c r="C212" s="341" t="str">
        <f>IFERROR(__xludf.DUMMYFUNCTION("""COMPUTED_VALUE"""),"택배출고현황")</f>
        <v>택배출고현황</v>
      </c>
      <c r="D212" s="342" t="str">
        <f>IFERROR(__xludf.DUMMYFUNCTION("""COMPUTED_VALUE"""),"용차")</f>
        <v>용차</v>
      </c>
      <c r="E212" s="341" t="str">
        <f>IFERROR(__xludf.DUMMYFUNCTION("""COMPUTED_VALUE"""),"")</f>
        <v/>
      </c>
      <c r="F212" s="342">
        <f>IFERROR(__xludf.DUMMYFUNCTION("""COMPUTED_VALUE"""),1.0)</f>
        <v>1</v>
      </c>
      <c r="G212" s="343" t="str">
        <f>IFERROR(__xludf.DUMMYFUNCTION("""COMPUTED_VALUE"""),"")</f>
        <v/>
      </c>
      <c r="H212" s="344" t="str">
        <f>IFERROR(__xludf.DUMMYFUNCTION("""COMPUTED_VALUE"""),"")</f>
        <v/>
      </c>
      <c r="I212" s="342" t="str">
        <f>IFERROR(__xludf.DUMMYFUNCTION("""COMPUTED_VALUE"""),"")</f>
        <v/>
      </c>
      <c r="J212" s="342" t="str">
        <f>IFERROR(__xludf.DUMMYFUNCTION("""COMPUTED_VALUE"""),"")</f>
        <v/>
      </c>
      <c r="K212" s="346"/>
      <c r="L212" s="338"/>
      <c r="M212" s="338"/>
      <c r="N212" s="338"/>
      <c r="O212" s="338"/>
      <c r="P212" s="338"/>
      <c r="Q212" s="338"/>
      <c r="R212" s="338"/>
      <c r="S212" s="338"/>
      <c r="T212" s="338"/>
      <c r="U212" s="338"/>
      <c r="V212" s="338"/>
      <c r="W212" s="338"/>
      <c r="X212" s="338"/>
      <c r="Y212" s="338"/>
      <c r="Z212" s="338"/>
      <c r="AA212" s="8"/>
    </row>
    <row r="213" ht="17.25" customHeight="1">
      <c r="A213" s="340">
        <f>IFERROR(__xludf.DUMMYFUNCTION("""COMPUTED_VALUE"""),46281.0)</f>
        <v>46281</v>
      </c>
      <c r="B213" s="341" t="str">
        <f>IFERROR(__xludf.DUMMYFUNCTION("""COMPUTED_VALUE"""),"택배출고현황")</f>
        <v>택배출고현황</v>
      </c>
      <c r="C213" s="341" t="str">
        <f>IFERROR(__xludf.DUMMYFUNCTION("""COMPUTED_VALUE"""),"택배출고현황")</f>
        <v>택배출고현황</v>
      </c>
      <c r="D213" s="342" t="str">
        <f>IFERROR(__xludf.DUMMYFUNCTION("""COMPUTED_VALUE"""),"납품")</f>
        <v>납품</v>
      </c>
      <c r="E213" s="341" t="str">
        <f>IFERROR(__xludf.DUMMYFUNCTION("""COMPUTED_VALUE"""),"")</f>
        <v/>
      </c>
      <c r="F213" s="342"/>
      <c r="G213" s="343" t="str">
        <f>IFERROR(__xludf.DUMMYFUNCTION("""COMPUTED_VALUE"""),"")</f>
        <v/>
      </c>
      <c r="H213" s="344" t="str">
        <f>IFERROR(__xludf.DUMMYFUNCTION("""COMPUTED_VALUE"""),"")</f>
        <v/>
      </c>
      <c r="I213" s="342" t="str">
        <f>IFERROR(__xludf.DUMMYFUNCTION("""COMPUTED_VALUE"""),"")</f>
        <v/>
      </c>
      <c r="J213" s="342" t="str">
        <f>IFERROR(__xludf.DUMMYFUNCTION("""COMPUTED_VALUE"""),"")</f>
        <v/>
      </c>
      <c r="K213" s="346"/>
      <c r="L213" s="338"/>
      <c r="M213" s="338"/>
      <c r="N213" s="338"/>
      <c r="O213" s="338"/>
      <c r="P213" s="338"/>
      <c r="Q213" s="338"/>
      <c r="R213" s="338"/>
      <c r="S213" s="338"/>
      <c r="T213" s="338"/>
      <c r="U213" s="338"/>
      <c r="V213" s="338"/>
      <c r="W213" s="338"/>
      <c r="X213" s="338"/>
      <c r="Y213" s="338"/>
      <c r="Z213" s="338"/>
      <c r="AA213" s="8"/>
    </row>
    <row r="214" ht="17.25" customHeight="1">
      <c r="A214" s="340">
        <f>IFERROR(__xludf.DUMMYFUNCTION("""COMPUTED_VALUE"""),46282.0)</f>
        <v>46282</v>
      </c>
      <c r="B214" s="341" t="str">
        <f>IFERROR(__xludf.DUMMYFUNCTION("""COMPUTED_VALUE"""),"포장")</f>
        <v>포장</v>
      </c>
      <c r="C214" s="341" t="str">
        <f>IFERROR(__xludf.DUMMYFUNCTION("""COMPUTED_VALUE"""),"포장부")</f>
        <v>포장부</v>
      </c>
      <c r="D214" s="342" t="str">
        <f>IFERROR(__xludf.DUMMYFUNCTION("""COMPUTED_VALUE"""),"1AA40013 / 미라텍 플러스 100% 합성엔진오일 5W30 | 1L")</f>
        <v>1AA40013 / 미라텍 플러스 100% 합성엔진오일 5W30 | 1L</v>
      </c>
      <c r="E214" s="341" t="str">
        <f>IFERROR(__xludf.DUMMYFUNCTION("""COMPUTED_VALUE"""),"1L")</f>
        <v>1L</v>
      </c>
      <c r="F214" s="342">
        <f>IFERROR(__xludf.DUMMYFUNCTION("""COMPUTED_VALUE"""),720.0)</f>
        <v>720</v>
      </c>
      <c r="G214" s="343">
        <f>IFERROR(__xludf.DUMMYFUNCTION("""COMPUTED_VALUE"""),3.0)</f>
        <v>3</v>
      </c>
      <c r="H214" s="344">
        <f>IFERROR(__xludf.DUMMYFUNCTION("""COMPUTED_VALUE"""),4.5)</f>
        <v>4.5</v>
      </c>
      <c r="I214" s="342" t="str">
        <f>IFERROR(__xludf.DUMMYFUNCTION("""COMPUTED_VALUE"""),"자동")</f>
        <v>자동</v>
      </c>
      <c r="J214" s="342" t="str">
        <f>IFERROR(__xludf.DUMMYFUNCTION("""COMPUTED_VALUE"""),"엔진오일")</f>
        <v>엔진오일</v>
      </c>
      <c r="K214" s="346"/>
      <c r="L214" s="338"/>
      <c r="M214" s="338"/>
      <c r="N214" s="338"/>
      <c r="O214" s="338"/>
      <c r="P214" s="338"/>
      <c r="Q214" s="338"/>
      <c r="R214" s="338"/>
      <c r="S214" s="338"/>
      <c r="T214" s="338"/>
      <c r="U214" s="338"/>
      <c r="V214" s="338"/>
      <c r="W214" s="338"/>
      <c r="X214" s="338"/>
      <c r="Y214" s="338"/>
      <c r="Z214" s="338"/>
      <c r="AA214" s="8"/>
    </row>
    <row r="215" ht="17.25" customHeight="1">
      <c r="A215" s="340">
        <f>IFERROR(__xludf.DUMMYFUNCTION("""COMPUTED_VALUE"""),46282.0)</f>
        <v>46282</v>
      </c>
      <c r="B215" s="341" t="str">
        <f>IFERROR(__xludf.DUMMYFUNCTION("""COMPUTED_VALUE"""),"포장")</f>
        <v>포장</v>
      </c>
      <c r="C215" s="341" t="str">
        <f>IFERROR(__xludf.DUMMYFUNCTION("""COMPUTED_VALUE"""),"포장부")</f>
        <v>포장부</v>
      </c>
      <c r="D215" s="342" t="str">
        <f>IFERROR(__xludf.DUMMYFUNCTION("""COMPUTED_VALUE"""),"2AA40017 / 넘버원 100%합성엔진오일 5W30 | 1L")</f>
        <v>2AA40017 / 넘버원 100%합성엔진오일 5W30 | 1L</v>
      </c>
      <c r="E215" s="341" t="str">
        <f>IFERROR(__xludf.DUMMYFUNCTION("""COMPUTED_VALUE"""),"1L")</f>
        <v>1L</v>
      </c>
      <c r="F215" s="342">
        <f>IFERROR(__xludf.DUMMYFUNCTION("""COMPUTED_VALUE"""),720.0)</f>
        <v>720</v>
      </c>
      <c r="G215" s="343">
        <f>IFERROR(__xludf.DUMMYFUNCTION("""COMPUTED_VALUE"""),3.0)</f>
        <v>3</v>
      </c>
      <c r="H215" s="344">
        <f>IFERROR(__xludf.DUMMYFUNCTION("""COMPUTED_VALUE"""),6.0)</f>
        <v>6</v>
      </c>
      <c r="I215" s="342" t="str">
        <f>IFERROR(__xludf.DUMMYFUNCTION("""COMPUTED_VALUE"""),"자동")</f>
        <v>자동</v>
      </c>
      <c r="J215" s="342" t="str">
        <f>IFERROR(__xludf.DUMMYFUNCTION("""COMPUTED_VALUE"""),"엔진오일")</f>
        <v>엔진오일</v>
      </c>
      <c r="K215" s="346"/>
      <c r="L215" s="338"/>
      <c r="M215" s="338"/>
      <c r="N215" s="338"/>
      <c r="O215" s="338"/>
      <c r="P215" s="338"/>
      <c r="Q215" s="338"/>
      <c r="R215" s="338"/>
      <c r="S215" s="338"/>
      <c r="T215" s="338"/>
      <c r="U215" s="338"/>
      <c r="V215" s="338"/>
      <c r="W215" s="338"/>
      <c r="X215" s="338"/>
      <c r="Y215" s="338"/>
      <c r="Z215" s="338"/>
      <c r="AA215" s="8"/>
    </row>
    <row r="216" ht="17.25" customHeight="1">
      <c r="A216" s="340">
        <f>IFERROR(__xludf.DUMMYFUNCTION("""COMPUTED_VALUE"""),46282.0)</f>
        <v>46282</v>
      </c>
      <c r="B216" s="341" t="str">
        <f>IFERROR(__xludf.DUMMYFUNCTION("""COMPUTED_VALUE"""),"포장")</f>
        <v>포장</v>
      </c>
      <c r="C216" s="341" t="str">
        <f>IFERROR(__xludf.DUMMYFUNCTION("""COMPUTED_VALUE"""),"포장부")</f>
        <v>포장부</v>
      </c>
      <c r="D216" s="342" t="str">
        <f>IFERROR(__xludf.DUMMYFUNCTION("""COMPUTED_VALUE"""),"2AA40003 / GT Formula 엔진오일 PAO 5W30 | 1L")</f>
        <v>2AA40003 / GT Formula 엔진오일 PAO 5W30 | 1L</v>
      </c>
      <c r="E216" s="341" t="str">
        <f>IFERROR(__xludf.DUMMYFUNCTION("""COMPUTED_VALUE"""),"1L")</f>
        <v>1L</v>
      </c>
      <c r="F216" s="342">
        <f>IFERROR(__xludf.DUMMYFUNCTION("""COMPUTED_VALUE"""),876.0)</f>
        <v>876</v>
      </c>
      <c r="G216" s="343">
        <f>IFERROR(__xludf.DUMMYFUNCTION("""COMPUTED_VALUE"""),3.0)</f>
        <v>3</v>
      </c>
      <c r="H216" s="344">
        <f>IFERROR(__xludf.DUMMYFUNCTION("""COMPUTED_VALUE"""),9.0)</f>
        <v>9</v>
      </c>
      <c r="I216" s="342" t="str">
        <f>IFERROR(__xludf.DUMMYFUNCTION("""COMPUTED_VALUE"""),"자동")</f>
        <v>자동</v>
      </c>
      <c r="J216" s="342" t="str">
        <f>IFERROR(__xludf.DUMMYFUNCTION("""COMPUTED_VALUE"""),"엔진오일")</f>
        <v>엔진오일</v>
      </c>
      <c r="K216" s="346"/>
      <c r="L216" s="338"/>
      <c r="M216" s="338"/>
      <c r="N216" s="338"/>
      <c r="O216" s="338"/>
      <c r="P216" s="338"/>
      <c r="Q216" s="338"/>
      <c r="R216" s="338"/>
      <c r="S216" s="338"/>
      <c r="T216" s="338"/>
      <c r="U216" s="338"/>
      <c r="V216" s="338"/>
      <c r="W216" s="338"/>
      <c r="X216" s="338"/>
      <c r="Y216" s="338"/>
      <c r="Z216" s="338"/>
      <c r="AA216" s="8"/>
    </row>
    <row r="217" ht="17.25" customHeight="1">
      <c r="A217" s="340">
        <f>IFERROR(__xludf.DUMMYFUNCTION("""COMPUTED_VALUE"""),46282.0)</f>
        <v>46282</v>
      </c>
      <c r="B217" s="341" t="str">
        <f>IFERROR(__xludf.DUMMYFUNCTION("""COMPUTED_VALUE"""),"라벨")</f>
        <v>라벨</v>
      </c>
      <c r="C217" s="341" t="str">
        <f>IFERROR(__xludf.DUMMYFUNCTION("""COMPUTED_VALUE"""),"라벨부")</f>
        <v>라벨부</v>
      </c>
      <c r="D217" s="342" t="str">
        <f>IFERROR(__xludf.DUMMYFUNCTION("""COMPUTED_VALUE"""),"OO020695 / 넘버원 5w30 가솔린 디젤 합성엔진오일 1L 라벨 | 90*140")</f>
        <v>OO020695 / 넘버원 5w30 가솔린 디젤 합성엔진오일 1L 라벨 | 90*140</v>
      </c>
      <c r="E217" s="341" t="str">
        <f>IFERROR(__xludf.DUMMYFUNCTION("""COMPUTED_VALUE"""),"90*140")</f>
        <v>90*140</v>
      </c>
      <c r="F217" s="342">
        <f>IFERROR(__xludf.DUMMYFUNCTION("""COMPUTED_VALUE"""),60.0)</f>
        <v>60</v>
      </c>
      <c r="G217" s="343">
        <f>IFERROR(__xludf.DUMMYFUNCTION("""COMPUTED_VALUE"""),3.0)</f>
        <v>3</v>
      </c>
      <c r="H217" s="344">
        <f>IFERROR(__xludf.DUMMYFUNCTION("""COMPUTED_VALUE"""),1.5)</f>
        <v>1.5</v>
      </c>
      <c r="I217" s="342" t="str">
        <f>IFERROR(__xludf.DUMMYFUNCTION("""COMPUTED_VALUE"""),"수동")</f>
        <v>수동</v>
      </c>
      <c r="J217" s="342" t="str">
        <f>IFERROR(__xludf.DUMMYFUNCTION("""COMPUTED_VALUE"""),"엔진오일")</f>
        <v>엔진오일</v>
      </c>
      <c r="K217" s="346"/>
      <c r="L217" s="338"/>
      <c r="M217" s="338"/>
      <c r="N217" s="338"/>
      <c r="O217" s="338"/>
      <c r="P217" s="338"/>
      <c r="Q217" s="338"/>
      <c r="R217" s="338"/>
      <c r="S217" s="338"/>
      <c r="T217" s="338"/>
      <c r="U217" s="338"/>
      <c r="V217" s="338"/>
      <c r="W217" s="338"/>
      <c r="X217" s="338"/>
      <c r="Y217" s="338"/>
      <c r="Z217" s="338"/>
      <c r="AA217" s="8"/>
    </row>
    <row r="218" ht="17.25" customHeight="1">
      <c r="A218" s="340">
        <f>IFERROR(__xludf.DUMMYFUNCTION("""COMPUTED_VALUE"""),46282.0)</f>
        <v>46282</v>
      </c>
      <c r="B218" s="341" t="str">
        <f>IFERROR(__xludf.DUMMYFUNCTION("""COMPUTED_VALUE"""),"원액생산")</f>
        <v>원액생산</v>
      </c>
      <c r="C218" s="341" t="str">
        <f>IFERROR(__xludf.DUMMYFUNCTION("""COMPUTED_VALUE"""),"원액생산부")</f>
        <v>원액생산부</v>
      </c>
      <c r="D218" s="342" t="str">
        <f>IFERROR(__xludf.DUMMYFUNCTION("""COMPUTED_VALUE"""),"5AA40008 / ODM 5W30")</f>
        <v>5AA40008 / ODM 5W30</v>
      </c>
      <c r="E218" s="341" t="str">
        <f>IFERROR(__xludf.DUMMYFUNCTION("""COMPUTED_VALUE"""),"L")</f>
        <v>L</v>
      </c>
      <c r="F218" s="342">
        <f>IFERROR(__xludf.DUMMYFUNCTION("""COMPUTED_VALUE"""),1694.0)</f>
        <v>1694</v>
      </c>
      <c r="G218" s="343">
        <f>IFERROR(__xludf.DUMMYFUNCTION("""COMPUTED_VALUE"""),1.0)</f>
        <v>1</v>
      </c>
      <c r="H218" s="344">
        <f>IFERROR(__xludf.DUMMYFUNCTION("""COMPUTED_VALUE"""),3.0)</f>
        <v>3</v>
      </c>
      <c r="I218" s="342" t="str">
        <f>IFERROR(__xludf.DUMMYFUNCTION("""COMPUTED_VALUE"""),"BT-2")</f>
        <v>BT-2</v>
      </c>
      <c r="J218" s="342" t="str">
        <f>IFERROR(__xludf.DUMMYFUNCTION("""COMPUTED_VALUE"""),"")</f>
        <v/>
      </c>
      <c r="K218" s="346"/>
      <c r="L218" s="338"/>
      <c r="M218" s="338"/>
      <c r="N218" s="338"/>
      <c r="O218" s="338"/>
      <c r="P218" s="338"/>
      <c r="Q218" s="338"/>
      <c r="R218" s="338"/>
      <c r="S218" s="338"/>
      <c r="T218" s="338"/>
      <c r="U218" s="338"/>
      <c r="V218" s="338"/>
      <c r="W218" s="338"/>
      <c r="X218" s="338"/>
      <c r="Y218" s="338"/>
      <c r="Z218" s="338"/>
      <c r="AA218" s="8"/>
    </row>
    <row r="219" ht="17.25" customHeight="1">
      <c r="A219" s="340">
        <f>IFERROR(__xludf.DUMMYFUNCTION("""COMPUTED_VALUE"""),46282.0)</f>
        <v>46282</v>
      </c>
      <c r="B219" s="341" t="str">
        <f>IFERROR(__xludf.DUMMYFUNCTION("""COMPUTED_VALUE"""),"이동제품")</f>
        <v>이동제품</v>
      </c>
      <c r="C219" s="341" t="str">
        <f>IFERROR(__xludf.DUMMYFUNCTION("""COMPUTED_VALUE"""),"자재물류")</f>
        <v>자재물류</v>
      </c>
      <c r="D219" s="342" t="str">
        <f>IFERROR(__xludf.DUMMYFUNCTION("""COMPUTED_VALUE"""),"미라텍 플러스 5W30")</f>
        <v>미라텍 플러스 5W30</v>
      </c>
      <c r="E219" s="341" t="str">
        <f>IFERROR(__xludf.DUMMYFUNCTION("""COMPUTED_VALUE"""),"1L")</f>
        <v>1L</v>
      </c>
      <c r="F219" s="342" t="str">
        <f>IFERROR(__xludf.DUMMYFUNCTION("""COMPUTED_VALUE"""),"EA")</f>
        <v>EA</v>
      </c>
      <c r="G219" s="343" t="str">
        <f>IFERROR(__xludf.DUMMYFUNCTION("""COMPUTED_VALUE"""),"1T")</f>
        <v>1T</v>
      </c>
      <c r="H219" s="344" t="str">
        <f>IFERROR(__xludf.DUMMYFUNCTION("""COMPUTED_VALUE"""),"김희철")</f>
        <v>김희철</v>
      </c>
      <c r="I219" s="342" t="str">
        <f>IFERROR(__xludf.DUMMYFUNCTION("""COMPUTED_VALUE"""),"김포 -&gt; 본사")</f>
        <v>김포 -&gt; 본사</v>
      </c>
      <c r="J219" s="342" t="str">
        <f>IFERROR(__xludf.DUMMYFUNCTION("""COMPUTED_VALUE"""),"")</f>
        <v/>
      </c>
      <c r="K219" s="346"/>
      <c r="L219" s="338"/>
      <c r="M219" s="338"/>
      <c r="N219" s="338"/>
      <c r="O219" s="338"/>
      <c r="P219" s="338"/>
      <c r="Q219" s="338"/>
      <c r="R219" s="338"/>
      <c r="S219" s="338"/>
      <c r="T219" s="338"/>
      <c r="U219" s="338"/>
      <c r="V219" s="338"/>
      <c r="W219" s="338"/>
      <c r="X219" s="338"/>
      <c r="Y219" s="338"/>
      <c r="Z219" s="338"/>
      <c r="AA219" s="8"/>
    </row>
    <row r="220" ht="17.25" customHeight="1">
      <c r="A220" s="340">
        <f>IFERROR(__xludf.DUMMYFUNCTION("""COMPUTED_VALUE"""),46282.0)</f>
        <v>46282</v>
      </c>
      <c r="B220" s="341" t="str">
        <f>IFERROR(__xludf.DUMMYFUNCTION("""COMPUTED_VALUE"""),"이동제품")</f>
        <v>이동제품</v>
      </c>
      <c r="C220" s="341" t="str">
        <f>IFERROR(__xludf.DUMMYFUNCTION("""COMPUTED_VALUE"""),"자재물류")</f>
        <v>자재물류</v>
      </c>
      <c r="D220" s="342" t="str">
        <f>IFERROR(__xludf.DUMMYFUNCTION("""COMPUTED_VALUE"""),"프로텍 브레이크 DOT4+LV")</f>
        <v>프로텍 브레이크 DOT4+LV</v>
      </c>
      <c r="E220" s="341" t="str">
        <f>IFERROR(__xludf.DUMMYFUNCTION("""COMPUTED_VALUE"""),"1L")</f>
        <v>1L</v>
      </c>
      <c r="F220" s="342" t="str">
        <f>IFERROR(__xludf.DUMMYFUNCTION("""COMPUTED_VALUE"""),"EA")</f>
        <v>EA</v>
      </c>
      <c r="G220" s="343" t="str">
        <f>IFERROR(__xludf.DUMMYFUNCTION("""COMPUTED_VALUE"""),"1T")</f>
        <v>1T</v>
      </c>
      <c r="H220" s="344" t="str">
        <f>IFERROR(__xludf.DUMMYFUNCTION("""COMPUTED_VALUE"""),"김희철")</f>
        <v>김희철</v>
      </c>
      <c r="I220" s="342" t="str">
        <f>IFERROR(__xludf.DUMMYFUNCTION("""COMPUTED_VALUE"""),"김포 -&gt; 본사")</f>
        <v>김포 -&gt; 본사</v>
      </c>
      <c r="J220" s="342" t="str">
        <f>IFERROR(__xludf.DUMMYFUNCTION("""COMPUTED_VALUE"""),"")</f>
        <v/>
      </c>
      <c r="K220" s="346"/>
      <c r="L220" s="338"/>
      <c r="M220" s="338"/>
      <c r="N220" s="338"/>
      <c r="O220" s="338"/>
      <c r="P220" s="338"/>
      <c r="Q220" s="338"/>
      <c r="R220" s="338"/>
      <c r="S220" s="338"/>
      <c r="T220" s="338"/>
      <c r="U220" s="338"/>
      <c r="V220" s="338"/>
      <c r="W220" s="338"/>
      <c r="X220" s="338"/>
      <c r="Y220" s="338"/>
      <c r="Z220" s="338"/>
      <c r="AA220" s="8"/>
    </row>
    <row r="221" ht="15.75" customHeight="1">
      <c r="A221" s="2">
        <f>IFERROR(__xludf.DUMMYFUNCTION("""COMPUTED_VALUE"""),46282.0)</f>
        <v>46282</v>
      </c>
      <c r="B221" s="2" t="str">
        <f>IFERROR(__xludf.DUMMYFUNCTION("""COMPUTED_VALUE"""),"택배출고현황")</f>
        <v>택배출고현황</v>
      </c>
      <c r="C221" s="2" t="str">
        <f>IFERROR(__xludf.DUMMYFUNCTION("""COMPUTED_VALUE"""),"택배출고현황")</f>
        <v>택배출고현황</v>
      </c>
      <c r="D221" s="2" t="str">
        <f>IFERROR(__xludf.DUMMYFUNCTION("""COMPUTED_VALUE"""),"경동택배")</f>
        <v>경동택배</v>
      </c>
      <c r="E221" s="2" t="str">
        <f>IFERROR(__xludf.DUMMYFUNCTION("""COMPUTED_VALUE"""),"")</f>
        <v/>
      </c>
      <c r="F221" s="2">
        <f>IFERROR(__xludf.DUMMYFUNCTION("""COMPUTED_VALUE"""),1.0)</f>
        <v>1</v>
      </c>
      <c r="G221" s="2" t="str">
        <f>IFERROR(__xludf.DUMMYFUNCTION("""COMPUTED_VALUE"""),"")</f>
        <v/>
      </c>
      <c r="H221" s="2" t="str">
        <f>IFERROR(__xludf.DUMMYFUNCTION("""COMPUTED_VALUE"""),"")</f>
        <v/>
      </c>
      <c r="I221" s="2" t="str">
        <f>IFERROR(__xludf.DUMMYFUNCTION("""COMPUTED_VALUE"""),"")</f>
        <v/>
      </c>
      <c r="J221" s="2" t="str">
        <f>IFERROR(__xludf.DUMMYFUNCTION("""COMPUTED_VALUE"""),"")</f>
        <v/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>
        <f>IFERROR(__xludf.DUMMYFUNCTION("""COMPUTED_VALUE"""),46282.0)</f>
        <v>46282</v>
      </c>
      <c r="B222" s="2" t="str">
        <f>IFERROR(__xludf.DUMMYFUNCTION("""COMPUTED_VALUE"""),"택배출고현황")</f>
        <v>택배출고현황</v>
      </c>
      <c r="C222" s="2" t="str">
        <f>IFERROR(__xludf.DUMMYFUNCTION("""COMPUTED_VALUE"""),"택배출고현황")</f>
        <v>택배출고현황</v>
      </c>
      <c r="D222" s="2" t="str">
        <f>IFERROR(__xludf.DUMMYFUNCTION("""COMPUTED_VALUE"""),"용차")</f>
        <v>용차</v>
      </c>
      <c r="E222" s="2" t="str">
        <f>IFERROR(__xludf.DUMMYFUNCTION("""COMPUTED_VALUE"""),"")</f>
        <v/>
      </c>
      <c r="F222" s="2"/>
      <c r="G222" s="2" t="str">
        <f>IFERROR(__xludf.DUMMYFUNCTION("""COMPUTED_VALUE"""),"")</f>
        <v/>
      </c>
      <c r="H222" s="2" t="str">
        <f>IFERROR(__xludf.DUMMYFUNCTION("""COMPUTED_VALUE"""),"")</f>
        <v/>
      </c>
      <c r="I222" s="2" t="str">
        <f>IFERROR(__xludf.DUMMYFUNCTION("""COMPUTED_VALUE"""),"")</f>
        <v/>
      </c>
      <c r="J222" s="2" t="str">
        <f>IFERROR(__xludf.DUMMYFUNCTION("""COMPUTED_VALUE"""),"")</f>
        <v/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>
        <f>IFERROR(__xludf.DUMMYFUNCTION("""COMPUTED_VALUE"""),46282.0)</f>
        <v>46282</v>
      </c>
      <c r="B223" s="2" t="str">
        <f>IFERROR(__xludf.DUMMYFUNCTION("""COMPUTED_VALUE"""),"택배출고현황")</f>
        <v>택배출고현황</v>
      </c>
      <c r="C223" s="2" t="str">
        <f>IFERROR(__xludf.DUMMYFUNCTION("""COMPUTED_VALUE"""),"택배출고현황")</f>
        <v>택배출고현황</v>
      </c>
      <c r="D223" s="2" t="str">
        <f>IFERROR(__xludf.DUMMYFUNCTION("""COMPUTED_VALUE"""),"납품")</f>
        <v>납품</v>
      </c>
      <c r="E223" s="2" t="str">
        <f>IFERROR(__xludf.DUMMYFUNCTION("""COMPUTED_VALUE"""),"")</f>
        <v/>
      </c>
      <c r="F223" s="2"/>
      <c r="G223" s="2" t="str">
        <f>IFERROR(__xludf.DUMMYFUNCTION("""COMPUTED_VALUE"""),"")</f>
        <v/>
      </c>
      <c r="H223" s="2" t="str">
        <f>IFERROR(__xludf.DUMMYFUNCTION("""COMPUTED_VALUE"""),"")</f>
        <v/>
      </c>
      <c r="I223" s="2" t="str">
        <f>IFERROR(__xludf.DUMMYFUNCTION("""COMPUTED_VALUE"""),"")</f>
        <v/>
      </c>
      <c r="J223" s="2" t="str">
        <f>IFERROR(__xludf.DUMMYFUNCTION("""COMPUTED_VALUE"""),"")</f>
        <v/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>
        <f>IFERROR(__xludf.DUMMYFUNCTION("""COMPUTED_VALUE"""),46283.0)</f>
        <v>46283</v>
      </c>
      <c r="B224" s="2" t="str">
        <f>IFERROR(__xludf.DUMMYFUNCTION("""COMPUTED_VALUE"""),"포장")</f>
        <v>포장</v>
      </c>
      <c r="C224" s="2" t="str">
        <f>IFERROR(__xludf.DUMMYFUNCTION("""COMPUTED_VALUE"""),"포장부")</f>
        <v>포장부</v>
      </c>
      <c r="D224" s="2" t="str">
        <f>IFERROR(__xludf.DUMMYFUNCTION("""COMPUTED_VALUE"""),"2AA40003 / GT Formula 엔진오일 PAO 5W30 | 1L")</f>
        <v>2AA40003 / GT Formula 엔진오일 PAO 5W30 | 1L</v>
      </c>
      <c r="E224" s="2" t="str">
        <f>IFERROR(__xludf.DUMMYFUNCTION("""COMPUTED_VALUE"""),"1L")</f>
        <v>1L</v>
      </c>
      <c r="F224" s="2">
        <f>IFERROR(__xludf.DUMMYFUNCTION("""COMPUTED_VALUE"""),540.0)</f>
        <v>540</v>
      </c>
      <c r="G224" s="2">
        <f>IFERROR(__xludf.DUMMYFUNCTION("""COMPUTED_VALUE"""),3.0)</f>
        <v>3</v>
      </c>
      <c r="H224" s="2">
        <f>IFERROR(__xludf.DUMMYFUNCTION("""COMPUTED_VALUE"""),4.5)</f>
        <v>4.5</v>
      </c>
      <c r="I224" s="2" t="str">
        <f>IFERROR(__xludf.DUMMYFUNCTION("""COMPUTED_VALUE"""),"자동")</f>
        <v>자동</v>
      </c>
      <c r="J224" s="2" t="str">
        <f>IFERROR(__xludf.DUMMYFUNCTION("""COMPUTED_VALUE"""),"엔진오일")</f>
        <v>엔진오일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>
        <f>IFERROR(__xludf.DUMMYFUNCTION("""COMPUTED_VALUE"""),46283.0)</f>
        <v>46283</v>
      </c>
      <c r="B225" s="2" t="str">
        <f>IFERROR(__xludf.DUMMYFUNCTION("""COMPUTED_VALUE"""),"포장")</f>
        <v>포장</v>
      </c>
      <c r="C225" s="2" t="str">
        <f>IFERROR(__xludf.DUMMYFUNCTION("""COMPUTED_VALUE"""),"포장부")</f>
        <v>포장부</v>
      </c>
      <c r="D225" s="2" t="str">
        <f>IFERROR(__xludf.DUMMYFUNCTION("""COMPUTED_VALUE"""),"1AA40012 / 썸오일 100% 합성엔진오일 4T 5W40 | 1L")</f>
        <v>1AA40012 / 썸오일 100% 합성엔진오일 4T 5W40 | 1L</v>
      </c>
      <c r="E225" s="2" t="str">
        <f>IFERROR(__xludf.DUMMYFUNCTION("""COMPUTED_VALUE"""),"1L")</f>
        <v>1L</v>
      </c>
      <c r="F225" s="2">
        <f>IFERROR(__xludf.DUMMYFUNCTION("""COMPUTED_VALUE"""),432.0)</f>
        <v>432</v>
      </c>
      <c r="G225" s="2">
        <f>IFERROR(__xludf.DUMMYFUNCTION("""COMPUTED_VALUE"""),3.0)</f>
        <v>3</v>
      </c>
      <c r="H225" s="2">
        <f>IFERROR(__xludf.DUMMYFUNCTION("""COMPUTED_VALUE"""),7.5)</f>
        <v>7.5</v>
      </c>
      <c r="I225" s="2" t="str">
        <f>IFERROR(__xludf.DUMMYFUNCTION("""COMPUTED_VALUE"""),"자동")</f>
        <v>자동</v>
      </c>
      <c r="J225" s="2" t="str">
        <f>IFERROR(__xludf.DUMMYFUNCTION("""COMPUTED_VALUE"""),"엔진오일")</f>
        <v>엔진오일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>
        <f>IFERROR(__xludf.DUMMYFUNCTION("""COMPUTED_VALUE"""),46283.0)</f>
        <v>46283</v>
      </c>
      <c r="B226" s="2" t="str">
        <f>IFERROR(__xludf.DUMMYFUNCTION("""COMPUTED_VALUE"""),"포장")</f>
        <v>포장</v>
      </c>
      <c r="C226" s="2" t="str">
        <f>IFERROR(__xludf.DUMMYFUNCTION("""COMPUTED_VALUE"""),"포장부")</f>
        <v>포장부</v>
      </c>
      <c r="D226" s="2" t="str">
        <f>IFERROR(__xludf.DUMMYFUNCTION("""COMPUTED_VALUE"""),"1AA40012 / 썸오일 100% 합성엔진오일 4T 5W40 | 1L")</f>
        <v>1AA40012 / 썸오일 100% 합성엔진오일 4T 5W40 | 1L</v>
      </c>
      <c r="E226" s="2" t="str">
        <f>IFERROR(__xludf.DUMMYFUNCTION("""COMPUTED_VALUE"""),"1L")</f>
        <v>1L</v>
      </c>
      <c r="F226" s="2">
        <f>IFERROR(__xludf.DUMMYFUNCTION("""COMPUTED_VALUE"""),288.0)</f>
        <v>288</v>
      </c>
      <c r="G226" s="2">
        <f>IFERROR(__xludf.DUMMYFUNCTION("""COMPUTED_VALUE"""),4.0)</f>
        <v>4</v>
      </c>
      <c r="H226" s="2">
        <f>IFERROR(__xludf.DUMMYFUNCTION("""COMPUTED_VALUE"""),4.0)</f>
        <v>4</v>
      </c>
      <c r="I226" s="2" t="str">
        <f>IFERROR(__xludf.DUMMYFUNCTION("""COMPUTED_VALUE"""),"자동")</f>
        <v>자동</v>
      </c>
      <c r="J226" s="2" t="str">
        <f>IFERROR(__xludf.DUMMYFUNCTION("""COMPUTED_VALUE"""),"엔진오일")</f>
        <v>엔진오일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>
        <f>IFERROR(__xludf.DUMMYFUNCTION("""COMPUTED_VALUE"""),46283.0)</f>
        <v>46283</v>
      </c>
      <c r="B227" s="2" t="str">
        <f>IFERROR(__xludf.DUMMYFUNCTION("""COMPUTED_VALUE"""),"라벨")</f>
        <v>라벨</v>
      </c>
      <c r="C227" s="2" t="str">
        <f>IFERROR(__xludf.DUMMYFUNCTION("""COMPUTED_VALUE"""),"라벨부")</f>
        <v>라벨부</v>
      </c>
      <c r="D227" s="2" t="str">
        <f>IFERROR(__xludf.DUMMYFUNCTION("""COMPUTED_VALUE"""),"DA020669 / 프로텍 브레이크액 DOT-4+ LV 1L 라벨 | 81*111")</f>
        <v>DA020669 / 프로텍 브레이크액 DOT-4+ LV 1L 라벨 | 81*111</v>
      </c>
      <c r="E227" s="2" t="str">
        <f>IFERROR(__xludf.DUMMYFUNCTION("""COMPUTED_VALUE"""),"81*111")</f>
        <v>81*111</v>
      </c>
      <c r="F227" s="2">
        <f>IFERROR(__xludf.DUMMYFUNCTION("""COMPUTED_VALUE"""),154.0)</f>
        <v>154</v>
      </c>
      <c r="G227" s="2">
        <f>IFERROR(__xludf.DUMMYFUNCTION("""COMPUTED_VALUE"""),3.0)</f>
        <v>3</v>
      </c>
      <c r="H227" s="2">
        <f>IFERROR(__xludf.DUMMYFUNCTION("""COMPUTED_VALUE"""),1.5)</f>
        <v>1.5</v>
      </c>
      <c r="I227" s="2" t="str">
        <f>IFERROR(__xludf.DUMMYFUNCTION("""COMPUTED_VALUE"""),"자동B")</f>
        <v>자동B</v>
      </c>
      <c r="J227" s="2" t="str">
        <f>IFERROR(__xludf.DUMMYFUNCTION("""COMPUTED_VALUE"""),"브레이크액")</f>
        <v>브레이크액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>
        <f>IFERROR(__xludf.DUMMYFUNCTION("""COMPUTED_VALUE"""),46283.0)</f>
        <v>46283</v>
      </c>
      <c r="B228" s="2" t="str">
        <f>IFERROR(__xludf.DUMMYFUNCTION("""COMPUTED_VALUE"""),"라벨")</f>
        <v>라벨</v>
      </c>
      <c r="C228" s="2" t="str">
        <f>IFERROR(__xludf.DUMMYFUNCTION("""COMPUTED_VALUE"""),"라벨부")</f>
        <v>라벨부</v>
      </c>
      <c r="D228" s="2" t="str">
        <f>IFERROR(__xludf.DUMMYFUNCTION("""COMPUTED_VALUE"""),"DA020664 / 프로텍 브레이크액 DOT-4+ 1L 라벨 | 81*111")</f>
        <v>DA020664 / 프로텍 브레이크액 DOT-4+ 1L 라벨 | 81*111</v>
      </c>
      <c r="E228" s="2" t="str">
        <f>IFERROR(__xludf.DUMMYFUNCTION("""COMPUTED_VALUE"""),"81*111")</f>
        <v>81*111</v>
      </c>
      <c r="F228" s="2">
        <f>IFERROR(__xludf.DUMMYFUNCTION("""COMPUTED_VALUE"""),1394.0)</f>
        <v>1394</v>
      </c>
      <c r="G228" s="2">
        <f>IFERROR(__xludf.DUMMYFUNCTION("""COMPUTED_VALUE"""),3.0)</f>
        <v>3</v>
      </c>
      <c r="H228" s="2">
        <f>IFERROR(__xludf.DUMMYFUNCTION("""COMPUTED_VALUE"""),3.9000000000000004)</f>
        <v>3.9</v>
      </c>
      <c r="I228" s="2" t="str">
        <f>IFERROR(__xludf.DUMMYFUNCTION("""COMPUTED_VALUE"""),"자동B")</f>
        <v>자동B</v>
      </c>
      <c r="J228" s="2" t="str">
        <f>IFERROR(__xludf.DUMMYFUNCTION("""COMPUTED_VALUE"""),"브레이크액")</f>
        <v>브레이크액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>
        <f>IFERROR(__xludf.DUMMYFUNCTION("""COMPUTED_VALUE"""),46283.0)</f>
        <v>46283</v>
      </c>
      <c r="B229" s="2" t="str">
        <f>IFERROR(__xludf.DUMMYFUNCTION("""COMPUTED_VALUE"""),"라벨")</f>
        <v>라벨</v>
      </c>
      <c r="C229" s="2" t="str">
        <f>IFERROR(__xludf.DUMMYFUNCTION("""COMPUTED_VALUE"""),"라벨부")</f>
        <v>라벨부</v>
      </c>
      <c r="D229" s="2" t="str">
        <f>IFERROR(__xludf.DUMMYFUNCTION("""COMPUTED_VALUE"""),"DO020100 / 썸오일 4T 100% 합성엔진오일 5W-40 1L 라벨 | 81*111")</f>
        <v>DO020100 / 썸오일 4T 100% 합성엔진오일 5W-40 1L 라벨 | 81*111</v>
      </c>
      <c r="E229" s="2" t="str">
        <f>IFERROR(__xludf.DUMMYFUNCTION("""COMPUTED_VALUE"""),"81*111")</f>
        <v>81*111</v>
      </c>
      <c r="F229" s="2">
        <f>IFERROR(__xludf.DUMMYFUNCTION("""COMPUTED_VALUE"""),520.0)</f>
        <v>520</v>
      </c>
      <c r="G229" s="2">
        <f>IFERROR(__xludf.DUMMYFUNCTION("""COMPUTED_VALUE"""),3.0)</f>
        <v>3</v>
      </c>
      <c r="H229" s="2">
        <f>IFERROR(__xludf.DUMMYFUNCTION("""COMPUTED_VALUE"""),3.0)</f>
        <v>3</v>
      </c>
      <c r="I229" s="2" t="str">
        <f>IFERROR(__xludf.DUMMYFUNCTION("""COMPUTED_VALUE"""),"자동B")</f>
        <v>자동B</v>
      </c>
      <c r="J229" s="2" t="str">
        <f>IFERROR(__xludf.DUMMYFUNCTION("""COMPUTED_VALUE"""),"엔진오일")</f>
        <v>엔진오일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>
        <f>IFERROR(__xludf.DUMMYFUNCTION("""COMPUTED_VALUE"""),46283.0)</f>
        <v>46283</v>
      </c>
      <c r="B230" s="2" t="str">
        <f>IFERROR(__xludf.DUMMYFUNCTION("""COMPUTED_VALUE"""),"원액생산")</f>
        <v>원액생산</v>
      </c>
      <c r="C230" s="2" t="str">
        <f>IFERROR(__xludf.DUMMYFUNCTION("""COMPUTED_VALUE"""),"원액생산부")</f>
        <v>원액생산부</v>
      </c>
      <c r="D230" s="2" t="str">
        <f>IFERROR(__xludf.DUMMYFUNCTION("""COMPUTED_VALUE"""),"5AJ40009 / 엔진 세척제 (크린텍)-솔벤트")</f>
        <v>5AJ40009 / 엔진 세척제 (크린텍)-솔벤트</v>
      </c>
      <c r="E230" s="2" t="str">
        <f>IFERROR(__xludf.DUMMYFUNCTION("""COMPUTED_VALUE"""),"L")</f>
        <v>L</v>
      </c>
      <c r="F230" s="2">
        <f>IFERROR(__xludf.DUMMYFUNCTION("""COMPUTED_VALUE"""),1000.0)</f>
        <v>1000</v>
      </c>
      <c r="G230" s="2">
        <f>IFERROR(__xludf.DUMMYFUNCTION("""COMPUTED_VALUE"""),1.0)</f>
        <v>1</v>
      </c>
      <c r="H230" s="2">
        <f>IFERROR(__xludf.DUMMYFUNCTION("""COMPUTED_VALUE"""),1.0)</f>
        <v>1</v>
      </c>
      <c r="I230" s="2" t="str">
        <f>IFERROR(__xludf.DUMMYFUNCTION("""COMPUTED_VALUE"""),"BT-2")</f>
        <v>BT-2</v>
      </c>
      <c r="J230" s="2" t="str">
        <f>IFERROR(__xludf.DUMMYFUNCTION("""COMPUTED_VALUE"""),"")</f>
        <v/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>
        <f>IFERROR(__xludf.DUMMYFUNCTION("""COMPUTED_VALUE"""),46283.0)</f>
        <v>46283</v>
      </c>
      <c r="B231" s="2" t="str">
        <f>IFERROR(__xludf.DUMMYFUNCTION("""COMPUTED_VALUE"""),"원액생산")</f>
        <v>원액생산</v>
      </c>
      <c r="C231" s="2" t="str">
        <f>IFERROR(__xludf.DUMMYFUNCTION("""COMPUTED_VALUE"""),"원액생산부")</f>
        <v>원액생산부</v>
      </c>
      <c r="D231" s="2" t="str">
        <f>IFERROR(__xludf.DUMMYFUNCTION("""COMPUTED_VALUE"""),"5AA40027 / SUMOIL 5W40 4T")</f>
        <v>5AA40027 / SUMOIL 5W40 4T</v>
      </c>
      <c r="E231" s="2" t="str">
        <f>IFERROR(__xludf.DUMMYFUNCTION("""COMPUTED_VALUE"""),"L")</f>
        <v>L</v>
      </c>
      <c r="F231" s="2">
        <f>IFERROR(__xludf.DUMMYFUNCTION("""COMPUTED_VALUE"""),800.0)</f>
        <v>800</v>
      </c>
      <c r="G231" s="2">
        <f>IFERROR(__xludf.DUMMYFUNCTION("""COMPUTED_VALUE"""),2.0)</f>
        <v>2</v>
      </c>
      <c r="H231" s="2">
        <f>IFERROR(__xludf.DUMMYFUNCTION("""COMPUTED_VALUE"""),4.0)</f>
        <v>4</v>
      </c>
      <c r="I231" s="2" t="str">
        <f>IFERROR(__xludf.DUMMYFUNCTION("""COMPUTED_VALUE"""),"BT-2")</f>
        <v>BT-2</v>
      </c>
      <c r="J231" s="2" t="str">
        <f>IFERROR(__xludf.DUMMYFUNCTION("""COMPUTED_VALUE"""),"")</f>
        <v/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>
        <f>IFERROR(__xludf.DUMMYFUNCTION("""COMPUTED_VALUE"""),46283.0)</f>
        <v>46283</v>
      </c>
      <c r="B232" s="2" t="str">
        <f>IFERROR(__xludf.DUMMYFUNCTION("""COMPUTED_VALUE"""),"원액생산")</f>
        <v>원액생산</v>
      </c>
      <c r="C232" s="2" t="str">
        <f>IFERROR(__xludf.DUMMYFUNCTION("""COMPUTED_VALUE"""),"원액생산부")</f>
        <v>원액생산부</v>
      </c>
      <c r="D232" s="2" t="str">
        <f>IFERROR(__xludf.DUMMYFUNCTION("""COMPUTED_VALUE"""),"5AA40024 / SUMOIL 0W20")</f>
        <v>5AA40024 / SUMOIL 0W20</v>
      </c>
      <c r="E232" s="2" t="str">
        <f>IFERROR(__xludf.DUMMYFUNCTION("""COMPUTED_VALUE"""),"L")</f>
        <v>L</v>
      </c>
      <c r="F232" s="2">
        <f>IFERROR(__xludf.DUMMYFUNCTION("""COMPUTED_VALUE"""),1000.0)</f>
        <v>1000</v>
      </c>
      <c r="G232" s="2">
        <f>IFERROR(__xludf.DUMMYFUNCTION("""COMPUTED_VALUE"""),2.0)</f>
        <v>2</v>
      </c>
      <c r="H232" s="2">
        <f>IFERROR(__xludf.DUMMYFUNCTION("""COMPUTED_VALUE"""),2.0)</f>
        <v>2</v>
      </c>
      <c r="I232" s="2" t="str">
        <f>IFERROR(__xludf.DUMMYFUNCTION("""COMPUTED_VALUE"""),"BT-2")</f>
        <v>BT-2</v>
      </c>
      <c r="J232" s="2" t="str">
        <f>IFERROR(__xludf.DUMMYFUNCTION("""COMPUTED_VALUE"""),"")</f>
        <v/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>
        <f>IFERROR(__xludf.DUMMYFUNCTION("""COMPUTED_VALUE"""),46283.0)</f>
        <v>46283</v>
      </c>
      <c r="B233" s="2" t="str">
        <f>IFERROR(__xludf.DUMMYFUNCTION("""COMPUTED_VALUE"""),"원액생산")</f>
        <v>원액생산</v>
      </c>
      <c r="C233" s="2" t="str">
        <f>IFERROR(__xludf.DUMMYFUNCTION("""COMPUTED_VALUE"""),"원액생산부")</f>
        <v>원액생산부</v>
      </c>
      <c r="D233" s="2" t="str">
        <f>IFERROR(__xludf.DUMMYFUNCTION("""COMPUTED_VALUE"""),"5AA40012 / MOTOR 2T SAE20")</f>
        <v>5AA40012 / MOTOR 2T SAE20</v>
      </c>
      <c r="E233" s="2" t="str">
        <f>IFERROR(__xludf.DUMMYFUNCTION("""COMPUTED_VALUE"""),"L")</f>
        <v>L</v>
      </c>
      <c r="F233" s="2">
        <f>IFERROR(__xludf.DUMMYFUNCTION("""COMPUTED_VALUE"""),1000.0)</f>
        <v>1000</v>
      </c>
      <c r="G233" s="2">
        <f>IFERROR(__xludf.DUMMYFUNCTION("""COMPUTED_VALUE"""),2.0)</f>
        <v>2</v>
      </c>
      <c r="H233" s="2">
        <f>IFERROR(__xludf.DUMMYFUNCTION("""COMPUTED_VALUE"""),4.0)</f>
        <v>4</v>
      </c>
      <c r="I233" s="2" t="str">
        <f>IFERROR(__xludf.DUMMYFUNCTION("""COMPUTED_VALUE"""),"BT-2")</f>
        <v>BT-2</v>
      </c>
      <c r="J233" s="2" t="str">
        <f>IFERROR(__xludf.DUMMYFUNCTION("""COMPUTED_VALUE"""),"")</f>
        <v/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>
        <f>IFERROR(__xludf.DUMMYFUNCTION("""COMPUTED_VALUE"""),46283.0)</f>
        <v>46283</v>
      </c>
      <c r="B234" s="2" t="str">
        <f>IFERROR(__xludf.DUMMYFUNCTION("""COMPUTED_VALUE"""),"택배출고현황")</f>
        <v>택배출고현황</v>
      </c>
      <c r="C234" s="2" t="str">
        <f>IFERROR(__xludf.DUMMYFUNCTION("""COMPUTED_VALUE"""),"택배출고현황")</f>
        <v>택배출고현황</v>
      </c>
      <c r="D234" s="2" t="str">
        <f>IFERROR(__xludf.DUMMYFUNCTION("""COMPUTED_VALUE"""),"경동택배")</f>
        <v>경동택배</v>
      </c>
      <c r="E234" s="2" t="str">
        <f>IFERROR(__xludf.DUMMYFUNCTION("""COMPUTED_VALUE"""),"")</f>
        <v/>
      </c>
      <c r="F234" s="2"/>
      <c r="G234" s="2" t="str">
        <f>IFERROR(__xludf.DUMMYFUNCTION("""COMPUTED_VALUE"""),"")</f>
        <v/>
      </c>
      <c r="H234" s="2" t="str">
        <f>IFERROR(__xludf.DUMMYFUNCTION("""COMPUTED_VALUE"""),"")</f>
        <v/>
      </c>
      <c r="I234" s="2" t="str">
        <f>IFERROR(__xludf.DUMMYFUNCTION("""COMPUTED_VALUE"""),"")</f>
        <v/>
      </c>
      <c r="J234" s="2" t="str">
        <f>IFERROR(__xludf.DUMMYFUNCTION("""COMPUTED_VALUE"""),"")</f>
        <v/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>
        <f>IFERROR(__xludf.DUMMYFUNCTION("""COMPUTED_VALUE"""),46283.0)</f>
        <v>46283</v>
      </c>
      <c r="B235" s="2" t="str">
        <f>IFERROR(__xludf.DUMMYFUNCTION("""COMPUTED_VALUE"""),"택배출고현황")</f>
        <v>택배출고현황</v>
      </c>
      <c r="C235" s="2" t="str">
        <f>IFERROR(__xludf.DUMMYFUNCTION("""COMPUTED_VALUE"""),"택배출고현황")</f>
        <v>택배출고현황</v>
      </c>
      <c r="D235" s="2" t="str">
        <f>IFERROR(__xludf.DUMMYFUNCTION("""COMPUTED_VALUE"""),"용차")</f>
        <v>용차</v>
      </c>
      <c r="E235" s="2" t="str">
        <f>IFERROR(__xludf.DUMMYFUNCTION("""COMPUTED_VALUE"""),"")</f>
        <v/>
      </c>
      <c r="F235" s="2"/>
      <c r="G235" s="2" t="str">
        <f>IFERROR(__xludf.DUMMYFUNCTION("""COMPUTED_VALUE"""),"")</f>
        <v/>
      </c>
      <c r="H235" s="2" t="str">
        <f>IFERROR(__xludf.DUMMYFUNCTION("""COMPUTED_VALUE"""),"")</f>
        <v/>
      </c>
      <c r="I235" s="2" t="str">
        <f>IFERROR(__xludf.DUMMYFUNCTION("""COMPUTED_VALUE"""),"")</f>
        <v/>
      </c>
      <c r="J235" s="2" t="str">
        <f>IFERROR(__xludf.DUMMYFUNCTION("""COMPUTED_VALUE"""),"")</f>
        <v/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>
        <f>IFERROR(__xludf.DUMMYFUNCTION("""COMPUTED_VALUE"""),46283.0)</f>
        <v>46283</v>
      </c>
      <c r="B236" s="2" t="str">
        <f>IFERROR(__xludf.DUMMYFUNCTION("""COMPUTED_VALUE"""),"택배출고현황")</f>
        <v>택배출고현황</v>
      </c>
      <c r="C236" s="2" t="str">
        <f>IFERROR(__xludf.DUMMYFUNCTION("""COMPUTED_VALUE"""),"택배출고현황")</f>
        <v>택배출고현황</v>
      </c>
      <c r="D236" s="2" t="str">
        <f>IFERROR(__xludf.DUMMYFUNCTION("""COMPUTED_VALUE"""),"납품")</f>
        <v>납품</v>
      </c>
      <c r="E236" s="2" t="str">
        <f>IFERROR(__xludf.DUMMYFUNCTION("""COMPUTED_VALUE"""),"")</f>
        <v/>
      </c>
      <c r="F236" s="2"/>
      <c r="G236" s="2" t="str">
        <f>IFERROR(__xludf.DUMMYFUNCTION("""COMPUTED_VALUE"""),"")</f>
        <v/>
      </c>
      <c r="H236" s="2" t="str">
        <f>IFERROR(__xludf.DUMMYFUNCTION("""COMPUTED_VALUE"""),"")</f>
        <v/>
      </c>
      <c r="I236" s="2" t="str">
        <f>IFERROR(__xludf.DUMMYFUNCTION("""COMPUTED_VALUE"""),"")</f>
        <v/>
      </c>
      <c r="J236" s="2" t="str">
        <f>IFERROR(__xludf.DUMMYFUNCTION("""COMPUTED_VALUE"""),"")</f>
        <v/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>
        <f>IFERROR(__xludf.DUMMYFUNCTION("""COMPUTED_VALUE"""),46286.0)</f>
        <v>46286</v>
      </c>
      <c r="B237" s="2" t="str">
        <f>IFERROR(__xludf.DUMMYFUNCTION("""COMPUTED_VALUE"""),"포장")</f>
        <v>포장</v>
      </c>
      <c r="C237" s="2" t="str">
        <f>IFERROR(__xludf.DUMMYFUNCTION("""COMPUTED_VALUE"""),"포장부")</f>
        <v>포장부</v>
      </c>
      <c r="D237" s="2" t="str">
        <f>IFERROR(__xludf.DUMMYFUNCTION("""COMPUTED_VALUE"""),"1AA40002 / 썸오일 100% 합성엔진오일 0W20 | 1L")</f>
        <v>1AA40002 / 썸오일 100% 합성엔진오일 0W20 | 1L</v>
      </c>
      <c r="E237" s="2" t="str">
        <f>IFERROR(__xludf.DUMMYFUNCTION("""COMPUTED_VALUE"""),"1L")</f>
        <v>1L</v>
      </c>
      <c r="F237" s="2">
        <f>IFERROR(__xludf.DUMMYFUNCTION("""COMPUTED_VALUE"""),720.0)</f>
        <v>720</v>
      </c>
      <c r="G237" s="2">
        <f>IFERROR(__xludf.DUMMYFUNCTION("""COMPUTED_VALUE"""),3.0)</f>
        <v>3</v>
      </c>
      <c r="H237" s="2">
        <f>IFERROR(__xludf.DUMMYFUNCTION("""COMPUTED_VALUE"""),7.5)</f>
        <v>7.5</v>
      </c>
      <c r="I237" s="2" t="str">
        <f>IFERROR(__xludf.DUMMYFUNCTION("""COMPUTED_VALUE"""),"자동")</f>
        <v>자동</v>
      </c>
      <c r="J237" s="2" t="str">
        <f>IFERROR(__xludf.DUMMYFUNCTION("""COMPUTED_VALUE"""),"엔진오일")</f>
        <v>엔진오일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>
        <f>IFERROR(__xludf.DUMMYFUNCTION("""COMPUTED_VALUE"""),46286.0)</f>
        <v>46286</v>
      </c>
      <c r="B238" s="2" t="str">
        <f>IFERROR(__xludf.DUMMYFUNCTION("""COMPUTED_VALUE"""),"포장")</f>
        <v>포장</v>
      </c>
      <c r="C238" s="2" t="str">
        <f>IFERROR(__xludf.DUMMYFUNCTION("""COMPUTED_VALUE"""),"포장부")</f>
        <v>포장부</v>
      </c>
      <c r="D238" s="2" t="str">
        <f>IFERROR(__xludf.DUMMYFUNCTION("""COMPUTED_VALUE"""),"2AA40001 / GT Formula 엔진오일 PAO 0W20 | 1L")</f>
        <v>2AA40001 / GT Formula 엔진오일 PAO 0W20 | 1L</v>
      </c>
      <c r="E238" s="2" t="str">
        <f>IFERROR(__xludf.DUMMYFUNCTION("""COMPUTED_VALUE"""),"1L")</f>
        <v>1L</v>
      </c>
      <c r="F238" s="2">
        <f>IFERROR(__xludf.DUMMYFUNCTION("""COMPUTED_VALUE"""),1152.0)</f>
        <v>1152</v>
      </c>
      <c r="G238" s="2">
        <f>IFERROR(__xludf.DUMMYFUNCTION("""COMPUTED_VALUE"""),4.0)</f>
        <v>4</v>
      </c>
      <c r="H238" s="2">
        <f>IFERROR(__xludf.DUMMYFUNCTION("""COMPUTED_VALUE"""),8.0)</f>
        <v>8</v>
      </c>
      <c r="I238" s="2" t="str">
        <f>IFERROR(__xludf.DUMMYFUNCTION("""COMPUTED_VALUE"""),"자동")</f>
        <v>자동</v>
      </c>
      <c r="J238" s="2" t="str">
        <f>IFERROR(__xludf.DUMMYFUNCTION("""COMPUTED_VALUE"""),"엔진오일")</f>
        <v>엔진오일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>
        <f>IFERROR(__xludf.DUMMYFUNCTION("""COMPUTED_VALUE"""),46286.0)</f>
        <v>46286</v>
      </c>
      <c r="B239" s="2" t="str">
        <f>IFERROR(__xludf.DUMMYFUNCTION("""COMPUTED_VALUE"""),"포장")</f>
        <v>포장</v>
      </c>
      <c r="C239" s="2" t="str">
        <f>IFERROR(__xludf.DUMMYFUNCTION("""COMPUTED_VALUE"""),"포장부")</f>
        <v>포장부</v>
      </c>
      <c r="D239" s="2" t="str">
        <f>IFERROR(__xludf.DUMMYFUNCTION("""COMPUTED_VALUE"""),"2AA40041 / 스탠다드 100%합성엔진오일 5W30 | 1L")</f>
        <v>2AA40041 / 스탠다드 100%합성엔진오일 5W30 | 1L</v>
      </c>
      <c r="E239" s="2" t="str">
        <f>IFERROR(__xludf.DUMMYFUNCTION("""COMPUTED_VALUE"""),"1L")</f>
        <v>1L</v>
      </c>
      <c r="F239" s="2">
        <f>IFERROR(__xludf.DUMMYFUNCTION("""COMPUTED_VALUE"""),240.0)</f>
        <v>240</v>
      </c>
      <c r="G239" s="2">
        <f>IFERROR(__xludf.DUMMYFUNCTION("""COMPUTED_VALUE"""),4.0)</f>
        <v>4</v>
      </c>
      <c r="H239" s="2">
        <f>IFERROR(__xludf.DUMMYFUNCTION("""COMPUTED_VALUE"""),4.0)</f>
        <v>4</v>
      </c>
      <c r="I239" s="2" t="str">
        <f>IFERROR(__xludf.DUMMYFUNCTION("""COMPUTED_VALUE"""),"자동")</f>
        <v>자동</v>
      </c>
      <c r="J239" s="2" t="str">
        <f>IFERROR(__xludf.DUMMYFUNCTION("""COMPUTED_VALUE"""),"엔진오일")</f>
        <v>엔진오일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>
        <f>IFERROR(__xludf.DUMMYFUNCTION("""COMPUTED_VALUE"""),46286.0)</f>
        <v>46286</v>
      </c>
      <c r="B240" s="2" t="str">
        <f>IFERROR(__xludf.DUMMYFUNCTION("""COMPUTED_VALUE"""),"라벨")</f>
        <v>라벨</v>
      </c>
      <c r="C240" s="2" t="str">
        <f>IFERROR(__xludf.DUMMYFUNCTION("""COMPUTED_VALUE"""),"라벨부")</f>
        <v>라벨부</v>
      </c>
      <c r="D240" s="2" t="str">
        <f>IFERROR(__xludf.DUMMYFUNCTION("""COMPUTED_VALUE"""),"DA020664 / 프로텍 브레이크액 DOT-4+ 1L 라벨 | 81*111")</f>
        <v>DA020664 / 프로텍 브레이크액 DOT-4+ 1L 라벨 | 81*111</v>
      </c>
      <c r="E240" s="2" t="str">
        <f>IFERROR(__xludf.DUMMYFUNCTION("""COMPUTED_VALUE"""),"81*111")</f>
        <v>81*111</v>
      </c>
      <c r="F240" s="2">
        <f>IFERROR(__xludf.DUMMYFUNCTION("""COMPUTED_VALUE"""),1106.0)</f>
        <v>1106</v>
      </c>
      <c r="G240" s="2">
        <f>IFERROR(__xludf.DUMMYFUNCTION("""COMPUTED_VALUE"""),3.0)</f>
        <v>3</v>
      </c>
      <c r="H240" s="2">
        <f>IFERROR(__xludf.DUMMYFUNCTION("""COMPUTED_VALUE"""),3.9000000000000004)</f>
        <v>3.9</v>
      </c>
      <c r="I240" s="2" t="str">
        <f>IFERROR(__xludf.DUMMYFUNCTION("""COMPUTED_VALUE"""),"자동B")</f>
        <v>자동B</v>
      </c>
      <c r="J240" s="2" t="str">
        <f>IFERROR(__xludf.DUMMYFUNCTION("""COMPUTED_VALUE"""),"브레이크액")</f>
        <v>브레이크액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>
        <f>IFERROR(__xludf.DUMMYFUNCTION("""COMPUTED_VALUE"""),46286.0)</f>
        <v>46286</v>
      </c>
      <c r="B241" s="2" t="str">
        <f>IFERROR(__xludf.DUMMYFUNCTION("""COMPUTED_VALUE"""),"라벨")</f>
        <v>라벨</v>
      </c>
      <c r="C241" s="2" t="str">
        <f>IFERROR(__xludf.DUMMYFUNCTION("""COMPUTED_VALUE"""),"라벨부")</f>
        <v>라벨부</v>
      </c>
      <c r="D241" s="2" t="str">
        <f>IFERROR(__xludf.DUMMYFUNCTION("""COMPUTED_VALUE"""),"DA020669 / 프로텍 브레이크액 DOT-4+ LV 1L 라벨 | 81*111")</f>
        <v>DA020669 / 프로텍 브레이크액 DOT-4+ LV 1L 라벨 | 81*111</v>
      </c>
      <c r="E241" s="2" t="str">
        <f>IFERROR(__xludf.DUMMYFUNCTION("""COMPUTED_VALUE"""),"81*111")</f>
        <v>81*111</v>
      </c>
      <c r="F241" s="2">
        <f>IFERROR(__xludf.DUMMYFUNCTION("""COMPUTED_VALUE"""),599.0)</f>
        <v>599</v>
      </c>
      <c r="G241" s="2">
        <f>IFERROR(__xludf.DUMMYFUNCTION("""COMPUTED_VALUE"""),3.0)</f>
        <v>3</v>
      </c>
      <c r="H241" s="2">
        <f>IFERROR(__xludf.DUMMYFUNCTION("""COMPUTED_VALUE"""),1.5)</f>
        <v>1.5</v>
      </c>
      <c r="I241" s="2" t="str">
        <f>IFERROR(__xludf.DUMMYFUNCTION("""COMPUTED_VALUE"""),"수동B")</f>
        <v>수동B</v>
      </c>
      <c r="J241" s="2" t="str">
        <f>IFERROR(__xludf.DUMMYFUNCTION("""COMPUTED_VALUE"""),"브레이크액")</f>
        <v>브레이크액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>
        <f>IFERROR(__xludf.DUMMYFUNCTION("""COMPUTED_VALUE"""),46286.0)</f>
        <v>46286</v>
      </c>
      <c r="B242" s="2" t="str">
        <f>IFERROR(__xludf.DUMMYFUNCTION("""COMPUTED_VALUE"""),"원액생산")</f>
        <v>원액생산</v>
      </c>
      <c r="C242" s="2" t="str">
        <f>IFERROR(__xludf.DUMMYFUNCTION("""COMPUTED_VALUE"""),"원액생산부")</f>
        <v>원액생산부</v>
      </c>
      <c r="D242" s="2" t="str">
        <f>IFERROR(__xludf.DUMMYFUNCTION("""COMPUTED_VALUE"""),"5AA40001 / ODM 0W20 GD")</f>
        <v>5AA40001 / ODM 0W20 GD</v>
      </c>
      <c r="E242" s="2" t="str">
        <f>IFERROR(__xludf.DUMMYFUNCTION("""COMPUTED_VALUE"""),"L")</f>
        <v>L</v>
      </c>
      <c r="F242" s="2">
        <f>IFERROR(__xludf.DUMMYFUNCTION("""COMPUTED_VALUE"""),2020.8)</f>
        <v>2020.8</v>
      </c>
      <c r="G242" s="2">
        <f>IFERROR(__xludf.DUMMYFUNCTION("""COMPUTED_VALUE"""),1.0)</f>
        <v>1</v>
      </c>
      <c r="H242" s="2">
        <f>IFERROR(__xludf.DUMMYFUNCTION("""COMPUTED_VALUE"""),1.5)</f>
        <v>1.5</v>
      </c>
      <c r="I242" s="2" t="str">
        <f>IFERROR(__xludf.DUMMYFUNCTION("""COMPUTED_VALUE"""),"BT-2")</f>
        <v>BT-2</v>
      </c>
      <c r="J242" s="2" t="str">
        <f>IFERROR(__xludf.DUMMYFUNCTION("""COMPUTED_VALUE"""),"")</f>
        <v/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>
        <f>IFERROR(__xludf.DUMMYFUNCTION("""COMPUTED_VALUE"""),46286.0)</f>
        <v>46286</v>
      </c>
      <c r="B243" s="2" t="str">
        <f>IFERROR(__xludf.DUMMYFUNCTION("""COMPUTED_VALUE"""),"원액생산")</f>
        <v>원액생산</v>
      </c>
      <c r="C243" s="2" t="str">
        <f>IFERROR(__xludf.DUMMYFUNCTION("""COMPUTED_VALUE"""),"원액생산부")</f>
        <v>원액생산부</v>
      </c>
      <c r="D243" s="2" t="str">
        <f>IFERROR(__xludf.DUMMYFUNCTION("""COMPUTED_VALUE"""),"5AB40005 / 엑스퍼트 엔진코팅제")</f>
        <v>5AB40005 / 엑스퍼트 엔진코팅제</v>
      </c>
      <c r="E243" s="2" t="str">
        <f>IFERROR(__xludf.DUMMYFUNCTION("""COMPUTED_VALUE"""),"L")</f>
        <v>L</v>
      </c>
      <c r="F243" s="2">
        <f>IFERROR(__xludf.DUMMYFUNCTION("""COMPUTED_VALUE"""),1000.0)</f>
        <v>1000</v>
      </c>
      <c r="G243" s="2">
        <f>IFERROR(__xludf.DUMMYFUNCTION("""COMPUTED_VALUE"""),2.0)</f>
        <v>2</v>
      </c>
      <c r="H243" s="2">
        <f>IFERROR(__xludf.DUMMYFUNCTION("""COMPUTED_VALUE"""),4.0)</f>
        <v>4</v>
      </c>
      <c r="I243" s="2" t="str">
        <f>IFERROR(__xludf.DUMMYFUNCTION("""COMPUTED_VALUE"""),"BT-2")</f>
        <v>BT-2</v>
      </c>
      <c r="J243" s="2" t="str">
        <f>IFERROR(__xludf.DUMMYFUNCTION("""COMPUTED_VALUE"""),"")</f>
        <v/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>
        <f>IFERROR(__xludf.DUMMYFUNCTION("""COMPUTED_VALUE"""),46286.0)</f>
        <v>46286</v>
      </c>
      <c r="B244" s="2" t="str">
        <f>IFERROR(__xludf.DUMMYFUNCTION("""COMPUTED_VALUE"""),"이동제품")</f>
        <v>이동제품</v>
      </c>
      <c r="C244" s="2" t="str">
        <f>IFERROR(__xludf.DUMMYFUNCTION("""COMPUTED_VALUE"""),"자재물류")</f>
        <v>자재물류</v>
      </c>
      <c r="D244" s="2" t="str">
        <f>IFERROR(__xludf.DUMMYFUNCTION("""COMPUTED_VALUE"""),"넘버원 5W30")</f>
        <v>넘버원 5W30</v>
      </c>
      <c r="E244" s="2" t="str">
        <f>IFERROR(__xludf.DUMMYFUNCTION("""COMPUTED_VALUE"""),"1L")</f>
        <v>1L</v>
      </c>
      <c r="F244" s="2" t="str">
        <f>IFERROR(__xludf.DUMMYFUNCTION("""COMPUTED_VALUE"""),"EA")</f>
        <v>EA</v>
      </c>
      <c r="G244" s="2" t="str">
        <f>IFERROR(__xludf.DUMMYFUNCTION("""COMPUTED_VALUE"""),"3.5T")</f>
        <v>3.5T</v>
      </c>
      <c r="H244" s="2" t="str">
        <f>IFERROR(__xludf.DUMMYFUNCTION("""COMPUTED_VALUE"""),"박용채")</f>
        <v>박용채</v>
      </c>
      <c r="I244" s="2" t="str">
        <f>IFERROR(__xludf.DUMMYFUNCTION("""COMPUTED_VALUE"""),"김포 -&gt; 본사")</f>
        <v>김포 -&gt; 본사</v>
      </c>
      <c r="J244" s="2" t="str">
        <f>IFERROR(__xludf.DUMMYFUNCTION("""COMPUTED_VALUE"""),"")</f>
        <v/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>
        <f>IFERROR(__xludf.DUMMYFUNCTION("""COMPUTED_VALUE"""),46286.0)</f>
        <v>46286</v>
      </c>
      <c r="B245" s="2" t="str">
        <f>IFERROR(__xludf.DUMMYFUNCTION("""COMPUTED_VALUE"""),"이동제품")</f>
        <v>이동제품</v>
      </c>
      <c r="C245" s="2" t="str">
        <f>IFERROR(__xludf.DUMMYFUNCTION("""COMPUTED_VALUE"""),"자재물류")</f>
        <v>자재물류</v>
      </c>
      <c r="D245" s="2" t="str">
        <f>IFERROR(__xludf.DUMMYFUNCTION("""COMPUTED_VALUE"""),"프로텍 브레이크 DOT4+LV")</f>
        <v>프로텍 브레이크 DOT4+LV</v>
      </c>
      <c r="E245" s="2" t="str">
        <f>IFERROR(__xludf.DUMMYFUNCTION("""COMPUTED_VALUE"""),"1L")</f>
        <v>1L</v>
      </c>
      <c r="F245" s="2" t="str">
        <f>IFERROR(__xludf.DUMMYFUNCTION("""COMPUTED_VALUE"""),"EA")</f>
        <v>EA</v>
      </c>
      <c r="G245" s="2" t="str">
        <f>IFERROR(__xludf.DUMMYFUNCTION("""COMPUTED_VALUE"""),"3.5T")</f>
        <v>3.5T</v>
      </c>
      <c r="H245" s="2" t="str">
        <f>IFERROR(__xludf.DUMMYFUNCTION("""COMPUTED_VALUE"""),"박용채")</f>
        <v>박용채</v>
      </c>
      <c r="I245" s="2" t="str">
        <f>IFERROR(__xludf.DUMMYFUNCTION("""COMPUTED_VALUE"""),"김포 -&gt; 본사")</f>
        <v>김포 -&gt; 본사</v>
      </c>
      <c r="J245" s="2" t="str">
        <f>IFERROR(__xludf.DUMMYFUNCTION("""COMPUTED_VALUE"""),"")</f>
        <v/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>
        <f>IFERROR(__xludf.DUMMYFUNCTION("""COMPUTED_VALUE"""),46286.0)</f>
        <v>46286</v>
      </c>
      <c r="B246" s="2" t="str">
        <f>IFERROR(__xludf.DUMMYFUNCTION("""COMPUTED_VALUE"""),"이동제품")</f>
        <v>이동제품</v>
      </c>
      <c r="C246" s="2" t="str">
        <f>IFERROR(__xludf.DUMMYFUNCTION("""COMPUTED_VALUE"""),"자재물류")</f>
        <v>자재물류</v>
      </c>
      <c r="D246" s="2" t="str">
        <f>IFERROR(__xludf.DUMMYFUNCTION("""COMPUTED_VALUE"""),"부동액 3L 용기")</f>
        <v>부동액 3L 용기</v>
      </c>
      <c r="E246" s="2" t="str">
        <f>IFERROR(__xludf.DUMMYFUNCTION("""COMPUTED_VALUE"""),"3L")</f>
        <v>3L</v>
      </c>
      <c r="F246" s="2" t="str">
        <f>IFERROR(__xludf.DUMMYFUNCTION("""COMPUTED_VALUE"""),"EA")</f>
        <v>EA</v>
      </c>
      <c r="G246" s="2" t="str">
        <f>IFERROR(__xludf.DUMMYFUNCTION("""COMPUTED_VALUE"""),"3.5T")</f>
        <v>3.5T</v>
      </c>
      <c r="H246" s="2" t="str">
        <f>IFERROR(__xludf.DUMMYFUNCTION("""COMPUTED_VALUE"""),"박용채")</f>
        <v>박용채</v>
      </c>
      <c r="I246" s="2" t="str">
        <f>IFERROR(__xludf.DUMMYFUNCTION("""COMPUTED_VALUE"""),"김포 -&gt; 본사")</f>
        <v>김포 -&gt; 본사</v>
      </c>
      <c r="J246" s="2" t="str">
        <f>IFERROR(__xludf.DUMMYFUNCTION("""COMPUTED_VALUE"""),"")</f>
        <v/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>
        <f>IFERROR(__xludf.DUMMYFUNCTION("""COMPUTED_VALUE"""),46286.0)</f>
        <v>46286</v>
      </c>
      <c r="B247" s="2" t="str">
        <f>IFERROR(__xludf.DUMMYFUNCTION("""COMPUTED_VALUE"""),"이동제품")</f>
        <v>이동제품</v>
      </c>
      <c r="C247" s="2" t="str">
        <f>IFERROR(__xludf.DUMMYFUNCTION("""COMPUTED_VALUE"""),"자재물류")</f>
        <v>자재물류</v>
      </c>
      <c r="D247" s="2" t="str">
        <f>IFERROR(__xludf.DUMMYFUNCTION("""COMPUTED_VALUE"""),"OF3 5W30")</f>
        <v>OF3 5W30</v>
      </c>
      <c r="E247" s="2" t="str">
        <f>IFERROR(__xludf.DUMMYFUNCTION("""COMPUTED_VALUE"""),"1L")</f>
        <v>1L</v>
      </c>
      <c r="F247" s="2" t="str">
        <f>IFERROR(__xludf.DUMMYFUNCTION("""COMPUTED_VALUE"""),"EA")</f>
        <v>EA</v>
      </c>
      <c r="G247" s="2" t="str">
        <f>IFERROR(__xludf.DUMMYFUNCTION("""COMPUTED_VALUE"""),"3.5T")</f>
        <v>3.5T</v>
      </c>
      <c r="H247" s="2" t="str">
        <f>IFERROR(__xludf.DUMMYFUNCTION("""COMPUTED_VALUE"""),"박용채")</f>
        <v>박용채</v>
      </c>
      <c r="I247" s="2" t="str">
        <f>IFERROR(__xludf.DUMMYFUNCTION("""COMPUTED_VALUE"""),"김포 -&gt; 본사")</f>
        <v>김포 -&gt; 본사</v>
      </c>
      <c r="J247" s="2" t="str">
        <f>IFERROR(__xludf.DUMMYFUNCTION("""COMPUTED_VALUE"""),"")</f>
        <v/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>
        <f>IFERROR(__xludf.DUMMYFUNCTION("""COMPUTED_VALUE"""),46286.0)</f>
        <v>46286</v>
      </c>
      <c r="B248" s="2" t="str">
        <f>IFERROR(__xludf.DUMMYFUNCTION("""COMPUTED_VALUE"""),"이동제품")</f>
        <v>이동제품</v>
      </c>
      <c r="C248" s="2" t="str">
        <f>IFERROR(__xludf.DUMMYFUNCTION("""COMPUTED_VALUE"""),"자재물류")</f>
        <v>자재물류</v>
      </c>
      <c r="D248" s="2" t="str">
        <f>IFERROR(__xludf.DUMMYFUNCTION("""COMPUTED_VALUE"""),"대성 300ml 검정 용기")</f>
        <v>대성 300ml 검정 용기</v>
      </c>
      <c r="E248" s="2" t="str">
        <f>IFERROR(__xludf.DUMMYFUNCTION("""COMPUTED_VALUE"""),"0.3L")</f>
        <v>0.3L</v>
      </c>
      <c r="F248" s="2" t="str">
        <f>IFERROR(__xludf.DUMMYFUNCTION("""COMPUTED_VALUE"""),"EA")</f>
        <v>EA</v>
      </c>
      <c r="G248" s="2" t="str">
        <f>IFERROR(__xludf.DUMMYFUNCTION("""COMPUTED_VALUE"""),"3.5T")</f>
        <v>3.5T</v>
      </c>
      <c r="H248" s="2" t="str">
        <f>IFERROR(__xludf.DUMMYFUNCTION("""COMPUTED_VALUE"""),"박용채")</f>
        <v>박용채</v>
      </c>
      <c r="I248" s="2" t="str">
        <f>IFERROR(__xludf.DUMMYFUNCTION("""COMPUTED_VALUE"""),"김포 -&gt; 본사")</f>
        <v>김포 -&gt; 본사</v>
      </c>
      <c r="J248" s="2" t="str">
        <f>IFERROR(__xludf.DUMMYFUNCTION("""COMPUTED_VALUE"""),"")</f>
        <v/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>
        <f>IFERROR(__xludf.DUMMYFUNCTION("""COMPUTED_VALUE"""),46286.0)</f>
        <v>46286</v>
      </c>
      <c r="B249" s="2" t="str">
        <f>IFERROR(__xludf.DUMMYFUNCTION("""COMPUTED_VALUE"""),"이동제품")</f>
        <v>이동제품</v>
      </c>
      <c r="C249" s="2" t="str">
        <f>IFERROR(__xludf.DUMMYFUNCTION("""COMPUTED_VALUE"""),"자재물류")</f>
        <v>자재물류</v>
      </c>
      <c r="D249" s="2" t="str">
        <f>IFERROR(__xludf.DUMMYFUNCTION("""COMPUTED_VALUE"""),"증류수")</f>
        <v>증류수</v>
      </c>
      <c r="E249" s="2" t="str">
        <f>IFERROR(__xludf.DUMMYFUNCTION("""COMPUTED_VALUE"""),"1000L")</f>
        <v>1000L</v>
      </c>
      <c r="F249" s="2" t="str">
        <f>IFERROR(__xludf.DUMMYFUNCTION("""COMPUTED_VALUE"""),"EA")</f>
        <v>EA</v>
      </c>
      <c r="G249" s="2" t="str">
        <f>IFERROR(__xludf.DUMMYFUNCTION("""COMPUTED_VALUE"""),"3.5T")</f>
        <v>3.5T</v>
      </c>
      <c r="H249" s="2" t="str">
        <f>IFERROR(__xludf.DUMMYFUNCTION("""COMPUTED_VALUE"""),"박용채")</f>
        <v>박용채</v>
      </c>
      <c r="I249" s="2" t="str">
        <f>IFERROR(__xludf.DUMMYFUNCTION("""COMPUTED_VALUE"""),"본사 -&gt; 김포")</f>
        <v>본사 -&gt; 김포</v>
      </c>
      <c r="J249" s="2" t="str">
        <f>IFERROR(__xludf.DUMMYFUNCTION("""COMPUTED_VALUE"""),"")</f>
        <v/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>
        <f>IFERROR(__xludf.DUMMYFUNCTION("""COMPUTED_VALUE"""),46286.0)</f>
        <v>46286</v>
      </c>
      <c r="B250" s="2" t="str">
        <f>IFERROR(__xludf.DUMMYFUNCTION("""COMPUTED_VALUE"""),"이동제품")</f>
        <v>이동제품</v>
      </c>
      <c r="C250" s="2" t="str">
        <f>IFERROR(__xludf.DUMMYFUNCTION("""COMPUTED_VALUE"""),"자재물류")</f>
        <v>자재물류</v>
      </c>
      <c r="D250" s="2" t="str">
        <f>IFERROR(__xludf.DUMMYFUNCTION("""COMPUTED_VALUE"""),"공토트")</f>
        <v>공토트</v>
      </c>
      <c r="E250" s="2"/>
      <c r="F250" s="2" t="str">
        <f>IFERROR(__xludf.DUMMYFUNCTION("""COMPUTED_VALUE"""),"EA")</f>
        <v>EA</v>
      </c>
      <c r="G250" s="2" t="str">
        <f>IFERROR(__xludf.DUMMYFUNCTION("""COMPUTED_VALUE"""),"3.5T")</f>
        <v>3.5T</v>
      </c>
      <c r="H250" s="2" t="str">
        <f>IFERROR(__xludf.DUMMYFUNCTION("""COMPUTED_VALUE"""),"박용채")</f>
        <v>박용채</v>
      </c>
      <c r="I250" s="2" t="str">
        <f>IFERROR(__xludf.DUMMYFUNCTION("""COMPUTED_VALUE"""),"본사 -&gt; 김포")</f>
        <v>본사 -&gt; 김포</v>
      </c>
      <c r="J250" s="2" t="str">
        <f>IFERROR(__xludf.DUMMYFUNCTION("""COMPUTED_VALUE"""),"")</f>
        <v/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>
        <f>IFERROR(__xludf.DUMMYFUNCTION("""COMPUTED_VALUE"""),46286.0)</f>
        <v>46286</v>
      </c>
      <c r="B251" s="2" t="str">
        <f>IFERROR(__xludf.DUMMYFUNCTION("""COMPUTED_VALUE"""),"이동제품")</f>
        <v>이동제품</v>
      </c>
      <c r="C251" s="2" t="str">
        <f>IFERROR(__xludf.DUMMYFUNCTION("""COMPUTED_VALUE"""),"자재물류")</f>
        <v>자재물류</v>
      </c>
      <c r="D251" s="2" t="str">
        <f>IFERROR(__xludf.DUMMYFUNCTION("""COMPUTED_VALUE"""),"GT 0W30 라벨")</f>
        <v>GT 0W30 라벨</v>
      </c>
      <c r="E251" s="2"/>
      <c r="F251" s="2" t="str">
        <f>IFERROR(__xludf.DUMMYFUNCTION("""COMPUTED_VALUE"""),"EA")</f>
        <v>EA</v>
      </c>
      <c r="G251" s="2" t="str">
        <f>IFERROR(__xludf.DUMMYFUNCTION("""COMPUTED_VALUE"""),"3.5T")</f>
        <v>3.5T</v>
      </c>
      <c r="H251" s="2" t="str">
        <f>IFERROR(__xludf.DUMMYFUNCTION("""COMPUTED_VALUE"""),"박용채")</f>
        <v>박용채</v>
      </c>
      <c r="I251" s="2" t="str">
        <f>IFERROR(__xludf.DUMMYFUNCTION("""COMPUTED_VALUE"""),"본사 -&gt; 김포")</f>
        <v>본사 -&gt; 김포</v>
      </c>
      <c r="J251" s="2" t="str">
        <f>IFERROR(__xludf.DUMMYFUNCTION("""COMPUTED_VALUE"""),"")</f>
        <v/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>
        <f>IFERROR(__xludf.DUMMYFUNCTION("""COMPUTED_VALUE"""),46286.0)</f>
        <v>46286</v>
      </c>
      <c r="B252" s="2" t="str">
        <f>IFERROR(__xludf.DUMMYFUNCTION("""COMPUTED_VALUE"""),"이동제품")</f>
        <v>이동제품</v>
      </c>
      <c r="C252" s="2" t="str">
        <f>IFERROR(__xludf.DUMMYFUNCTION("""COMPUTED_VALUE"""),"자재물류")</f>
        <v>자재물류</v>
      </c>
      <c r="D252" s="2" t="str">
        <f>IFERROR(__xludf.DUMMYFUNCTION("""COMPUTED_VALUE"""),"GT 0W20 라벨")</f>
        <v>GT 0W20 라벨</v>
      </c>
      <c r="E252" s="2"/>
      <c r="F252" s="2" t="str">
        <f>IFERROR(__xludf.DUMMYFUNCTION("""COMPUTED_VALUE"""),"EA")</f>
        <v>EA</v>
      </c>
      <c r="G252" s="2" t="str">
        <f>IFERROR(__xludf.DUMMYFUNCTION("""COMPUTED_VALUE"""),"3.5T")</f>
        <v>3.5T</v>
      </c>
      <c r="H252" s="2" t="str">
        <f>IFERROR(__xludf.DUMMYFUNCTION("""COMPUTED_VALUE"""),"박용채")</f>
        <v>박용채</v>
      </c>
      <c r="I252" s="2" t="str">
        <f>IFERROR(__xludf.DUMMYFUNCTION("""COMPUTED_VALUE"""),"본사 -&gt; 김포")</f>
        <v>본사 -&gt; 김포</v>
      </c>
      <c r="J252" s="2" t="str">
        <f>IFERROR(__xludf.DUMMYFUNCTION("""COMPUTED_VALUE"""),"")</f>
        <v/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>
        <f>IFERROR(__xludf.DUMMYFUNCTION("""COMPUTED_VALUE"""),46286.0)</f>
        <v>46286</v>
      </c>
      <c r="B253" s="2" t="str">
        <f>IFERROR(__xludf.DUMMYFUNCTION("""COMPUTED_VALUE"""),"이동제품")</f>
        <v>이동제품</v>
      </c>
      <c r="C253" s="2" t="str">
        <f>IFERROR(__xludf.DUMMYFUNCTION("""COMPUTED_VALUE"""),"자재물류")</f>
        <v>자재물류</v>
      </c>
      <c r="D253" s="2" t="str">
        <f>IFERROR(__xludf.DUMMYFUNCTION("""COMPUTED_VALUE"""),"GT 5W30 라벨")</f>
        <v>GT 5W30 라벨</v>
      </c>
      <c r="E253" s="2"/>
      <c r="F253" s="2" t="str">
        <f>IFERROR(__xludf.DUMMYFUNCTION("""COMPUTED_VALUE"""),"EA")</f>
        <v>EA</v>
      </c>
      <c r="G253" s="2" t="str">
        <f>IFERROR(__xludf.DUMMYFUNCTION("""COMPUTED_VALUE"""),"3.5T")</f>
        <v>3.5T</v>
      </c>
      <c r="H253" s="2" t="str">
        <f>IFERROR(__xludf.DUMMYFUNCTION("""COMPUTED_VALUE"""),"박용채")</f>
        <v>박용채</v>
      </c>
      <c r="I253" s="2" t="str">
        <f>IFERROR(__xludf.DUMMYFUNCTION("""COMPUTED_VALUE"""),"본사 -&gt; 김포")</f>
        <v>본사 -&gt; 김포</v>
      </c>
      <c r="J253" s="2" t="str">
        <f>IFERROR(__xludf.DUMMYFUNCTION("""COMPUTED_VALUE"""),"")</f>
        <v/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>
        <f>IFERROR(__xludf.DUMMYFUNCTION("""COMPUTED_VALUE"""),46286.0)</f>
        <v>46286</v>
      </c>
      <c r="B254" s="2" t="str">
        <f>IFERROR(__xludf.DUMMYFUNCTION("""COMPUTED_VALUE"""),"이동제품")</f>
        <v>이동제품</v>
      </c>
      <c r="C254" s="2" t="str">
        <f>IFERROR(__xludf.DUMMYFUNCTION("""COMPUTED_VALUE"""),"자재물류")</f>
        <v>자재물류</v>
      </c>
      <c r="D254" s="2" t="str">
        <f>IFERROR(__xludf.DUMMYFUNCTION("""COMPUTED_VALUE"""),"동성유화 코팅제 라벨")</f>
        <v>동성유화 코팅제 라벨</v>
      </c>
      <c r="E254" s="2"/>
      <c r="F254" s="2" t="str">
        <f>IFERROR(__xludf.DUMMYFUNCTION("""COMPUTED_VALUE"""),"EA")</f>
        <v>EA</v>
      </c>
      <c r="G254" s="2" t="str">
        <f>IFERROR(__xludf.DUMMYFUNCTION("""COMPUTED_VALUE"""),"3.5T")</f>
        <v>3.5T</v>
      </c>
      <c r="H254" s="2" t="str">
        <f>IFERROR(__xludf.DUMMYFUNCTION("""COMPUTED_VALUE"""),"박용채")</f>
        <v>박용채</v>
      </c>
      <c r="I254" s="2" t="str">
        <f>IFERROR(__xludf.DUMMYFUNCTION("""COMPUTED_VALUE"""),"본사 -&gt; 김포")</f>
        <v>본사 -&gt; 김포</v>
      </c>
      <c r="J254" s="2" t="str">
        <f>IFERROR(__xludf.DUMMYFUNCTION("""COMPUTED_VALUE"""),"")</f>
        <v/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>
        <f>IFERROR(__xludf.DUMMYFUNCTION("""COMPUTED_VALUE"""),46286.0)</f>
        <v>46286</v>
      </c>
      <c r="B255" s="2" t="str">
        <f>IFERROR(__xludf.DUMMYFUNCTION("""COMPUTED_VALUE"""),"택배출고현황")</f>
        <v>택배출고현황</v>
      </c>
      <c r="C255" s="2" t="str">
        <f>IFERROR(__xludf.DUMMYFUNCTION("""COMPUTED_VALUE"""),"택배출고현황")</f>
        <v>택배출고현황</v>
      </c>
      <c r="D255" s="2" t="str">
        <f>IFERROR(__xludf.DUMMYFUNCTION("""COMPUTED_VALUE"""),"경동택배")</f>
        <v>경동택배</v>
      </c>
      <c r="E255" s="2" t="str">
        <f>IFERROR(__xludf.DUMMYFUNCTION("""COMPUTED_VALUE"""),"")</f>
        <v/>
      </c>
      <c r="F255" s="2"/>
      <c r="G255" s="2" t="str">
        <f>IFERROR(__xludf.DUMMYFUNCTION("""COMPUTED_VALUE"""),"")</f>
        <v/>
      </c>
      <c r="H255" s="2" t="str">
        <f>IFERROR(__xludf.DUMMYFUNCTION("""COMPUTED_VALUE"""),"")</f>
        <v/>
      </c>
      <c r="I255" s="2" t="str">
        <f>IFERROR(__xludf.DUMMYFUNCTION("""COMPUTED_VALUE"""),"")</f>
        <v/>
      </c>
      <c r="J255" s="2" t="str">
        <f>IFERROR(__xludf.DUMMYFUNCTION("""COMPUTED_VALUE"""),"")</f>
        <v/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>
        <f>IFERROR(__xludf.DUMMYFUNCTION("""COMPUTED_VALUE"""),46286.0)</f>
        <v>46286</v>
      </c>
      <c r="B256" s="2" t="str">
        <f>IFERROR(__xludf.DUMMYFUNCTION("""COMPUTED_VALUE"""),"택배출고현황")</f>
        <v>택배출고현황</v>
      </c>
      <c r="C256" s="2" t="str">
        <f>IFERROR(__xludf.DUMMYFUNCTION("""COMPUTED_VALUE"""),"택배출고현황")</f>
        <v>택배출고현황</v>
      </c>
      <c r="D256" s="2" t="str">
        <f>IFERROR(__xludf.DUMMYFUNCTION("""COMPUTED_VALUE"""),"용차")</f>
        <v>용차</v>
      </c>
      <c r="E256" s="2" t="str">
        <f>IFERROR(__xludf.DUMMYFUNCTION("""COMPUTED_VALUE"""),"")</f>
        <v/>
      </c>
      <c r="F256" s="2"/>
      <c r="G256" s="2" t="str">
        <f>IFERROR(__xludf.DUMMYFUNCTION("""COMPUTED_VALUE"""),"")</f>
        <v/>
      </c>
      <c r="H256" s="2" t="str">
        <f>IFERROR(__xludf.DUMMYFUNCTION("""COMPUTED_VALUE"""),"")</f>
        <v/>
      </c>
      <c r="I256" s="2" t="str">
        <f>IFERROR(__xludf.DUMMYFUNCTION("""COMPUTED_VALUE"""),"")</f>
        <v/>
      </c>
      <c r="J256" s="2" t="str">
        <f>IFERROR(__xludf.DUMMYFUNCTION("""COMPUTED_VALUE"""),"")</f>
        <v/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>
        <f>IFERROR(__xludf.DUMMYFUNCTION("""COMPUTED_VALUE"""),46286.0)</f>
        <v>46286</v>
      </c>
      <c r="B257" s="2" t="str">
        <f>IFERROR(__xludf.DUMMYFUNCTION("""COMPUTED_VALUE"""),"택배출고현황")</f>
        <v>택배출고현황</v>
      </c>
      <c r="C257" s="2" t="str">
        <f>IFERROR(__xludf.DUMMYFUNCTION("""COMPUTED_VALUE"""),"택배출고현황")</f>
        <v>택배출고현황</v>
      </c>
      <c r="D257" s="2" t="str">
        <f>IFERROR(__xludf.DUMMYFUNCTION("""COMPUTED_VALUE"""),"납품")</f>
        <v>납품</v>
      </c>
      <c r="E257" s="2" t="str">
        <f>IFERROR(__xludf.DUMMYFUNCTION("""COMPUTED_VALUE"""),"")</f>
        <v/>
      </c>
      <c r="F257" s="2"/>
      <c r="G257" s="2" t="str">
        <f>IFERROR(__xludf.DUMMYFUNCTION("""COMPUTED_VALUE"""),"")</f>
        <v/>
      </c>
      <c r="H257" s="2" t="str">
        <f>IFERROR(__xludf.DUMMYFUNCTION("""COMPUTED_VALUE"""),"")</f>
        <v/>
      </c>
      <c r="I257" s="2" t="str">
        <f>IFERROR(__xludf.DUMMYFUNCTION("""COMPUTED_VALUE"""),"")</f>
        <v/>
      </c>
      <c r="J257" s="2" t="str">
        <f>IFERROR(__xludf.DUMMYFUNCTION("""COMPUTED_VALUE"""),"")</f>
        <v/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>
        <f>IFERROR(__xludf.DUMMYFUNCTION("""COMPUTED_VALUE"""),46287.0)</f>
        <v>46287</v>
      </c>
      <c r="B258" s="2" t="str">
        <f>IFERROR(__xludf.DUMMYFUNCTION("""COMPUTED_VALUE"""),"포장")</f>
        <v>포장</v>
      </c>
      <c r="C258" s="2" t="str">
        <f>IFERROR(__xludf.DUMMYFUNCTION("""COMPUTED_VALUE"""),"포장부")</f>
        <v>포장부</v>
      </c>
      <c r="D258" s="2" t="str">
        <f>IFERROR(__xludf.DUMMYFUNCTION("""COMPUTED_VALUE"""),"2AA40041 / 스탠다드 100%합성엔진오일 5W30 | 1L")</f>
        <v>2AA40041 / 스탠다드 100%합성엔진오일 5W30 | 1L</v>
      </c>
      <c r="E258" s="2" t="str">
        <f>IFERROR(__xludf.DUMMYFUNCTION("""COMPUTED_VALUE"""),"1L")</f>
        <v>1L</v>
      </c>
      <c r="F258" s="2">
        <f>IFERROR(__xludf.DUMMYFUNCTION("""COMPUTED_VALUE"""),1200.0)</f>
        <v>1200</v>
      </c>
      <c r="G258" s="2">
        <f>IFERROR(__xludf.DUMMYFUNCTION("""COMPUTED_VALUE"""),4.0)</f>
        <v>4</v>
      </c>
      <c r="H258" s="2">
        <f>IFERROR(__xludf.DUMMYFUNCTION("""COMPUTED_VALUE"""),10.0)</f>
        <v>10</v>
      </c>
      <c r="I258" s="2" t="str">
        <f>IFERROR(__xludf.DUMMYFUNCTION("""COMPUTED_VALUE"""),"자동")</f>
        <v>자동</v>
      </c>
      <c r="J258" s="2" t="str">
        <f>IFERROR(__xludf.DUMMYFUNCTION("""COMPUTED_VALUE"""),"엔진오일")</f>
        <v>엔진오일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>
        <f>IFERROR(__xludf.DUMMYFUNCTION("""COMPUTED_VALUE"""),46287.0)</f>
        <v>46287</v>
      </c>
      <c r="B259" s="2" t="str">
        <f>IFERROR(__xludf.DUMMYFUNCTION("""COMPUTED_VALUE"""),"포장")</f>
        <v>포장</v>
      </c>
      <c r="C259" s="2" t="str">
        <f>IFERROR(__xludf.DUMMYFUNCTION("""COMPUTED_VALUE"""),"포장부")</f>
        <v>포장부</v>
      </c>
      <c r="D259" s="2" t="str">
        <f>IFERROR(__xludf.DUMMYFUNCTION("""COMPUTED_VALUE"""),"2AJ40047 / 인젝션 펌프 청소유 | 4L")</f>
        <v>2AJ40047 / 인젝션 펌프 청소유 | 4L</v>
      </c>
      <c r="E259" s="2" t="str">
        <f>IFERROR(__xludf.DUMMYFUNCTION("""COMPUTED_VALUE"""),"4L")</f>
        <v>4L</v>
      </c>
      <c r="F259" s="2">
        <f>IFERROR(__xludf.DUMMYFUNCTION("""COMPUTED_VALUE"""),152.0)</f>
        <v>152</v>
      </c>
      <c r="G259" s="2">
        <f>IFERROR(__xludf.DUMMYFUNCTION("""COMPUTED_VALUE"""),4.0)</f>
        <v>4</v>
      </c>
      <c r="H259" s="2">
        <f>IFERROR(__xludf.DUMMYFUNCTION("""COMPUTED_VALUE"""),6.0)</f>
        <v>6</v>
      </c>
      <c r="I259" s="2" t="str">
        <f>IFERROR(__xludf.DUMMYFUNCTION("""COMPUTED_VALUE"""),"수동1")</f>
        <v>수동1</v>
      </c>
      <c r="J259" s="2" t="str">
        <f>IFERROR(__xludf.DUMMYFUNCTION("""COMPUTED_VALUE"""),"기타")</f>
        <v>기타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>
        <f>IFERROR(__xludf.DUMMYFUNCTION("""COMPUTED_VALUE"""),46287.0)</f>
        <v>46287</v>
      </c>
      <c r="B260" s="2" t="str">
        <f>IFERROR(__xludf.DUMMYFUNCTION("""COMPUTED_VALUE"""),"포장")</f>
        <v>포장</v>
      </c>
      <c r="C260" s="2" t="str">
        <f>IFERROR(__xludf.DUMMYFUNCTION("""COMPUTED_VALUE"""),"포장부")</f>
        <v>포장부</v>
      </c>
      <c r="D260" s="2" t="str">
        <f>IFERROR(__xludf.DUMMYFUNCTION("""COMPUTED_VALUE"""),"2AJ40047 / 인젝션 펌프 청소유 | 4L")</f>
        <v>2AJ40047 / 인젝션 펌프 청소유 | 4L</v>
      </c>
      <c r="E260" s="2" t="str">
        <f>IFERROR(__xludf.DUMMYFUNCTION("""COMPUTED_VALUE"""),"4L")</f>
        <v>4L</v>
      </c>
      <c r="F260" s="2">
        <f>IFERROR(__xludf.DUMMYFUNCTION("""COMPUTED_VALUE"""),408.0)</f>
        <v>408</v>
      </c>
      <c r="G260" s="2">
        <f>IFERROR(__xludf.DUMMYFUNCTION("""COMPUTED_VALUE"""),3.0)</f>
        <v>3</v>
      </c>
      <c r="H260" s="2">
        <f>IFERROR(__xludf.DUMMYFUNCTION("""COMPUTED_VALUE"""),9.0)</f>
        <v>9</v>
      </c>
      <c r="I260" s="2" t="str">
        <f>IFERROR(__xludf.DUMMYFUNCTION("""COMPUTED_VALUE"""),"수동1")</f>
        <v>수동1</v>
      </c>
      <c r="J260" s="2" t="str">
        <f>IFERROR(__xludf.DUMMYFUNCTION("""COMPUTED_VALUE"""),"기타")</f>
        <v>기타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>
        <f>IFERROR(__xludf.DUMMYFUNCTION("""COMPUTED_VALUE"""),46287.0)</f>
        <v>46287</v>
      </c>
      <c r="B261" s="2" t="str">
        <f>IFERROR(__xludf.DUMMYFUNCTION("""COMPUTED_VALUE"""),"원액생산")</f>
        <v>원액생산</v>
      </c>
      <c r="C261" s="2" t="str">
        <f>IFERROR(__xludf.DUMMYFUNCTION("""COMPUTED_VALUE"""),"원액생산부")</f>
        <v>원액생산부</v>
      </c>
      <c r="D261" s="2" t="str">
        <f>IFERROR(__xludf.DUMMYFUNCTION("""COMPUTED_VALUE"""),"5AA40008 / ODM 5W30")</f>
        <v>5AA40008 / ODM 5W30</v>
      </c>
      <c r="E261" s="2" t="str">
        <f>IFERROR(__xludf.DUMMYFUNCTION("""COMPUTED_VALUE"""),"L")</f>
        <v>L</v>
      </c>
      <c r="F261" s="2">
        <f>IFERROR(__xludf.DUMMYFUNCTION("""COMPUTED_VALUE"""),1694.0)</f>
        <v>1694</v>
      </c>
      <c r="G261" s="2">
        <f>IFERROR(__xludf.DUMMYFUNCTION("""COMPUTED_VALUE"""),1.0)</f>
        <v>1</v>
      </c>
      <c r="H261" s="2">
        <f>IFERROR(__xludf.DUMMYFUNCTION("""COMPUTED_VALUE"""),2.0)</f>
        <v>2</v>
      </c>
      <c r="I261" s="2" t="str">
        <f>IFERROR(__xludf.DUMMYFUNCTION("""COMPUTED_VALUE"""),"BT-2")</f>
        <v>BT-2</v>
      </c>
      <c r="J261" s="2" t="str">
        <f>IFERROR(__xludf.DUMMYFUNCTION("""COMPUTED_VALUE"""),"")</f>
        <v/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>
        <f>IFERROR(__xludf.DUMMYFUNCTION("""COMPUTED_VALUE"""),46287.0)</f>
        <v>46287</v>
      </c>
      <c r="B262" s="2" t="str">
        <f>IFERROR(__xludf.DUMMYFUNCTION("""COMPUTED_VALUE"""),"이동제품")</f>
        <v>이동제품</v>
      </c>
      <c r="C262" s="2" t="str">
        <f>IFERROR(__xludf.DUMMYFUNCTION("""COMPUTED_VALUE"""),"자재물류")</f>
        <v>자재물류</v>
      </c>
      <c r="D262" s="2" t="str">
        <f>IFERROR(__xludf.DUMMYFUNCTION("""COMPUTED_VALUE"""),"DE030124 / 대성-HDPE 사각용기-썸오일 펄블루(캡x)-대림 | 1L")</f>
        <v>DE030124 / 대성-HDPE 사각용기-썸오일 펄블루(캡x)-대림 | 1L</v>
      </c>
      <c r="E262" s="2"/>
      <c r="F262" s="2" t="str">
        <f>IFERROR(__xludf.DUMMYFUNCTION("""COMPUTED_VALUE"""),"EA")</f>
        <v>EA</v>
      </c>
      <c r="G262" s="2" t="str">
        <f>IFERROR(__xludf.DUMMYFUNCTION("""COMPUTED_VALUE"""),"자차")</f>
        <v>자차</v>
      </c>
      <c r="H262" s="2"/>
      <c r="I262" s="2" t="str">
        <f>IFERROR(__xludf.DUMMYFUNCTION("""COMPUTED_VALUE"""),"좋은상자(샘플)/반출")</f>
        <v>좋은상자(샘플)/반출</v>
      </c>
      <c r="J262" s="2" t="str">
        <f>IFERROR(__xludf.DUMMYFUNCTION("""COMPUTED_VALUE"""),"")</f>
        <v/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>
        <f>IFERROR(__xludf.DUMMYFUNCTION("""COMPUTED_VALUE"""),46287.0)</f>
        <v>46287</v>
      </c>
      <c r="B263" s="2" t="str">
        <f>IFERROR(__xludf.DUMMYFUNCTION("""COMPUTED_VALUE"""),"이동제품")</f>
        <v>이동제품</v>
      </c>
      <c r="C263" s="2" t="str">
        <f>IFERROR(__xludf.DUMMYFUNCTION("""COMPUTED_VALUE"""),"자재물류")</f>
        <v>자재물류</v>
      </c>
      <c r="D263" s="2" t="str">
        <f>IFERROR(__xludf.DUMMYFUNCTION("""COMPUTED_VALUE"""),"1CM29352 / 썸오일 100% 합성엔진오일 5W30 1L 12개입 칼라박스-공용 | 422*267*210")</f>
        <v>1CM29352 / 썸오일 100% 합성엔진오일 5W30 1L 12개입 칼라박스-공용 | 422*267*210</v>
      </c>
      <c r="E263" s="2"/>
      <c r="F263" s="2" t="str">
        <f>IFERROR(__xludf.DUMMYFUNCTION("""COMPUTED_VALUE"""),"EA")</f>
        <v>EA</v>
      </c>
      <c r="G263" s="2" t="str">
        <f>IFERROR(__xludf.DUMMYFUNCTION("""COMPUTED_VALUE"""),"자차")</f>
        <v>자차</v>
      </c>
      <c r="H263" s="2"/>
      <c r="I263" s="2" t="str">
        <f>IFERROR(__xludf.DUMMYFUNCTION("""COMPUTED_VALUE"""),"좋은상자(샘플)/반출")</f>
        <v>좋은상자(샘플)/반출</v>
      </c>
      <c r="J263" s="2" t="str">
        <f>IFERROR(__xludf.DUMMYFUNCTION("""COMPUTED_VALUE"""),"")</f>
        <v/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>
        <f>IFERROR(__xludf.DUMMYFUNCTION("""COMPUTED_VALUE"""),46287.0)</f>
        <v>46287</v>
      </c>
      <c r="B264" s="2" t="str">
        <f>IFERROR(__xludf.DUMMYFUNCTION("""COMPUTED_VALUE"""),"택배출고현황")</f>
        <v>택배출고현황</v>
      </c>
      <c r="C264" s="2" t="str">
        <f>IFERROR(__xludf.DUMMYFUNCTION("""COMPUTED_VALUE"""),"택배출고현황")</f>
        <v>택배출고현황</v>
      </c>
      <c r="D264" s="2" t="str">
        <f>IFERROR(__xludf.DUMMYFUNCTION("""COMPUTED_VALUE"""),"경동택배")</f>
        <v>경동택배</v>
      </c>
      <c r="E264" s="2" t="str">
        <f>IFERROR(__xludf.DUMMYFUNCTION("""COMPUTED_VALUE"""),"")</f>
        <v/>
      </c>
      <c r="F264" s="2"/>
      <c r="G264" s="2" t="str">
        <f>IFERROR(__xludf.DUMMYFUNCTION("""COMPUTED_VALUE"""),"")</f>
        <v/>
      </c>
      <c r="H264" s="2" t="str">
        <f>IFERROR(__xludf.DUMMYFUNCTION("""COMPUTED_VALUE"""),"")</f>
        <v/>
      </c>
      <c r="I264" s="2" t="str">
        <f>IFERROR(__xludf.DUMMYFUNCTION("""COMPUTED_VALUE"""),"")</f>
        <v/>
      </c>
      <c r="J264" s="2" t="str">
        <f>IFERROR(__xludf.DUMMYFUNCTION("""COMPUTED_VALUE"""),"")</f>
        <v/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>
        <f>IFERROR(__xludf.DUMMYFUNCTION("""COMPUTED_VALUE"""),46287.0)</f>
        <v>46287</v>
      </c>
      <c r="B265" s="2" t="str">
        <f>IFERROR(__xludf.DUMMYFUNCTION("""COMPUTED_VALUE"""),"택배출고현황")</f>
        <v>택배출고현황</v>
      </c>
      <c r="C265" s="2" t="str">
        <f>IFERROR(__xludf.DUMMYFUNCTION("""COMPUTED_VALUE"""),"택배출고현황")</f>
        <v>택배출고현황</v>
      </c>
      <c r="D265" s="2" t="str">
        <f>IFERROR(__xludf.DUMMYFUNCTION("""COMPUTED_VALUE"""),"용차")</f>
        <v>용차</v>
      </c>
      <c r="E265" s="2" t="str">
        <f>IFERROR(__xludf.DUMMYFUNCTION("""COMPUTED_VALUE"""),"")</f>
        <v/>
      </c>
      <c r="F265" s="2">
        <f>IFERROR(__xludf.DUMMYFUNCTION("""COMPUTED_VALUE"""),1.0)</f>
        <v>1</v>
      </c>
      <c r="G265" s="2" t="str">
        <f>IFERROR(__xludf.DUMMYFUNCTION("""COMPUTED_VALUE"""),"")</f>
        <v/>
      </c>
      <c r="H265" s="2" t="str">
        <f>IFERROR(__xludf.DUMMYFUNCTION("""COMPUTED_VALUE"""),"")</f>
        <v/>
      </c>
      <c r="I265" s="2" t="str">
        <f>IFERROR(__xludf.DUMMYFUNCTION("""COMPUTED_VALUE"""),"")</f>
        <v/>
      </c>
      <c r="J265" s="2" t="str">
        <f>IFERROR(__xludf.DUMMYFUNCTION("""COMPUTED_VALUE"""),"")</f>
        <v/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>
        <f>IFERROR(__xludf.DUMMYFUNCTION("""COMPUTED_VALUE"""),46287.0)</f>
        <v>46287</v>
      </c>
      <c r="B266" s="2" t="str">
        <f>IFERROR(__xludf.DUMMYFUNCTION("""COMPUTED_VALUE"""),"택배출고현황")</f>
        <v>택배출고현황</v>
      </c>
      <c r="C266" s="2" t="str">
        <f>IFERROR(__xludf.DUMMYFUNCTION("""COMPUTED_VALUE"""),"택배출고현황")</f>
        <v>택배출고현황</v>
      </c>
      <c r="D266" s="2" t="str">
        <f>IFERROR(__xludf.DUMMYFUNCTION("""COMPUTED_VALUE"""),"납품")</f>
        <v>납품</v>
      </c>
      <c r="E266" s="2" t="str">
        <f>IFERROR(__xludf.DUMMYFUNCTION("""COMPUTED_VALUE"""),"")</f>
        <v/>
      </c>
      <c r="F266" s="2"/>
      <c r="G266" s="2" t="str">
        <f>IFERROR(__xludf.DUMMYFUNCTION("""COMPUTED_VALUE"""),"")</f>
        <v/>
      </c>
      <c r="H266" s="2" t="str">
        <f>IFERROR(__xludf.DUMMYFUNCTION("""COMPUTED_VALUE"""),"")</f>
        <v/>
      </c>
      <c r="I266" s="2" t="str">
        <f>IFERROR(__xludf.DUMMYFUNCTION("""COMPUTED_VALUE"""),"")</f>
        <v/>
      </c>
      <c r="J266" s="2" t="str">
        <f>IFERROR(__xludf.DUMMYFUNCTION("""COMPUTED_VALUE"""),"")</f>
        <v/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339" t="s">
        <v>4151</v>
      </c>
      <c r="B1" s="339" t="s">
        <v>4152</v>
      </c>
    </row>
    <row r="2">
      <c r="A2" s="345" t="s">
        <v>1384</v>
      </c>
      <c r="B2" s="345" t="s">
        <v>4153</v>
      </c>
    </row>
    <row r="3">
      <c r="A3" s="345" t="s">
        <v>4154</v>
      </c>
      <c r="B3" s="345" t="s">
        <v>4155</v>
      </c>
    </row>
    <row r="4">
      <c r="A4" s="345" t="s">
        <v>26</v>
      </c>
      <c r="B4" s="345" t="s">
        <v>4156</v>
      </c>
    </row>
    <row r="5">
      <c r="A5" s="345" t="s">
        <v>4157</v>
      </c>
      <c r="B5" s="345" t="s">
        <v>4158</v>
      </c>
    </row>
    <row r="6">
      <c r="A6" s="345" t="s">
        <v>413</v>
      </c>
      <c r="B6" s="345" t="s">
        <v>4159</v>
      </c>
    </row>
    <row r="7">
      <c r="A7" s="345" t="s">
        <v>4160</v>
      </c>
      <c r="B7" s="345" t="s">
        <v>4161</v>
      </c>
    </row>
    <row r="8">
      <c r="A8" s="345" t="s">
        <v>1365</v>
      </c>
      <c r="B8" s="345" t="s">
        <v>4162</v>
      </c>
    </row>
    <row r="9">
      <c r="A9" s="345" t="s">
        <v>4163</v>
      </c>
      <c r="B9" s="345" t="s">
        <v>4164</v>
      </c>
    </row>
    <row r="10">
      <c r="A10" s="345" t="s">
        <v>78</v>
      </c>
      <c r="B10" s="345" t="s">
        <v>4165</v>
      </c>
    </row>
    <row r="11">
      <c r="A11" s="345" t="s">
        <v>4166</v>
      </c>
      <c r="B11" s="345" t="s">
        <v>4167</v>
      </c>
    </row>
    <row r="12">
      <c r="A12" s="345" t="s">
        <v>1376</v>
      </c>
      <c r="B12" s="345" t="s">
        <v>4168</v>
      </c>
    </row>
    <row r="13">
      <c r="A13" s="345" t="s">
        <v>4169</v>
      </c>
      <c r="B13" s="345" t="s">
        <v>4170</v>
      </c>
    </row>
    <row r="14">
      <c r="A14" s="345" t="s">
        <v>1379</v>
      </c>
      <c r="B14" s="345" t="s">
        <v>4171</v>
      </c>
    </row>
    <row r="15">
      <c r="A15" s="345" t="s">
        <v>4172</v>
      </c>
      <c r="B15" s="345" t="s">
        <v>4173</v>
      </c>
    </row>
    <row r="16">
      <c r="A16" s="345" t="s">
        <v>1381</v>
      </c>
      <c r="B16" s="345" t="s">
        <v>4174</v>
      </c>
    </row>
    <row r="17">
      <c r="A17" s="345" t="s">
        <v>4175</v>
      </c>
      <c r="B17" s="345" t="s">
        <v>1953</v>
      </c>
    </row>
    <row r="18">
      <c r="A18" s="345" t="s">
        <v>1368</v>
      </c>
      <c r="B18" s="345" t="s">
        <v>4176</v>
      </c>
    </row>
    <row r="19">
      <c r="A19" s="345" t="s">
        <v>4177</v>
      </c>
      <c r="B19" s="345" t="s">
        <v>4178</v>
      </c>
    </row>
    <row r="20">
      <c r="A20" s="345" t="s">
        <v>1370</v>
      </c>
      <c r="B20" s="345" t="s">
        <v>4179</v>
      </c>
    </row>
    <row r="21">
      <c r="A21" s="345" t="s">
        <v>4180</v>
      </c>
      <c r="B21" s="345" t="s">
        <v>4181</v>
      </c>
    </row>
    <row r="22">
      <c r="A22" s="345" t="s">
        <v>3053</v>
      </c>
      <c r="B22" s="345" t="s">
        <v>4182</v>
      </c>
    </row>
    <row r="23">
      <c r="A23" s="345" t="s">
        <v>30</v>
      </c>
      <c r="B23" s="345" t="s">
        <v>4183</v>
      </c>
    </row>
    <row r="24">
      <c r="A24" s="345" t="s">
        <v>4184</v>
      </c>
      <c r="B24" s="345" t="s">
        <v>4185</v>
      </c>
    </row>
    <row r="25">
      <c r="A25" s="345" t="s">
        <v>29</v>
      </c>
      <c r="B25" s="345" t="s">
        <v>4186</v>
      </c>
    </row>
    <row r="26">
      <c r="A26" s="345" t="s">
        <v>4187</v>
      </c>
      <c r="B26" s="345" t="s">
        <v>4188</v>
      </c>
    </row>
    <row r="27">
      <c r="A27" s="345" t="s">
        <v>1162</v>
      </c>
      <c r="B27" s="345" t="s">
        <v>4189</v>
      </c>
    </row>
    <row r="28">
      <c r="A28" s="345" t="s">
        <v>4190</v>
      </c>
      <c r="B28" s="345" t="s">
        <v>4191</v>
      </c>
    </row>
    <row r="29">
      <c r="A29" s="345" t="s">
        <v>180</v>
      </c>
      <c r="B29" s="345" t="s">
        <v>4192</v>
      </c>
    </row>
    <row r="30">
      <c r="A30" s="345" t="s">
        <v>4193</v>
      </c>
      <c r="B30" s="345" t="s">
        <v>4194</v>
      </c>
    </row>
    <row r="31">
      <c r="A31" s="345" t="s">
        <v>1167</v>
      </c>
      <c r="B31" s="345" t="s">
        <v>4195</v>
      </c>
    </row>
    <row r="32">
      <c r="A32" s="345" t="s">
        <v>4196</v>
      </c>
      <c r="B32" s="345" t="s">
        <v>4197</v>
      </c>
    </row>
    <row r="33">
      <c r="A33" s="345" t="s">
        <v>1128</v>
      </c>
      <c r="B33" s="345" t="s">
        <v>4198</v>
      </c>
    </row>
    <row r="34">
      <c r="A34" s="345" t="s">
        <v>1131</v>
      </c>
      <c r="B34" s="345" t="s">
        <v>4199</v>
      </c>
    </row>
    <row r="35">
      <c r="A35" s="345" t="s">
        <v>4200</v>
      </c>
      <c r="B35" s="345" t="s">
        <v>4201</v>
      </c>
    </row>
    <row r="36">
      <c r="A36" s="345" t="s">
        <v>1134</v>
      </c>
      <c r="B36" s="345" t="s">
        <v>4202</v>
      </c>
    </row>
    <row r="37">
      <c r="A37" s="345" t="s">
        <v>1136</v>
      </c>
      <c r="B37" s="345" t="s">
        <v>4203</v>
      </c>
    </row>
    <row r="38">
      <c r="A38" s="345" t="s">
        <v>4204</v>
      </c>
      <c r="B38" s="345" t="s">
        <v>4205</v>
      </c>
    </row>
    <row r="39">
      <c r="A39" s="345" t="s">
        <v>1139</v>
      </c>
      <c r="B39" s="345" t="s">
        <v>4206</v>
      </c>
    </row>
    <row r="40">
      <c r="A40" s="345" t="s">
        <v>1141</v>
      </c>
      <c r="B40" s="345" t="s">
        <v>4207</v>
      </c>
    </row>
    <row r="41">
      <c r="A41" s="345" t="s">
        <v>4208</v>
      </c>
      <c r="B41" s="345" t="s">
        <v>4209</v>
      </c>
    </row>
    <row r="42">
      <c r="A42" s="345" t="s">
        <v>1144</v>
      </c>
      <c r="B42" s="345" t="s">
        <v>4210</v>
      </c>
    </row>
    <row r="43">
      <c r="A43" s="345" t="s">
        <v>4211</v>
      </c>
      <c r="B43" s="345" t="s">
        <v>4212</v>
      </c>
    </row>
    <row r="44">
      <c r="A44" s="345" t="s">
        <v>4213</v>
      </c>
      <c r="B44" s="345" t="s">
        <v>4214</v>
      </c>
    </row>
    <row r="45">
      <c r="A45" s="345" t="s">
        <v>3061</v>
      </c>
      <c r="B45" s="345" t="s">
        <v>4215</v>
      </c>
    </row>
    <row r="46">
      <c r="A46" s="345" t="s">
        <v>2720</v>
      </c>
      <c r="B46" s="345" t="s">
        <v>4216</v>
      </c>
    </row>
    <row r="47">
      <c r="A47" s="345" t="s">
        <v>4217</v>
      </c>
      <c r="B47" s="345" t="s">
        <v>4218</v>
      </c>
    </row>
    <row r="48">
      <c r="A48" s="345" t="s">
        <v>4219</v>
      </c>
      <c r="B48" s="345" t="s">
        <v>4220</v>
      </c>
    </row>
    <row r="49">
      <c r="A49" s="345" t="s">
        <v>4221</v>
      </c>
      <c r="B49" s="345" t="s">
        <v>4222</v>
      </c>
    </row>
    <row r="50">
      <c r="A50" s="345" t="s">
        <v>4223</v>
      </c>
      <c r="B50" s="345" t="s">
        <v>4224</v>
      </c>
    </row>
    <row r="51">
      <c r="A51" s="345" t="s">
        <v>2725</v>
      </c>
      <c r="B51" s="345" t="s">
        <v>4225</v>
      </c>
    </row>
    <row r="52">
      <c r="A52" s="345" t="s">
        <v>4226</v>
      </c>
      <c r="B52" s="345" t="s">
        <v>4227</v>
      </c>
    </row>
    <row r="53">
      <c r="A53" s="345" t="s">
        <v>2730</v>
      </c>
      <c r="B53" s="345" t="s">
        <v>4228</v>
      </c>
    </row>
    <row r="54">
      <c r="A54" s="345" t="s">
        <v>4229</v>
      </c>
      <c r="B54" s="345" t="s">
        <v>4230</v>
      </c>
    </row>
    <row r="55">
      <c r="A55" s="345" t="s">
        <v>2733</v>
      </c>
      <c r="B55" s="345" t="s">
        <v>4231</v>
      </c>
    </row>
    <row r="56">
      <c r="A56" s="345" t="s">
        <v>2485</v>
      </c>
      <c r="B56" s="345" t="s">
        <v>4232</v>
      </c>
    </row>
    <row r="57">
      <c r="A57" s="345" t="s">
        <v>4233</v>
      </c>
      <c r="B57" s="345" t="s">
        <v>4234</v>
      </c>
    </row>
    <row r="58">
      <c r="A58" s="345" t="s">
        <v>4235</v>
      </c>
      <c r="B58" s="345" t="s">
        <v>4236</v>
      </c>
    </row>
    <row r="59">
      <c r="A59" s="345" t="s">
        <v>4237</v>
      </c>
      <c r="B59" s="345" t="s">
        <v>4238</v>
      </c>
    </row>
    <row r="60">
      <c r="A60" s="345" t="s">
        <v>4239</v>
      </c>
      <c r="B60" s="345" t="s">
        <v>4240</v>
      </c>
    </row>
    <row r="61">
      <c r="A61" s="345" t="s">
        <v>2492</v>
      </c>
      <c r="B61" s="345" t="s">
        <v>4241</v>
      </c>
    </row>
    <row r="62">
      <c r="A62" s="345" t="s">
        <v>4242</v>
      </c>
      <c r="B62" s="345" t="s">
        <v>4243</v>
      </c>
    </row>
    <row r="63">
      <c r="A63" s="345" t="s">
        <v>4244</v>
      </c>
      <c r="B63" s="345" t="s">
        <v>4245</v>
      </c>
    </row>
    <row r="64">
      <c r="A64" s="345" t="s">
        <v>2498</v>
      </c>
      <c r="B64" s="345" t="s">
        <v>4246</v>
      </c>
    </row>
    <row r="65">
      <c r="A65" s="345" t="s">
        <v>4247</v>
      </c>
      <c r="B65" s="345" t="s">
        <v>4248</v>
      </c>
    </row>
    <row r="66">
      <c r="A66" s="345" t="s">
        <v>1491</v>
      </c>
      <c r="B66" s="345" t="s">
        <v>4249</v>
      </c>
    </row>
    <row r="67">
      <c r="A67" s="345" t="s">
        <v>4250</v>
      </c>
      <c r="B67" s="345" t="s">
        <v>4251</v>
      </c>
    </row>
    <row r="68">
      <c r="A68" s="345" t="s">
        <v>4252</v>
      </c>
      <c r="B68" s="345" t="s">
        <v>4253</v>
      </c>
    </row>
    <row r="69">
      <c r="A69" s="345" t="s">
        <v>2475</v>
      </c>
      <c r="B69" s="345" t="s">
        <v>4254</v>
      </c>
    </row>
    <row r="70">
      <c r="A70" s="345" t="s">
        <v>4255</v>
      </c>
      <c r="B70" s="345" t="s">
        <v>4256</v>
      </c>
    </row>
    <row r="71">
      <c r="A71" s="345" t="s">
        <v>2479</v>
      </c>
      <c r="B71" s="345" t="s">
        <v>4257</v>
      </c>
    </row>
    <row r="72">
      <c r="A72" s="345" t="s">
        <v>1790</v>
      </c>
      <c r="B72" s="345" t="s">
        <v>4258</v>
      </c>
    </row>
    <row r="73">
      <c r="A73" s="345" t="s">
        <v>4259</v>
      </c>
      <c r="B73" s="345" t="s">
        <v>4260</v>
      </c>
    </row>
    <row r="74">
      <c r="A74" s="345" t="s">
        <v>4261</v>
      </c>
      <c r="B74" s="345" t="s">
        <v>4262</v>
      </c>
    </row>
    <row r="75">
      <c r="A75" s="345" t="s">
        <v>1792</v>
      </c>
      <c r="B75" s="345" t="s">
        <v>4263</v>
      </c>
    </row>
    <row r="76">
      <c r="A76" s="345" t="s">
        <v>4264</v>
      </c>
      <c r="B76" s="345" t="s">
        <v>4265</v>
      </c>
    </row>
    <row r="77">
      <c r="A77" s="345" t="s">
        <v>566</v>
      </c>
      <c r="B77" s="345" t="s">
        <v>4266</v>
      </c>
    </row>
    <row r="78">
      <c r="A78" s="345" t="s">
        <v>4267</v>
      </c>
      <c r="B78" s="345" t="s">
        <v>4268</v>
      </c>
    </row>
    <row r="79">
      <c r="A79" s="345" t="s">
        <v>1147</v>
      </c>
      <c r="B79" s="345" t="s">
        <v>4269</v>
      </c>
    </row>
    <row r="80">
      <c r="A80" s="345" t="s">
        <v>4270</v>
      </c>
      <c r="B80" s="345" t="s">
        <v>4271</v>
      </c>
    </row>
    <row r="81">
      <c r="A81" s="345" t="s">
        <v>3067</v>
      </c>
      <c r="B81" s="345" t="s">
        <v>4272</v>
      </c>
    </row>
    <row r="82">
      <c r="A82" s="345" t="s">
        <v>3070</v>
      </c>
      <c r="B82" s="345" t="s">
        <v>4273</v>
      </c>
    </row>
    <row r="83">
      <c r="A83" s="345" t="s">
        <v>3075</v>
      </c>
      <c r="B83" s="345" t="s">
        <v>4274</v>
      </c>
    </row>
    <row r="84">
      <c r="A84" s="345" t="s">
        <v>2540</v>
      </c>
      <c r="B84" s="345" t="s">
        <v>4275</v>
      </c>
    </row>
    <row r="85">
      <c r="A85" s="345" t="s">
        <v>4276</v>
      </c>
      <c r="B85" s="345" t="s">
        <v>4277</v>
      </c>
    </row>
    <row r="86">
      <c r="A86" s="345" t="s">
        <v>4278</v>
      </c>
      <c r="B86" s="345" t="s">
        <v>4279</v>
      </c>
    </row>
    <row r="87">
      <c r="A87" s="345" t="s">
        <v>4280</v>
      </c>
      <c r="B87" s="345" t="s">
        <v>4281</v>
      </c>
    </row>
    <row r="88">
      <c r="A88" s="345" t="s">
        <v>4282</v>
      </c>
      <c r="B88" s="345" t="s">
        <v>4283</v>
      </c>
    </row>
    <row r="89">
      <c r="A89" s="345" t="s">
        <v>3079</v>
      </c>
      <c r="B89" s="345" t="s">
        <v>4284</v>
      </c>
    </row>
    <row r="90">
      <c r="A90" s="345" t="s">
        <v>2563</v>
      </c>
      <c r="B90" s="345" t="s">
        <v>4285</v>
      </c>
    </row>
    <row r="91">
      <c r="A91" s="345" t="s">
        <v>4286</v>
      </c>
      <c r="B91" s="345" t="s">
        <v>4287</v>
      </c>
    </row>
    <row r="92">
      <c r="A92" s="345" t="s">
        <v>4288</v>
      </c>
      <c r="B92" s="345" t="s">
        <v>4289</v>
      </c>
    </row>
    <row r="93">
      <c r="A93" s="345" t="s">
        <v>4290</v>
      </c>
      <c r="B93" s="345" t="s">
        <v>4291</v>
      </c>
    </row>
    <row r="94">
      <c r="A94" s="345" t="s">
        <v>4292</v>
      </c>
      <c r="B94" s="345" t="s">
        <v>4293</v>
      </c>
    </row>
    <row r="95">
      <c r="A95" s="345" t="s">
        <v>3084</v>
      </c>
      <c r="B95" s="345" t="s">
        <v>4294</v>
      </c>
    </row>
    <row r="96">
      <c r="A96" s="345" t="s">
        <v>2601</v>
      </c>
      <c r="B96" s="345" t="s">
        <v>4295</v>
      </c>
    </row>
    <row r="97">
      <c r="A97" s="345" t="s">
        <v>4296</v>
      </c>
      <c r="B97" s="345" t="s">
        <v>4297</v>
      </c>
    </row>
    <row r="98">
      <c r="A98" s="345" t="s">
        <v>4298</v>
      </c>
      <c r="B98" s="345" t="s">
        <v>4299</v>
      </c>
    </row>
    <row r="99">
      <c r="A99" s="345" t="s">
        <v>2606</v>
      </c>
      <c r="B99" s="345" t="s">
        <v>4300</v>
      </c>
    </row>
    <row r="100">
      <c r="A100" s="345" t="s">
        <v>4301</v>
      </c>
      <c r="B100" s="345" t="s">
        <v>4302</v>
      </c>
    </row>
    <row r="101">
      <c r="A101" s="345" t="s">
        <v>2630</v>
      </c>
      <c r="B101" s="345" t="s">
        <v>4303</v>
      </c>
    </row>
    <row r="102">
      <c r="A102" s="345" t="s">
        <v>4304</v>
      </c>
      <c r="B102" s="345" t="s">
        <v>4305</v>
      </c>
    </row>
    <row r="103">
      <c r="A103" s="345" t="s">
        <v>4306</v>
      </c>
      <c r="B103" s="345" t="s">
        <v>4307</v>
      </c>
    </row>
    <row r="104">
      <c r="A104" s="345" t="s">
        <v>2595</v>
      </c>
      <c r="B104" s="345" t="s">
        <v>4308</v>
      </c>
    </row>
    <row r="105">
      <c r="A105" s="345" t="s">
        <v>4309</v>
      </c>
      <c r="B105" s="345" t="s">
        <v>4310</v>
      </c>
    </row>
    <row r="106">
      <c r="A106" s="345" t="s">
        <v>2589</v>
      </c>
      <c r="B106" s="345" t="s">
        <v>4311</v>
      </c>
    </row>
    <row r="107">
      <c r="A107" s="345" t="s">
        <v>4312</v>
      </c>
      <c r="B107" s="345" t="s">
        <v>4313</v>
      </c>
    </row>
    <row r="108">
      <c r="A108" s="345" t="s">
        <v>3089</v>
      </c>
      <c r="B108" s="345" t="s">
        <v>4314</v>
      </c>
    </row>
    <row r="109">
      <c r="A109" s="345" t="s">
        <v>3094</v>
      </c>
      <c r="B109" s="345" t="s">
        <v>4315</v>
      </c>
    </row>
    <row r="110">
      <c r="A110" s="345" t="s">
        <v>570</v>
      </c>
      <c r="B110" s="345" t="s">
        <v>4316</v>
      </c>
    </row>
    <row r="111">
      <c r="A111" s="345" t="s">
        <v>4317</v>
      </c>
      <c r="B111" s="345" t="s">
        <v>4318</v>
      </c>
    </row>
    <row r="112">
      <c r="A112" s="345" t="s">
        <v>573</v>
      </c>
      <c r="B112" s="345" t="s">
        <v>4319</v>
      </c>
    </row>
    <row r="113">
      <c r="A113" s="345" t="s">
        <v>4320</v>
      </c>
      <c r="B113" s="345" t="s">
        <v>4321</v>
      </c>
    </row>
    <row r="114">
      <c r="A114" s="345" t="s">
        <v>2610</v>
      </c>
      <c r="B114" s="345" t="s">
        <v>4322</v>
      </c>
    </row>
    <row r="115">
      <c r="A115" s="345" t="s">
        <v>4323</v>
      </c>
      <c r="B115" s="345" t="s">
        <v>4324</v>
      </c>
    </row>
    <row r="116">
      <c r="A116" s="345" t="s">
        <v>2580</v>
      </c>
      <c r="B116" s="345" t="s">
        <v>4325</v>
      </c>
    </row>
    <row r="117">
      <c r="A117" s="345" t="s">
        <v>4326</v>
      </c>
      <c r="B117" s="345" t="s">
        <v>4327</v>
      </c>
    </row>
    <row r="118">
      <c r="A118" s="345" t="s">
        <v>2583</v>
      </c>
      <c r="B118" s="345" t="s">
        <v>4328</v>
      </c>
    </row>
    <row r="119">
      <c r="A119" s="345" t="s">
        <v>4329</v>
      </c>
      <c r="B119" s="345" t="s">
        <v>4330</v>
      </c>
    </row>
    <row r="120">
      <c r="A120" s="345" t="s">
        <v>3036</v>
      </c>
      <c r="B120" s="345" t="s">
        <v>4331</v>
      </c>
    </row>
    <row r="121">
      <c r="A121" s="345" t="s">
        <v>613</v>
      </c>
      <c r="B121" s="345" t="s">
        <v>4332</v>
      </c>
    </row>
    <row r="122">
      <c r="A122" s="345" t="s">
        <v>4333</v>
      </c>
      <c r="B122" s="345" t="s">
        <v>4334</v>
      </c>
    </row>
    <row r="123">
      <c r="A123" s="345" t="s">
        <v>4335</v>
      </c>
      <c r="B123" s="345" t="s">
        <v>4336</v>
      </c>
    </row>
    <row r="124">
      <c r="A124" s="345" t="s">
        <v>616</v>
      </c>
      <c r="B124" s="345" t="s">
        <v>4337</v>
      </c>
    </row>
    <row r="125">
      <c r="A125" s="345" t="s">
        <v>4338</v>
      </c>
      <c r="B125" s="345" t="s">
        <v>4339</v>
      </c>
    </row>
    <row r="126">
      <c r="A126" s="345" t="s">
        <v>4340</v>
      </c>
      <c r="B126" s="345" t="s">
        <v>4341</v>
      </c>
    </row>
    <row r="127">
      <c r="A127" s="345" t="s">
        <v>610</v>
      </c>
      <c r="B127" s="345" t="s">
        <v>4342</v>
      </c>
    </row>
    <row r="128">
      <c r="A128" s="345" t="s">
        <v>4343</v>
      </c>
      <c r="B128" s="345" t="s">
        <v>4344</v>
      </c>
    </row>
    <row r="129">
      <c r="A129" s="345" t="s">
        <v>4345</v>
      </c>
      <c r="B129" s="345" t="s">
        <v>4346</v>
      </c>
    </row>
    <row r="130">
      <c r="A130" s="345" t="s">
        <v>2569</v>
      </c>
      <c r="B130" s="345" t="s">
        <v>4347</v>
      </c>
    </row>
    <row r="131">
      <c r="A131" s="345" t="s">
        <v>4348</v>
      </c>
      <c r="B131" s="345" t="s">
        <v>4349</v>
      </c>
    </row>
    <row r="132">
      <c r="A132" s="345" t="s">
        <v>2575</v>
      </c>
      <c r="B132" s="345" t="s">
        <v>4350</v>
      </c>
    </row>
    <row r="133">
      <c r="A133" s="345" t="s">
        <v>4351</v>
      </c>
      <c r="B133" s="345" t="s">
        <v>4352</v>
      </c>
    </row>
    <row r="134">
      <c r="A134" s="345" t="s">
        <v>2556</v>
      </c>
      <c r="B134" s="345" t="s">
        <v>4353</v>
      </c>
    </row>
    <row r="135">
      <c r="A135" s="345" t="s">
        <v>4354</v>
      </c>
      <c r="B135" s="345" t="s">
        <v>4355</v>
      </c>
    </row>
    <row r="136">
      <c r="A136" s="345" t="s">
        <v>2547</v>
      </c>
      <c r="B136" s="345" t="s">
        <v>4356</v>
      </c>
    </row>
    <row r="137">
      <c r="A137" s="345" t="s">
        <v>4357</v>
      </c>
      <c r="B137" s="345" t="s">
        <v>4358</v>
      </c>
    </row>
    <row r="138">
      <c r="A138" s="345" t="s">
        <v>2550</v>
      </c>
      <c r="B138" s="345" t="s">
        <v>4359</v>
      </c>
    </row>
    <row r="139">
      <c r="A139" s="345" t="s">
        <v>4360</v>
      </c>
      <c r="B139" s="345" t="s">
        <v>4361</v>
      </c>
    </row>
    <row r="140">
      <c r="A140" s="345" t="s">
        <v>4362</v>
      </c>
      <c r="B140" s="345" t="s">
        <v>4363</v>
      </c>
    </row>
    <row r="141">
      <c r="A141" s="345" t="s">
        <v>1496</v>
      </c>
      <c r="B141" s="345" t="s">
        <v>4364</v>
      </c>
    </row>
    <row r="142">
      <c r="A142" s="345" t="s">
        <v>4365</v>
      </c>
      <c r="B142" s="345" t="s">
        <v>4366</v>
      </c>
    </row>
    <row r="143">
      <c r="A143" s="345" t="s">
        <v>2616</v>
      </c>
      <c r="B143" s="345" t="s">
        <v>4367</v>
      </c>
    </row>
    <row r="144">
      <c r="A144" s="345" t="s">
        <v>4368</v>
      </c>
      <c r="B144" s="345" t="s">
        <v>4369</v>
      </c>
    </row>
    <row r="145">
      <c r="A145" s="345" t="s">
        <v>4370</v>
      </c>
      <c r="B145" s="345" t="s">
        <v>4371</v>
      </c>
    </row>
    <row r="146">
      <c r="A146" s="345" t="s">
        <v>4372</v>
      </c>
      <c r="B146" s="345" t="s">
        <v>4373</v>
      </c>
    </row>
    <row r="147">
      <c r="A147" s="345" t="s">
        <v>2626</v>
      </c>
      <c r="B147" s="345" t="s">
        <v>4374</v>
      </c>
    </row>
    <row r="148">
      <c r="A148" s="345" t="s">
        <v>2621</v>
      </c>
      <c r="B148" s="345" t="s">
        <v>4375</v>
      </c>
    </row>
    <row r="149">
      <c r="A149" s="345" t="s">
        <v>4376</v>
      </c>
      <c r="B149" s="345" t="s">
        <v>4377</v>
      </c>
    </row>
    <row r="150">
      <c r="A150" s="345" t="s">
        <v>3099</v>
      </c>
      <c r="B150" s="345" t="s">
        <v>4378</v>
      </c>
    </row>
    <row r="151">
      <c r="A151" s="345" t="s">
        <v>2217</v>
      </c>
      <c r="B151" s="345" t="s">
        <v>4379</v>
      </c>
    </row>
    <row r="152">
      <c r="A152" s="345" t="s">
        <v>4380</v>
      </c>
      <c r="B152" s="345" t="s">
        <v>4381</v>
      </c>
    </row>
    <row r="153">
      <c r="A153" s="345" t="s">
        <v>4382</v>
      </c>
      <c r="B153" s="345" t="s">
        <v>4383</v>
      </c>
    </row>
    <row r="154">
      <c r="A154" s="345" t="s">
        <v>2220</v>
      </c>
      <c r="B154" s="345" t="s">
        <v>4384</v>
      </c>
    </row>
    <row r="155">
      <c r="A155" s="345" t="s">
        <v>4385</v>
      </c>
      <c r="B155" s="345" t="s">
        <v>4386</v>
      </c>
    </row>
    <row r="156">
      <c r="A156" s="345" t="s">
        <v>4387</v>
      </c>
      <c r="B156" s="345" t="s">
        <v>4388</v>
      </c>
    </row>
    <row r="157">
      <c r="A157" s="345" t="s">
        <v>4389</v>
      </c>
      <c r="B157" s="345" t="s">
        <v>4390</v>
      </c>
    </row>
    <row r="158">
      <c r="A158" s="345" t="s">
        <v>4391</v>
      </c>
      <c r="B158" s="345" t="s">
        <v>4392</v>
      </c>
    </row>
    <row r="159">
      <c r="A159" s="345" t="s">
        <v>4393</v>
      </c>
      <c r="B159" s="345" t="s">
        <v>4394</v>
      </c>
    </row>
    <row r="160">
      <c r="A160" s="345" t="s">
        <v>4395</v>
      </c>
      <c r="B160" s="345" t="s">
        <v>4396</v>
      </c>
    </row>
    <row r="161">
      <c r="A161" s="345" t="s">
        <v>2662</v>
      </c>
      <c r="B161" s="345" t="s">
        <v>4397</v>
      </c>
    </row>
    <row r="162">
      <c r="A162" s="345" t="s">
        <v>4398</v>
      </c>
      <c r="B162" s="345" t="s">
        <v>4399</v>
      </c>
    </row>
    <row r="163">
      <c r="A163" s="345" t="s">
        <v>4400</v>
      </c>
      <c r="B163" s="345" t="s">
        <v>4401</v>
      </c>
    </row>
    <row r="164">
      <c r="A164" s="345" t="s">
        <v>2679</v>
      </c>
      <c r="B164" s="345" t="s">
        <v>4402</v>
      </c>
    </row>
    <row r="165">
      <c r="A165" s="345" t="s">
        <v>4403</v>
      </c>
      <c r="B165" s="345" t="s">
        <v>4404</v>
      </c>
    </row>
    <row r="166">
      <c r="A166" s="345" t="s">
        <v>4405</v>
      </c>
      <c r="B166" s="345" t="s">
        <v>4406</v>
      </c>
    </row>
    <row r="167">
      <c r="A167" s="345" t="s">
        <v>2668</v>
      </c>
      <c r="B167" s="345" t="s">
        <v>4407</v>
      </c>
    </row>
    <row r="168">
      <c r="A168" s="345" t="s">
        <v>4408</v>
      </c>
      <c r="B168" s="345" t="s">
        <v>4409</v>
      </c>
    </row>
    <row r="169">
      <c r="A169" s="345" t="s">
        <v>2685</v>
      </c>
      <c r="B169" s="345" t="s">
        <v>4410</v>
      </c>
    </row>
    <row r="170">
      <c r="A170" s="345" t="s">
        <v>4411</v>
      </c>
      <c r="B170" s="345" t="s">
        <v>4412</v>
      </c>
    </row>
    <row r="171">
      <c r="A171" s="345" t="s">
        <v>2673</v>
      </c>
      <c r="B171" s="345" t="s">
        <v>4413</v>
      </c>
    </row>
    <row r="172">
      <c r="A172" s="345" t="s">
        <v>4414</v>
      </c>
      <c r="B172" s="345" t="s">
        <v>4415</v>
      </c>
    </row>
    <row r="173">
      <c r="A173" s="345" t="s">
        <v>2690</v>
      </c>
      <c r="B173" s="345" t="s">
        <v>4416</v>
      </c>
    </row>
    <row r="174">
      <c r="A174" s="345" t="s">
        <v>4417</v>
      </c>
      <c r="B174" s="345" t="s">
        <v>4418</v>
      </c>
    </row>
    <row r="175">
      <c r="A175" s="345" t="s">
        <v>3104</v>
      </c>
      <c r="B175" s="345" t="s">
        <v>4419</v>
      </c>
    </row>
    <row r="176">
      <c r="A176" s="345" t="s">
        <v>3109</v>
      </c>
      <c r="B176" s="345" t="s">
        <v>4420</v>
      </c>
    </row>
    <row r="177">
      <c r="A177" s="345" t="s">
        <v>3115</v>
      </c>
      <c r="B177" s="345" t="s">
        <v>4421</v>
      </c>
    </row>
    <row r="178">
      <c r="A178" s="345" t="s">
        <v>2656</v>
      </c>
      <c r="B178" s="345" t="s">
        <v>4422</v>
      </c>
    </row>
    <row r="179">
      <c r="A179" s="345" t="s">
        <v>4423</v>
      </c>
      <c r="B179" s="345" t="s">
        <v>4424</v>
      </c>
    </row>
    <row r="180">
      <c r="A180" s="345" t="s">
        <v>2651</v>
      </c>
      <c r="B180" s="345" t="s">
        <v>4425</v>
      </c>
    </row>
    <row r="181">
      <c r="A181" s="345" t="s">
        <v>4426</v>
      </c>
      <c r="B181" s="345" t="s">
        <v>4427</v>
      </c>
    </row>
    <row r="182">
      <c r="A182" s="345" t="s">
        <v>3120</v>
      </c>
      <c r="B182" s="345" t="s">
        <v>4428</v>
      </c>
    </row>
    <row r="183">
      <c r="A183" s="345" t="s">
        <v>3125</v>
      </c>
      <c r="B183" s="345" t="s">
        <v>4429</v>
      </c>
    </row>
    <row r="184">
      <c r="A184" s="345" t="s">
        <v>1017</v>
      </c>
      <c r="B184" s="345" t="s">
        <v>4430</v>
      </c>
    </row>
    <row r="185">
      <c r="A185" s="345" t="s">
        <v>4431</v>
      </c>
      <c r="B185" s="345" t="s">
        <v>4432</v>
      </c>
    </row>
    <row r="186">
      <c r="A186" s="345" t="s">
        <v>2208</v>
      </c>
      <c r="B186" s="345" t="s">
        <v>4433</v>
      </c>
    </row>
    <row r="187">
      <c r="A187" s="345" t="s">
        <v>4434</v>
      </c>
      <c r="B187" s="345" t="s">
        <v>4435</v>
      </c>
    </row>
    <row r="188">
      <c r="A188" s="345" t="s">
        <v>2210</v>
      </c>
      <c r="B188" s="345" t="s">
        <v>4436</v>
      </c>
    </row>
    <row r="189">
      <c r="A189" s="345" t="s">
        <v>4437</v>
      </c>
      <c r="B189" s="345" t="s">
        <v>4438</v>
      </c>
    </row>
    <row r="190">
      <c r="A190" s="345" t="s">
        <v>194</v>
      </c>
      <c r="B190" s="345" t="s">
        <v>4439</v>
      </c>
    </row>
    <row r="191">
      <c r="A191" s="345" t="s">
        <v>4440</v>
      </c>
      <c r="B191" s="345" t="s">
        <v>4441</v>
      </c>
    </row>
    <row r="192">
      <c r="A192" s="345" t="s">
        <v>182</v>
      </c>
      <c r="B192" s="345" t="s">
        <v>4442</v>
      </c>
    </row>
    <row r="193">
      <c r="A193" s="345" t="s">
        <v>4443</v>
      </c>
      <c r="B193" s="345" t="s">
        <v>4444</v>
      </c>
    </row>
    <row r="194">
      <c r="A194" s="345" t="s">
        <v>4445</v>
      </c>
      <c r="B194" s="345" t="s">
        <v>4446</v>
      </c>
    </row>
    <row r="195">
      <c r="A195" s="345" t="s">
        <v>4447</v>
      </c>
      <c r="B195" s="345" t="s">
        <v>4448</v>
      </c>
    </row>
    <row r="196">
      <c r="A196" s="345" t="s">
        <v>4449</v>
      </c>
      <c r="B196" s="345" t="s">
        <v>4450</v>
      </c>
    </row>
    <row r="197">
      <c r="A197" s="345" t="s">
        <v>4451</v>
      </c>
      <c r="B197" s="345" t="s">
        <v>4452</v>
      </c>
    </row>
    <row r="198">
      <c r="A198" s="345" t="s">
        <v>4453</v>
      </c>
      <c r="B198" s="345" t="s">
        <v>4454</v>
      </c>
    </row>
    <row r="199">
      <c r="A199" s="345" t="s">
        <v>4455</v>
      </c>
      <c r="B199" s="345" t="s">
        <v>4456</v>
      </c>
    </row>
    <row r="200">
      <c r="A200" s="345" t="s">
        <v>4457</v>
      </c>
      <c r="B200" s="345" t="s">
        <v>4458</v>
      </c>
    </row>
    <row r="201">
      <c r="A201" s="345" t="s">
        <v>4459</v>
      </c>
      <c r="B201" s="345" t="s">
        <v>124</v>
      </c>
    </row>
    <row r="202">
      <c r="A202" s="345" t="s">
        <v>4460</v>
      </c>
      <c r="B202" s="345" t="s">
        <v>4461</v>
      </c>
    </row>
    <row r="203">
      <c r="A203" s="345" t="s">
        <v>4462</v>
      </c>
      <c r="B203" s="345" t="s">
        <v>4463</v>
      </c>
    </row>
    <row r="204">
      <c r="A204" s="345" t="s">
        <v>4464</v>
      </c>
      <c r="B204" s="345" t="s">
        <v>4465</v>
      </c>
    </row>
    <row r="205">
      <c r="A205" s="345" t="s">
        <v>2639</v>
      </c>
      <c r="B205" s="345" t="s">
        <v>4466</v>
      </c>
    </row>
    <row r="206">
      <c r="A206" s="345" t="s">
        <v>4467</v>
      </c>
      <c r="B206" s="345" t="s">
        <v>4468</v>
      </c>
    </row>
    <row r="207">
      <c r="A207" s="345" t="s">
        <v>3130</v>
      </c>
      <c r="B207" s="345" t="s">
        <v>4469</v>
      </c>
    </row>
    <row r="208">
      <c r="A208" s="345" t="s">
        <v>2226</v>
      </c>
      <c r="B208" s="345" t="s">
        <v>4470</v>
      </c>
    </row>
    <row r="209">
      <c r="A209" s="345" t="s">
        <v>4471</v>
      </c>
      <c r="B209" s="345" t="s">
        <v>4472</v>
      </c>
    </row>
    <row r="210">
      <c r="A210" s="345" t="s">
        <v>2228</v>
      </c>
      <c r="B210" s="345" t="s">
        <v>4473</v>
      </c>
    </row>
    <row r="211">
      <c r="A211" s="345" t="s">
        <v>4474</v>
      </c>
      <c r="B211" s="345" t="s">
        <v>4475</v>
      </c>
    </row>
    <row r="212">
      <c r="A212" s="345" t="s">
        <v>562</v>
      </c>
      <c r="B212" s="345" t="s">
        <v>4476</v>
      </c>
    </row>
    <row r="213">
      <c r="A213" s="345" t="s">
        <v>4477</v>
      </c>
      <c r="B213" s="345" t="s">
        <v>4478</v>
      </c>
    </row>
    <row r="214">
      <c r="A214" s="345" t="s">
        <v>290</v>
      </c>
      <c r="B214" s="345" t="s">
        <v>4479</v>
      </c>
    </row>
    <row r="215">
      <c r="A215" s="345" t="s">
        <v>4480</v>
      </c>
      <c r="B215" s="345" t="s">
        <v>1529</v>
      </c>
    </row>
    <row r="216">
      <c r="A216" s="345" t="s">
        <v>293</v>
      </c>
      <c r="B216" s="345" t="s">
        <v>4481</v>
      </c>
    </row>
    <row r="217">
      <c r="A217" s="345" t="s">
        <v>4482</v>
      </c>
      <c r="B217" s="345" t="s">
        <v>4483</v>
      </c>
    </row>
    <row r="218">
      <c r="A218" s="345" t="s">
        <v>282</v>
      </c>
      <c r="B218" s="345" t="s">
        <v>1536</v>
      </c>
    </row>
    <row r="219">
      <c r="A219" s="345" t="s">
        <v>4484</v>
      </c>
      <c r="B219" s="345" t="s">
        <v>4485</v>
      </c>
    </row>
    <row r="220">
      <c r="A220" s="345" t="s">
        <v>2645</v>
      </c>
      <c r="B220" s="345" t="s">
        <v>4486</v>
      </c>
    </row>
    <row r="221">
      <c r="A221" s="345" t="s">
        <v>4487</v>
      </c>
      <c r="B221" s="345" t="s">
        <v>1540</v>
      </c>
    </row>
    <row r="222">
      <c r="A222" s="345" t="s">
        <v>2234</v>
      </c>
      <c r="B222" s="345" t="s">
        <v>4488</v>
      </c>
    </row>
    <row r="223">
      <c r="A223" s="345" t="s">
        <v>4489</v>
      </c>
      <c r="B223" s="345" t="s">
        <v>4490</v>
      </c>
    </row>
    <row r="224">
      <c r="A224" s="345" t="s">
        <v>4491</v>
      </c>
      <c r="B224" s="345" t="s">
        <v>4492</v>
      </c>
    </row>
    <row r="225">
      <c r="A225" s="345" t="s">
        <v>4493</v>
      </c>
      <c r="B225" s="345" t="s">
        <v>4494</v>
      </c>
    </row>
    <row r="226">
      <c r="A226" s="345" t="s">
        <v>1001</v>
      </c>
      <c r="B226" s="345" t="s">
        <v>4495</v>
      </c>
    </row>
    <row r="227">
      <c r="A227" s="345" t="s">
        <v>4496</v>
      </c>
      <c r="B227" s="345" t="s">
        <v>4497</v>
      </c>
    </row>
    <row r="228">
      <c r="A228" s="345" t="s">
        <v>4498</v>
      </c>
      <c r="B228" s="345" t="s">
        <v>4499</v>
      </c>
    </row>
    <row r="229">
      <c r="A229" s="345" t="s">
        <v>4500</v>
      </c>
      <c r="B229" s="345" t="s">
        <v>4501</v>
      </c>
    </row>
    <row r="230">
      <c r="A230" s="345" t="s">
        <v>4502</v>
      </c>
      <c r="B230" s="345" t="s">
        <v>4503</v>
      </c>
    </row>
    <row r="231">
      <c r="A231" s="345" t="s">
        <v>4504</v>
      </c>
      <c r="B231" s="345" t="s">
        <v>4505</v>
      </c>
    </row>
    <row r="232">
      <c r="A232" s="345" t="s">
        <v>4506</v>
      </c>
      <c r="B232" s="345" t="s">
        <v>4507</v>
      </c>
    </row>
    <row r="233">
      <c r="A233" s="345" t="s">
        <v>4508</v>
      </c>
      <c r="B233" s="345" t="s">
        <v>4509</v>
      </c>
    </row>
    <row r="234">
      <c r="A234" s="345" t="s">
        <v>32</v>
      </c>
      <c r="B234" s="345" t="s">
        <v>4510</v>
      </c>
    </row>
    <row r="235">
      <c r="A235" s="345" t="s">
        <v>4511</v>
      </c>
      <c r="B235" s="345" t="s">
        <v>4512</v>
      </c>
    </row>
    <row r="236">
      <c r="A236" s="345" t="s">
        <v>649</v>
      </c>
      <c r="B236" s="345" t="s">
        <v>4513</v>
      </c>
    </row>
    <row r="237">
      <c r="A237" s="345" t="s">
        <v>4514</v>
      </c>
      <c r="B237" s="345" t="s">
        <v>4515</v>
      </c>
    </row>
    <row r="238">
      <c r="A238" s="345" t="s">
        <v>23</v>
      </c>
      <c r="B238" s="345" t="s">
        <v>4516</v>
      </c>
    </row>
    <row r="239">
      <c r="A239" s="345" t="s">
        <v>4517</v>
      </c>
      <c r="B239" s="345" t="s">
        <v>4518</v>
      </c>
    </row>
    <row r="240">
      <c r="A240" s="345" t="s">
        <v>660</v>
      </c>
      <c r="B240" s="345" t="s">
        <v>4519</v>
      </c>
    </row>
    <row r="241">
      <c r="A241" s="345" t="s">
        <v>4520</v>
      </c>
      <c r="B241" s="345" t="s">
        <v>4521</v>
      </c>
    </row>
    <row r="242">
      <c r="A242" s="345" t="s">
        <v>584</v>
      </c>
      <c r="B242" s="345" t="s">
        <v>4522</v>
      </c>
    </row>
    <row r="243">
      <c r="A243" s="345" t="s">
        <v>4523</v>
      </c>
      <c r="B243" s="345" t="s">
        <v>4524</v>
      </c>
    </row>
    <row r="244">
      <c r="A244" s="345" t="s">
        <v>587</v>
      </c>
      <c r="B244" s="345" t="s">
        <v>4525</v>
      </c>
    </row>
    <row r="245">
      <c r="A245" s="345" t="s">
        <v>4526</v>
      </c>
      <c r="B245" s="345" t="s">
        <v>4527</v>
      </c>
    </row>
    <row r="246">
      <c r="A246" s="345" t="s">
        <v>590</v>
      </c>
      <c r="B246" s="345" t="s">
        <v>4528</v>
      </c>
    </row>
    <row r="247">
      <c r="A247" s="345" t="s">
        <v>4529</v>
      </c>
      <c r="B247" s="345" t="s">
        <v>4530</v>
      </c>
    </row>
    <row r="248">
      <c r="A248" s="345" t="s">
        <v>826</v>
      </c>
      <c r="B248" s="345" t="s">
        <v>4531</v>
      </c>
    </row>
    <row r="249">
      <c r="A249" s="345" t="s">
        <v>4532</v>
      </c>
      <c r="B249" s="345" t="s">
        <v>4533</v>
      </c>
    </row>
    <row r="250">
      <c r="A250" s="345" t="s">
        <v>831</v>
      </c>
      <c r="B250" s="345" t="s">
        <v>1603</v>
      </c>
    </row>
    <row r="251">
      <c r="A251" s="345" t="s">
        <v>834</v>
      </c>
      <c r="B251" s="345" t="s">
        <v>4534</v>
      </c>
    </row>
    <row r="252">
      <c r="A252" s="345" t="s">
        <v>847</v>
      </c>
      <c r="B252" s="345" t="s">
        <v>1610</v>
      </c>
    </row>
    <row r="253">
      <c r="A253" s="345" t="s">
        <v>3133</v>
      </c>
      <c r="B253" s="345" t="s">
        <v>4535</v>
      </c>
    </row>
    <row r="254">
      <c r="A254" s="345" t="s">
        <v>745</v>
      </c>
      <c r="B254" s="345" t="s">
        <v>4536</v>
      </c>
    </row>
    <row r="255">
      <c r="A255" s="345" t="s">
        <v>4537</v>
      </c>
      <c r="B255" s="345" t="s">
        <v>1618</v>
      </c>
    </row>
    <row r="256">
      <c r="A256" s="345" t="s">
        <v>905</v>
      </c>
      <c r="B256" s="345" t="s">
        <v>4538</v>
      </c>
    </row>
    <row r="257">
      <c r="A257" s="345" t="s">
        <v>908</v>
      </c>
      <c r="B257" s="345" t="s">
        <v>4539</v>
      </c>
    </row>
    <row r="258">
      <c r="A258" s="345" t="s">
        <v>913</v>
      </c>
      <c r="B258" s="345" t="s">
        <v>1625</v>
      </c>
    </row>
    <row r="259">
      <c r="A259" s="345" t="s">
        <v>4540</v>
      </c>
      <c r="B259" s="345" t="s">
        <v>4541</v>
      </c>
    </row>
    <row r="260">
      <c r="A260" s="345" t="s">
        <v>34</v>
      </c>
      <c r="B260" s="345" t="s">
        <v>4542</v>
      </c>
    </row>
    <row r="261">
      <c r="A261" s="345" t="s">
        <v>4543</v>
      </c>
      <c r="B261" s="345" t="s">
        <v>4544</v>
      </c>
    </row>
    <row r="262">
      <c r="A262" s="345" t="s">
        <v>938</v>
      </c>
      <c r="B262" s="345" t="s">
        <v>4545</v>
      </c>
    </row>
    <row r="263">
      <c r="A263" s="345" t="s">
        <v>799</v>
      </c>
      <c r="B263" s="345" t="s">
        <v>1647</v>
      </c>
    </row>
    <row r="264">
      <c r="A264" s="345" t="s">
        <v>4546</v>
      </c>
      <c r="B264" s="345" t="s">
        <v>4547</v>
      </c>
    </row>
    <row r="265">
      <c r="A265" s="345" t="s">
        <v>4548</v>
      </c>
      <c r="B265" s="345" t="s">
        <v>1654</v>
      </c>
    </row>
    <row r="266">
      <c r="A266" s="345" t="s">
        <v>2153</v>
      </c>
      <c r="B266" s="345" t="s">
        <v>4549</v>
      </c>
    </row>
    <row r="267">
      <c r="A267" s="345" t="s">
        <v>4550</v>
      </c>
      <c r="B267" s="345" t="s">
        <v>1661</v>
      </c>
    </row>
    <row r="268">
      <c r="A268" s="345" t="s">
        <v>4551</v>
      </c>
      <c r="B268" s="345" t="s">
        <v>1667</v>
      </c>
    </row>
    <row r="269">
      <c r="A269" s="345" t="s">
        <v>969</v>
      </c>
      <c r="B269" s="345" t="s">
        <v>4552</v>
      </c>
    </row>
    <row r="270">
      <c r="A270" s="345" t="s">
        <v>4553</v>
      </c>
      <c r="B270" s="345" t="s">
        <v>4554</v>
      </c>
    </row>
    <row r="271">
      <c r="A271" s="345" t="s">
        <v>222</v>
      </c>
      <c r="B271" s="345" t="s">
        <v>4555</v>
      </c>
    </row>
    <row r="272">
      <c r="A272" s="345" t="s">
        <v>4556</v>
      </c>
      <c r="B272" s="345" t="s">
        <v>4557</v>
      </c>
    </row>
    <row r="273">
      <c r="A273" s="345" t="s">
        <v>974</v>
      </c>
      <c r="B273" s="345" t="s">
        <v>1674</v>
      </c>
    </row>
    <row r="274">
      <c r="A274" s="345" t="s">
        <v>4558</v>
      </c>
      <c r="B274" s="345" t="s">
        <v>4559</v>
      </c>
    </row>
    <row r="275">
      <c r="A275" s="345" t="s">
        <v>264</v>
      </c>
      <c r="B275" s="345" t="s">
        <v>4560</v>
      </c>
    </row>
    <row r="276">
      <c r="A276" s="345" t="s">
        <v>4561</v>
      </c>
      <c r="B276" s="345" t="s">
        <v>1689</v>
      </c>
    </row>
    <row r="277">
      <c r="A277" s="345" t="s">
        <v>265</v>
      </c>
      <c r="B277" s="345" t="s">
        <v>1696</v>
      </c>
    </row>
    <row r="278">
      <c r="A278" s="345" t="s">
        <v>4562</v>
      </c>
      <c r="B278" s="345" t="s">
        <v>1704</v>
      </c>
    </row>
    <row r="279">
      <c r="A279" s="345" t="s">
        <v>977</v>
      </c>
      <c r="B279" s="345" t="s">
        <v>1710</v>
      </c>
    </row>
    <row r="280">
      <c r="A280" s="345" t="s">
        <v>4563</v>
      </c>
      <c r="B280" s="345" t="s">
        <v>1715</v>
      </c>
    </row>
    <row r="281">
      <c r="A281" s="345" t="s">
        <v>979</v>
      </c>
      <c r="B281" s="345" t="s">
        <v>1722</v>
      </c>
    </row>
    <row r="282">
      <c r="A282" s="345" t="s">
        <v>4564</v>
      </c>
      <c r="B282" s="345" t="s">
        <v>4565</v>
      </c>
    </row>
    <row r="283">
      <c r="A283" s="345" t="s">
        <v>1333</v>
      </c>
      <c r="B283" s="345" t="s">
        <v>4566</v>
      </c>
    </row>
    <row r="284">
      <c r="A284" s="345" t="s">
        <v>4567</v>
      </c>
      <c r="B284" s="345" t="s">
        <v>4568</v>
      </c>
    </row>
    <row r="285">
      <c r="A285" s="345" t="s">
        <v>1336</v>
      </c>
      <c r="B285" s="345" t="s">
        <v>3921</v>
      </c>
    </row>
    <row r="286">
      <c r="A286" s="345" t="s">
        <v>4569</v>
      </c>
      <c r="B286" s="345" t="s">
        <v>4570</v>
      </c>
    </row>
    <row r="287">
      <c r="A287" s="345" t="s">
        <v>1339</v>
      </c>
      <c r="B287" s="345" t="s">
        <v>4571</v>
      </c>
    </row>
    <row r="288">
      <c r="A288" s="345" t="s">
        <v>4572</v>
      </c>
      <c r="B288" s="345" t="s">
        <v>4573</v>
      </c>
    </row>
    <row r="289">
      <c r="A289" s="345" t="s">
        <v>28</v>
      </c>
      <c r="B289" s="345" t="s">
        <v>4574</v>
      </c>
    </row>
    <row r="290">
      <c r="A290" s="345" t="s">
        <v>4575</v>
      </c>
      <c r="B290" s="345" t="s">
        <v>4576</v>
      </c>
    </row>
    <row r="291">
      <c r="A291" s="345" t="s">
        <v>1344</v>
      </c>
      <c r="B291" s="345" t="s">
        <v>4577</v>
      </c>
    </row>
    <row r="292">
      <c r="A292" s="345" t="s">
        <v>4578</v>
      </c>
      <c r="B292" s="345" t="s">
        <v>4579</v>
      </c>
    </row>
    <row r="293">
      <c r="A293" s="345" t="s">
        <v>3138</v>
      </c>
      <c r="B293" s="345" t="s">
        <v>4580</v>
      </c>
    </row>
    <row r="294">
      <c r="A294" s="345" t="s">
        <v>410</v>
      </c>
      <c r="B294" s="345" t="s">
        <v>4581</v>
      </c>
    </row>
    <row r="295">
      <c r="A295" s="345" t="s">
        <v>4582</v>
      </c>
      <c r="B295" s="345" t="s">
        <v>4583</v>
      </c>
    </row>
    <row r="296">
      <c r="A296" s="345" t="s">
        <v>778</v>
      </c>
      <c r="B296" s="345" t="s">
        <v>4584</v>
      </c>
    </row>
    <row r="297">
      <c r="A297" s="345" t="s">
        <v>4585</v>
      </c>
      <c r="B297" s="345" t="s">
        <v>4586</v>
      </c>
    </row>
    <row r="298">
      <c r="A298" s="345" t="s">
        <v>781</v>
      </c>
      <c r="B298" s="345" t="s">
        <v>4587</v>
      </c>
    </row>
    <row r="299">
      <c r="A299" s="345" t="s">
        <v>4588</v>
      </c>
      <c r="B299" s="345" t="s">
        <v>4589</v>
      </c>
    </row>
    <row r="300">
      <c r="A300" s="345" t="s">
        <v>1064</v>
      </c>
      <c r="B300" s="345" t="s">
        <v>4590</v>
      </c>
    </row>
    <row r="301">
      <c r="A301" s="345" t="s">
        <v>4591</v>
      </c>
      <c r="B301" s="345" t="s">
        <v>4592</v>
      </c>
    </row>
    <row r="302">
      <c r="A302" s="345" t="s">
        <v>1070</v>
      </c>
      <c r="B302" s="345" t="s">
        <v>4593</v>
      </c>
    </row>
    <row r="303">
      <c r="A303" s="345" t="s">
        <v>4594</v>
      </c>
      <c r="B303" s="345" t="s">
        <v>4595</v>
      </c>
    </row>
    <row r="304">
      <c r="A304" s="345" t="s">
        <v>1067</v>
      </c>
      <c r="B304" s="345" t="s">
        <v>4596</v>
      </c>
    </row>
    <row r="305">
      <c r="A305" s="345" t="s">
        <v>4597</v>
      </c>
      <c r="B305" s="345" t="s">
        <v>4598</v>
      </c>
    </row>
    <row r="306">
      <c r="A306" s="345" t="s">
        <v>1391</v>
      </c>
      <c r="B306" s="345" t="s">
        <v>4599</v>
      </c>
    </row>
    <row r="307">
      <c r="A307" s="345" t="s">
        <v>4600</v>
      </c>
      <c r="B307" s="345" t="s">
        <v>4601</v>
      </c>
    </row>
    <row r="308">
      <c r="A308" s="345" t="s">
        <v>1394</v>
      </c>
      <c r="B308" s="345" t="s">
        <v>4602</v>
      </c>
    </row>
    <row r="309">
      <c r="A309" s="345" t="s">
        <v>4603</v>
      </c>
      <c r="B309" s="345" t="s">
        <v>4604</v>
      </c>
    </row>
    <row r="310">
      <c r="A310" s="345" t="s">
        <v>74</v>
      </c>
      <c r="B310" s="345" t="s">
        <v>4605</v>
      </c>
    </row>
    <row r="311">
      <c r="A311" s="345" t="s">
        <v>4606</v>
      </c>
      <c r="B311" s="345" t="s">
        <v>4607</v>
      </c>
    </row>
    <row r="312">
      <c r="A312" s="345" t="s">
        <v>1401</v>
      </c>
      <c r="B312" s="345" t="s">
        <v>4608</v>
      </c>
    </row>
    <row r="313">
      <c r="A313" s="345" t="s">
        <v>4609</v>
      </c>
      <c r="B313" s="345" t="s">
        <v>4610</v>
      </c>
    </row>
    <row r="314">
      <c r="A314" s="345" t="s">
        <v>1258</v>
      </c>
      <c r="B314" s="345" t="s">
        <v>4611</v>
      </c>
    </row>
    <row r="315">
      <c r="A315" s="345" t="s">
        <v>4612</v>
      </c>
      <c r="B315" s="345" t="s">
        <v>4613</v>
      </c>
    </row>
    <row r="316">
      <c r="A316" s="345" t="s">
        <v>784</v>
      </c>
      <c r="B316" s="345" t="s">
        <v>4614</v>
      </c>
    </row>
    <row r="317">
      <c r="A317" s="345" t="s">
        <v>4615</v>
      </c>
      <c r="B317" s="345" t="s">
        <v>4616</v>
      </c>
    </row>
    <row r="318">
      <c r="A318" s="345" t="s">
        <v>787</v>
      </c>
      <c r="B318" s="345" t="s">
        <v>4617</v>
      </c>
    </row>
    <row r="319">
      <c r="A319" s="345" t="s">
        <v>4618</v>
      </c>
      <c r="B319" s="345" t="s">
        <v>4619</v>
      </c>
    </row>
    <row r="320">
      <c r="A320" s="345" t="s">
        <v>412</v>
      </c>
      <c r="B320" s="345" t="s">
        <v>4620</v>
      </c>
    </row>
    <row r="321">
      <c r="A321" s="345" t="s">
        <v>4621</v>
      </c>
      <c r="B321" s="345" t="s">
        <v>4622</v>
      </c>
    </row>
    <row r="322">
      <c r="A322" s="345" t="s">
        <v>1292</v>
      </c>
      <c r="B322" s="345" t="s">
        <v>4623</v>
      </c>
    </row>
    <row r="323">
      <c r="A323" s="345" t="s">
        <v>4624</v>
      </c>
      <c r="B323" s="345" t="s">
        <v>4625</v>
      </c>
    </row>
    <row r="324">
      <c r="A324" s="345" t="s">
        <v>1298</v>
      </c>
      <c r="B324" s="345" t="s">
        <v>4626</v>
      </c>
    </row>
    <row r="325">
      <c r="A325" s="345" t="s">
        <v>4627</v>
      </c>
      <c r="B325" s="345" t="s">
        <v>4628</v>
      </c>
    </row>
    <row r="326">
      <c r="A326" s="345" t="s">
        <v>4629</v>
      </c>
      <c r="B326" s="345" t="s">
        <v>4630</v>
      </c>
    </row>
    <row r="327">
      <c r="A327" s="345" t="s">
        <v>4631</v>
      </c>
      <c r="B327" s="345" t="s">
        <v>4632</v>
      </c>
    </row>
    <row r="328">
      <c r="A328" s="345" t="s">
        <v>4633</v>
      </c>
      <c r="B328" s="345" t="s">
        <v>4634</v>
      </c>
    </row>
    <row r="329">
      <c r="A329" s="345" t="s">
        <v>1304</v>
      </c>
      <c r="B329" s="345" t="s">
        <v>4635</v>
      </c>
    </row>
    <row r="330">
      <c r="A330" s="345" t="s">
        <v>4636</v>
      </c>
      <c r="B330" s="345" t="s">
        <v>4637</v>
      </c>
    </row>
    <row r="331">
      <c r="A331" s="345" t="s">
        <v>1576</v>
      </c>
      <c r="B331" s="345" t="s">
        <v>4638</v>
      </c>
    </row>
    <row r="332">
      <c r="A332" s="345" t="s">
        <v>4639</v>
      </c>
      <c r="B332" s="345" t="s">
        <v>4640</v>
      </c>
    </row>
    <row r="333">
      <c r="A333" s="345" t="s">
        <v>1501</v>
      </c>
      <c r="B333" s="345" t="s">
        <v>4641</v>
      </c>
    </row>
    <row r="334">
      <c r="A334" s="345" t="s">
        <v>4642</v>
      </c>
      <c r="B334" s="345" t="s">
        <v>4643</v>
      </c>
    </row>
    <row r="335">
      <c r="A335" s="345" t="s">
        <v>1347</v>
      </c>
      <c r="B335" s="345" t="s">
        <v>4644</v>
      </c>
    </row>
    <row r="336">
      <c r="A336" s="345" t="s">
        <v>4645</v>
      </c>
      <c r="B336" s="345" t="s">
        <v>4646</v>
      </c>
    </row>
    <row r="337">
      <c r="A337" s="345" t="s">
        <v>1359</v>
      </c>
      <c r="B337" s="345" t="s">
        <v>4647</v>
      </c>
    </row>
    <row r="338">
      <c r="A338" s="345" t="s">
        <v>4648</v>
      </c>
      <c r="B338" s="345" t="s">
        <v>4649</v>
      </c>
    </row>
    <row r="339">
      <c r="A339" s="345" t="s">
        <v>1353</v>
      </c>
      <c r="B339" s="345" t="s">
        <v>4650</v>
      </c>
    </row>
    <row r="340">
      <c r="A340" s="345" t="s">
        <v>4651</v>
      </c>
      <c r="B340" s="345" t="s">
        <v>4652</v>
      </c>
    </row>
    <row r="341">
      <c r="A341" s="345" t="s">
        <v>1356</v>
      </c>
      <c r="B341" s="345" t="s">
        <v>4653</v>
      </c>
    </row>
    <row r="342">
      <c r="A342" s="345" t="s">
        <v>4654</v>
      </c>
      <c r="B342" s="345" t="s">
        <v>4655</v>
      </c>
    </row>
    <row r="343">
      <c r="A343" s="345" t="s">
        <v>2331</v>
      </c>
      <c r="B343" s="345" t="s">
        <v>4656</v>
      </c>
    </row>
    <row r="344">
      <c r="A344" s="345" t="s">
        <v>4657</v>
      </c>
      <c r="B344" s="345" t="s">
        <v>4658</v>
      </c>
    </row>
    <row r="345">
      <c r="A345" s="345" t="s">
        <v>2335</v>
      </c>
      <c r="B345" s="345" t="s">
        <v>4659</v>
      </c>
    </row>
    <row r="346">
      <c r="A346" s="345" t="s">
        <v>4660</v>
      </c>
      <c r="B346" s="345" t="s">
        <v>4661</v>
      </c>
    </row>
    <row r="347">
      <c r="A347" s="345" t="s">
        <v>2341</v>
      </c>
      <c r="B347" s="345" t="s">
        <v>4662</v>
      </c>
    </row>
    <row r="348">
      <c r="A348" s="345" t="s">
        <v>4663</v>
      </c>
      <c r="B348" s="345" t="s">
        <v>4664</v>
      </c>
    </row>
    <row r="349">
      <c r="A349" s="345" t="s">
        <v>2344</v>
      </c>
      <c r="B349" s="345" t="s">
        <v>4665</v>
      </c>
    </row>
    <row r="350">
      <c r="A350" s="345" t="s">
        <v>4666</v>
      </c>
      <c r="B350" s="345" t="s">
        <v>4667</v>
      </c>
    </row>
    <row r="351">
      <c r="A351" s="345" t="s">
        <v>2350</v>
      </c>
      <c r="B351" s="345" t="s">
        <v>4668</v>
      </c>
    </row>
    <row r="352">
      <c r="A352" s="345" t="s">
        <v>4669</v>
      </c>
      <c r="B352" s="345" t="s">
        <v>4670</v>
      </c>
    </row>
    <row r="353">
      <c r="A353" s="345" t="s">
        <v>1622</v>
      </c>
      <c r="B353" s="345" t="s">
        <v>4671</v>
      </c>
    </row>
    <row r="354">
      <c r="A354" s="345" t="s">
        <v>4672</v>
      </c>
      <c r="B354" s="345" t="s">
        <v>4673</v>
      </c>
    </row>
    <row r="355">
      <c r="A355" s="345" t="s">
        <v>1613</v>
      </c>
      <c r="B355" s="345" t="s">
        <v>4674</v>
      </c>
    </row>
    <row r="356">
      <c r="A356" s="345" t="s">
        <v>4675</v>
      </c>
      <c r="B356" s="345" t="s">
        <v>4676</v>
      </c>
    </row>
    <row r="357">
      <c r="A357" s="345" t="s">
        <v>1615</v>
      </c>
      <c r="B357" s="345" t="s">
        <v>4677</v>
      </c>
    </row>
    <row r="358">
      <c r="A358" s="345" t="s">
        <v>4678</v>
      </c>
      <c r="B358" s="345" t="s">
        <v>4679</v>
      </c>
    </row>
    <row r="359">
      <c r="A359" s="345" t="s">
        <v>1814</v>
      </c>
      <c r="B359" s="345" t="s">
        <v>4680</v>
      </c>
    </row>
    <row r="360">
      <c r="A360" s="345" t="s">
        <v>4681</v>
      </c>
      <c r="B360" s="345" t="s">
        <v>4682</v>
      </c>
    </row>
    <row r="361">
      <c r="A361" s="345" t="s">
        <v>1803</v>
      </c>
      <c r="B361" s="345" t="s">
        <v>4683</v>
      </c>
    </row>
    <row r="362">
      <c r="A362" s="345" t="s">
        <v>4684</v>
      </c>
      <c r="B362" s="345" t="s">
        <v>4685</v>
      </c>
    </row>
    <row r="363">
      <c r="A363" s="345" t="s">
        <v>1808</v>
      </c>
      <c r="B363" s="345" t="s">
        <v>4686</v>
      </c>
    </row>
    <row r="364">
      <c r="A364" s="345" t="s">
        <v>4687</v>
      </c>
      <c r="B364" s="345" t="s">
        <v>4688</v>
      </c>
    </row>
    <row r="365">
      <c r="A365" s="345" t="s">
        <v>735</v>
      </c>
      <c r="B365" s="345" t="s">
        <v>4689</v>
      </c>
    </row>
    <row r="366">
      <c r="A366" s="345" t="s">
        <v>4690</v>
      </c>
      <c r="B366" s="345" t="s">
        <v>4691</v>
      </c>
    </row>
    <row r="367">
      <c r="A367" s="345" t="s">
        <v>732</v>
      </c>
      <c r="B367" s="345" t="s">
        <v>4692</v>
      </c>
    </row>
    <row r="368">
      <c r="A368" s="345" t="s">
        <v>4693</v>
      </c>
      <c r="B368" s="345" t="s">
        <v>4694</v>
      </c>
    </row>
    <row r="369">
      <c r="A369" s="345" t="s">
        <v>760</v>
      </c>
      <c r="B369" s="345" t="s">
        <v>4695</v>
      </c>
    </row>
    <row r="370">
      <c r="A370" s="345" t="s">
        <v>4696</v>
      </c>
      <c r="B370" s="345" t="s">
        <v>4697</v>
      </c>
    </row>
    <row r="371">
      <c r="A371" s="345" t="s">
        <v>763</v>
      </c>
      <c r="B371" s="345" t="s">
        <v>4698</v>
      </c>
    </row>
    <row r="372">
      <c r="A372" s="345" t="s">
        <v>4699</v>
      </c>
      <c r="B372" s="345" t="s">
        <v>4700</v>
      </c>
    </row>
    <row r="373">
      <c r="A373" s="345" t="s">
        <v>811</v>
      </c>
      <c r="B373" s="345" t="s">
        <v>4701</v>
      </c>
    </row>
    <row r="374">
      <c r="A374" s="345" t="s">
        <v>4702</v>
      </c>
      <c r="B374" s="345" t="s">
        <v>4703</v>
      </c>
    </row>
    <row r="375">
      <c r="A375" s="345" t="s">
        <v>2301</v>
      </c>
      <c r="B375" s="345" t="s">
        <v>4704</v>
      </c>
    </row>
    <row r="376">
      <c r="A376" s="345" t="s">
        <v>2307</v>
      </c>
      <c r="B376" s="345" t="s">
        <v>4705</v>
      </c>
    </row>
    <row r="377">
      <c r="A377" s="345" t="s">
        <v>2523</v>
      </c>
      <c r="B377" s="345" t="s">
        <v>4706</v>
      </c>
    </row>
    <row r="378">
      <c r="A378" s="345" t="s">
        <v>4707</v>
      </c>
      <c r="B378" s="345" t="s">
        <v>4708</v>
      </c>
    </row>
    <row r="379">
      <c r="A379" s="345" t="s">
        <v>2528</v>
      </c>
      <c r="B379" s="345" t="s">
        <v>4709</v>
      </c>
    </row>
    <row r="380">
      <c r="A380" s="345" t="s">
        <v>4710</v>
      </c>
      <c r="B380" s="345" t="s">
        <v>4711</v>
      </c>
    </row>
    <row r="381">
      <c r="A381" s="345" t="s">
        <v>619</v>
      </c>
      <c r="B381" s="345" t="s">
        <v>4712</v>
      </c>
    </row>
    <row r="382">
      <c r="A382" s="345" t="s">
        <v>4713</v>
      </c>
      <c r="B382" s="345" t="s">
        <v>4714</v>
      </c>
    </row>
    <row r="383">
      <c r="A383" s="345" t="s">
        <v>622</v>
      </c>
      <c r="B383" s="345" t="s">
        <v>4715</v>
      </c>
    </row>
    <row r="384">
      <c r="A384" s="345" t="s">
        <v>4716</v>
      </c>
      <c r="B384" s="345" t="s">
        <v>4717</v>
      </c>
    </row>
    <row r="385">
      <c r="A385" s="345" t="s">
        <v>625</v>
      </c>
      <c r="B385" s="345" t="s">
        <v>4718</v>
      </c>
    </row>
    <row r="386">
      <c r="A386" s="345" t="s">
        <v>4719</v>
      </c>
      <c r="B386" s="345" t="s">
        <v>4720</v>
      </c>
    </row>
    <row r="387">
      <c r="A387" s="345" t="s">
        <v>628</v>
      </c>
      <c r="B387" s="345" t="s">
        <v>4721</v>
      </c>
    </row>
    <row r="388">
      <c r="A388" s="345" t="s">
        <v>4722</v>
      </c>
      <c r="B388" s="345" t="s">
        <v>4723</v>
      </c>
    </row>
    <row r="389">
      <c r="A389" s="345" t="s">
        <v>723</v>
      </c>
      <c r="B389" s="345" t="s">
        <v>4724</v>
      </c>
    </row>
    <row r="390">
      <c r="A390" s="345" t="s">
        <v>4725</v>
      </c>
      <c r="B390" s="345" t="s">
        <v>4726</v>
      </c>
    </row>
    <row r="391">
      <c r="A391" s="345" t="s">
        <v>2792</v>
      </c>
      <c r="B391" s="345" t="s">
        <v>4727</v>
      </c>
    </row>
    <row r="392">
      <c r="A392" s="345" t="s">
        <v>4728</v>
      </c>
      <c r="B392" s="345" t="s">
        <v>4729</v>
      </c>
    </row>
    <row r="393">
      <c r="A393" s="345" t="s">
        <v>2801</v>
      </c>
      <c r="B393" s="345" t="s">
        <v>4730</v>
      </c>
    </row>
    <row r="394">
      <c r="A394" s="345" t="s">
        <v>4731</v>
      </c>
      <c r="B394" s="345" t="s">
        <v>4732</v>
      </c>
    </row>
    <row r="395">
      <c r="A395" s="345" t="s">
        <v>4733</v>
      </c>
      <c r="B395" s="345" t="s">
        <v>4734</v>
      </c>
    </row>
    <row r="396">
      <c r="A396" s="345" t="s">
        <v>4735</v>
      </c>
      <c r="B396" s="345" t="s">
        <v>4736</v>
      </c>
    </row>
    <row r="397">
      <c r="A397" s="345" t="s">
        <v>2795</v>
      </c>
      <c r="B397" s="345" t="s">
        <v>4737</v>
      </c>
    </row>
    <row r="398">
      <c r="A398" s="345" t="s">
        <v>4738</v>
      </c>
      <c r="B398" s="345" t="s">
        <v>4739</v>
      </c>
    </row>
    <row r="399">
      <c r="A399" s="345" t="s">
        <v>297</v>
      </c>
      <c r="B399" s="345" t="s">
        <v>4740</v>
      </c>
    </row>
    <row r="400">
      <c r="A400" s="345" t="s">
        <v>4741</v>
      </c>
      <c r="B400" s="345" t="s">
        <v>4742</v>
      </c>
    </row>
    <row r="401">
      <c r="A401" s="345" t="s">
        <v>700</v>
      </c>
      <c r="B401" s="345" t="s">
        <v>4743</v>
      </c>
    </row>
    <row r="402">
      <c r="A402" s="345" t="s">
        <v>4744</v>
      </c>
      <c r="B402" s="345" t="s">
        <v>4745</v>
      </c>
    </row>
    <row r="403">
      <c r="A403" s="345" t="s">
        <v>775</v>
      </c>
      <c r="B403" s="345" t="s">
        <v>4746</v>
      </c>
    </row>
    <row r="404">
      <c r="A404" s="345" t="s">
        <v>4747</v>
      </c>
      <c r="B404" s="345" t="s">
        <v>4748</v>
      </c>
    </row>
    <row r="405">
      <c r="A405" s="345" t="s">
        <v>1721</v>
      </c>
      <c r="B405" s="345" t="s">
        <v>4749</v>
      </c>
    </row>
    <row r="406">
      <c r="A406" s="345" t="s">
        <v>1726</v>
      </c>
      <c r="B406" s="345" t="s">
        <v>4750</v>
      </c>
    </row>
    <row r="407">
      <c r="A407" s="345" t="s">
        <v>1731</v>
      </c>
      <c r="B407" s="345" t="s">
        <v>4751</v>
      </c>
    </row>
    <row r="408">
      <c r="A408" s="345" t="s">
        <v>1737</v>
      </c>
      <c r="B408" s="345" t="s">
        <v>4752</v>
      </c>
    </row>
    <row r="409">
      <c r="A409" s="345" t="s">
        <v>941</v>
      </c>
      <c r="B409" s="345" t="s">
        <v>4753</v>
      </c>
    </row>
    <row r="410">
      <c r="A410" s="345" t="s">
        <v>4754</v>
      </c>
      <c r="B410" s="345" t="s">
        <v>4755</v>
      </c>
    </row>
    <row r="411">
      <c r="A411" s="345" t="s">
        <v>1222</v>
      </c>
      <c r="B411" s="345" t="s">
        <v>4756</v>
      </c>
    </row>
    <row r="412">
      <c r="A412" s="345" t="s">
        <v>4757</v>
      </c>
      <c r="B412" s="345" t="s">
        <v>4758</v>
      </c>
    </row>
    <row r="413">
      <c r="A413" s="345" t="s">
        <v>1231</v>
      </c>
      <c r="B413" s="345" t="s">
        <v>4759</v>
      </c>
    </row>
    <row r="414">
      <c r="A414" s="345" t="s">
        <v>4760</v>
      </c>
      <c r="B414" s="345" t="s">
        <v>4761</v>
      </c>
    </row>
    <row r="415">
      <c r="A415" s="345" t="s">
        <v>1234</v>
      </c>
      <c r="B415" s="345" t="s">
        <v>4762</v>
      </c>
    </row>
    <row r="416">
      <c r="A416" s="345" t="s">
        <v>2166</v>
      </c>
      <c r="B416" s="345" t="s">
        <v>4763</v>
      </c>
    </row>
    <row r="417">
      <c r="A417" s="345" t="s">
        <v>4764</v>
      </c>
      <c r="B417" s="345" t="s">
        <v>4765</v>
      </c>
    </row>
    <row r="418">
      <c r="A418" s="345" t="s">
        <v>2171</v>
      </c>
      <c r="B418" s="345" t="s">
        <v>4766</v>
      </c>
    </row>
    <row r="419">
      <c r="A419" s="345" t="s">
        <v>4767</v>
      </c>
      <c r="B419" s="345" t="s">
        <v>4768</v>
      </c>
    </row>
    <row r="420">
      <c r="A420" s="345" t="s">
        <v>966</v>
      </c>
      <c r="B420" s="345" t="s">
        <v>4769</v>
      </c>
    </row>
    <row r="421">
      <c r="A421" s="345" t="s">
        <v>4770</v>
      </c>
      <c r="B421" s="345" t="s">
        <v>4771</v>
      </c>
    </row>
    <row r="422">
      <c r="A422" s="345" t="s">
        <v>576</v>
      </c>
      <c r="B422" s="345" t="s">
        <v>4772</v>
      </c>
    </row>
    <row r="423">
      <c r="A423" s="345" t="s">
        <v>4773</v>
      </c>
      <c r="B423" s="345" t="s">
        <v>4774</v>
      </c>
    </row>
    <row r="424">
      <c r="A424" s="345" t="s">
        <v>4775</v>
      </c>
      <c r="B424" s="345" t="s">
        <v>4776</v>
      </c>
    </row>
    <row r="425">
      <c r="A425" s="345" t="s">
        <v>992</v>
      </c>
      <c r="B425" s="345" t="s">
        <v>4777</v>
      </c>
    </row>
    <row r="426">
      <c r="A426" s="345" t="s">
        <v>4778</v>
      </c>
      <c r="B426" s="345" t="s">
        <v>4779</v>
      </c>
    </row>
    <row r="427">
      <c r="A427" s="345" t="s">
        <v>1051</v>
      </c>
      <c r="B427" s="345" t="s">
        <v>4780</v>
      </c>
    </row>
    <row r="428">
      <c r="A428" s="345" t="s">
        <v>4781</v>
      </c>
      <c r="B428" s="345" t="s">
        <v>4782</v>
      </c>
    </row>
    <row r="429">
      <c r="A429" s="345" t="s">
        <v>1192</v>
      </c>
      <c r="B429" s="345" t="s">
        <v>4783</v>
      </c>
    </row>
    <row r="430">
      <c r="A430" s="345" t="s">
        <v>4784</v>
      </c>
      <c r="B430" s="345" t="s">
        <v>4785</v>
      </c>
    </row>
    <row r="431">
      <c r="A431" s="345" t="s">
        <v>4786</v>
      </c>
      <c r="B431" s="345" t="s">
        <v>4787</v>
      </c>
    </row>
    <row r="432">
      <c r="A432" s="345" t="s">
        <v>1404</v>
      </c>
      <c r="B432" s="345" t="s">
        <v>4788</v>
      </c>
    </row>
    <row r="433">
      <c r="A433" s="345" t="s">
        <v>4789</v>
      </c>
      <c r="B433" s="345" t="s">
        <v>4790</v>
      </c>
    </row>
    <row r="434">
      <c r="A434" s="345" t="s">
        <v>1479</v>
      </c>
      <c r="B434" s="345" t="s">
        <v>4791</v>
      </c>
    </row>
    <row r="435">
      <c r="A435" s="345" t="s">
        <v>1485</v>
      </c>
      <c r="B435" s="345" t="s">
        <v>4792</v>
      </c>
    </row>
    <row r="436">
      <c r="A436" s="345" t="s">
        <v>4793</v>
      </c>
      <c r="B436" s="345" t="s">
        <v>4794</v>
      </c>
    </row>
    <row r="437">
      <c r="A437" s="345" t="s">
        <v>1265</v>
      </c>
      <c r="B437" s="345" t="s">
        <v>4795</v>
      </c>
    </row>
    <row r="438">
      <c r="A438" s="345" t="s">
        <v>4796</v>
      </c>
      <c r="B438" s="345" t="s">
        <v>4797</v>
      </c>
    </row>
    <row r="439">
      <c r="A439" s="345" t="s">
        <v>796</v>
      </c>
      <c r="B439" s="345" t="s">
        <v>4798</v>
      </c>
    </row>
    <row r="440">
      <c r="A440" s="345" t="s">
        <v>4799</v>
      </c>
      <c r="B440" s="345" t="s">
        <v>4800</v>
      </c>
    </row>
    <row r="441">
      <c r="A441" s="345" t="s">
        <v>1310</v>
      </c>
      <c r="B441" s="345" t="s">
        <v>4801</v>
      </c>
    </row>
    <row r="442">
      <c r="A442" s="345" t="s">
        <v>4802</v>
      </c>
      <c r="B442" s="345" t="s">
        <v>4803</v>
      </c>
    </row>
    <row r="443">
      <c r="A443" s="345" t="s">
        <v>1317</v>
      </c>
      <c r="B443" s="345" t="s">
        <v>4804</v>
      </c>
    </row>
    <row r="444">
      <c r="A444" s="345" t="s">
        <v>4805</v>
      </c>
      <c r="B444" s="345" t="s">
        <v>4806</v>
      </c>
    </row>
    <row r="445">
      <c r="A445" s="345" t="s">
        <v>1320</v>
      </c>
      <c r="B445" s="345" t="s">
        <v>4807</v>
      </c>
    </row>
    <row r="446">
      <c r="A446" s="345" t="s">
        <v>4808</v>
      </c>
      <c r="B446" s="345" t="s">
        <v>4809</v>
      </c>
    </row>
    <row r="447">
      <c r="A447" s="345" t="s">
        <v>1330</v>
      </c>
      <c r="B447" s="345" t="s">
        <v>4810</v>
      </c>
    </row>
    <row r="448">
      <c r="A448" s="345" t="s">
        <v>4811</v>
      </c>
      <c r="B448" s="345" t="s">
        <v>4812</v>
      </c>
    </row>
    <row r="449">
      <c r="A449" s="345" t="s">
        <v>1023</v>
      </c>
      <c r="B449" s="345" t="s">
        <v>4813</v>
      </c>
    </row>
    <row r="450">
      <c r="A450" s="345" t="s">
        <v>4814</v>
      </c>
      <c r="B450" s="345" t="s">
        <v>4815</v>
      </c>
    </row>
    <row r="451">
      <c r="A451" s="345" t="s">
        <v>1511</v>
      </c>
      <c r="B451" s="345" t="s">
        <v>4816</v>
      </c>
    </row>
    <row r="452">
      <c r="A452" s="345" t="s">
        <v>559</v>
      </c>
      <c r="B452" s="345" t="s">
        <v>4817</v>
      </c>
    </row>
    <row r="453">
      <c r="A453" s="345" t="s">
        <v>4818</v>
      </c>
      <c r="B453" s="345" t="s">
        <v>4819</v>
      </c>
    </row>
    <row r="454">
      <c r="A454" s="345" t="s">
        <v>1040</v>
      </c>
      <c r="B454" s="345" t="s">
        <v>4820</v>
      </c>
    </row>
    <row r="455">
      <c r="A455" s="345" t="s">
        <v>4821</v>
      </c>
      <c r="B455" s="345" t="s">
        <v>4822</v>
      </c>
    </row>
    <row r="456">
      <c r="A456" s="345" t="s">
        <v>1043</v>
      </c>
      <c r="B456" s="345" t="s">
        <v>4823</v>
      </c>
    </row>
    <row r="457">
      <c r="A457" s="345" t="s">
        <v>1045</v>
      </c>
      <c r="B457" s="345" t="s">
        <v>4824</v>
      </c>
    </row>
    <row r="458">
      <c r="A458" s="345" t="s">
        <v>1323</v>
      </c>
      <c r="B458" s="345" t="s">
        <v>4825</v>
      </c>
    </row>
    <row r="459">
      <c r="A459" s="345" t="s">
        <v>4826</v>
      </c>
      <c r="B459" s="345" t="s">
        <v>4827</v>
      </c>
    </row>
    <row r="460">
      <c r="A460" s="345" t="s">
        <v>1325</v>
      </c>
      <c r="B460" s="345" t="s">
        <v>4828</v>
      </c>
    </row>
    <row r="461">
      <c r="A461" s="345" t="s">
        <v>1327</v>
      </c>
      <c r="B461" s="345" t="s">
        <v>4829</v>
      </c>
    </row>
    <row r="462">
      <c r="A462" s="345" t="s">
        <v>2314</v>
      </c>
      <c r="B462" s="345" t="s">
        <v>4830</v>
      </c>
    </row>
    <row r="463">
      <c r="A463" s="345" t="s">
        <v>4831</v>
      </c>
      <c r="B463" s="345" t="s">
        <v>4832</v>
      </c>
    </row>
    <row r="464">
      <c r="A464" s="345" t="s">
        <v>2319</v>
      </c>
      <c r="B464" s="345" t="s">
        <v>4833</v>
      </c>
    </row>
    <row r="465">
      <c r="A465" s="345" t="s">
        <v>2122</v>
      </c>
      <c r="B465" s="345" t="s">
        <v>4834</v>
      </c>
    </row>
    <row r="466">
      <c r="A466" s="345" t="s">
        <v>4835</v>
      </c>
      <c r="B466" s="345" t="s">
        <v>4836</v>
      </c>
    </row>
    <row r="467">
      <c r="A467" s="345" t="s">
        <v>2128</v>
      </c>
      <c r="B467" s="345" t="s">
        <v>4837</v>
      </c>
    </row>
    <row r="468">
      <c r="A468" s="345" t="s">
        <v>4838</v>
      </c>
      <c r="B468" s="345" t="s">
        <v>4839</v>
      </c>
    </row>
    <row r="469">
      <c r="A469" s="345" t="s">
        <v>1950</v>
      </c>
      <c r="B469" s="345" t="s">
        <v>4840</v>
      </c>
    </row>
    <row r="470">
      <c r="A470" s="345" t="s">
        <v>4841</v>
      </c>
      <c r="B470" s="345" t="s">
        <v>4842</v>
      </c>
    </row>
    <row r="471">
      <c r="A471" s="345" t="s">
        <v>1956</v>
      </c>
      <c r="B471" s="345" t="s">
        <v>4843</v>
      </c>
    </row>
    <row r="472">
      <c r="A472" s="345" t="s">
        <v>4844</v>
      </c>
      <c r="B472" s="345" t="s">
        <v>4845</v>
      </c>
    </row>
    <row r="473">
      <c r="A473" s="345" t="s">
        <v>2365</v>
      </c>
      <c r="B473" s="345" t="s">
        <v>4846</v>
      </c>
    </row>
    <row r="474">
      <c r="A474" s="345" t="s">
        <v>4847</v>
      </c>
      <c r="B474" s="345" t="s">
        <v>4848</v>
      </c>
    </row>
    <row r="475">
      <c r="A475" s="345" t="s">
        <v>1558</v>
      </c>
      <c r="B475" s="345" t="s">
        <v>4849</v>
      </c>
    </row>
    <row r="476">
      <c r="A476" s="345" t="s">
        <v>4850</v>
      </c>
      <c r="B476" s="345" t="s">
        <v>4851</v>
      </c>
    </row>
    <row r="477">
      <c r="A477" s="345" t="s">
        <v>1432</v>
      </c>
      <c r="B477" s="345" t="s">
        <v>4852</v>
      </c>
    </row>
    <row r="478">
      <c r="A478" s="345" t="s">
        <v>4853</v>
      </c>
      <c r="B478" s="345" t="s">
        <v>4854</v>
      </c>
    </row>
    <row r="479">
      <c r="A479" s="345" t="s">
        <v>1783</v>
      </c>
      <c r="B479" s="345" t="s">
        <v>4855</v>
      </c>
    </row>
    <row r="480">
      <c r="A480" s="345" t="s">
        <v>1912</v>
      </c>
      <c r="B480" s="345" t="s">
        <v>4856</v>
      </c>
    </row>
    <row r="481">
      <c r="A481" s="345" t="s">
        <v>4857</v>
      </c>
      <c r="B481" s="345" t="s">
        <v>4858</v>
      </c>
    </row>
    <row r="482">
      <c r="A482" s="345" t="s">
        <v>1917</v>
      </c>
      <c r="B482" s="345" t="s">
        <v>4859</v>
      </c>
    </row>
    <row r="483">
      <c r="A483" s="345" t="s">
        <v>4860</v>
      </c>
      <c r="B483" s="345" t="s">
        <v>4861</v>
      </c>
    </row>
    <row r="484">
      <c r="A484" s="345" t="s">
        <v>1922</v>
      </c>
      <c r="B484" s="345" t="s">
        <v>4862</v>
      </c>
    </row>
    <row r="485">
      <c r="A485" s="345" t="s">
        <v>4863</v>
      </c>
      <c r="B485" s="345" t="s">
        <v>4864</v>
      </c>
    </row>
    <row r="486">
      <c r="A486" s="345" t="s">
        <v>1928</v>
      </c>
      <c r="B486" s="345" t="s">
        <v>4865</v>
      </c>
    </row>
    <row r="487">
      <c r="A487" s="345" t="s">
        <v>4866</v>
      </c>
      <c r="B487" s="345" t="s">
        <v>4867</v>
      </c>
    </row>
    <row r="488">
      <c r="A488" s="345" t="s">
        <v>892</v>
      </c>
      <c r="B488" s="345" t="s">
        <v>4868</v>
      </c>
    </row>
    <row r="489">
      <c r="A489" s="345" t="s">
        <v>4869</v>
      </c>
      <c r="B489" s="345" t="s">
        <v>4870</v>
      </c>
    </row>
    <row r="490">
      <c r="A490" s="345" t="s">
        <v>1102</v>
      </c>
      <c r="B490" s="345" t="s">
        <v>4871</v>
      </c>
    </row>
    <row r="491">
      <c r="A491" s="345" t="s">
        <v>4872</v>
      </c>
      <c r="B491" s="345" t="s">
        <v>4873</v>
      </c>
    </row>
    <row r="492">
      <c r="A492" s="345" t="s">
        <v>2066</v>
      </c>
      <c r="B492" s="345" t="s">
        <v>4874</v>
      </c>
    </row>
    <row r="493">
      <c r="A493" s="345" t="s">
        <v>4875</v>
      </c>
      <c r="B493" s="345" t="s">
        <v>4876</v>
      </c>
    </row>
    <row r="494">
      <c r="A494" s="345" t="s">
        <v>2427</v>
      </c>
      <c r="B494" s="345" t="s">
        <v>4877</v>
      </c>
    </row>
    <row r="495">
      <c r="A495" s="345" t="s">
        <v>4878</v>
      </c>
      <c r="B495" s="345" t="s">
        <v>4879</v>
      </c>
    </row>
    <row r="496">
      <c r="A496" s="345" t="s">
        <v>2394</v>
      </c>
      <c r="B496" s="345" t="s">
        <v>4880</v>
      </c>
    </row>
    <row r="497">
      <c r="A497" s="345" t="s">
        <v>4881</v>
      </c>
      <c r="B497" s="345" t="s">
        <v>4882</v>
      </c>
    </row>
    <row r="498">
      <c r="A498" s="345" t="s">
        <v>2514</v>
      </c>
      <c r="B498" s="345" t="s">
        <v>4883</v>
      </c>
    </row>
    <row r="499">
      <c r="A499" s="345" t="s">
        <v>4884</v>
      </c>
      <c r="B499" s="345" t="s">
        <v>4885</v>
      </c>
    </row>
    <row r="500">
      <c r="A500" s="345" t="s">
        <v>2696</v>
      </c>
      <c r="B500" s="345" t="s">
        <v>4886</v>
      </c>
    </row>
    <row r="501">
      <c r="A501" s="345" t="s">
        <v>2470</v>
      </c>
      <c r="B501" s="345" t="s">
        <v>4887</v>
      </c>
    </row>
    <row r="502">
      <c r="A502" s="345" t="s">
        <v>2807</v>
      </c>
      <c r="B502" s="345" t="s">
        <v>4888</v>
      </c>
    </row>
    <row r="503">
      <c r="A503" s="345" t="s">
        <v>4889</v>
      </c>
      <c r="B503" s="345" t="s">
        <v>4890</v>
      </c>
    </row>
    <row r="504">
      <c r="A504" s="345" t="s">
        <v>2816</v>
      </c>
      <c r="B504" s="345" t="s">
        <v>4891</v>
      </c>
    </row>
    <row r="505">
      <c r="A505" s="345" t="s">
        <v>2043</v>
      </c>
      <c r="B505" s="345" t="s">
        <v>4892</v>
      </c>
    </row>
    <row r="506">
      <c r="A506" s="345" t="s">
        <v>3042</v>
      </c>
      <c r="B506" s="345" t="s">
        <v>4893</v>
      </c>
    </row>
    <row r="507">
      <c r="A507" s="345" t="s">
        <v>2770</v>
      </c>
      <c r="B507" s="345" t="s">
        <v>4894</v>
      </c>
    </row>
    <row r="508">
      <c r="A508" s="345" t="s">
        <v>4895</v>
      </c>
      <c r="B508" s="345" t="s">
        <v>4896</v>
      </c>
    </row>
    <row r="509">
      <c r="A509" s="345" t="s">
        <v>808</v>
      </c>
      <c r="B509" s="345" t="s">
        <v>4897</v>
      </c>
    </row>
    <row r="510">
      <c r="A510" s="345" t="s">
        <v>1073</v>
      </c>
      <c r="B510" s="345" t="s">
        <v>4898</v>
      </c>
    </row>
    <row r="511">
      <c r="A511" s="345" t="s">
        <v>4899</v>
      </c>
      <c r="B511" s="345" t="s">
        <v>4900</v>
      </c>
    </row>
    <row r="512">
      <c r="A512" s="345" t="s">
        <v>3143</v>
      </c>
      <c r="B512" s="345" t="s">
        <v>4901</v>
      </c>
    </row>
    <row r="513">
      <c r="A513" s="345" t="s">
        <v>691</v>
      </c>
      <c r="B513" s="345" t="s">
        <v>4902</v>
      </c>
    </row>
    <row r="514">
      <c r="A514" s="345" t="s">
        <v>4903</v>
      </c>
      <c r="B514" s="345" t="s">
        <v>4904</v>
      </c>
    </row>
    <row r="515">
      <c r="A515" s="345" t="s">
        <v>704</v>
      </c>
      <c r="B515" s="345" t="s">
        <v>4905</v>
      </c>
    </row>
    <row r="516">
      <c r="A516" s="345" t="s">
        <v>4906</v>
      </c>
      <c r="B516" s="345" t="s">
        <v>4907</v>
      </c>
    </row>
    <row r="517">
      <c r="A517" s="345" t="s">
        <v>720</v>
      </c>
      <c r="B517" s="345" t="s">
        <v>4908</v>
      </c>
    </row>
    <row r="518">
      <c r="A518" s="345" t="s">
        <v>4909</v>
      </c>
      <c r="B518" s="345" t="s">
        <v>4910</v>
      </c>
    </row>
    <row r="519">
      <c r="A519" s="345" t="s">
        <v>707</v>
      </c>
      <c r="B519" s="345" t="s">
        <v>4911</v>
      </c>
    </row>
    <row r="520">
      <c r="A520" s="345" t="s">
        <v>4912</v>
      </c>
      <c r="B520" s="345" t="s">
        <v>4913</v>
      </c>
    </row>
    <row r="521">
      <c r="A521" s="345" t="s">
        <v>713</v>
      </c>
      <c r="B521" s="345" t="s">
        <v>4914</v>
      </c>
    </row>
    <row r="522">
      <c r="A522" s="345" t="s">
        <v>4915</v>
      </c>
      <c r="B522" s="345" t="s">
        <v>1740</v>
      </c>
    </row>
    <row r="523">
      <c r="A523" s="345" t="s">
        <v>694</v>
      </c>
      <c r="B523" s="345" t="s">
        <v>4916</v>
      </c>
    </row>
    <row r="524">
      <c r="A524" s="345" t="s">
        <v>4917</v>
      </c>
      <c r="B524" s="345" t="s">
        <v>1795</v>
      </c>
    </row>
    <row r="525">
      <c r="A525" s="345" t="s">
        <v>697</v>
      </c>
      <c r="B525" s="345" t="s">
        <v>1830</v>
      </c>
    </row>
    <row r="526">
      <c r="A526" s="345" t="s">
        <v>4918</v>
      </c>
      <c r="B526" s="345" t="s">
        <v>4919</v>
      </c>
    </row>
    <row r="527">
      <c r="A527" s="345" t="s">
        <v>769</v>
      </c>
      <c r="B527" s="345" t="s">
        <v>4920</v>
      </c>
    </row>
    <row r="528">
      <c r="A528" s="345" t="s">
        <v>4921</v>
      </c>
      <c r="B528" s="345" t="s">
        <v>4922</v>
      </c>
    </row>
    <row r="529">
      <c r="A529" s="345" t="s">
        <v>772</v>
      </c>
      <c r="B529" s="345" t="s">
        <v>4923</v>
      </c>
    </row>
    <row r="530">
      <c r="A530" s="345" t="s">
        <v>4924</v>
      </c>
      <c r="B530" s="345" t="s">
        <v>4925</v>
      </c>
    </row>
    <row r="531">
      <c r="A531" s="345" t="s">
        <v>1295</v>
      </c>
      <c r="B531" s="345" t="s">
        <v>4926</v>
      </c>
    </row>
    <row r="532">
      <c r="A532" s="345" t="s">
        <v>4927</v>
      </c>
      <c r="B532" s="345" t="s">
        <v>4928</v>
      </c>
    </row>
    <row r="533">
      <c r="A533" s="345" t="s">
        <v>919</v>
      </c>
      <c r="B533" s="345" t="s">
        <v>4929</v>
      </c>
    </row>
    <row r="534">
      <c r="A534" s="345" t="s">
        <v>4930</v>
      </c>
      <c r="B534" s="345" t="s">
        <v>4931</v>
      </c>
    </row>
    <row r="535">
      <c r="A535" s="345" t="s">
        <v>923</v>
      </c>
      <c r="B535" s="345" t="s">
        <v>4932</v>
      </c>
    </row>
    <row r="536">
      <c r="A536" s="345" t="s">
        <v>4933</v>
      </c>
      <c r="B536" s="345" t="s">
        <v>4934</v>
      </c>
    </row>
    <row r="537">
      <c r="A537" s="345" t="s">
        <v>4935</v>
      </c>
      <c r="B537" s="345" t="s">
        <v>4936</v>
      </c>
    </row>
    <row r="538">
      <c r="A538" s="345" t="s">
        <v>929</v>
      </c>
      <c r="B538" s="345" t="s">
        <v>4937</v>
      </c>
    </row>
    <row r="539">
      <c r="A539" s="345" t="s">
        <v>4938</v>
      </c>
      <c r="B539" s="345" t="s">
        <v>4939</v>
      </c>
    </row>
    <row r="540">
      <c r="A540" s="345" t="s">
        <v>935</v>
      </c>
      <c r="B540" s="345" t="s">
        <v>4940</v>
      </c>
    </row>
    <row r="541">
      <c r="A541" s="345" t="s">
        <v>4941</v>
      </c>
      <c r="B541" s="345" t="s">
        <v>4942</v>
      </c>
    </row>
    <row r="542">
      <c r="A542" s="345" t="s">
        <v>932</v>
      </c>
      <c r="B542" s="345" t="s">
        <v>4943</v>
      </c>
    </row>
    <row r="543">
      <c r="A543" s="345" t="s">
        <v>4944</v>
      </c>
      <c r="B543" s="345" t="s">
        <v>4945</v>
      </c>
    </row>
    <row r="544">
      <c r="A544" s="345" t="s">
        <v>2389</v>
      </c>
      <c r="B544" s="345" t="s">
        <v>4946</v>
      </c>
    </row>
    <row r="545">
      <c r="A545" s="345" t="s">
        <v>4947</v>
      </c>
      <c r="B545" s="345" t="s">
        <v>4948</v>
      </c>
    </row>
    <row r="546">
      <c r="A546" s="345" t="s">
        <v>2158</v>
      </c>
      <c r="B546" s="345" t="s">
        <v>4949</v>
      </c>
    </row>
    <row r="547">
      <c r="A547" s="345" t="s">
        <v>4950</v>
      </c>
      <c r="B547" s="345" t="s">
        <v>4951</v>
      </c>
    </row>
    <row r="548">
      <c r="A548" s="345" t="s">
        <v>2163</v>
      </c>
      <c r="B548" s="345" t="s">
        <v>4952</v>
      </c>
    </row>
    <row r="549">
      <c r="A549" s="345" t="s">
        <v>4953</v>
      </c>
      <c r="B549" s="345" t="s">
        <v>4954</v>
      </c>
    </row>
    <row r="550">
      <c r="A550" s="345" t="s">
        <v>1777</v>
      </c>
      <c r="B550" s="345" t="s">
        <v>4955</v>
      </c>
    </row>
    <row r="551">
      <c r="A551" s="345" t="s">
        <v>4956</v>
      </c>
      <c r="B551" s="345" t="s">
        <v>4957</v>
      </c>
    </row>
    <row r="552">
      <c r="A552" s="345" t="s">
        <v>1058</v>
      </c>
      <c r="B552" s="345" t="s">
        <v>4958</v>
      </c>
    </row>
    <row r="553">
      <c r="A553" s="345" t="s">
        <v>4959</v>
      </c>
      <c r="B553" s="345" t="s">
        <v>4960</v>
      </c>
    </row>
    <row r="554">
      <c r="A554" s="345" t="s">
        <v>1413</v>
      </c>
      <c r="B554" s="345" t="s">
        <v>4961</v>
      </c>
    </row>
    <row r="555">
      <c r="A555" s="345" t="s">
        <v>4962</v>
      </c>
      <c r="B555" s="345" t="s">
        <v>4963</v>
      </c>
    </row>
    <row r="556">
      <c r="A556" s="345" t="s">
        <v>1416</v>
      </c>
      <c r="B556" s="345" t="s">
        <v>4964</v>
      </c>
    </row>
    <row r="557">
      <c r="A557" s="345" t="s">
        <v>4965</v>
      </c>
      <c r="B557" s="345" t="s">
        <v>4966</v>
      </c>
    </row>
    <row r="558">
      <c r="A558" s="345" t="s">
        <v>956</v>
      </c>
      <c r="B558" s="345" t="s">
        <v>4967</v>
      </c>
    </row>
    <row r="559">
      <c r="A559" s="345" t="s">
        <v>4968</v>
      </c>
      <c r="B559" s="345" t="s">
        <v>4969</v>
      </c>
    </row>
    <row r="560">
      <c r="A560" s="345" t="s">
        <v>960</v>
      </c>
      <c r="B560" s="345" t="s">
        <v>4970</v>
      </c>
    </row>
    <row r="561">
      <c r="A561" s="345" t="s">
        <v>4971</v>
      </c>
      <c r="B561" s="345" t="s">
        <v>4972</v>
      </c>
    </row>
    <row r="562">
      <c r="A562" s="345" t="s">
        <v>1407</v>
      </c>
      <c r="B562" s="345" t="s">
        <v>4973</v>
      </c>
    </row>
    <row r="563">
      <c r="A563" s="345" t="s">
        <v>4974</v>
      </c>
      <c r="B563" s="345" t="s">
        <v>4975</v>
      </c>
    </row>
    <row r="564">
      <c r="A564" s="345" t="s">
        <v>1410</v>
      </c>
      <c r="B564" s="345" t="s">
        <v>4976</v>
      </c>
    </row>
    <row r="565">
      <c r="A565" s="345" t="s">
        <v>4977</v>
      </c>
      <c r="B565" s="345" t="s">
        <v>4978</v>
      </c>
    </row>
    <row r="566">
      <c r="A566" s="345" t="s">
        <v>1261</v>
      </c>
      <c r="B566" s="345" t="s">
        <v>4979</v>
      </c>
    </row>
    <row r="567">
      <c r="A567" s="345" t="s">
        <v>4980</v>
      </c>
      <c r="B567" s="345" t="s">
        <v>4981</v>
      </c>
    </row>
    <row r="568">
      <c r="A568" s="345" t="s">
        <v>790</v>
      </c>
      <c r="B568" s="345" t="s">
        <v>4982</v>
      </c>
    </row>
    <row r="569">
      <c r="A569" s="345" t="s">
        <v>4983</v>
      </c>
      <c r="B569" s="345" t="s">
        <v>4984</v>
      </c>
    </row>
    <row r="570">
      <c r="A570" s="345" t="s">
        <v>793</v>
      </c>
      <c r="B570" s="345" t="s">
        <v>4985</v>
      </c>
    </row>
    <row r="571">
      <c r="A571" s="345" t="s">
        <v>4986</v>
      </c>
      <c r="B571" s="345" t="s">
        <v>4987</v>
      </c>
    </row>
    <row r="572">
      <c r="A572" s="345" t="s">
        <v>802</v>
      </c>
      <c r="B572" s="345" t="s">
        <v>4988</v>
      </c>
    </row>
    <row r="573">
      <c r="A573" s="345" t="s">
        <v>805</v>
      </c>
      <c r="B573" s="345" t="s">
        <v>4989</v>
      </c>
    </row>
    <row r="574">
      <c r="A574" s="345" t="s">
        <v>1284</v>
      </c>
      <c r="B574" s="345" t="s">
        <v>4990</v>
      </c>
    </row>
    <row r="575">
      <c r="A575" s="345" t="s">
        <v>4991</v>
      </c>
      <c r="B575" s="345" t="s">
        <v>4992</v>
      </c>
    </row>
    <row r="576">
      <c r="A576" s="345" t="s">
        <v>1287</v>
      </c>
      <c r="B576" s="345" t="s">
        <v>4993</v>
      </c>
    </row>
    <row r="577">
      <c r="A577" s="345" t="s">
        <v>4994</v>
      </c>
      <c r="B577" s="345" t="s">
        <v>4995</v>
      </c>
    </row>
    <row r="578">
      <c r="A578" s="345" t="s">
        <v>2746</v>
      </c>
      <c r="B578" s="345" t="s">
        <v>4996</v>
      </c>
    </row>
    <row r="579">
      <c r="A579" s="345" t="s">
        <v>4997</v>
      </c>
      <c r="B579" s="345" t="s">
        <v>4998</v>
      </c>
    </row>
    <row r="580">
      <c r="A580" s="345" t="s">
        <v>2752</v>
      </c>
      <c r="B580" s="345" t="s">
        <v>4999</v>
      </c>
    </row>
    <row r="581">
      <c r="A581" s="345" t="s">
        <v>5000</v>
      </c>
      <c r="B581" s="345" t="s">
        <v>5001</v>
      </c>
    </row>
    <row r="582">
      <c r="A582" s="345" t="s">
        <v>1307</v>
      </c>
      <c r="B582" s="345" t="s">
        <v>5002</v>
      </c>
    </row>
    <row r="583">
      <c r="A583" s="345" t="s">
        <v>5003</v>
      </c>
      <c r="B583" s="345" t="s">
        <v>5004</v>
      </c>
    </row>
    <row r="584">
      <c r="A584" s="345" t="s">
        <v>2196</v>
      </c>
      <c r="B584" s="345" t="s">
        <v>5005</v>
      </c>
    </row>
    <row r="585">
      <c r="A585" s="345" t="s">
        <v>5006</v>
      </c>
      <c r="B585" s="345" t="s">
        <v>5007</v>
      </c>
    </row>
    <row r="586">
      <c r="A586" s="345" t="s">
        <v>2189</v>
      </c>
      <c r="B586" s="345" t="s">
        <v>5008</v>
      </c>
    </row>
    <row r="587">
      <c r="A587" s="345" t="s">
        <v>5009</v>
      </c>
      <c r="B587" s="345" t="s">
        <v>5010</v>
      </c>
    </row>
    <row r="588">
      <c r="A588" s="345" t="s">
        <v>870</v>
      </c>
      <c r="B588" s="345" t="s">
        <v>5011</v>
      </c>
    </row>
    <row r="589">
      <c r="A589" s="345" t="s">
        <v>874</v>
      </c>
      <c r="B589" s="345" t="s">
        <v>5012</v>
      </c>
    </row>
    <row r="590">
      <c r="A590" s="345" t="s">
        <v>2241</v>
      </c>
      <c r="B590" s="345" t="s">
        <v>5013</v>
      </c>
    </row>
    <row r="591">
      <c r="A591" s="345" t="s">
        <v>2247</v>
      </c>
      <c r="B591" s="345" t="s">
        <v>5014</v>
      </c>
    </row>
    <row r="592">
      <c r="A592" s="345" t="s">
        <v>1301</v>
      </c>
      <c r="B592" s="345" t="s">
        <v>5015</v>
      </c>
    </row>
    <row r="593">
      <c r="A593" s="345" t="s">
        <v>5016</v>
      </c>
      <c r="B593" s="345" t="s">
        <v>5017</v>
      </c>
    </row>
    <row r="594">
      <c r="A594" s="345" t="s">
        <v>556</v>
      </c>
      <c r="B594" s="345" t="s">
        <v>5018</v>
      </c>
    </row>
    <row r="595">
      <c r="A595" s="345" t="s">
        <v>5019</v>
      </c>
      <c r="B595" s="345" t="s">
        <v>5020</v>
      </c>
    </row>
    <row r="596">
      <c r="A596" s="345" t="s">
        <v>926</v>
      </c>
      <c r="B596" s="345" t="s">
        <v>5021</v>
      </c>
    </row>
    <row r="597">
      <c r="A597" s="345" t="s">
        <v>5022</v>
      </c>
      <c r="B597" s="345" t="s">
        <v>5023</v>
      </c>
    </row>
    <row r="598">
      <c r="A598" s="345" t="s">
        <v>1206</v>
      </c>
      <c r="B598" s="345" t="s">
        <v>5024</v>
      </c>
    </row>
    <row r="599">
      <c r="A599" s="345" t="s">
        <v>5025</v>
      </c>
      <c r="B599" s="345" t="s">
        <v>5026</v>
      </c>
    </row>
    <row r="600">
      <c r="A600" s="345" t="s">
        <v>1209</v>
      </c>
      <c r="B600" s="345" t="s">
        <v>5027</v>
      </c>
    </row>
    <row r="601">
      <c r="A601" s="345" t="s">
        <v>5028</v>
      </c>
      <c r="B601" s="345" t="s">
        <v>5029</v>
      </c>
    </row>
    <row r="602">
      <c r="A602" s="345" t="s">
        <v>5030</v>
      </c>
      <c r="B602" s="345" t="s">
        <v>5031</v>
      </c>
    </row>
    <row r="603">
      <c r="A603" s="345" t="s">
        <v>5032</v>
      </c>
      <c r="B603" s="345" t="s">
        <v>5033</v>
      </c>
    </row>
    <row r="604">
      <c r="A604" s="345" t="s">
        <v>1212</v>
      </c>
      <c r="B604" s="345" t="s">
        <v>5034</v>
      </c>
    </row>
    <row r="605">
      <c r="A605" s="345" t="s">
        <v>5035</v>
      </c>
      <c r="B605" s="345" t="s">
        <v>5036</v>
      </c>
    </row>
    <row r="606">
      <c r="A606" s="345" t="s">
        <v>1215</v>
      </c>
      <c r="B606" s="345" t="s">
        <v>5037</v>
      </c>
    </row>
    <row r="607">
      <c r="A607" s="345" t="s">
        <v>5038</v>
      </c>
      <c r="B607" s="345" t="s">
        <v>5039</v>
      </c>
    </row>
    <row r="608">
      <c r="A608" s="345" t="s">
        <v>5040</v>
      </c>
      <c r="B608" s="345" t="s">
        <v>5041</v>
      </c>
    </row>
    <row r="609">
      <c r="A609" s="345" t="s">
        <v>5042</v>
      </c>
      <c r="B609" s="345" t="s">
        <v>5043</v>
      </c>
    </row>
    <row r="610">
      <c r="A610" s="345" t="s">
        <v>1218</v>
      </c>
      <c r="B610" s="345" t="s">
        <v>5044</v>
      </c>
    </row>
    <row r="611">
      <c r="A611" s="345" t="s">
        <v>5045</v>
      </c>
      <c r="B611" s="345" t="s">
        <v>5046</v>
      </c>
    </row>
    <row r="612">
      <c r="A612" s="345" t="s">
        <v>1468</v>
      </c>
      <c r="B612" s="345" t="s">
        <v>5047</v>
      </c>
    </row>
    <row r="613">
      <c r="A613" s="345" t="s">
        <v>5048</v>
      </c>
      <c r="B613" s="345" t="s">
        <v>5049</v>
      </c>
    </row>
    <row r="614">
      <c r="A614" s="345" t="s">
        <v>1472</v>
      </c>
      <c r="B614" s="345" t="s">
        <v>5050</v>
      </c>
    </row>
    <row r="615">
      <c r="A615" s="345" t="s">
        <v>5051</v>
      </c>
      <c r="B615" s="345" t="s">
        <v>5052</v>
      </c>
    </row>
    <row r="616">
      <c r="A616" s="345" t="s">
        <v>1463</v>
      </c>
      <c r="B616" s="345" t="s">
        <v>5053</v>
      </c>
    </row>
    <row r="617">
      <c r="A617" s="345" t="s">
        <v>5054</v>
      </c>
      <c r="B617" s="345" t="s">
        <v>5055</v>
      </c>
    </row>
    <row r="618">
      <c r="A618" s="345" t="s">
        <v>1020</v>
      </c>
      <c r="B618" s="345" t="s">
        <v>5056</v>
      </c>
    </row>
    <row r="619">
      <c r="A619" s="345" t="s">
        <v>5057</v>
      </c>
      <c r="B619" s="345" t="s">
        <v>5058</v>
      </c>
    </row>
    <row r="620">
      <c r="A620" s="345" t="s">
        <v>1026</v>
      </c>
      <c r="B620" s="345" t="s">
        <v>5059</v>
      </c>
    </row>
    <row r="621">
      <c r="A621" s="345" t="s">
        <v>5060</v>
      </c>
      <c r="B621" s="345" t="s">
        <v>5061</v>
      </c>
    </row>
    <row r="622">
      <c r="A622" s="345" t="s">
        <v>1031</v>
      </c>
      <c r="B622" s="345" t="s">
        <v>117</v>
      </c>
    </row>
    <row r="623">
      <c r="A623" s="345" t="s">
        <v>5062</v>
      </c>
      <c r="B623" s="345" t="s">
        <v>5063</v>
      </c>
    </row>
    <row r="624">
      <c r="A624" s="345" t="s">
        <v>880</v>
      </c>
      <c r="B624" s="345" t="s">
        <v>5064</v>
      </c>
    </row>
    <row r="625">
      <c r="A625" s="345" t="s">
        <v>5065</v>
      </c>
      <c r="B625" s="345" t="s">
        <v>5066</v>
      </c>
    </row>
    <row r="626">
      <c r="A626" s="345" t="s">
        <v>886</v>
      </c>
      <c r="B626" s="345" t="s">
        <v>5067</v>
      </c>
    </row>
    <row r="627">
      <c r="A627" s="345" t="s">
        <v>5068</v>
      </c>
      <c r="B627" s="345" t="s">
        <v>5069</v>
      </c>
    </row>
    <row r="628">
      <c r="A628" s="345" t="s">
        <v>883</v>
      </c>
      <c r="B628" s="345" t="s">
        <v>5070</v>
      </c>
    </row>
    <row r="629">
      <c r="A629" s="345" t="s">
        <v>5071</v>
      </c>
      <c r="B629" s="345" t="s">
        <v>5072</v>
      </c>
    </row>
    <row r="630">
      <c r="A630" s="345" t="s">
        <v>1597</v>
      </c>
      <c r="B630" s="345" t="s">
        <v>5073</v>
      </c>
    </row>
    <row r="631">
      <c r="A631" s="345" t="s">
        <v>5074</v>
      </c>
      <c r="B631" s="345" t="s">
        <v>5075</v>
      </c>
    </row>
    <row r="632">
      <c r="A632" s="345" t="s">
        <v>1591</v>
      </c>
      <c r="B632" s="345" t="s">
        <v>5076</v>
      </c>
    </row>
    <row r="633">
      <c r="A633" s="345" t="s">
        <v>5077</v>
      </c>
      <c r="B633" s="345" t="s">
        <v>5078</v>
      </c>
    </row>
    <row r="634">
      <c r="A634" s="345" t="s">
        <v>1580</v>
      </c>
      <c r="B634" s="345" t="s">
        <v>5079</v>
      </c>
    </row>
    <row r="635">
      <c r="A635" s="345" t="s">
        <v>5080</v>
      </c>
      <c r="B635" s="345" t="s">
        <v>5081</v>
      </c>
    </row>
    <row r="636">
      <c r="A636" s="345" t="s">
        <v>1585</v>
      </c>
      <c r="B636" s="345" t="s">
        <v>5082</v>
      </c>
    </row>
    <row r="637">
      <c r="A637" s="345" t="s">
        <v>5083</v>
      </c>
      <c r="B637" s="345" t="s">
        <v>5084</v>
      </c>
    </row>
    <row r="638">
      <c r="A638" s="345" t="s">
        <v>1516</v>
      </c>
      <c r="B638" s="345" t="s">
        <v>5085</v>
      </c>
    </row>
    <row r="639">
      <c r="A639" s="345" t="s">
        <v>1034</v>
      </c>
      <c r="B639" s="345" t="s">
        <v>5086</v>
      </c>
    </row>
    <row r="640">
      <c r="A640" s="345" t="s">
        <v>5087</v>
      </c>
      <c r="B640" s="345" t="s">
        <v>5088</v>
      </c>
    </row>
    <row r="641">
      <c r="A641" s="345" t="s">
        <v>2116</v>
      </c>
      <c r="B641" s="345" t="s">
        <v>5089</v>
      </c>
    </row>
    <row r="642">
      <c r="A642" s="345" t="s">
        <v>5090</v>
      </c>
      <c r="B642" s="345" t="s">
        <v>5091</v>
      </c>
    </row>
    <row r="643">
      <c r="A643" s="345" t="s">
        <v>2111</v>
      </c>
      <c r="B643" s="345" t="s">
        <v>5092</v>
      </c>
    </row>
    <row r="644">
      <c r="A644" s="345" t="s">
        <v>5093</v>
      </c>
      <c r="B644" s="345" t="s">
        <v>5094</v>
      </c>
    </row>
    <row r="645">
      <c r="A645" s="345" t="s">
        <v>817</v>
      </c>
      <c r="B645" s="345" t="s">
        <v>5095</v>
      </c>
    </row>
    <row r="646">
      <c r="A646" s="345" t="s">
        <v>5096</v>
      </c>
      <c r="B646" s="345" t="s">
        <v>5097</v>
      </c>
    </row>
    <row r="647">
      <c r="A647" s="345" t="s">
        <v>820</v>
      </c>
      <c r="B647" s="345" t="s">
        <v>5098</v>
      </c>
    </row>
    <row r="648">
      <c r="A648" s="345" t="s">
        <v>5099</v>
      </c>
      <c r="B648" s="345" t="s">
        <v>5100</v>
      </c>
    </row>
    <row r="649">
      <c r="A649" s="345" t="s">
        <v>1425</v>
      </c>
      <c r="B649" s="345" t="s">
        <v>5101</v>
      </c>
    </row>
    <row r="650">
      <c r="A650" s="345" t="s">
        <v>5102</v>
      </c>
      <c r="B650" s="345" t="s">
        <v>5103</v>
      </c>
    </row>
    <row r="651">
      <c r="A651" s="345" t="s">
        <v>1252</v>
      </c>
      <c r="B651" s="345" t="s">
        <v>5104</v>
      </c>
    </row>
    <row r="652">
      <c r="A652" s="345" t="s">
        <v>5105</v>
      </c>
      <c r="B652" s="345" t="s">
        <v>5106</v>
      </c>
    </row>
    <row r="653">
      <c r="A653" s="345" t="s">
        <v>5107</v>
      </c>
      <c r="B653" s="345" t="s">
        <v>5108</v>
      </c>
    </row>
    <row r="654">
      <c r="A654" s="345" t="s">
        <v>2359</v>
      </c>
      <c r="B654" s="345" t="s">
        <v>5109</v>
      </c>
    </row>
    <row r="655">
      <c r="A655" s="345" t="s">
        <v>5110</v>
      </c>
      <c r="B655" s="345" t="s">
        <v>5111</v>
      </c>
    </row>
    <row r="656">
      <c r="A656" s="345" t="s">
        <v>2377</v>
      </c>
      <c r="B656" s="345" t="s">
        <v>5112</v>
      </c>
    </row>
    <row r="657">
      <c r="A657" s="345" t="s">
        <v>5113</v>
      </c>
      <c r="B657" s="345" t="s">
        <v>5114</v>
      </c>
    </row>
    <row r="658">
      <c r="A658" s="345" t="s">
        <v>2384</v>
      </c>
      <c r="B658" s="345" t="s">
        <v>5115</v>
      </c>
    </row>
    <row r="659">
      <c r="A659" s="345" t="s">
        <v>5116</v>
      </c>
      <c r="B659" s="345" t="s">
        <v>5117</v>
      </c>
    </row>
    <row r="660">
      <c r="A660" s="345" t="s">
        <v>5118</v>
      </c>
      <c r="B660" s="345" t="s">
        <v>5119</v>
      </c>
    </row>
    <row r="661">
      <c r="A661" s="345" t="s">
        <v>1671</v>
      </c>
      <c r="B661" s="345" t="s">
        <v>5120</v>
      </c>
    </row>
    <row r="662">
      <c r="A662" s="345" t="s">
        <v>5121</v>
      </c>
      <c r="B662" s="345" t="s">
        <v>5122</v>
      </c>
    </row>
    <row r="663">
      <c r="A663" s="345" t="s">
        <v>1677</v>
      </c>
      <c r="B663" s="345" t="s">
        <v>5123</v>
      </c>
    </row>
    <row r="664">
      <c r="A664" s="345" t="s">
        <v>5124</v>
      </c>
      <c r="B664" s="345" t="s">
        <v>5125</v>
      </c>
    </row>
    <row r="665">
      <c r="A665" s="345" t="s">
        <v>5126</v>
      </c>
      <c r="B665" s="345" t="s">
        <v>5127</v>
      </c>
    </row>
    <row r="666">
      <c r="A666" s="345" t="s">
        <v>1750</v>
      </c>
      <c r="B666" s="345" t="s">
        <v>5128</v>
      </c>
    </row>
    <row r="667">
      <c r="A667" s="345" t="s">
        <v>5129</v>
      </c>
      <c r="B667" s="345" t="s">
        <v>5130</v>
      </c>
    </row>
    <row r="668">
      <c r="A668" s="345" t="s">
        <v>1754</v>
      </c>
      <c r="B668" s="345" t="s">
        <v>5131</v>
      </c>
    </row>
    <row r="669">
      <c r="A669" s="345" t="s">
        <v>5132</v>
      </c>
      <c r="B669" s="345" t="s">
        <v>5133</v>
      </c>
    </row>
    <row r="670">
      <c r="A670" s="345" t="s">
        <v>1761</v>
      </c>
      <c r="B670" s="345" t="s">
        <v>5134</v>
      </c>
    </row>
    <row r="671">
      <c r="A671" s="345" t="s">
        <v>5135</v>
      </c>
      <c r="B671" s="345" t="s">
        <v>5136</v>
      </c>
    </row>
    <row r="672">
      <c r="A672" s="345" t="s">
        <v>1767</v>
      </c>
      <c r="B672" s="345" t="s">
        <v>5137</v>
      </c>
    </row>
    <row r="673">
      <c r="A673" s="345" t="s">
        <v>5138</v>
      </c>
      <c r="B673" s="345" t="s">
        <v>5139</v>
      </c>
    </row>
    <row r="674">
      <c r="A674" s="345" t="s">
        <v>2137</v>
      </c>
      <c r="B674" s="345" t="s">
        <v>5140</v>
      </c>
    </row>
    <row r="675">
      <c r="A675" s="345" t="s">
        <v>5141</v>
      </c>
      <c r="B675" s="345" t="s">
        <v>5142</v>
      </c>
    </row>
    <row r="676">
      <c r="A676" s="345" t="s">
        <v>2143</v>
      </c>
      <c r="B676" s="345" t="s">
        <v>5143</v>
      </c>
    </row>
    <row r="677">
      <c r="A677" s="345" t="s">
        <v>5144</v>
      </c>
      <c r="B677" s="345" t="s">
        <v>5145</v>
      </c>
    </row>
    <row r="678">
      <c r="A678" s="345" t="s">
        <v>1419</v>
      </c>
      <c r="B678" s="345" t="s">
        <v>5146</v>
      </c>
    </row>
    <row r="679">
      <c r="A679" s="345" t="s">
        <v>5147</v>
      </c>
      <c r="B679" s="345" t="s">
        <v>5148</v>
      </c>
    </row>
    <row r="680">
      <c r="A680" s="345" t="s">
        <v>1524</v>
      </c>
      <c r="B680" s="345" t="s">
        <v>5149</v>
      </c>
    </row>
    <row r="681">
      <c r="A681" s="345" t="s">
        <v>5150</v>
      </c>
      <c r="B681" s="345" t="s">
        <v>5151</v>
      </c>
    </row>
    <row r="682">
      <c r="A682" s="345" t="s">
        <v>1530</v>
      </c>
      <c r="B682" s="345" t="s">
        <v>5152</v>
      </c>
    </row>
    <row r="683">
      <c r="A683" s="345" t="s">
        <v>5153</v>
      </c>
      <c r="B683" s="345" t="s">
        <v>5154</v>
      </c>
    </row>
    <row r="684">
      <c r="A684" s="345" t="s">
        <v>1602</v>
      </c>
      <c r="B684" s="345" t="s">
        <v>5155</v>
      </c>
    </row>
    <row r="685">
      <c r="A685" s="345" t="s">
        <v>5156</v>
      </c>
      <c r="B685" s="345" t="s">
        <v>5157</v>
      </c>
    </row>
    <row r="686">
      <c r="A686" s="345" t="s">
        <v>1607</v>
      </c>
      <c r="B686" s="345" t="s">
        <v>5158</v>
      </c>
    </row>
    <row r="687">
      <c r="A687" s="345" t="s">
        <v>5159</v>
      </c>
      <c r="B687" s="345" t="s">
        <v>5160</v>
      </c>
    </row>
    <row r="688">
      <c r="A688" s="345" t="s">
        <v>2289</v>
      </c>
      <c r="B688" s="345" t="s">
        <v>5161</v>
      </c>
    </row>
    <row r="689">
      <c r="A689" s="345" t="s">
        <v>2294</v>
      </c>
      <c r="B689" s="345" t="s">
        <v>5162</v>
      </c>
    </row>
    <row r="690">
      <c r="A690" s="345" t="s">
        <v>1439</v>
      </c>
      <c r="B690" s="345" t="s">
        <v>5163</v>
      </c>
    </row>
    <row r="691">
      <c r="A691" s="345" t="s">
        <v>5164</v>
      </c>
      <c r="B691" s="345" t="s">
        <v>5165</v>
      </c>
    </row>
    <row r="692">
      <c r="A692" s="345" t="s">
        <v>1442</v>
      </c>
      <c r="B692" s="345" t="s">
        <v>5166</v>
      </c>
    </row>
    <row r="693">
      <c r="A693" s="345" t="s">
        <v>5167</v>
      </c>
      <c r="B693" s="345" t="s">
        <v>5168</v>
      </c>
    </row>
    <row r="694">
      <c r="A694" s="345" t="s">
        <v>2412</v>
      </c>
      <c r="B694" s="345" t="s">
        <v>5169</v>
      </c>
    </row>
    <row r="695">
      <c r="A695" s="345" t="s">
        <v>2416</v>
      </c>
      <c r="B695" s="345" t="s">
        <v>5170</v>
      </c>
    </row>
    <row r="696">
      <c r="A696" s="345" t="s">
        <v>2422</v>
      </c>
      <c r="B696" s="345" t="s">
        <v>5171</v>
      </c>
    </row>
    <row r="697">
      <c r="A697" s="345" t="s">
        <v>1095</v>
      </c>
      <c r="B697" s="345" t="s">
        <v>5172</v>
      </c>
    </row>
    <row r="698">
      <c r="A698" s="345" t="s">
        <v>5173</v>
      </c>
      <c r="B698" s="345" t="s">
        <v>5174</v>
      </c>
    </row>
    <row r="699">
      <c r="A699" s="345" t="s">
        <v>1099</v>
      </c>
      <c r="B699" s="345" t="s">
        <v>5175</v>
      </c>
    </row>
    <row r="700">
      <c r="A700" s="345" t="s">
        <v>5176</v>
      </c>
      <c r="B700" s="345" t="s">
        <v>5177</v>
      </c>
    </row>
    <row r="701">
      <c r="A701" s="345" t="s">
        <v>1089</v>
      </c>
      <c r="B701" s="345" t="s">
        <v>5178</v>
      </c>
    </row>
    <row r="702">
      <c r="A702" s="345" t="s">
        <v>5179</v>
      </c>
      <c r="B702" s="345" t="s">
        <v>5180</v>
      </c>
    </row>
    <row r="703">
      <c r="A703" s="345" t="s">
        <v>1827</v>
      </c>
      <c r="B703" s="345" t="s">
        <v>5181</v>
      </c>
    </row>
    <row r="704">
      <c r="A704" s="345" t="s">
        <v>5182</v>
      </c>
      <c r="B704" s="345" t="s">
        <v>5183</v>
      </c>
    </row>
    <row r="705">
      <c r="A705" s="345" t="s">
        <v>5184</v>
      </c>
      <c r="B705" s="345" t="s">
        <v>1841</v>
      </c>
    </row>
    <row r="706">
      <c r="A706" s="345" t="s">
        <v>1833</v>
      </c>
      <c r="B706" s="345" t="s">
        <v>1848</v>
      </c>
    </row>
    <row r="707">
      <c r="A707" s="345" t="s">
        <v>5185</v>
      </c>
      <c r="B707" s="345" t="s">
        <v>5186</v>
      </c>
    </row>
    <row r="708">
      <c r="A708" s="345" t="s">
        <v>1838</v>
      </c>
      <c r="B708" s="345" t="s">
        <v>5187</v>
      </c>
    </row>
    <row r="709">
      <c r="A709" s="345" t="s">
        <v>5188</v>
      </c>
      <c r="B709" s="345" t="s">
        <v>1854</v>
      </c>
    </row>
    <row r="710">
      <c r="A710" s="345" t="s">
        <v>1845</v>
      </c>
      <c r="B710" s="345" t="s">
        <v>5189</v>
      </c>
    </row>
    <row r="711">
      <c r="A711" s="345" t="s">
        <v>5190</v>
      </c>
      <c r="B711" s="345" t="s">
        <v>5191</v>
      </c>
    </row>
    <row r="712">
      <c r="A712" s="345" t="s">
        <v>1851</v>
      </c>
      <c r="B712" s="345" t="s">
        <v>5192</v>
      </c>
    </row>
    <row r="713">
      <c r="A713" s="345" t="s">
        <v>5193</v>
      </c>
      <c r="B713" s="345" t="s">
        <v>1861</v>
      </c>
    </row>
    <row r="714">
      <c r="A714" s="345" t="s">
        <v>5194</v>
      </c>
      <c r="B714" s="345" t="s">
        <v>5195</v>
      </c>
    </row>
    <row r="715">
      <c r="A715" s="345" t="s">
        <v>5196</v>
      </c>
      <c r="B715" s="345" t="s">
        <v>5197</v>
      </c>
    </row>
    <row r="716">
      <c r="A716" s="345" t="s">
        <v>5198</v>
      </c>
      <c r="B716" s="345" t="s">
        <v>5199</v>
      </c>
    </row>
    <row r="717">
      <c r="A717" s="345" t="s">
        <v>5200</v>
      </c>
      <c r="B717" s="345" t="s">
        <v>5201</v>
      </c>
    </row>
    <row r="718">
      <c r="A718" s="345" t="s">
        <v>1858</v>
      </c>
      <c r="B718" s="345" t="s">
        <v>5202</v>
      </c>
    </row>
    <row r="719">
      <c r="A719" s="345" t="s">
        <v>5203</v>
      </c>
      <c r="B719" s="345" t="s">
        <v>5204</v>
      </c>
    </row>
    <row r="720">
      <c r="A720" s="345" t="s">
        <v>1865</v>
      </c>
      <c r="B720" s="345" t="s">
        <v>5205</v>
      </c>
    </row>
    <row r="721">
      <c r="A721" s="345" t="s">
        <v>5206</v>
      </c>
      <c r="B721" s="345" t="s">
        <v>5207</v>
      </c>
    </row>
    <row r="722">
      <c r="A722" s="345" t="s">
        <v>1872</v>
      </c>
      <c r="B722" s="345" t="s">
        <v>5208</v>
      </c>
    </row>
    <row r="723">
      <c r="A723" s="345" t="s">
        <v>5209</v>
      </c>
      <c r="B723" s="345" t="s">
        <v>5210</v>
      </c>
    </row>
    <row r="724">
      <c r="A724" s="345" t="s">
        <v>1878</v>
      </c>
      <c r="B724" s="345" t="s">
        <v>5211</v>
      </c>
    </row>
    <row r="725">
      <c r="A725" s="345" t="s">
        <v>5212</v>
      </c>
      <c r="B725" s="345" t="s">
        <v>5213</v>
      </c>
    </row>
    <row r="726">
      <c r="A726" s="345" t="s">
        <v>1885</v>
      </c>
      <c r="B726" s="345" t="s">
        <v>1968</v>
      </c>
    </row>
    <row r="727">
      <c r="A727" s="345" t="s">
        <v>5214</v>
      </c>
      <c r="B727" s="345" t="s">
        <v>5215</v>
      </c>
    </row>
    <row r="728">
      <c r="A728" s="345" t="s">
        <v>1892</v>
      </c>
      <c r="B728" s="345" t="s">
        <v>5216</v>
      </c>
    </row>
    <row r="729">
      <c r="A729" s="345" t="s">
        <v>5217</v>
      </c>
      <c r="B729" s="345" t="s">
        <v>5218</v>
      </c>
    </row>
    <row r="730">
      <c r="A730" s="345" t="s">
        <v>1900</v>
      </c>
      <c r="B730" s="345" t="s">
        <v>5219</v>
      </c>
    </row>
    <row r="731">
      <c r="A731" s="345" t="s">
        <v>5220</v>
      </c>
      <c r="B731" s="345" t="s">
        <v>5221</v>
      </c>
    </row>
    <row r="732">
      <c r="A732" s="345" t="s">
        <v>1905</v>
      </c>
      <c r="B732" s="345" t="s">
        <v>5222</v>
      </c>
    </row>
    <row r="733">
      <c r="A733" s="345" t="s">
        <v>5223</v>
      </c>
      <c r="B733" s="345" t="s">
        <v>5224</v>
      </c>
    </row>
    <row r="734">
      <c r="A734" s="345" t="s">
        <v>889</v>
      </c>
      <c r="B734" s="345" t="s">
        <v>5225</v>
      </c>
    </row>
    <row r="735">
      <c r="A735" s="345" t="s">
        <v>5226</v>
      </c>
      <c r="B735" s="345" t="s">
        <v>5227</v>
      </c>
    </row>
    <row r="736">
      <c r="A736" s="345" t="s">
        <v>898</v>
      </c>
      <c r="B736" s="345" t="s">
        <v>5228</v>
      </c>
    </row>
    <row r="737">
      <c r="A737" s="345" t="s">
        <v>5229</v>
      </c>
      <c r="B737" s="345" t="s">
        <v>5230</v>
      </c>
    </row>
    <row r="738">
      <c r="A738" s="345" t="s">
        <v>2072</v>
      </c>
      <c r="B738" s="345" t="s">
        <v>5231</v>
      </c>
    </row>
    <row r="739">
      <c r="A739" s="345" t="s">
        <v>5232</v>
      </c>
      <c r="B739" s="345" t="s">
        <v>5233</v>
      </c>
    </row>
    <row r="740">
      <c r="A740" s="345" t="s">
        <v>2078</v>
      </c>
      <c r="B740" s="345" t="s">
        <v>5234</v>
      </c>
    </row>
    <row r="741">
      <c r="A741" s="345" t="s">
        <v>5235</v>
      </c>
      <c r="B741" s="345" t="s">
        <v>5236</v>
      </c>
    </row>
    <row r="742">
      <c r="A742" s="345" t="s">
        <v>2084</v>
      </c>
      <c r="B742" s="345" t="s">
        <v>5237</v>
      </c>
    </row>
    <row r="743">
      <c r="A743" s="345" t="s">
        <v>5238</v>
      </c>
      <c r="B743" s="345" t="s">
        <v>5239</v>
      </c>
    </row>
    <row r="744">
      <c r="A744" s="345" t="s">
        <v>2087</v>
      </c>
      <c r="B744" s="345" t="s">
        <v>5240</v>
      </c>
    </row>
    <row r="745">
      <c r="A745" s="345" t="s">
        <v>5241</v>
      </c>
      <c r="B745" s="345" t="s">
        <v>5242</v>
      </c>
    </row>
    <row r="746">
      <c r="A746" s="345" t="s">
        <v>2433</v>
      </c>
      <c r="B746" s="345" t="s">
        <v>5243</v>
      </c>
    </row>
    <row r="747">
      <c r="A747" s="345" t="s">
        <v>5244</v>
      </c>
      <c r="B747" s="345" t="s">
        <v>5245</v>
      </c>
    </row>
    <row r="748">
      <c r="A748" s="345" t="s">
        <v>2439</v>
      </c>
      <c r="B748" s="345" t="s">
        <v>2355</v>
      </c>
    </row>
    <row r="749">
      <c r="A749" s="345" t="s">
        <v>5246</v>
      </c>
      <c r="B749" s="345" t="s">
        <v>5247</v>
      </c>
    </row>
    <row r="750">
      <c r="A750" s="345" t="s">
        <v>949</v>
      </c>
      <c r="B750" s="345" t="s">
        <v>2362</v>
      </c>
    </row>
    <row r="751">
      <c r="A751" s="345" t="s">
        <v>5248</v>
      </c>
      <c r="B751" s="345" t="s">
        <v>5249</v>
      </c>
    </row>
    <row r="752">
      <c r="A752" s="345" t="s">
        <v>952</v>
      </c>
      <c r="B752" s="345" t="s">
        <v>5250</v>
      </c>
    </row>
    <row r="753">
      <c r="A753" s="345" t="s">
        <v>5251</v>
      </c>
      <c r="B753" s="345" t="s">
        <v>2390</v>
      </c>
    </row>
    <row r="754">
      <c r="A754" s="345" t="s">
        <v>2252</v>
      </c>
      <c r="B754" s="345" t="s">
        <v>5252</v>
      </c>
    </row>
    <row r="755">
      <c r="A755" s="345" t="s">
        <v>5253</v>
      </c>
      <c r="B755" s="345" t="s">
        <v>2396</v>
      </c>
    </row>
    <row r="756">
      <c r="A756" s="345" t="s">
        <v>2257</v>
      </c>
      <c r="B756" s="345" t="s">
        <v>5254</v>
      </c>
    </row>
    <row r="757">
      <c r="A757" s="345" t="s">
        <v>2262</v>
      </c>
      <c r="B757" s="345" t="s">
        <v>5255</v>
      </c>
    </row>
    <row r="758">
      <c r="A758" s="345" t="s">
        <v>5256</v>
      </c>
      <c r="B758" s="345" t="s">
        <v>5257</v>
      </c>
    </row>
    <row r="759">
      <c r="A759" s="345" t="s">
        <v>2781</v>
      </c>
      <c r="B759" s="345" t="s">
        <v>5258</v>
      </c>
    </row>
    <row r="760">
      <c r="A760" s="345" t="s">
        <v>5259</v>
      </c>
      <c r="B760" s="345" t="s">
        <v>5260</v>
      </c>
    </row>
    <row r="761">
      <c r="A761" s="345" t="s">
        <v>2774</v>
      </c>
      <c r="B761" s="345" t="s">
        <v>2411</v>
      </c>
    </row>
    <row r="762">
      <c r="A762" s="345" t="s">
        <v>5261</v>
      </c>
      <c r="B762" s="345" t="s">
        <v>5262</v>
      </c>
    </row>
    <row r="763">
      <c r="A763" s="345" t="s">
        <v>2786</v>
      </c>
      <c r="B763" s="345" t="s">
        <v>2430</v>
      </c>
    </row>
    <row r="764">
      <c r="A764" s="345" t="s">
        <v>5263</v>
      </c>
      <c r="B764" s="345" t="s">
        <v>2457</v>
      </c>
    </row>
    <row r="765">
      <c r="A765" s="345" t="s">
        <v>2778</v>
      </c>
      <c r="B765" s="345" t="s">
        <v>2465</v>
      </c>
    </row>
    <row r="766">
      <c r="A766" s="345" t="s">
        <v>5264</v>
      </c>
      <c r="B766" s="345" t="s">
        <v>5265</v>
      </c>
    </row>
    <row r="767">
      <c r="A767" s="345" t="s">
        <v>2446</v>
      </c>
      <c r="B767" s="345" t="s">
        <v>5266</v>
      </c>
    </row>
    <row r="768">
      <c r="A768" s="345" t="s">
        <v>5267</v>
      </c>
      <c r="B768" s="345" t="s">
        <v>2471</v>
      </c>
    </row>
    <row r="769">
      <c r="A769" s="345" t="s">
        <v>2451</v>
      </c>
      <c r="B769" s="345" t="s">
        <v>2477</v>
      </c>
    </row>
    <row r="770">
      <c r="A770" s="345" t="s">
        <v>5268</v>
      </c>
      <c r="B770" s="345" t="s">
        <v>5269</v>
      </c>
    </row>
    <row r="771">
      <c r="A771" s="345" t="s">
        <v>2464</v>
      </c>
      <c r="B771" s="345" t="s">
        <v>5270</v>
      </c>
    </row>
    <row r="772">
      <c r="A772" s="345" t="s">
        <v>5271</v>
      </c>
      <c r="B772" s="345" t="s">
        <v>2488</v>
      </c>
    </row>
    <row r="773">
      <c r="A773" s="345" t="s">
        <v>2458</v>
      </c>
      <c r="B773" s="345" t="s">
        <v>2496</v>
      </c>
    </row>
    <row r="774">
      <c r="A774" s="345" t="s">
        <v>5272</v>
      </c>
      <c r="B774" s="345" t="s">
        <v>5273</v>
      </c>
    </row>
    <row r="775">
      <c r="A775" s="345" t="s">
        <v>2284</v>
      </c>
      <c r="B775" s="345" t="s">
        <v>5274</v>
      </c>
    </row>
    <row r="776">
      <c r="A776" s="345" t="s">
        <v>5275</v>
      </c>
      <c r="B776" s="345" t="s">
        <v>2501</v>
      </c>
    </row>
    <row r="777">
      <c r="A777" s="345" t="s">
        <v>1703</v>
      </c>
      <c r="B777" s="345" t="s">
        <v>298</v>
      </c>
    </row>
    <row r="778">
      <c r="A778" s="345" t="s">
        <v>5276</v>
      </c>
      <c r="B778" s="345" t="s">
        <v>5277</v>
      </c>
    </row>
    <row r="779">
      <c r="A779" s="345" t="s">
        <v>1706</v>
      </c>
      <c r="B779" s="345" t="s">
        <v>5278</v>
      </c>
    </row>
    <row r="780">
      <c r="A780" s="345" t="s">
        <v>5279</v>
      </c>
      <c r="B780" s="345" t="s">
        <v>2518</v>
      </c>
    </row>
    <row r="781">
      <c r="A781" s="345" t="s">
        <v>1109</v>
      </c>
      <c r="B781" s="345" t="s">
        <v>2522</v>
      </c>
    </row>
    <row r="782">
      <c r="A782" s="345" t="s">
        <v>5280</v>
      </c>
      <c r="B782" s="345" t="s">
        <v>5281</v>
      </c>
    </row>
    <row r="783">
      <c r="A783" s="345" t="s">
        <v>1547</v>
      </c>
      <c r="B783" s="345" t="s">
        <v>2548</v>
      </c>
    </row>
    <row r="784">
      <c r="A784" s="345" t="s">
        <v>5282</v>
      </c>
      <c r="B784" s="345" t="s">
        <v>5283</v>
      </c>
    </row>
    <row r="785">
      <c r="A785" s="345" t="s">
        <v>1944</v>
      </c>
      <c r="B785" s="345" t="s">
        <v>5284</v>
      </c>
    </row>
    <row r="786">
      <c r="A786" s="345" t="s">
        <v>5285</v>
      </c>
      <c r="B786" s="345" t="s">
        <v>2553</v>
      </c>
    </row>
    <row r="787">
      <c r="A787" s="345" t="s">
        <v>688</v>
      </c>
      <c r="B787" s="345" t="s">
        <v>2560</v>
      </c>
    </row>
    <row r="788">
      <c r="A788" s="345" t="s">
        <v>5286</v>
      </c>
      <c r="B788" s="345" t="s">
        <v>2566</v>
      </c>
    </row>
    <row r="789">
      <c r="A789" s="345" t="s">
        <v>2055</v>
      </c>
      <c r="B789" s="345" t="s">
        <v>5287</v>
      </c>
    </row>
    <row r="790">
      <c r="A790" s="345" t="s">
        <v>5288</v>
      </c>
      <c r="B790" s="345" t="s">
        <v>2574</v>
      </c>
    </row>
    <row r="791">
      <c r="A791" s="345" t="s">
        <v>1939</v>
      </c>
      <c r="B791" s="345" t="s">
        <v>2581</v>
      </c>
    </row>
    <row r="792">
      <c r="A792" s="345" t="s">
        <v>5289</v>
      </c>
      <c r="B792" s="345" t="s">
        <v>5290</v>
      </c>
    </row>
    <row r="793">
      <c r="A793" s="345" t="s">
        <v>1988</v>
      </c>
      <c r="B793" s="345" t="s">
        <v>5291</v>
      </c>
    </row>
    <row r="794">
      <c r="A794" s="345" t="s">
        <v>5292</v>
      </c>
      <c r="B794" s="345" t="s">
        <v>5293</v>
      </c>
    </row>
    <row r="795">
      <c r="A795" s="345" t="s">
        <v>766</v>
      </c>
      <c r="B795" s="345" t="s">
        <v>5294</v>
      </c>
    </row>
    <row r="796">
      <c r="A796" s="345" t="s">
        <v>5295</v>
      </c>
      <c r="B796" s="345" t="s">
        <v>5296</v>
      </c>
    </row>
    <row r="797">
      <c r="A797" s="345" t="s">
        <v>850</v>
      </c>
      <c r="B797" s="345" t="s">
        <v>2586</v>
      </c>
    </row>
    <row r="798">
      <c r="A798" s="345" t="s">
        <v>1246</v>
      </c>
      <c r="B798" s="345" t="s">
        <v>5297</v>
      </c>
    </row>
    <row r="799">
      <c r="A799" s="345" t="s">
        <v>5298</v>
      </c>
      <c r="B799" s="345" t="s">
        <v>5299</v>
      </c>
    </row>
    <row r="800">
      <c r="A800" s="345" t="s">
        <v>2356</v>
      </c>
      <c r="B800" s="345" t="s">
        <v>5300</v>
      </c>
    </row>
    <row r="801">
      <c r="A801" s="345" t="s">
        <v>5301</v>
      </c>
      <c r="B801" s="345" t="s">
        <v>2620</v>
      </c>
    </row>
    <row r="802">
      <c r="A802" s="345" t="s">
        <v>1658</v>
      </c>
      <c r="B802" s="345" t="s">
        <v>5302</v>
      </c>
    </row>
    <row r="803">
      <c r="A803" s="345" t="s">
        <v>5303</v>
      </c>
      <c r="B803" s="345" t="s">
        <v>2627</v>
      </c>
    </row>
    <row r="804">
      <c r="A804" s="345" t="s">
        <v>1664</v>
      </c>
      <c r="B804" s="345" t="s">
        <v>2633</v>
      </c>
    </row>
    <row r="805">
      <c r="A805" s="345" t="s">
        <v>5304</v>
      </c>
      <c r="B805" s="345" t="s">
        <v>2636</v>
      </c>
    </row>
    <row r="806">
      <c r="A806" s="345" t="s">
        <v>1534</v>
      </c>
      <c r="B806" s="345" t="s">
        <v>2642</v>
      </c>
    </row>
    <row r="807">
      <c r="A807" s="345" t="s">
        <v>5305</v>
      </c>
      <c r="B807" s="345" t="s">
        <v>2649</v>
      </c>
    </row>
    <row r="808">
      <c r="A808" s="345" t="s">
        <v>2278</v>
      </c>
      <c r="B808" s="345" t="s">
        <v>3917</v>
      </c>
    </row>
    <row r="809">
      <c r="A809" s="345" t="s">
        <v>5306</v>
      </c>
      <c r="B809" s="345" t="s">
        <v>5307</v>
      </c>
    </row>
    <row r="810">
      <c r="A810" s="345" t="s">
        <v>2758</v>
      </c>
      <c r="B810" s="345" t="s">
        <v>5308</v>
      </c>
    </row>
    <row r="811">
      <c r="A811" s="345" t="s">
        <v>5309</v>
      </c>
      <c r="B811" s="345" t="s">
        <v>3914</v>
      </c>
    </row>
    <row r="812">
      <c r="A812" s="345" t="s">
        <v>2764</v>
      </c>
      <c r="B812" s="345" t="s">
        <v>5310</v>
      </c>
    </row>
    <row r="813">
      <c r="A813" s="345" t="s">
        <v>5311</v>
      </c>
      <c r="B813" s="345" t="s">
        <v>3911</v>
      </c>
    </row>
    <row r="814">
      <c r="A814" s="345" t="s">
        <v>916</v>
      </c>
      <c r="B814" s="345" t="s">
        <v>5312</v>
      </c>
    </row>
    <row r="815">
      <c r="A815" s="345" t="s">
        <v>5313</v>
      </c>
      <c r="B815" s="345" t="s">
        <v>2667</v>
      </c>
    </row>
    <row r="816">
      <c r="A816" s="345" t="s">
        <v>716</v>
      </c>
      <c r="B816" s="345" t="s">
        <v>5314</v>
      </c>
    </row>
    <row r="817">
      <c r="A817" s="345" t="s">
        <v>5315</v>
      </c>
      <c r="B817" s="345" t="s">
        <v>2671</v>
      </c>
    </row>
    <row r="818">
      <c r="A818" s="345" t="s">
        <v>5316</v>
      </c>
      <c r="B818" s="345" t="s">
        <v>3908</v>
      </c>
    </row>
    <row r="819">
      <c r="A819" s="345" t="s">
        <v>2025</v>
      </c>
      <c r="B819" s="345" t="s">
        <v>5317</v>
      </c>
    </row>
    <row r="820">
      <c r="A820" s="345" t="s">
        <v>5318</v>
      </c>
      <c r="B820" s="345" t="s">
        <v>5319</v>
      </c>
    </row>
    <row r="821">
      <c r="A821" s="345" t="s">
        <v>1981</v>
      </c>
      <c r="B821" s="345" t="s">
        <v>5320</v>
      </c>
    </row>
    <row r="822">
      <c r="A822" s="345" t="s">
        <v>5321</v>
      </c>
      <c r="B822" s="345" t="s">
        <v>5322</v>
      </c>
    </row>
    <row r="823">
      <c r="A823" s="345" t="s">
        <v>580</v>
      </c>
      <c r="B823" s="345" t="s">
        <v>5323</v>
      </c>
    </row>
    <row r="824">
      <c r="A824" s="345" t="s">
        <v>5324</v>
      </c>
      <c r="B824" s="345" t="s">
        <v>5325</v>
      </c>
    </row>
    <row r="825">
      <c r="A825" s="345" t="s">
        <v>902</v>
      </c>
      <c r="B825" s="345" t="s">
        <v>5326</v>
      </c>
    </row>
    <row r="826">
      <c r="A826" s="345" t="s">
        <v>5327</v>
      </c>
      <c r="B826" s="345" t="s">
        <v>5328</v>
      </c>
    </row>
    <row r="827">
      <c r="A827" s="345" t="s">
        <v>1565</v>
      </c>
      <c r="B827" s="345" t="s">
        <v>5329</v>
      </c>
    </row>
    <row r="828">
      <c r="A828" s="345" t="s">
        <v>5330</v>
      </c>
      <c r="B828" s="345" t="s">
        <v>5331</v>
      </c>
    </row>
    <row r="829">
      <c r="A829" s="345" t="s">
        <v>1570</v>
      </c>
      <c r="B829" s="345" t="s">
        <v>5332</v>
      </c>
    </row>
    <row r="830">
      <c r="A830" s="345" t="s">
        <v>5333</v>
      </c>
      <c r="B830" s="345" t="s">
        <v>5334</v>
      </c>
    </row>
    <row r="831">
      <c r="A831" s="345" t="s">
        <v>1240</v>
      </c>
      <c r="B831" s="345" t="s">
        <v>2682</v>
      </c>
    </row>
    <row r="832">
      <c r="A832" s="345" t="s">
        <v>5335</v>
      </c>
      <c r="B832" s="345" t="s">
        <v>5336</v>
      </c>
    </row>
    <row r="833">
      <c r="A833" s="345" t="s">
        <v>1243</v>
      </c>
      <c r="B833" s="345" t="s">
        <v>3905</v>
      </c>
    </row>
    <row r="834">
      <c r="A834" s="345" t="s">
        <v>5337</v>
      </c>
      <c r="B834" s="345" t="s">
        <v>2699</v>
      </c>
    </row>
    <row r="835">
      <c r="A835" s="345" t="s">
        <v>2061</v>
      </c>
      <c r="B835" s="345" t="s">
        <v>2705</v>
      </c>
    </row>
    <row r="836">
      <c r="A836" s="345" t="s">
        <v>5338</v>
      </c>
      <c r="B836" s="345" t="s">
        <v>2710</v>
      </c>
    </row>
    <row r="837">
      <c r="A837" s="345" t="s">
        <v>859</v>
      </c>
      <c r="B837" s="345" t="s">
        <v>2714</v>
      </c>
    </row>
    <row r="838">
      <c r="A838" s="345" t="s">
        <v>861</v>
      </c>
      <c r="B838" s="345" t="s">
        <v>5339</v>
      </c>
    </row>
    <row r="839">
      <c r="A839" s="345" t="s">
        <v>853</v>
      </c>
      <c r="B839" s="345" t="s">
        <v>5340</v>
      </c>
    </row>
    <row r="840">
      <c r="A840" s="345" t="s">
        <v>5341</v>
      </c>
      <c r="B840" s="345" t="s">
        <v>5342</v>
      </c>
    </row>
    <row r="841">
      <c r="A841" s="345" t="s">
        <v>855</v>
      </c>
      <c r="B841" s="345" t="s">
        <v>2731</v>
      </c>
    </row>
    <row r="842">
      <c r="A842" s="345" t="s">
        <v>2175</v>
      </c>
      <c r="B842" s="345" t="s">
        <v>2761</v>
      </c>
    </row>
    <row r="843">
      <c r="A843" s="345" t="s">
        <v>5343</v>
      </c>
      <c r="B843" s="345" t="s">
        <v>2768</v>
      </c>
    </row>
    <row r="844">
      <c r="A844" s="345" t="s">
        <v>5344</v>
      </c>
      <c r="B844" s="345" t="s">
        <v>5345</v>
      </c>
    </row>
    <row r="845">
      <c r="A845" s="345" t="s">
        <v>607</v>
      </c>
      <c r="B845" s="345" t="s">
        <v>2784</v>
      </c>
    </row>
    <row r="846">
      <c r="A846" s="345" t="s">
        <v>5346</v>
      </c>
      <c r="B846" s="345" t="s">
        <v>5347</v>
      </c>
    </row>
    <row r="847">
      <c r="A847" s="345" t="s">
        <v>603</v>
      </c>
      <c r="B847" s="345" t="s">
        <v>2798</v>
      </c>
    </row>
    <row r="848">
      <c r="A848" s="345" t="s">
        <v>5348</v>
      </c>
      <c r="B848" s="345" t="s">
        <v>5349</v>
      </c>
    </row>
    <row r="849">
      <c r="A849" s="345" t="s">
        <v>2180</v>
      </c>
      <c r="B849" s="345" t="s">
        <v>2804</v>
      </c>
    </row>
    <row r="850">
      <c r="A850" s="345" t="s">
        <v>5350</v>
      </c>
      <c r="B850" s="345" t="s">
        <v>5351</v>
      </c>
    </row>
    <row r="851">
      <c r="A851" s="345" t="s">
        <v>2185</v>
      </c>
      <c r="B851" s="345" t="s">
        <v>5352</v>
      </c>
    </row>
    <row r="852">
      <c r="A852" s="345" t="s">
        <v>5353</v>
      </c>
      <c r="B852" s="345" t="s">
        <v>2831</v>
      </c>
    </row>
    <row r="853">
      <c r="A853" s="345" t="s">
        <v>1995</v>
      </c>
      <c r="B853" s="345" t="s">
        <v>5354</v>
      </c>
    </row>
    <row r="854">
      <c r="A854" s="345" t="s">
        <v>5355</v>
      </c>
      <c r="B854" s="345" t="s">
        <v>2856</v>
      </c>
    </row>
    <row r="855">
      <c r="A855" s="345" t="s">
        <v>3147</v>
      </c>
      <c r="B855" s="345" t="s">
        <v>2865</v>
      </c>
    </row>
    <row r="856">
      <c r="A856" s="345" t="s">
        <v>5356</v>
      </c>
      <c r="B856" s="345" t="s">
        <v>5357</v>
      </c>
    </row>
    <row r="857">
      <c r="A857" s="345" t="s">
        <v>3152</v>
      </c>
      <c r="B857" s="345" t="s">
        <v>2871</v>
      </c>
    </row>
    <row r="858">
      <c r="A858" s="345" t="s">
        <v>1249</v>
      </c>
      <c r="B858" s="345" t="s">
        <v>5358</v>
      </c>
    </row>
    <row r="859">
      <c r="A859" s="345" t="s">
        <v>5359</v>
      </c>
      <c r="B859" s="345" t="s">
        <v>2878</v>
      </c>
    </row>
    <row r="860">
      <c r="A860" s="345" t="s">
        <v>1429</v>
      </c>
      <c r="B860" s="345" t="s">
        <v>5360</v>
      </c>
    </row>
    <row r="861">
      <c r="A861" s="345" t="s">
        <v>5361</v>
      </c>
      <c r="B861" s="345" t="s">
        <v>2885</v>
      </c>
    </row>
    <row r="862">
      <c r="A862" s="345" t="s">
        <v>1082</v>
      </c>
      <c r="B862" s="345" t="s">
        <v>5362</v>
      </c>
    </row>
    <row r="863">
      <c r="A863" s="345" t="s">
        <v>5363</v>
      </c>
      <c r="B863" s="345" t="s">
        <v>2912</v>
      </c>
    </row>
    <row r="864">
      <c r="A864" s="345" t="s">
        <v>1086</v>
      </c>
      <c r="B864" s="345" t="s">
        <v>2918</v>
      </c>
    </row>
    <row r="865">
      <c r="A865" s="345" t="s">
        <v>5364</v>
      </c>
      <c r="B865" s="345" t="s">
        <v>363</v>
      </c>
    </row>
    <row r="866">
      <c r="A866" s="345" t="s">
        <v>1818</v>
      </c>
      <c r="B866" s="345" t="s">
        <v>2932</v>
      </c>
    </row>
    <row r="867">
      <c r="A867" s="345" t="s">
        <v>5365</v>
      </c>
      <c r="B867" s="345" t="s">
        <v>2935</v>
      </c>
    </row>
    <row r="868">
      <c r="A868" s="345" t="s">
        <v>1821</v>
      </c>
      <c r="B868" s="345" t="s">
        <v>5366</v>
      </c>
    </row>
    <row r="869">
      <c r="A869" s="345" t="s">
        <v>5367</v>
      </c>
      <c r="B869" s="345" t="s">
        <v>2938</v>
      </c>
    </row>
    <row r="870">
      <c r="A870" s="345" t="s">
        <v>2100</v>
      </c>
      <c r="B870" s="345" t="s">
        <v>2945</v>
      </c>
    </row>
    <row r="871">
      <c r="A871" s="345" t="s">
        <v>5368</v>
      </c>
      <c r="B871" s="345" t="s">
        <v>5369</v>
      </c>
    </row>
    <row r="872">
      <c r="A872" s="345" t="s">
        <v>2106</v>
      </c>
      <c r="B872" s="345" t="s">
        <v>2948</v>
      </c>
    </row>
    <row r="873">
      <c r="A873" s="345" t="s">
        <v>5370</v>
      </c>
      <c r="B873" s="345" t="s">
        <v>5371</v>
      </c>
    </row>
    <row r="874">
      <c r="A874" s="345" t="s">
        <v>963</v>
      </c>
      <c r="B874" s="345" t="s">
        <v>5372</v>
      </c>
    </row>
    <row r="875">
      <c r="A875" s="345" t="s">
        <v>5373</v>
      </c>
      <c r="B875" s="345" t="s">
        <v>5374</v>
      </c>
    </row>
    <row r="876">
      <c r="A876" s="345" t="s">
        <v>877</v>
      </c>
      <c r="B876" s="345" t="s">
        <v>5375</v>
      </c>
    </row>
    <row r="877">
      <c r="A877" s="345" t="s">
        <v>5376</v>
      </c>
      <c r="B877" s="345" t="s">
        <v>5377</v>
      </c>
    </row>
    <row r="878">
      <c r="A878" s="345" t="s">
        <v>1998</v>
      </c>
      <c r="B878" s="345" t="s">
        <v>5378</v>
      </c>
    </row>
    <row r="879">
      <c r="A879" s="345" t="s">
        <v>2004</v>
      </c>
      <c r="B879" s="345" t="s">
        <v>5379</v>
      </c>
    </row>
    <row r="880">
      <c r="A880" s="345" t="s">
        <v>593</v>
      </c>
      <c r="B880" s="345" t="s">
        <v>5380</v>
      </c>
    </row>
    <row r="881">
      <c r="A881" s="345" t="s">
        <v>5381</v>
      </c>
      <c r="B881" s="345" t="s">
        <v>5382</v>
      </c>
    </row>
    <row r="882">
      <c r="A882" s="345" t="s">
        <v>945</v>
      </c>
      <c r="B882" s="345" t="s">
        <v>5383</v>
      </c>
    </row>
    <row r="883">
      <c r="A883" s="345" t="s">
        <v>314</v>
      </c>
      <c r="B883" s="345" t="s">
        <v>5384</v>
      </c>
    </row>
    <row r="884">
      <c r="A884" s="345" t="s">
        <v>5385</v>
      </c>
      <c r="B884" s="345" t="s">
        <v>5386</v>
      </c>
    </row>
    <row r="885">
      <c r="A885" s="345" t="s">
        <v>418</v>
      </c>
      <c r="B885" s="345" t="s">
        <v>5387</v>
      </c>
    </row>
    <row r="886">
      <c r="A886" s="345" t="s">
        <v>5388</v>
      </c>
      <c r="B886" s="345" t="s">
        <v>2966</v>
      </c>
    </row>
    <row r="887">
      <c r="A887" s="345" t="s">
        <v>1651</v>
      </c>
      <c r="B887" s="345" t="s">
        <v>5389</v>
      </c>
    </row>
    <row r="888">
      <c r="A888" s="345" t="s">
        <v>5390</v>
      </c>
      <c r="B888" s="345" t="s">
        <v>2969</v>
      </c>
    </row>
    <row r="889">
      <c r="A889" s="345" t="s">
        <v>738</v>
      </c>
      <c r="B889" s="345" t="s">
        <v>5391</v>
      </c>
    </row>
    <row r="890">
      <c r="A890" s="345" t="s">
        <v>5392</v>
      </c>
      <c r="B890" s="345" t="s">
        <v>5393</v>
      </c>
    </row>
    <row r="891">
      <c r="A891" s="345" t="s">
        <v>741</v>
      </c>
      <c r="B891" s="345" t="s">
        <v>5394</v>
      </c>
    </row>
    <row r="892">
      <c r="A892" s="345" t="s">
        <v>5395</v>
      </c>
      <c r="B892" s="345" t="s">
        <v>5396</v>
      </c>
    </row>
    <row r="893">
      <c r="A893" s="345" t="s">
        <v>1771</v>
      </c>
      <c r="B893" s="345" t="s">
        <v>2974</v>
      </c>
    </row>
    <row r="894">
      <c r="A894" s="345" t="s">
        <v>5397</v>
      </c>
      <c r="B894" s="345" t="s">
        <v>2980</v>
      </c>
    </row>
    <row r="895">
      <c r="A895" s="345" t="s">
        <v>1061</v>
      </c>
      <c r="B895" s="345" t="s">
        <v>225</v>
      </c>
    </row>
    <row r="896">
      <c r="A896" s="345" t="s">
        <v>5398</v>
      </c>
      <c r="B896" s="345" t="s">
        <v>411</v>
      </c>
    </row>
    <row r="897">
      <c r="A897" s="345" t="s">
        <v>1276</v>
      </c>
      <c r="B897" s="345" t="s">
        <v>5399</v>
      </c>
    </row>
    <row r="898">
      <c r="A898" s="345" t="s">
        <v>5400</v>
      </c>
      <c r="B898" s="345" t="s">
        <v>5401</v>
      </c>
    </row>
    <row r="899">
      <c r="A899" s="345" t="s">
        <v>1278</v>
      </c>
      <c r="B899" s="345" t="s">
        <v>3016</v>
      </c>
    </row>
    <row r="900">
      <c r="A900" s="345" t="s">
        <v>5402</v>
      </c>
      <c r="B900" s="345" t="s">
        <v>5403</v>
      </c>
    </row>
    <row r="901">
      <c r="A901" s="345" t="s">
        <v>2399</v>
      </c>
      <c r="B901" s="345" t="s">
        <v>3022</v>
      </c>
    </row>
    <row r="902">
      <c r="A902" s="345" t="s">
        <v>5404</v>
      </c>
      <c r="B902" s="345" t="s">
        <v>5405</v>
      </c>
    </row>
    <row r="903">
      <c r="A903" s="345" t="s">
        <v>987</v>
      </c>
      <c r="B903" s="345" t="s">
        <v>3028</v>
      </c>
    </row>
    <row r="904">
      <c r="A904" s="345" t="s">
        <v>5406</v>
      </c>
      <c r="B904" s="345" t="s">
        <v>3034</v>
      </c>
    </row>
    <row r="905">
      <c r="A905" s="345" t="s">
        <v>710</v>
      </c>
      <c r="B905" s="345" t="s">
        <v>5407</v>
      </c>
    </row>
    <row r="906">
      <c r="A906" s="345" t="s">
        <v>5408</v>
      </c>
      <c r="B906" s="345" t="s">
        <v>3039</v>
      </c>
    </row>
    <row r="907">
      <c r="A907" s="345" t="s">
        <v>2010</v>
      </c>
      <c r="B907" s="345" t="s">
        <v>5409</v>
      </c>
    </row>
    <row r="908">
      <c r="A908" s="345" t="s">
        <v>5410</v>
      </c>
      <c r="B908" s="345" t="s">
        <v>3046</v>
      </c>
    </row>
    <row r="909">
      <c r="A909" s="345" t="s">
        <v>2015</v>
      </c>
      <c r="B909" s="345" t="s">
        <v>5411</v>
      </c>
    </row>
    <row r="910">
      <c r="A910" s="345" t="s">
        <v>5412</v>
      </c>
      <c r="B910" s="345" t="s">
        <v>5413</v>
      </c>
    </row>
    <row r="911">
      <c r="A911" s="345" t="s">
        <v>2019</v>
      </c>
      <c r="B911" s="345" t="s">
        <v>3059</v>
      </c>
    </row>
    <row r="912">
      <c r="A912" s="345" t="s">
        <v>5414</v>
      </c>
      <c r="B912" s="345" t="s">
        <v>5415</v>
      </c>
    </row>
    <row r="913">
      <c r="A913" s="345" t="s">
        <v>1972</v>
      </c>
      <c r="B913" s="345" t="s">
        <v>3065</v>
      </c>
    </row>
    <row r="914">
      <c r="A914" s="345" t="s">
        <v>5416</v>
      </c>
      <c r="B914" s="345" t="s">
        <v>5417</v>
      </c>
    </row>
    <row r="915">
      <c r="A915" s="345" t="s">
        <v>1976</v>
      </c>
      <c r="B915" s="345" t="s">
        <v>3073</v>
      </c>
    </row>
    <row r="916">
      <c r="A916" s="345" t="s">
        <v>5418</v>
      </c>
      <c r="B916" s="345" t="s">
        <v>44</v>
      </c>
    </row>
    <row r="917">
      <c r="A917" s="345" t="s">
        <v>1962</v>
      </c>
      <c r="B917" s="345" t="s">
        <v>5419</v>
      </c>
    </row>
    <row r="918">
      <c r="A918" s="345" t="s">
        <v>5420</v>
      </c>
      <c r="B918" s="345" t="s">
        <v>5421</v>
      </c>
    </row>
    <row r="919">
      <c r="A919" s="345" t="s">
        <v>1966</v>
      </c>
      <c r="B919" s="345" t="s">
        <v>3107</v>
      </c>
    </row>
    <row r="920">
      <c r="A920" s="345" t="s">
        <v>5422</v>
      </c>
      <c r="B920" s="345" t="s">
        <v>5423</v>
      </c>
    </row>
    <row r="921">
      <c r="A921" s="345" t="s">
        <v>2037</v>
      </c>
      <c r="B921" s="345" t="s">
        <v>5424</v>
      </c>
    </row>
    <row r="922">
      <c r="A922" s="345" t="s">
        <v>2031</v>
      </c>
      <c r="B922" s="345" t="s">
        <v>3112</v>
      </c>
    </row>
    <row r="923">
      <c r="A923" s="345" t="s">
        <v>5425</v>
      </c>
      <c r="B923" s="345" t="s">
        <v>5426</v>
      </c>
    </row>
    <row r="924">
      <c r="A924" s="345" t="s">
        <v>838</v>
      </c>
      <c r="B924" s="345" t="s">
        <v>5427</v>
      </c>
    </row>
    <row r="925">
      <c r="A925" s="345" t="s">
        <v>865</v>
      </c>
      <c r="B925" s="345" t="s">
        <v>3123</v>
      </c>
    </row>
    <row r="926">
      <c r="A926" s="345" t="s">
        <v>729</v>
      </c>
      <c r="B926" s="345" t="s">
        <v>3131</v>
      </c>
    </row>
    <row r="927">
      <c r="A927" s="345" t="s">
        <v>726</v>
      </c>
      <c r="B927" s="345" t="s">
        <v>3136</v>
      </c>
    </row>
    <row r="928">
      <c r="A928" s="345" t="s">
        <v>814</v>
      </c>
      <c r="B928" s="345" t="s">
        <v>3144</v>
      </c>
    </row>
    <row r="929">
      <c r="A929" s="345" t="s">
        <v>5428</v>
      </c>
      <c r="B929" s="345" t="s">
        <v>5429</v>
      </c>
    </row>
    <row r="930">
      <c r="A930" s="345" t="s">
        <v>266</v>
      </c>
      <c r="B930" s="345" t="s">
        <v>415</v>
      </c>
    </row>
    <row r="931">
      <c r="A931" s="345" t="s">
        <v>5430</v>
      </c>
      <c r="B931" s="345" t="s">
        <v>3157</v>
      </c>
    </row>
    <row r="932">
      <c r="A932" s="345" t="s">
        <v>997</v>
      </c>
      <c r="B932" s="345" t="s">
        <v>5431</v>
      </c>
    </row>
    <row r="933">
      <c r="A933" s="345" t="s">
        <v>5432</v>
      </c>
      <c r="B933" s="345" t="s">
        <v>5433</v>
      </c>
    </row>
    <row r="934">
      <c r="A934" s="345" t="s">
        <v>1037</v>
      </c>
      <c r="B934" s="345" t="s">
        <v>3163</v>
      </c>
    </row>
    <row r="935">
      <c r="A935" s="345" t="s">
        <v>1054</v>
      </c>
      <c r="B935" s="345" t="s">
        <v>5434</v>
      </c>
    </row>
    <row r="936">
      <c r="A936" s="345" t="s">
        <v>5435</v>
      </c>
      <c r="B936" s="345" t="s">
        <v>3169</v>
      </c>
    </row>
    <row r="937">
      <c r="A937" s="345" t="s">
        <v>3048</v>
      </c>
      <c r="B937" s="345" t="s">
        <v>3175</v>
      </c>
    </row>
    <row r="938">
      <c r="A938" s="345" t="s">
        <v>1105</v>
      </c>
      <c r="B938" s="345" t="s">
        <v>5436</v>
      </c>
    </row>
    <row r="939">
      <c r="A939" s="345" t="s">
        <v>5437</v>
      </c>
      <c r="B939" s="345" t="s">
        <v>5438</v>
      </c>
    </row>
    <row r="940">
      <c r="A940" s="345" t="s">
        <v>1255</v>
      </c>
      <c r="B940" s="345" t="s">
        <v>3180</v>
      </c>
    </row>
    <row r="941">
      <c r="A941" s="345" t="s">
        <v>1272</v>
      </c>
      <c r="B941" s="345" t="s">
        <v>5439</v>
      </c>
    </row>
    <row r="942">
      <c r="A942" s="345" t="s">
        <v>5440</v>
      </c>
      <c r="B942" s="345" t="s">
        <v>5441</v>
      </c>
    </row>
    <row r="943">
      <c r="A943" s="345" t="s">
        <v>1269</v>
      </c>
      <c r="B943" s="345" t="s">
        <v>3186</v>
      </c>
    </row>
    <row r="944">
      <c r="A944" s="345" t="s">
        <v>5442</v>
      </c>
      <c r="B944" s="345" t="s">
        <v>5443</v>
      </c>
    </row>
    <row r="945">
      <c r="A945" s="345" t="s">
        <v>1314</v>
      </c>
      <c r="B945" s="345" t="s">
        <v>3192</v>
      </c>
    </row>
    <row r="946">
      <c r="A946" s="345" t="s">
        <v>5444</v>
      </c>
      <c r="B946" s="345" t="s">
        <v>5445</v>
      </c>
    </row>
    <row r="947">
      <c r="A947" s="345" t="s">
        <v>1422</v>
      </c>
      <c r="B947" s="345" t="s">
        <v>3199</v>
      </c>
    </row>
    <row r="948">
      <c r="A948" s="345" t="s">
        <v>5446</v>
      </c>
      <c r="B948" s="345" t="s">
        <v>5447</v>
      </c>
    </row>
    <row r="949">
      <c r="A949" s="345" t="s">
        <v>1449</v>
      </c>
      <c r="B949" s="345" t="s">
        <v>5448</v>
      </c>
    </row>
    <row r="950">
      <c r="A950" s="345" t="s">
        <v>5449</v>
      </c>
      <c r="B950" s="345" t="s">
        <v>3203</v>
      </c>
    </row>
    <row r="951">
      <c r="A951" s="345" t="s">
        <v>1456</v>
      </c>
      <c r="B951" s="345" t="s">
        <v>5450</v>
      </c>
    </row>
    <row r="952">
      <c r="A952" s="345" t="s">
        <v>5451</v>
      </c>
      <c r="B952" s="345" t="s">
        <v>5452</v>
      </c>
    </row>
    <row r="953">
      <c r="A953" s="345" t="s">
        <v>1506</v>
      </c>
      <c r="B953" s="345" t="s">
        <v>3215</v>
      </c>
    </row>
    <row r="954">
      <c r="A954" s="345" t="s">
        <v>5453</v>
      </c>
      <c r="B954" s="345" t="s">
        <v>5454</v>
      </c>
    </row>
    <row r="955">
      <c r="A955" s="345" t="s">
        <v>1048</v>
      </c>
      <c r="B955" s="345" t="s">
        <v>5455</v>
      </c>
    </row>
    <row r="956">
      <c r="A956" s="345" t="s">
        <v>5456</v>
      </c>
      <c r="B956" s="345" t="s">
        <v>3218</v>
      </c>
    </row>
    <row r="957">
      <c r="A957" s="345" t="s">
        <v>2371</v>
      </c>
      <c r="B957" s="345" t="s">
        <v>5457</v>
      </c>
    </row>
    <row r="958">
      <c r="A958" s="345" t="s">
        <v>5458</v>
      </c>
      <c r="B958" s="345" t="s">
        <v>5459</v>
      </c>
    </row>
    <row r="959">
      <c r="A959" s="345" t="s">
        <v>1237</v>
      </c>
      <c r="B959" s="345" t="s">
        <v>3225</v>
      </c>
    </row>
    <row r="960">
      <c r="A960" s="345" t="s">
        <v>5460</v>
      </c>
      <c r="B960" s="345" t="s">
        <v>5461</v>
      </c>
    </row>
    <row r="961">
      <c r="A961" s="345" t="s">
        <v>2324</v>
      </c>
      <c r="B961" s="345" t="s">
        <v>5462</v>
      </c>
    </row>
    <row r="962">
      <c r="A962" s="345" t="s">
        <v>5463</v>
      </c>
      <c r="B962" s="345" t="s">
        <v>3228</v>
      </c>
    </row>
    <row r="963">
      <c r="A963" s="345" t="s">
        <v>2406</v>
      </c>
      <c r="B963" s="345" t="s">
        <v>3235</v>
      </c>
    </row>
    <row r="964">
      <c r="A964" s="345" t="s">
        <v>5464</v>
      </c>
      <c r="B964" s="345" t="s">
        <v>5465</v>
      </c>
    </row>
    <row r="965">
      <c r="A965" s="345" t="s">
        <v>5466</v>
      </c>
      <c r="B965" s="345" t="s">
        <v>5467</v>
      </c>
    </row>
    <row r="966">
      <c r="A966" s="345" t="s">
        <v>1092</v>
      </c>
      <c r="B966" s="345" t="s">
        <v>5468</v>
      </c>
    </row>
    <row r="967">
      <c r="A967" s="345" t="s">
        <v>5469</v>
      </c>
      <c r="B967" s="345" t="s">
        <v>5470</v>
      </c>
    </row>
    <row r="968">
      <c r="A968" s="345" t="s">
        <v>1079</v>
      </c>
      <c r="B968" s="345" t="s">
        <v>3249</v>
      </c>
    </row>
    <row r="969">
      <c r="A969" s="345" t="s">
        <v>5471</v>
      </c>
      <c r="B969" s="345" t="s">
        <v>3253</v>
      </c>
    </row>
    <row r="970">
      <c r="A970" s="345" t="s">
        <v>1076</v>
      </c>
      <c r="B970" s="345" t="s">
        <v>3257</v>
      </c>
    </row>
    <row r="971">
      <c r="A971" s="345" t="s">
        <v>5472</v>
      </c>
      <c r="B971" s="345" t="s">
        <v>3261</v>
      </c>
    </row>
    <row r="972">
      <c r="A972" s="345" t="s">
        <v>895</v>
      </c>
      <c r="B972" s="345" t="s">
        <v>5473</v>
      </c>
    </row>
    <row r="973">
      <c r="A973" s="345" t="s">
        <v>5474</v>
      </c>
      <c r="B973" s="345" t="s">
        <v>5475</v>
      </c>
    </row>
    <row r="974">
      <c r="A974" s="345" t="s">
        <v>2504</v>
      </c>
      <c r="B974" s="345" t="s">
        <v>3264</v>
      </c>
    </row>
    <row r="975">
      <c r="A975" s="345" t="s">
        <v>5476</v>
      </c>
      <c r="B975" s="345" t="s">
        <v>5477</v>
      </c>
    </row>
    <row r="976">
      <c r="A976" s="345" t="s">
        <v>2509</v>
      </c>
      <c r="B976" s="345" t="s">
        <v>5478</v>
      </c>
    </row>
    <row r="977">
      <c r="A977" s="345" t="s">
        <v>5479</v>
      </c>
      <c r="B977" s="345" t="s">
        <v>3271</v>
      </c>
    </row>
    <row r="978">
      <c r="A978" s="345" t="s">
        <v>2813</v>
      </c>
      <c r="B978" s="345" t="s">
        <v>5480</v>
      </c>
    </row>
    <row r="979">
      <c r="A979" s="345" t="s">
        <v>5481</v>
      </c>
      <c r="B979" s="345" t="s">
        <v>3274</v>
      </c>
    </row>
    <row r="980">
      <c r="A980" s="345" t="s">
        <v>5482</v>
      </c>
      <c r="B980" s="345" t="s">
        <v>5483</v>
      </c>
    </row>
    <row r="981">
      <c r="A981" s="345" t="s">
        <v>5484</v>
      </c>
      <c r="B981" s="345" t="s">
        <v>5485</v>
      </c>
    </row>
    <row r="982">
      <c r="A982" s="345" t="s">
        <v>33</v>
      </c>
      <c r="B982" s="345" t="s">
        <v>3290</v>
      </c>
    </row>
    <row r="983">
      <c r="A983" s="345" t="s">
        <v>5486</v>
      </c>
      <c r="B983" s="345" t="s">
        <v>3299</v>
      </c>
    </row>
    <row r="984">
      <c r="A984" s="345" t="s">
        <v>1934</v>
      </c>
      <c r="B984" s="345" t="s">
        <v>5487</v>
      </c>
    </row>
    <row r="985">
      <c r="A985" s="345" t="s">
        <v>5488</v>
      </c>
      <c r="B985" s="345" t="s">
        <v>5489</v>
      </c>
    </row>
    <row r="986">
      <c r="A986" s="345" t="s">
        <v>2093</v>
      </c>
      <c r="B986" s="345" t="s">
        <v>5490</v>
      </c>
    </row>
    <row r="987">
      <c r="A987" s="345" t="s">
        <v>5491</v>
      </c>
      <c r="B987" s="345" t="s">
        <v>5492</v>
      </c>
    </row>
    <row r="988">
      <c r="A988" s="345" t="s">
        <v>2148</v>
      </c>
      <c r="B988" s="345" t="s">
        <v>5493</v>
      </c>
    </row>
    <row r="989">
      <c r="A989" s="345" t="s">
        <v>5494</v>
      </c>
      <c r="B989" s="345" t="s">
        <v>3305</v>
      </c>
    </row>
    <row r="990">
      <c r="A990" s="345" t="s">
        <v>191</v>
      </c>
      <c r="B990" s="345" t="s">
        <v>5495</v>
      </c>
    </row>
    <row r="991">
      <c r="A991" s="345" t="s">
        <v>5496</v>
      </c>
      <c r="B991" s="345" t="s">
        <v>3308</v>
      </c>
    </row>
    <row r="992">
      <c r="A992" s="345" t="s">
        <v>598</v>
      </c>
      <c r="B992" s="345" t="s">
        <v>5497</v>
      </c>
    </row>
    <row r="993">
      <c r="A993" s="345" t="s">
        <v>5498</v>
      </c>
      <c r="B993" s="345" t="s">
        <v>5499</v>
      </c>
    </row>
    <row r="994">
      <c r="A994" s="345" t="s">
        <v>195</v>
      </c>
      <c r="B994" s="345" t="s">
        <v>5500</v>
      </c>
    </row>
    <row r="995">
      <c r="A995" s="345" t="s">
        <v>5501</v>
      </c>
      <c r="B995" s="345" t="s">
        <v>3318</v>
      </c>
    </row>
    <row r="996">
      <c r="A996" s="345" t="s">
        <v>1629</v>
      </c>
      <c r="B996" s="345" t="s">
        <v>5502</v>
      </c>
    </row>
    <row r="997">
      <c r="A997" s="345" t="s">
        <v>5503</v>
      </c>
      <c r="B997" s="345" t="s">
        <v>5504</v>
      </c>
    </row>
    <row r="998">
      <c r="A998" s="345" t="s">
        <v>1633</v>
      </c>
      <c r="B998" s="345" t="s">
        <v>3333</v>
      </c>
    </row>
    <row r="999">
      <c r="A999" s="345" t="s">
        <v>5505</v>
      </c>
      <c r="B999" s="345" t="s">
        <v>5506</v>
      </c>
    </row>
    <row r="1000">
      <c r="A1000" s="345" t="s">
        <v>1225</v>
      </c>
      <c r="B1000" s="345" t="s">
        <v>3336</v>
      </c>
    </row>
    <row r="1001">
      <c r="A1001" s="345" t="s">
        <v>1228</v>
      </c>
      <c r="B1001" s="345" t="s">
        <v>5507</v>
      </c>
    </row>
    <row r="1002">
      <c r="A1002" s="345" t="s">
        <v>372</v>
      </c>
      <c r="B1002" s="345" t="s">
        <v>5508</v>
      </c>
    </row>
    <row r="1003">
      <c r="A1003" s="345" t="s">
        <v>5509</v>
      </c>
      <c r="B1003" s="345" t="s">
        <v>3339</v>
      </c>
    </row>
    <row r="1004">
      <c r="A1004" s="345" t="s">
        <v>1638</v>
      </c>
      <c r="B1004" s="345" t="s">
        <v>5510</v>
      </c>
    </row>
    <row r="1005">
      <c r="A1005" s="345" t="s">
        <v>5511</v>
      </c>
      <c r="B1005" s="345" t="s">
        <v>5512</v>
      </c>
    </row>
    <row r="1006">
      <c r="A1006" s="345" t="s">
        <v>1743</v>
      </c>
      <c r="B1006" s="345" t="s">
        <v>5513</v>
      </c>
    </row>
    <row r="1007">
      <c r="A1007" s="345" t="s">
        <v>2049</v>
      </c>
      <c r="B1007" s="345" t="s">
        <v>3352</v>
      </c>
    </row>
    <row r="1008">
      <c r="A1008" s="345" t="s">
        <v>5514</v>
      </c>
      <c r="B1008" s="345" t="s">
        <v>5515</v>
      </c>
    </row>
    <row r="1009">
      <c r="A1009" s="345" t="s">
        <v>5516</v>
      </c>
      <c r="B1009" s="345" t="s">
        <v>5517</v>
      </c>
    </row>
    <row r="1010">
      <c r="A1010" s="345" t="s">
        <v>5518</v>
      </c>
      <c r="B1010" s="345" t="s">
        <v>3355</v>
      </c>
    </row>
    <row r="1011">
      <c r="A1011" s="345" t="s">
        <v>1005</v>
      </c>
      <c r="B1011" s="345" t="s">
        <v>5519</v>
      </c>
    </row>
    <row r="1012">
      <c r="A1012" s="345" t="s">
        <v>5520</v>
      </c>
      <c r="B1012" s="345" t="s">
        <v>5521</v>
      </c>
    </row>
    <row r="1013">
      <c r="A1013" s="345" t="s">
        <v>1008</v>
      </c>
      <c r="B1013" s="345" t="s">
        <v>5522</v>
      </c>
    </row>
    <row r="1014">
      <c r="A1014" s="345" t="s">
        <v>1011</v>
      </c>
      <c r="B1014" s="345" t="s">
        <v>5523</v>
      </c>
    </row>
    <row r="1015">
      <c r="A1015" s="345" t="s">
        <v>5524</v>
      </c>
      <c r="B1015" s="345" t="s">
        <v>3368</v>
      </c>
    </row>
    <row r="1016">
      <c r="A1016" s="345" t="s">
        <v>1014</v>
      </c>
      <c r="B1016" s="345" t="s">
        <v>5525</v>
      </c>
    </row>
    <row r="1017">
      <c r="A1017" s="345" t="s">
        <v>5526</v>
      </c>
      <c r="B1017" s="345" t="s">
        <v>5527</v>
      </c>
    </row>
    <row r="1018">
      <c r="A1018" s="345" t="s">
        <v>1183</v>
      </c>
      <c r="B1018" s="345" t="s">
        <v>5528</v>
      </c>
    </row>
    <row r="1019">
      <c r="A1019" s="345" t="s">
        <v>1185</v>
      </c>
      <c r="B1019" s="345" t="s">
        <v>5529</v>
      </c>
    </row>
    <row r="1020">
      <c r="A1020" s="345" t="s">
        <v>1187</v>
      </c>
      <c r="B1020" s="345" t="s">
        <v>3378</v>
      </c>
    </row>
    <row r="1021">
      <c r="A1021" s="345" t="s">
        <v>5530</v>
      </c>
      <c r="B1021" s="345" t="s">
        <v>3381</v>
      </c>
    </row>
    <row r="1022">
      <c r="A1022" s="345" t="s">
        <v>1189</v>
      </c>
      <c r="B1022" s="345" t="s">
        <v>5531</v>
      </c>
    </row>
    <row r="1023">
      <c r="A1023" s="345" t="s">
        <v>5532</v>
      </c>
      <c r="B1023" s="345" t="s">
        <v>3384</v>
      </c>
    </row>
    <row r="1024">
      <c r="A1024" s="345" t="s">
        <v>1281</v>
      </c>
      <c r="B1024" s="345" t="s">
        <v>3387</v>
      </c>
    </row>
    <row r="1025">
      <c r="A1025" s="345" t="s">
        <v>5533</v>
      </c>
      <c r="B1025" s="345" t="s">
        <v>5534</v>
      </c>
    </row>
    <row r="1026">
      <c r="A1026" s="345" t="s">
        <v>5535</v>
      </c>
      <c r="B1026" s="345" t="s">
        <v>5536</v>
      </c>
    </row>
    <row r="1027">
      <c r="A1027" s="345" t="s">
        <v>3154</v>
      </c>
      <c r="B1027" s="345" t="s">
        <v>5537</v>
      </c>
    </row>
    <row r="1028">
      <c r="A1028" s="345" t="s">
        <v>3160</v>
      </c>
      <c r="B1028" s="345" t="s">
        <v>3393</v>
      </c>
    </row>
    <row r="1029">
      <c r="A1029" s="345" t="s">
        <v>2535</v>
      </c>
      <c r="B1029" s="345" t="s">
        <v>5538</v>
      </c>
    </row>
    <row r="1030">
      <c r="A1030" s="345" t="s">
        <v>5539</v>
      </c>
      <c r="B1030" s="345" t="s">
        <v>5540</v>
      </c>
    </row>
    <row r="1031">
      <c r="A1031" s="345" t="s">
        <v>3166</v>
      </c>
      <c r="B1031" s="345" t="s">
        <v>3397</v>
      </c>
    </row>
    <row r="1032">
      <c r="A1032" s="345" t="s">
        <v>1388</v>
      </c>
      <c r="B1032" s="345" t="s">
        <v>5541</v>
      </c>
    </row>
    <row r="1033">
      <c r="A1033" s="345" t="s">
        <v>5542</v>
      </c>
      <c r="B1033" s="345" t="s">
        <v>3406</v>
      </c>
    </row>
    <row r="1034">
      <c r="A1034" s="345" t="s">
        <v>2702</v>
      </c>
      <c r="B1034" s="345" t="s">
        <v>5543</v>
      </c>
    </row>
    <row r="1035">
      <c r="A1035" s="345" t="s">
        <v>5544</v>
      </c>
      <c r="B1035" s="345" t="s">
        <v>3409</v>
      </c>
    </row>
    <row r="1036">
      <c r="A1036" s="345" t="s">
        <v>3174</v>
      </c>
      <c r="B1036" s="345" t="s">
        <v>5545</v>
      </c>
    </row>
    <row r="1037">
      <c r="A1037" s="345" t="s">
        <v>1196</v>
      </c>
      <c r="B1037" s="345" t="s">
        <v>5546</v>
      </c>
    </row>
    <row r="1038">
      <c r="A1038" s="345" t="s">
        <v>5547</v>
      </c>
      <c r="B1038" s="345" t="s">
        <v>5548</v>
      </c>
    </row>
    <row r="1039">
      <c r="A1039" s="345" t="s">
        <v>5549</v>
      </c>
      <c r="B1039" s="345" t="s">
        <v>5550</v>
      </c>
    </row>
    <row r="1040">
      <c r="A1040" s="345" t="s">
        <v>5551</v>
      </c>
      <c r="B1040" s="345" t="s">
        <v>3418</v>
      </c>
    </row>
    <row r="1041">
      <c r="A1041" s="345" t="s">
        <v>5552</v>
      </c>
      <c r="B1041" s="345" t="s">
        <v>5553</v>
      </c>
    </row>
    <row r="1042">
      <c r="A1042" s="345" t="s">
        <v>5554</v>
      </c>
      <c r="B1042" s="345" t="s">
        <v>5555</v>
      </c>
    </row>
    <row r="1043">
      <c r="A1043" s="345" t="s">
        <v>5556</v>
      </c>
      <c r="B1043" s="345" t="s">
        <v>3449</v>
      </c>
    </row>
    <row r="1044">
      <c r="A1044" s="345" t="s">
        <v>1200</v>
      </c>
      <c r="B1044" s="345" t="s">
        <v>5557</v>
      </c>
    </row>
    <row r="1045">
      <c r="A1045" s="345" t="s">
        <v>5558</v>
      </c>
      <c r="B1045" s="345" t="s">
        <v>5559</v>
      </c>
    </row>
    <row r="1046">
      <c r="A1046" s="345" t="s">
        <v>5560</v>
      </c>
      <c r="B1046" s="345" t="s">
        <v>3461</v>
      </c>
    </row>
    <row r="1047">
      <c r="A1047" s="345" t="s">
        <v>5561</v>
      </c>
      <c r="B1047" s="345" t="s">
        <v>3476</v>
      </c>
    </row>
    <row r="1048">
      <c r="A1048" s="345" t="s">
        <v>5562</v>
      </c>
      <c r="B1048" s="345" t="s">
        <v>5563</v>
      </c>
    </row>
    <row r="1049">
      <c r="A1049" s="345" t="s">
        <v>5564</v>
      </c>
      <c r="B1049" s="345" t="s">
        <v>5565</v>
      </c>
    </row>
    <row r="1050">
      <c r="A1050" s="345" t="s">
        <v>4153</v>
      </c>
      <c r="B1050" s="345" t="s">
        <v>3479</v>
      </c>
    </row>
    <row r="1051">
      <c r="A1051" s="345" t="s">
        <v>5566</v>
      </c>
      <c r="B1051" s="345" t="s">
        <v>5567</v>
      </c>
    </row>
    <row r="1052">
      <c r="A1052" s="345" t="s">
        <v>5568</v>
      </c>
      <c r="B1052" s="345" t="s">
        <v>5569</v>
      </c>
    </row>
    <row r="1053">
      <c r="A1053" s="345" t="s">
        <v>5570</v>
      </c>
      <c r="B1053" s="345" t="s">
        <v>3482</v>
      </c>
    </row>
    <row r="1054">
      <c r="A1054" s="345" t="s">
        <v>5571</v>
      </c>
      <c r="B1054" s="345" t="s">
        <v>5572</v>
      </c>
    </row>
    <row r="1055">
      <c r="A1055" s="345" t="s">
        <v>2199</v>
      </c>
      <c r="B1055" s="345" t="s">
        <v>3485</v>
      </c>
    </row>
    <row r="1056">
      <c r="A1056" s="345" t="s">
        <v>2202</v>
      </c>
      <c r="B1056" s="345" t="s">
        <v>5573</v>
      </c>
    </row>
    <row r="1057">
      <c r="A1057" s="345" t="s">
        <v>5574</v>
      </c>
      <c r="B1057" s="345" t="s">
        <v>5575</v>
      </c>
    </row>
    <row r="1058">
      <c r="A1058" s="345" t="s">
        <v>3182</v>
      </c>
      <c r="B1058" s="345" t="s">
        <v>3489</v>
      </c>
    </row>
    <row r="1059">
      <c r="A1059" s="345" t="s">
        <v>1123</v>
      </c>
      <c r="B1059" s="345" t="s">
        <v>5576</v>
      </c>
    </row>
    <row r="1060">
      <c r="A1060" s="345" t="s">
        <v>5577</v>
      </c>
      <c r="B1060" s="345" t="s">
        <v>5578</v>
      </c>
    </row>
    <row r="1061">
      <c r="A1061" s="345" t="s">
        <v>1125</v>
      </c>
      <c r="B1061" s="345" t="s">
        <v>3492</v>
      </c>
    </row>
    <row r="1062">
      <c r="A1062" s="345" t="s">
        <v>5579</v>
      </c>
      <c r="B1062" s="345" t="s">
        <v>5580</v>
      </c>
    </row>
    <row r="1063">
      <c r="A1063" s="345" t="s">
        <v>1118</v>
      </c>
      <c r="B1063" s="345" t="s">
        <v>5581</v>
      </c>
    </row>
    <row r="1064">
      <c r="A1064" s="345" t="s">
        <v>5582</v>
      </c>
      <c r="B1064" s="345" t="s">
        <v>3507</v>
      </c>
    </row>
    <row r="1065">
      <c r="A1065" s="345" t="s">
        <v>1120</v>
      </c>
      <c r="B1065" s="345" t="s">
        <v>5583</v>
      </c>
    </row>
    <row r="1066">
      <c r="A1066" s="345" t="s">
        <v>5584</v>
      </c>
      <c r="B1066" s="345" t="s">
        <v>5585</v>
      </c>
    </row>
    <row r="1067">
      <c r="A1067" s="345" t="s">
        <v>1170</v>
      </c>
      <c r="B1067" s="345" t="s">
        <v>3510</v>
      </c>
    </row>
    <row r="1068">
      <c r="A1068" s="345" t="s">
        <v>5586</v>
      </c>
      <c r="B1068" s="345" t="s">
        <v>5587</v>
      </c>
    </row>
    <row r="1069">
      <c r="A1069" s="345" t="s">
        <v>1686</v>
      </c>
      <c r="B1069" s="345" t="s">
        <v>5588</v>
      </c>
    </row>
    <row r="1070">
      <c r="A1070" s="345" t="s">
        <v>5589</v>
      </c>
      <c r="B1070" s="345" t="s">
        <v>3513</v>
      </c>
    </row>
    <row r="1071">
      <c r="A1071" s="345" t="s">
        <v>1692</v>
      </c>
      <c r="B1071" s="345" t="s">
        <v>5590</v>
      </c>
    </row>
    <row r="1072">
      <c r="A1072" s="345" t="s">
        <v>5591</v>
      </c>
      <c r="B1072" s="345" t="s">
        <v>3516</v>
      </c>
    </row>
    <row r="1073">
      <c r="A1073" s="345" t="s">
        <v>1698</v>
      </c>
      <c r="B1073" s="345" t="s">
        <v>5592</v>
      </c>
    </row>
    <row r="1074">
      <c r="A1074" s="345" t="s">
        <v>5593</v>
      </c>
      <c r="B1074" s="345" t="s">
        <v>3522</v>
      </c>
    </row>
    <row r="1075">
      <c r="A1075" s="345" t="s">
        <v>1716</v>
      </c>
      <c r="B1075" s="345" t="s">
        <v>3526</v>
      </c>
    </row>
    <row r="1076">
      <c r="A1076" s="345" t="s">
        <v>5594</v>
      </c>
      <c r="B1076" s="345" t="s">
        <v>3529</v>
      </c>
    </row>
    <row r="1077">
      <c r="A1077" s="345" t="s">
        <v>5595</v>
      </c>
      <c r="B1077" s="345" t="s">
        <v>3572</v>
      </c>
    </row>
    <row r="1078">
      <c r="A1078" s="345" t="s">
        <v>5596</v>
      </c>
      <c r="B1078" s="345" t="s">
        <v>5597</v>
      </c>
    </row>
    <row r="1079">
      <c r="A1079" s="345" t="s">
        <v>5598</v>
      </c>
      <c r="B1079" s="345" t="s">
        <v>5599</v>
      </c>
    </row>
    <row r="1080">
      <c r="A1080" s="345" t="s">
        <v>1683</v>
      </c>
      <c r="B1080" s="345" t="s">
        <v>3593</v>
      </c>
    </row>
    <row r="1081">
      <c r="A1081" s="345" t="s">
        <v>5600</v>
      </c>
      <c r="B1081" s="345" t="s">
        <v>5601</v>
      </c>
    </row>
    <row r="1082">
      <c r="A1082" s="345" t="s">
        <v>1177</v>
      </c>
      <c r="B1082" s="345" t="s">
        <v>3596</v>
      </c>
    </row>
    <row r="1083">
      <c r="A1083" s="345" t="s">
        <v>5602</v>
      </c>
      <c r="B1083" s="345" t="s">
        <v>5603</v>
      </c>
    </row>
    <row r="1084">
      <c r="A1084" s="345" t="s">
        <v>1180</v>
      </c>
      <c r="B1084" s="345" t="s">
        <v>5604</v>
      </c>
    </row>
    <row r="1085">
      <c r="A1085" s="345" t="s">
        <v>5605</v>
      </c>
      <c r="B1085" s="345" t="s">
        <v>5606</v>
      </c>
    </row>
    <row r="1086">
      <c r="A1086" s="345" t="s">
        <v>757</v>
      </c>
      <c r="B1086" s="345" t="s">
        <v>3618</v>
      </c>
    </row>
    <row r="1087">
      <c r="A1087" s="345" t="s">
        <v>5607</v>
      </c>
      <c r="B1087" s="345" t="s">
        <v>5608</v>
      </c>
    </row>
    <row r="1088">
      <c r="A1088" s="345" t="s">
        <v>5609</v>
      </c>
      <c r="B1088" s="345" t="s">
        <v>3621</v>
      </c>
    </row>
    <row r="1089">
      <c r="A1089" s="345" t="s">
        <v>751</v>
      </c>
      <c r="B1089" s="345" t="s">
        <v>5610</v>
      </c>
    </row>
    <row r="1090">
      <c r="A1090" s="345" t="s">
        <v>5611</v>
      </c>
      <c r="B1090" s="345" t="s">
        <v>5612</v>
      </c>
    </row>
    <row r="1091">
      <c r="A1091" s="345" t="s">
        <v>1173</v>
      </c>
      <c r="B1091" s="345" t="s">
        <v>3624</v>
      </c>
    </row>
    <row r="1092">
      <c r="A1092" s="345" t="s">
        <v>5613</v>
      </c>
      <c r="B1092" s="345" t="s">
        <v>5614</v>
      </c>
    </row>
    <row r="1093">
      <c r="A1093" s="345" t="s">
        <v>5615</v>
      </c>
      <c r="B1093" s="345" t="s">
        <v>5616</v>
      </c>
    </row>
    <row r="1094">
      <c r="A1094" s="345" t="s">
        <v>5617</v>
      </c>
      <c r="B1094" s="345" t="s">
        <v>3634</v>
      </c>
    </row>
    <row r="1095">
      <c r="A1095" s="345" t="s">
        <v>754</v>
      </c>
      <c r="B1095" s="345" t="s">
        <v>5618</v>
      </c>
    </row>
    <row r="1096">
      <c r="A1096" s="345" t="s">
        <v>5619</v>
      </c>
      <c r="B1096" s="345" t="s">
        <v>5620</v>
      </c>
    </row>
    <row r="1097">
      <c r="A1097" s="345" t="s">
        <v>1157</v>
      </c>
      <c r="B1097" s="345" t="s">
        <v>5621</v>
      </c>
    </row>
    <row r="1098">
      <c r="A1098" s="345" t="s">
        <v>5622</v>
      </c>
      <c r="B1098" s="345" t="s">
        <v>5623</v>
      </c>
    </row>
    <row r="1099">
      <c r="A1099" s="345" t="s">
        <v>685</v>
      </c>
      <c r="B1099" s="345" t="s">
        <v>5624</v>
      </c>
    </row>
    <row r="1100">
      <c r="A1100" s="345" t="s">
        <v>5625</v>
      </c>
      <c r="B1100" s="345" t="s">
        <v>5626</v>
      </c>
    </row>
    <row r="1101">
      <c r="A1101" s="345" t="s">
        <v>5627</v>
      </c>
      <c r="B1101" s="345" t="s">
        <v>3640</v>
      </c>
    </row>
    <row r="1102">
      <c r="A1102" s="345" t="s">
        <v>5628</v>
      </c>
      <c r="B1102" s="345" t="s">
        <v>5629</v>
      </c>
    </row>
    <row r="1103">
      <c r="A1103" s="345" t="s">
        <v>5630</v>
      </c>
      <c r="B1103" s="345" t="s">
        <v>3646</v>
      </c>
    </row>
    <row r="1104">
      <c r="A1104" s="345" t="s">
        <v>5631</v>
      </c>
      <c r="B1104" s="345" t="s">
        <v>5632</v>
      </c>
    </row>
    <row r="1105">
      <c r="A1105" s="345" t="s">
        <v>5633</v>
      </c>
      <c r="B1105" s="345" t="s">
        <v>5634</v>
      </c>
    </row>
    <row r="1106">
      <c r="A1106" s="345" t="s">
        <v>5635</v>
      </c>
      <c r="B1106" s="345" t="s">
        <v>3667</v>
      </c>
    </row>
    <row r="1107">
      <c r="A1107" s="345" t="s">
        <v>5636</v>
      </c>
      <c r="B1107" s="345" t="s">
        <v>3670</v>
      </c>
    </row>
    <row r="1108">
      <c r="A1108" s="345" t="s">
        <v>5637</v>
      </c>
      <c r="B1108" s="345" t="s">
        <v>5638</v>
      </c>
    </row>
    <row r="1109">
      <c r="A1109" s="345" t="s">
        <v>5639</v>
      </c>
      <c r="B1109" s="345" t="s">
        <v>5640</v>
      </c>
    </row>
    <row r="1110">
      <c r="A1110" s="345" t="s">
        <v>5641</v>
      </c>
      <c r="B1110" s="345" t="s">
        <v>5642</v>
      </c>
    </row>
    <row r="1111">
      <c r="A1111" s="345" t="s">
        <v>5643</v>
      </c>
      <c r="B1111" s="345" t="s">
        <v>3673</v>
      </c>
    </row>
    <row r="1112">
      <c r="A1112" s="345" t="s">
        <v>5644</v>
      </c>
      <c r="B1112" s="345" t="s">
        <v>3679</v>
      </c>
    </row>
    <row r="1113">
      <c r="A1113" s="345" t="s">
        <v>5645</v>
      </c>
      <c r="B1113" s="345" t="s">
        <v>5646</v>
      </c>
    </row>
    <row r="1114">
      <c r="A1114" s="345" t="s">
        <v>5647</v>
      </c>
      <c r="B1114" s="345" t="s">
        <v>5648</v>
      </c>
    </row>
    <row r="1115">
      <c r="A1115" s="345" t="s">
        <v>5649</v>
      </c>
      <c r="B1115" s="345" t="s">
        <v>5650</v>
      </c>
    </row>
    <row r="1116">
      <c r="A1116" s="345" t="s">
        <v>5651</v>
      </c>
      <c r="B1116" s="345" t="s">
        <v>3691</v>
      </c>
    </row>
    <row r="1117">
      <c r="A1117" s="345" t="s">
        <v>5652</v>
      </c>
      <c r="B1117" s="345" t="s">
        <v>3694</v>
      </c>
    </row>
    <row r="1118">
      <c r="A1118" s="345" t="s">
        <v>5653</v>
      </c>
      <c r="B1118" s="345" t="s">
        <v>5654</v>
      </c>
    </row>
    <row r="1119">
      <c r="A1119" s="345" t="s">
        <v>5655</v>
      </c>
      <c r="B1119" s="345" t="s">
        <v>3709</v>
      </c>
    </row>
    <row r="1120">
      <c r="A1120" s="345" t="s">
        <v>5656</v>
      </c>
      <c r="B1120" s="345" t="s">
        <v>5657</v>
      </c>
    </row>
    <row r="1121">
      <c r="A1121" s="345" t="s">
        <v>5658</v>
      </c>
      <c r="B1121" s="345" t="s">
        <v>3724</v>
      </c>
    </row>
    <row r="1122">
      <c r="A1122" s="345" t="s">
        <v>5659</v>
      </c>
      <c r="B1122" s="345" t="s">
        <v>5660</v>
      </c>
    </row>
    <row r="1123">
      <c r="A1123" s="345" t="s">
        <v>5661</v>
      </c>
      <c r="B1123" s="345" t="s">
        <v>3727</v>
      </c>
    </row>
    <row r="1124">
      <c r="A1124" s="345" t="s">
        <v>5662</v>
      </c>
      <c r="B1124" s="345" t="s">
        <v>5663</v>
      </c>
    </row>
    <row r="1125">
      <c r="A1125" s="345" t="s">
        <v>5664</v>
      </c>
      <c r="B1125" s="345" t="s">
        <v>5665</v>
      </c>
    </row>
    <row r="1126">
      <c r="A1126" s="345" t="s">
        <v>5666</v>
      </c>
      <c r="B1126" s="345" t="s">
        <v>5667</v>
      </c>
    </row>
    <row r="1127">
      <c r="A1127" s="345" t="s">
        <v>5668</v>
      </c>
      <c r="B1127" s="345" t="s">
        <v>5669</v>
      </c>
    </row>
    <row r="1128">
      <c r="A1128" s="345" t="s">
        <v>5670</v>
      </c>
      <c r="B1128" s="345" t="s">
        <v>5671</v>
      </c>
    </row>
    <row r="1129">
      <c r="A1129" s="345" t="s">
        <v>5672</v>
      </c>
      <c r="B1129" s="345" t="s">
        <v>5673</v>
      </c>
    </row>
    <row r="1130">
      <c r="A1130" s="345" t="s">
        <v>5674</v>
      </c>
      <c r="B1130" s="345" t="s">
        <v>5675</v>
      </c>
    </row>
    <row r="1131">
      <c r="A1131" s="345" t="s">
        <v>5676</v>
      </c>
      <c r="B1131" s="345" t="s">
        <v>3737</v>
      </c>
    </row>
    <row r="1132">
      <c r="A1132" s="345" t="s">
        <v>5677</v>
      </c>
      <c r="B1132" s="345" t="s">
        <v>5678</v>
      </c>
    </row>
    <row r="1133">
      <c r="A1133" s="345" t="s">
        <v>5679</v>
      </c>
      <c r="B1133" s="345" t="s">
        <v>5680</v>
      </c>
    </row>
    <row r="1134">
      <c r="A1134" s="345" t="s">
        <v>5681</v>
      </c>
      <c r="B1134" s="345" t="s">
        <v>3740</v>
      </c>
    </row>
    <row r="1135">
      <c r="A1135" s="345" t="s">
        <v>5682</v>
      </c>
      <c r="B1135" s="345" t="s">
        <v>5683</v>
      </c>
    </row>
    <row r="1136">
      <c r="A1136" s="345" t="s">
        <v>5684</v>
      </c>
      <c r="B1136" s="345" t="s">
        <v>5685</v>
      </c>
    </row>
    <row r="1137">
      <c r="A1137" s="345" t="s">
        <v>5686</v>
      </c>
      <c r="B1137" s="345" t="s">
        <v>5687</v>
      </c>
    </row>
    <row r="1138">
      <c r="A1138" s="345" t="s">
        <v>5688</v>
      </c>
      <c r="B1138" s="345" t="s">
        <v>5689</v>
      </c>
    </row>
    <row r="1139">
      <c r="A1139" s="345" t="s">
        <v>5690</v>
      </c>
      <c r="B1139" s="345" t="s">
        <v>5691</v>
      </c>
    </row>
    <row r="1140">
      <c r="A1140" s="345" t="s">
        <v>841</v>
      </c>
      <c r="B1140" s="345" t="s">
        <v>3761</v>
      </c>
    </row>
    <row r="1141">
      <c r="A1141" s="345" t="s">
        <v>5692</v>
      </c>
      <c r="B1141" s="345" t="s">
        <v>5693</v>
      </c>
    </row>
    <row r="1142">
      <c r="A1142" s="345" t="s">
        <v>844</v>
      </c>
      <c r="B1142" s="345" t="s">
        <v>5694</v>
      </c>
    </row>
    <row r="1143">
      <c r="A1143" s="345" t="s">
        <v>1350</v>
      </c>
      <c r="B1143" s="345" t="s">
        <v>3767</v>
      </c>
    </row>
    <row r="1144">
      <c r="A1144" s="345" t="s">
        <v>663</v>
      </c>
      <c r="B1144" s="345" t="s">
        <v>3770</v>
      </c>
    </row>
    <row r="1145">
      <c r="A1145" s="345" t="s">
        <v>5695</v>
      </c>
      <c r="B1145" s="345" t="s">
        <v>5696</v>
      </c>
    </row>
    <row r="1146">
      <c r="A1146" s="345" t="s">
        <v>652</v>
      </c>
      <c r="B1146" s="345" t="s">
        <v>5697</v>
      </c>
    </row>
    <row r="1147">
      <c r="A1147" s="345" t="s">
        <v>5698</v>
      </c>
      <c r="B1147" s="345" t="s">
        <v>3773</v>
      </c>
    </row>
    <row r="1148">
      <c r="A1148" s="345" t="s">
        <v>657</v>
      </c>
      <c r="B1148" s="345" t="s">
        <v>5699</v>
      </c>
    </row>
    <row r="1149">
      <c r="A1149" s="345" t="s">
        <v>5700</v>
      </c>
      <c r="B1149" s="345" t="s">
        <v>5701</v>
      </c>
    </row>
    <row r="1150">
      <c r="A1150" s="345" t="s">
        <v>646</v>
      </c>
      <c r="B1150" s="345" t="s">
        <v>3782</v>
      </c>
    </row>
    <row r="1151">
      <c r="A1151" s="345" t="s">
        <v>5702</v>
      </c>
      <c r="B1151" s="345" t="s">
        <v>5703</v>
      </c>
    </row>
    <row r="1152">
      <c r="A1152" s="345" t="s">
        <v>682</v>
      </c>
      <c r="B1152" s="345" t="s">
        <v>5704</v>
      </c>
    </row>
    <row r="1153">
      <c r="A1153" s="345" t="s">
        <v>5705</v>
      </c>
      <c r="B1153" s="345" t="s">
        <v>5706</v>
      </c>
    </row>
    <row r="1154">
      <c r="A1154" s="345" t="s">
        <v>2268</v>
      </c>
      <c r="B1154" s="345" t="s">
        <v>5707</v>
      </c>
    </row>
    <row r="1155">
      <c r="A1155" s="345" t="s">
        <v>2273</v>
      </c>
      <c r="B1155" s="345" t="s">
        <v>5708</v>
      </c>
    </row>
    <row r="1156">
      <c r="A1156" s="345" t="s">
        <v>635</v>
      </c>
      <c r="B1156" s="345" t="s">
        <v>5709</v>
      </c>
    </row>
    <row r="1157">
      <c r="A1157" s="345" t="s">
        <v>5710</v>
      </c>
      <c r="B1157" s="345" t="s">
        <v>5711</v>
      </c>
    </row>
    <row r="1158">
      <c r="A1158" s="345" t="s">
        <v>638</v>
      </c>
      <c r="B1158" s="345" t="s">
        <v>5712</v>
      </c>
    </row>
    <row r="1159">
      <c r="A1159" s="345" t="s">
        <v>5713</v>
      </c>
      <c r="B1159" s="345" t="s">
        <v>5714</v>
      </c>
    </row>
    <row r="1160">
      <c r="A1160" s="345" t="s">
        <v>631</v>
      </c>
      <c r="B1160" s="345" t="s">
        <v>5715</v>
      </c>
    </row>
    <row r="1161">
      <c r="A1161" s="345" t="s">
        <v>5716</v>
      </c>
      <c r="B1161" s="345" t="s">
        <v>3803</v>
      </c>
    </row>
    <row r="1162">
      <c r="A1162" s="345" t="s">
        <v>673</v>
      </c>
      <c r="B1162" s="345" t="s">
        <v>5717</v>
      </c>
    </row>
    <row r="1163">
      <c r="A1163" s="345" t="s">
        <v>5718</v>
      </c>
      <c r="B1163" s="345" t="s">
        <v>3809</v>
      </c>
    </row>
    <row r="1164">
      <c r="A1164" s="345" t="s">
        <v>641</v>
      </c>
      <c r="B1164" s="345" t="s">
        <v>5719</v>
      </c>
    </row>
    <row r="1165">
      <c r="A1165" s="345" t="s">
        <v>5720</v>
      </c>
      <c r="B1165" s="345" t="s">
        <v>5721</v>
      </c>
    </row>
    <row r="1166">
      <c r="A1166" s="345" t="s">
        <v>1115</v>
      </c>
      <c r="B1166" s="345" t="s">
        <v>5722</v>
      </c>
    </row>
    <row r="1167">
      <c r="A1167" s="345" t="s">
        <v>1112</v>
      </c>
      <c r="B1167" s="345" t="s">
        <v>3824</v>
      </c>
    </row>
    <row r="1168">
      <c r="A1168" s="345" t="s">
        <v>676</v>
      </c>
      <c r="B1168" s="345" t="s">
        <v>5723</v>
      </c>
    </row>
    <row r="1169">
      <c r="A1169" s="345" t="s">
        <v>5724</v>
      </c>
      <c r="B1169" s="345" t="s">
        <v>3827</v>
      </c>
    </row>
    <row r="1170">
      <c r="A1170" s="345" t="s">
        <v>679</v>
      </c>
      <c r="B1170" s="345" t="s">
        <v>3830</v>
      </c>
    </row>
    <row r="1171">
      <c r="A1171" s="345" t="s">
        <v>5725</v>
      </c>
      <c r="B1171" s="345" t="s">
        <v>3833</v>
      </c>
    </row>
    <row r="1172">
      <c r="A1172" s="345" t="s">
        <v>1150</v>
      </c>
      <c r="B1172" s="345" t="s">
        <v>5726</v>
      </c>
    </row>
    <row r="1173">
      <c r="A1173" s="345" t="s">
        <v>1154</v>
      </c>
      <c r="B1173" s="345" t="s">
        <v>5727</v>
      </c>
    </row>
    <row r="1174">
      <c r="A1174" s="345" t="s">
        <v>5728</v>
      </c>
      <c r="B1174" s="345" t="s">
        <v>5729</v>
      </c>
    </row>
    <row r="1175">
      <c r="A1175" s="345" t="s">
        <v>666</v>
      </c>
      <c r="B1175" s="345" t="s">
        <v>5730</v>
      </c>
    </row>
    <row r="1176">
      <c r="A1176" s="345" t="s">
        <v>5731</v>
      </c>
      <c r="B1176" s="345" t="s">
        <v>5732</v>
      </c>
    </row>
    <row r="1177">
      <c r="A1177" s="345" t="s">
        <v>5733</v>
      </c>
      <c r="B1177" s="345" t="s">
        <v>5734</v>
      </c>
    </row>
    <row r="1178">
      <c r="A1178" s="345" t="s">
        <v>5735</v>
      </c>
      <c r="B1178" s="345" t="s">
        <v>3842</v>
      </c>
    </row>
    <row r="1179">
      <c r="A1179" s="345" t="s">
        <v>5736</v>
      </c>
      <c r="B1179" s="345" t="s">
        <v>5737</v>
      </c>
    </row>
    <row r="1180">
      <c r="A1180" s="345" t="s">
        <v>5738</v>
      </c>
      <c r="B1180" s="345" t="s">
        <v>3845</v>
      </c>
    </row>
    <row r="1181">
      <c r="A1181" s="345" t="s">
        <v>4155</v>
      </c>
      <c r="B1181" s="345" t="s">
        <v>5739</v>
      </c>
    </row>
    <row r="1182">
      <c r="A1182" s="345" t="s">
        <v>4156</v>
      </c>
      <c r="B1182" s="345" t="s">
        <v>5740</v>
      </c>
    </row>
    <row r="1183">
      <c r="A1183" s="345" t="s">
        <v>4158</v>
      </c>
      <c r="B1183" s="345" t="s">
        <v>5741</v>
      </c>
    </row>
    <row r="1184">
      <c r="A1184" s="345" t="s">
        <v>4159</v>
      </c>
      <c r="B1184" s="345" t="s">
        <v>5742</v>
      </c>
    </row>
    <row r="1185">
      <c r="A1185" s="345" t="s">
        <v>4161</v>
      </c>
      <c r="B1185" s="345" t="s">
        <v>5743</v>
      </c>
    </row>
    <row r="1186">
      <c r="A1186" s="345" t="s">
        <v>4162</v>
      </c>
      <c r="B1186" s="345" t="s">
        <v>5744</v>
      </c>
    </row>
    <row r="1187">
      <c r="A1187" s="345" t="s">
        <v>4164</v>
      </c>
      <c r="B1187" s="345" t="s">
        <v>3848</v>
      </c>
    </row>
    <row r="1188">
      <c r="A1188" s="345" t="s">
        <v>4165</v>
      </c>
      <c r="B1188" s="345" t="s">
        <v>5745</v>
      </c>
    </row>
    <row r="1189">
      <c r="A1189" s="345" t="s">
        <v>4167</v>
      </c>
      <c r="B1189" s="345" t="s">
        <v>3851</v>
      </c>
    </row>
    <row r="1190">
      <c r="A1190" s="345" t="s">
        <v>4168</v>
      </c>
      <c r="B1190" s="345" t="s">
        <v>5746</v>
      </c>
    </row>
    <row r="1191">
      <c r="A1191" s="345" t="s">
        <v>4170</v>
      </c>
      <c r="B1191" s="345" t="s">
        <v>5747</v>
      </c>
    </row>
    <row r="1192">
      <c r="A1192" s="345" t="s">
        <v>4171</v>
      </c>
      <c r="B1192" s="345" t="s">
        <v>5748</v>
      </c>
    </row>
    <row r="1193">
      <c r="A1193" s="345" t="s">
        <v>4173</v>
      </c>
      <c r="B1193" s="345" t="s">
        <v>3854</v>
      </c>
    </row>
    <row r="1194">
      <c r="A1194" s="345" t="s">
        <v>4174</v>
      </c>
      <c r="B1194" s="345" t="s">
        <v>3857</v>
      </c>
    </row>
    <row r="1195">
      <c r="A1195" s="345" t="s">
        <v>1953</v>
      </c>
      <c r="B1195" s="345" t="s">
        <v>5749</v>
      </c>
    </row>
    <row r="1196">
      <c r="A1196" s="345" t="s">
        <v>4176</v>
      </c>
      <c r="B1196" s="345" t="s">
        <v>5750</v>
      </c>
    </row>
    <row r="1197">
      <c r="A1197" s="345" t="s">
        <v>4178</v>
      </c>
      <c r="B1197" s="345" t="s">
        <v>5751</v>
      </c>
    </row>
    <row r="1198">
      <c r="A1198" s="345" t="s">
        <v>4179</v>
      </c>
      <c r="B1198" s="345" t="s">
        <v>5752</v>
      </c>
    </row>
    <row r="1199">
      <c r="A1199" s="345" t="s">
        <v>4181</v>
      </c>
      <c r="B1199" s="345" t="s">
        <v>5753</v>
      </c>
    </row>
    <row r="1200">
      <c r="A1200" s="345" t="s">
        <v>4182</v>
      </c>
      <c r="B1200" s="345" t="s">
        <v>5754</v>
      </c>
    </row>
    <row r="1201">
      <c r="A1201" s="345" t="s">
        <v>4183</v>
      </c>
      <c r="B1201" s="345" t="s">
        <v>5755</v>
      </c>
    </row>
    <row r="1202">
      <c r="A1202" s="345" t="s">
        <v>4185</v>
      </c>
      <c r="B1202" s="345" t="s">
        <v>5756</v>
      </c>
    </row>
    <row r="1203">
      <c r="A1203" s="345" t="s">
        <v>4186</v>
      </c>
      <c r="B1203" s="345" t="s">
        <v>5757</v>
      </c>
    </row>
    <row r="1204">
      <c r="A1204" s="345" t="s">
        <v>4188</v>
      </c>
      <c r="B1204" s="345" t="s">
        <v>3863</v>
      </c>
    </row>
    <row r="1205">
      <c r="A1205" s="345" t="s">
        <v>4189</v>
      </c>
      <c r="B1205" s="345" t="s">
        <v>3866</v>
      </c>
    </row>
    <row r="1206">
      <c r="A1206" s="345" t="s">
        <v>4191</v>
      </c>
      <c r="B1206" s="345" t="s">
        <v>5758</v>
      </c>
    </row>
    <row r="1207">
      <c r="A1207" s="345" t="s">
        <v>4192</v>
      </c>
      <c r="B1207" s="345" t="s">
        <v>5759</v>
      </c>
    </row>
    <row r="1208">
      <c r="A1208" s="345" t="s">
        <v>4194</v>
      </c>
      <c r="B1208" s="345" t="s">
        <v>5760</v>
      </c>
    </row>
    <row r="1209">
      <c r="A1209" s="345" t="s">
        <v>4195</v>
      </c>
      <c r="B1209" s="345" t="s">
        <v>5761</v>
      </c>
    </row>
    <row r="1210">
      <c r="A1210" s="345" t="s">
        <v>4197</v>
      </c>
      <c r="B1210" s="345" t="s">
        <v>5762</v>
      </c>
    </row>
    <row r="1211">
      <c r="A1211" s="345" t="s">
        <v>4198</v>
      </c>
      <c r="B1211" s="345" t="s">
        <v>3872</v>
      </c>
    </row>
    <row r="1212">
      <c r="A1212" s="345" t="s">
        <v>4199</v>
      </c>
      <c r="B1212" s="345" t="s">
        <v>5763</v>
      </c>
    </row>
    <row r="1213">
      <c r="A1213" s="345" t="s">
        <v>4201</v>
      </c>
      <c r="B1213" s="345" t="s">
        <v>3875</v>
      </c>
    </row>
    <row r="1214">
      <c r="A1214" s="345" t="s">
        <v>4202</v>
      </c>
      <c r="B1214" s="345" t="s">
        <v>5764</v>
      </c>
    </row>
    <row r="1215">
      <c r="A1215" s="345" t="s">
        <v>4203</v>
      </c>
      <c r="B1215" s="345" t="s">
        <v>3878</v>
      </c>
    </row>
    <row r="1216">
      <c r="A1216" s="345" t="s">
        <v>4205</v>
      </c>
      <c r="B1216" s="345" t="s">
        <v>5765</v>
      </c>
    </row>
    <row r="1217">
      <c r="A1217" s="345" t="s">
        <v>4206</v>
      </c>
      <c r="B1217" s="345" t="s">
        <v>5766</v>
      </c>
    </row>
    <row r="1218">
      <c r="A1218" s="345" t="s">
        <v>4207</v>
      </c>
      <c r="B1218" s="345" t="s">
        <v>3887</v>
      </c>
    </row>
    <row r="1219">
      <c r="A1219" s="345" t="s">
        <v>4209</v>
      </c>
      <c r="B1219" s="345" t="s">
        <v>3890</v>
      </c>
    </row>
    <row r="1220">
      <c r="A1220" s="345" t="s">
        <v>4210</v>
      </c>
      <c r="B1220" s="345" t="s">
        <v>5767</v>
      </c>
    </row>
    <row r="1221">
      <c r="A1221" s="345" t="s">
        <v>4212</v>
      </c>
      <c r="B1221" s="345" t="s">
        <v>5768</v>
      </c>
    </row>
    <row r="1222">
      <c r="A1222" s="345" t="s">
        <v>4214</v>
      </c>
      <c r="B1222" s="345" t="s">
        <v>5769</v>
      </c>
    </row>
    <row r="1223">
      <c r="A1223" s="345" t="s">
        <v>4215</v>
      </c>
      <c r="B1223" s="345" t="s">
        <v>5770</v>
      </c>
    </row>
    <row r="1224">
      <c r="A1224" s="345" t="s">
        <v>4216</v>
      </c>
      <c r="B1224" s="345" t="s">
        <v>5771</v>
      </c>
    </row>
    <row r="1225">
      <c r="A1225" s="345" t="s">
        <v>4218</v>
      </c>
      <c r="B1225" s="345" t="s">
        <v>5772</v>
      </c>
    </row>
    <row r="1226">
      <c r="A1226" s="345" t="s">
        <v>4220</v>
      </c>
      <c r="B1226" s="345" t="s">
        <v>5773</v>
      </c>
    </row>
    <row r="1227">
      <c r="A1227" s="345" t="s">
        <v>4222</v>
      </c>
      <c r="B1227" s="345" t="s">
        <v>5774</v>
      </c>
    </row>
    <row r="1228">
      <c r="A1228" s="345" t="s">
        <v>3189</v>
      </c>
      <c r="B1228" s="345" t="s">
        <v>5775</v>
      </c>
    </row>
    <row r="1229">
      <c r="A1229" s="345" t="s">
        <v>4224</v>
      </c>
      <c r="B1229" s="345" t="s">
        <v>5776</v>
      </c>
    </row>
    <row r="1230">
      <c r="A1230" s="345" t="s">
        <v>4225</v>
      </c>
      <c r="B1230" s="345" t="s">
        <v>5777</v>
      </c>
    </row>
    <row r="1231">
      <c r="A1231" s="345" t="s">
        <v>4227</v>
      </c>
      <c r="B1231" s="345" t="s">
        <v>5778</v>
      </c>
    </row>
    <row r="1232">
      <c r="A1232" s="345" t="s">
        <v>4228</v>
      </c>
      <c r="B1232" s="345" t="s">
        <v>5779</v>
      </c>
    </row>
    <row r="1233">
      <c r="A1233" s="345" t="s">
        <v>4230</v>
      </c>
      <c r="B1233" s="345" t="s">
        <v>5780</v>
      </c>
    </row>
    <row r="1234">
      <c r="A1234" s="345" t="s">
        <v>4231</v>
      </c>
      <c r="B1234" s="345" t="s">
        <v>5781</v>
      </c>
    </row>
    <row r="1235">
      <c r="A1235" s="345" t="s">
        <v>4232</v>
      </c>
      <c r="B1235" s="345" t="s">
        <v>5782</v>
      </c>
    </row>
    <row r="1236">
      <c r="A1236" s="345" t="s">
        <v>4234</v>
      </c>
      <c r="B1236" s="345" t="s">
        <v>5783</v>
      </c>
    </row>
    <row r="1237">
      <c r="A1237" s="345" t="s">
        <v>4236</v>
      </c>
      <c r="B1237" s="345" t="s">
        <v>5784</v>
      </c>
    </row>
    <row r="1238">
      <c r="A1238" s="345" t="s">
        <v>4238</v>
      </c>
      <c r="B1238" s="345" t="s">
        <v>5785</v>
      </c>
    </row>
    <row r="1239">
      <c r="A1239" s="345" t="s">
        <v>4240</v>
      </c>
      <c r="B1239" s="345" t="s">
        <v>5786</v>
      </c>
    </row>
    <row r="1240">
      <c r="A1240" s="345" t="s">
        <v>4241</v>
      </c>
      <c r="B1240" s="345" t="s">
        <v>5787</v>
      </c>
    </row>
    <row r="1241">
      <c r="A1241" s="345" t="s">
        <v>4243</v>
      </c>
      <c r="B1241" s="345" t="s">
        <v>5788</v>
      </c>
    </row>
    <row r="1242">
      <c r="A1242" s="345" t="s">
        <v>4245</v>
      </c>
      <c r="B1242" s="345" t="s">
        <v>5789</v>
      </c>
    </row>
    <row r="1243">
      <c r="A1243" s="345" t="s">
        <v>4246</v>
      </c>
      <c r="B1243" s="345" t="s">
        <v>5790</v>
      </c>
    </row>
    <row r="1244">
      <c r="A1244" s="345" t="s">
        <v>4248</v>
      </c>
      <c r="B1244" s="345" t="s">
        <v>5791</v>
      </c>
    </row>
    <row r="1245">
      <c r="A1245" s="345" t="s">
        <v>4249</v>
      </c>
      <c r="B1245" s="345" t="s">
        <v>5792</v>
      </c>
    </row>
    <row r="1246">
      <c r="A1246" s="345" t="s">
        <v>4251</v>
      </c>
      <c r="B1246" s="345" t="s">
        <v>5793</v>
      </c>
    </row>
    <row r="1247">
      <c r="A1247" s="345" t="s">
        <v>4253</v>
      </c>
      <c r="B1247" s="345" t="s">
        <v>5794</v>
      </c>
    </row>
    <row r="1248">
      <c r="A1248" s="345" t="s">
        <v>4254</v>
      </c>
      <c r="B1248" s="345" t="s">
        <v>5795</v>
      </c>
    </row>
    <row r="1249">
      <c r="A1249" s="345" t="s">
        <v>4256</v>
      </c>
      <c r="B1249" s="345" t="s">
        <v>5796</v>
      </c>
    </row>
    <row r="1250">
      <c r="A1250" s="345" t="s">
        <v>4257</v>
      </c>
      <c r="B1250" s="345" t="s">
        <v>5797</v>
      </c>
    </row>
    <row r="1251">
      <c r="A1251" s="345" t="s">
        <v>4258</v>
      </c>
      <c r="B1251" s="345" t="s">
        <v>5798</v>
      </c>
    </row>
    <row r="1252">
      <c r="A1252" s="345" t="s">
        <v>4260</v>
      </c>
      <c r="B1252" s="345" t="s">
        <v>5799</v>
      </c>
    </row>
    <row r="1253">
      <c r="A1253" s="345" t="s">
        <v>4262</v>
      </c>
      <c r="B1253" s="345" t="s">
        <v>5800</v>
      </c>
    </row>
    <row r="1254">
      <c r="A1254" s="345" t="s">
        <v>4263</v>
      </c>
      <c r="B1254" s="345" t="s">
        <v>5801</v>
      </c>
    </row>
    <row r="1255">
      <c r="A1255" s="345" t="s">
        <v>4265</v>
      </c>
      <c r="B1255" s="345" t="s">
        <v>5802</v>
      </c>
    </row>
    <row r="1256">
      <c r="A1256" s="345" t="s">
        <v>4266</v>
      </c>
      <c r="B1256" s="345" t="s">
        <v>5803</v>
      </c>
    </row>
    <row r="1257">
      <c r="A1257" s="345" t="s">
        <v>4268</v>
      </c>
      <c r="B1257" s="345" t="s">
        <v>5804</v>
      </c>
    </row>
    <row r="1258">
      <c r="A1258" s="345" t="s">
        <v>4269</v>
      </c>
      <c r="B1258" s="345" t="s">
        <v>5805</v>
      </c>
    </row>
    <row r="1259">
      <c r="A1259" s="345" t="s">
        <v>4271</v>
      </c>
      <c r="B1259" s="345" t="s">
        <v>5806</v>
      </c>
    </row>
    <row r="1260">
      <c r="A1260" s="345" t="s">
        <v>4272</v>
      </c>
      <c r="B1260" s="345" t="s">
        <v>5807</v>
      </c>
    </row>
    <row r="1261">
      <c r="A1261" s="345" t="s">
        <v>4273</v>
      </c>
      <c r="B1261" s="345" t="s">
        <v>5808</v>
      </c>
    </row>
    <row r="1262">
      <c r="A1262" s="345" t="s">
        <v>4274</v>
      </c>
      <c r="B1262" s="345" t="s">
        <v>5809</v>
      </c>
    </row>
    <row r="1263">
      <c r="A1263" s="345" t="s">
        <v>4275</v>
      </c>
      <c r="B1263" s="345" t="s">
        <v>5810</v>
      </c>
    </row>
    <row r="1264">
      <c r="A1264" s="345" t="s">
        <v>4277</v>
      </c>
      <c r="B1264" s="345" t="s">
        <v>5811</v>
      </c>
    </row>
    <row r="1265">
      <c r="A1265" s="345" t="s">
        <v>4279</v>
      </c>
      <c r="B1265" s="345" t="s">
        <v>5812</v>
      </c>
    </row>
    <row r="1266">
      <c r="A1266" s="345" t="s">
        <v>4281</v>
      </c>
      <c r="B1266" s="345" t="s">
        <v>5813</v>
      </c>
    </row>
    <row r="1267">
      <c r="A1267" s="345" t="s">
        <v>4283</v>
      </c>
      <c r="B1267" s="345" t="s">
        <v>5814</v>
      </c>
    </row>
    <row r="1268">
      <c r="A1268" s="345" t="s">
        <v>4284</v>
      </c>
      <c r="B1268" s="345" t="s">
        <v>5815</v>
      </c>
    </row>
    <row r="1269">
      <c r="A1269" s="345" t="s">
        <v>4285</v>
      </c>
      <c r="B1269" s="345" t="s">
        <v>5816</v>
      </c>
    </row>
    <row r="1270">
      <c r="A1270" s="345" t="s">
        <v>4287</v>
      </c>
      <c r="B1270" s="345" t="s">
        <v>5817</v>
      </c>
    </row>
    <row r="1271">
      <c r="A1271" s="345" t="s">
        <v>4289</v>
      </c>
      <c r="B1271" s="345" t="s">
        <v>5818</v>
      </c>
    </row>
    <row r="1272">
      <c r="A1272" s="345" t="s">
        <v>2847</v>
      </c>
      <c r="B1272" s="345" t="s">
        <v>5819</v>
      </c>
    </row>
    <row r="1273">
      <c r="A1273" s="345" t="s">
        <v>4291</v>
      </c>
      <c r="B1273" s="345" t="s">
        <v>5820</v>
      </c>
    </row>
    <row r="1274">
      <c r="A1274" s="345" t="s">
        <v>4293</v>
      </c>
      <c r="B1274" s="345" t="s">
        <v>5821</v>
      </c>
    </row>
    <row r="1275">
      <c r="A1275" s="345" t="s">
        <v>4294</v>
      </c>
      <c r="B1275" s="345" t="s">
        <v>5822</v>
      </c>
    </row>
    <row r="1276">
      <c r="A1276" s="345" t="s">
        <v>4295</v>
      </c>
      <c r="B1276" s="345" t="s">
        <v>5823</v>
      </c>
    </row>
    <row r="1277">
      <c r="A1277" s="345" t="s">
        <v>4297</v>
      </c>
      <c r="B1277" s="345" t="s">
        <v>5824</v>
      </c>
    </row>
    <row r="1278">
      <c r="A1278" s="345" t="s">
        <v>4299</v>
      </c>
      <c r="B1278" s="345" t="s">
        <v>5825</v>
      </c>
    </row>
    <row r="1279">
      <c r="A1279" s="345" t="s">
        <v>4300</v>
      </c>
      <c r="B1279" s="345" t="s">
        <v>5826</v>
      </c>
    </row>
    <row r="1280">
      <c r="A1280" s="345" t="s">
        <v>4302</v>
      </c>
      <c r="B1280" s="345" t="s">
        <v>5827</v>
      </c>
    </row>
    <row r="1281">
      <c r="A1281" s="345" t="s">
        <v>4303</v>
      </c>
      <c r="B1281" s="345" t="s">
        <v>3425</v>
      </c>
    </row>
    <row r="1282">
      <c r="A1282" s="345" t="s">
        <v>4305</v>
      </c>
      <c r="B1282" s="345" t="s">
        <v>5828</v>
      </c>
    </row>
    <row r="1283">
      <c r="A1283" s="345" t="s">
        <v>4307</v>
      </c>
      <c r="B1283" s="345" t="s">
        <v>5829</v>
      </c>
    </row>
    <row r="1284">
      <c r="A1284" s="345" t="s">
        <v>4308</v>
      </c>
      <c r="B1284" s="345" t="s">
        <v>3429</v>
      </c>
    </row>
    <row r="1285">
      <c r="A1285" s="345" t="s">
        <v>4310</v>
      </c>
      <c r="B1285" s="345" t="s">
        <v>5830</v>
      </c>
    </row>
    <row r="1286">
      <c r="A1286" s="345" t="s">
        <v>4311</v>
      </c>
      <c r="B1286" s="345" t="s">
        <v>3435</v>
      </c>
    </row>
    <row r="1287">
      <c r="A1287" s="345" t="s">
        <v>4313</v>
      </c>
      <c r="B1287" s="345" t="s">
        <v>5831</v>
      </c>
    </row>
    <row r="1288">
      <c r="A1288" s="345" t="s">
        <v>4314</v>
      </c>
      <c r="B1288" s="345" t="s">
        <v>5832</v>
      </c>
    </row>
    <row r="1289">
      <c r="A1289" s="345" t="s">
        <v>4315</v>
      </c>
      <c r="B1289" s="345" t="s">
        <v>3439</v>
      </c>
    </row>
    <row r="1290">
      <c r="A1290" s="345" t="s">
        <v>4316</v>
      </c>
      <c r="B1290" s="345" t="s">
        <v>5833</v>
      </c>
    </row>
    <row r="1291">
      <c r="A1291" s="345" t="s">
        <v>4318</v>
      </c>
      <c r="B1291" s="345" t="s">
        <v>5834</v>
      </c>
    </row>
    <row r="1292">
      <c r="A1292" s="345" t="s">
        <v>4319</v>
      </c>
    </row>
    <row r="1293">
      <c r="A1293" s="345" t="s">
        <v>4321</v>
      </c>
    </row>
    <row r="1294">
      <c r="A1294" s="345" t="s">
        <v>4322</v>
      </c>
    </row>
    <row r="1295">
      <c r="A1295" s="345" t="s">
        <v>4324</v>
      </c>
    </row>
    <row r="1296">
      <c r="A1296" s="345" t="s">
        <v>4325</v>
      </c>
    </row>
    <row r="1297">
      <c r="A1297" s="345" t="s">
        <v>4327</v>
      </c>
    </row>
    <row r="1298">
      <c r="A1298" s="345" t="s">
        <v>4328</v>
      </c>
    </row>
    <row r="1299">
      <c r="A1299" s="345" t="s">
        <v>4330</v>
      </c>
    </row>
    <row r="1300">
      <c r="A1300" s="345" t="s">
        <v>4331</v>
      </c>
    </row>
    <row r="1301">
      <c r="A1301" s="345" t="s">
        <v>4332</v>
      </c>
    </row>
    <row r="1302">
      <c r="A1302" s="345" t="s">
        <v>4334</v>
      </c>
    </row>
    <row r="1303">
      <c r="A1303" s="345" t="s">
        <v>4336</v>
      </c>
    </row>
    <row r="1304">
      <c r="A1304" s="345" t="s">
        <v>4337</v>
      </c>
    </row>
    <row r="1305">
      <c r="A1305" s="345" t="s">
        <v>4339</v>
      </c>
    </row>
    <row r="1306">
      <c r="A1306" s="345" t="s">
        <v>4341</v>
      </c>
    </row>
    <row r="1307">
      <c r="A1307" s="345" t="s">
        <v>4342</v>
      </c>
    </row>
    <row r="1308">
      <c r="A1308" s="345" t="s">
        <v>4344</v>
      </c>
    </row>
    <row r="1309">
      <c r="A1309" s="345" t="s">
        <v>4346</v>
      </c>
    </row>
    <row r="1310">
      <c r="A1310" s="345" t="s">
        <v>4347</v>
      </c>
    </row>
    <row r="1311">
      <c r="A1311" s="345" t="s">
        <v>4349</v>
      </c>
    </row>
    <row r="1312">
      <c r="A1312" s="345" t="s">
        <v>4350</v>
      </c>
    </row>
    <row r="1313">
      <c r="A1313" s="345" t="s">
        <v>4352</v>
      </c>
    </row>
    <row r="1314">
      <c r="A1314" s="345" t="s">
        <v>4353</v>
      </c>
    </row>
    <row r="1315">
      <c r="A1315" s="345" t="s">
        <v>4355</v>
      </c>
    </row>
    <row r="1316">
      <c r="A1316" s="345" t="s">
        <v>4356</v>
      </c>
    </row>
    <row r="1317">
      <c r="A1317" s="345" t="s">
        <v>4358</v>
      </c>
    </row>
    <row r="1318">
      <c r="A1318" s="345" t="s">
        <v>2868</v>
      </c>
    </row>
    <row r="1319">
      <c r="A1319" s="345" t="s">
        <v>2875</v>
      </c>
    </row>
    <row r="1320">
      <c r="A1320" s="345" t="s">
        <v>4359</v>
      </c>
    </row>
    <row r="1321">
      <c r="A1321" s="345" t="s">
        <v>4361</v>
      </c>
    </row>
    <row r="1322">
      <c r="A1322" s="345" t="s">
        <v>4363</v>
      </c>
    </row>
    <row r="1323">
      <c r="A1323" s="345" t="s">
        <v>4364</v>
      </c>
    </row>
    <row r="1324">
      <c r="A1324" s="345" t="s">
        <v>4366</v>
      </c>
    </row>
    <row r="1325">
      <c r="A1325" s="345" t="s">
        <v>4367</v>
      </c>
    </row>
    <row r="1326">
      <c r="A1326" s="345" t="s">
        <v>4369</v>
      </c>
    </row>
    <row r="1327">
      <c r="A1327" s="345" t="s">
        <v>4371</v>
      </c>
    </row>
    <row r="1328">
      <c r="A1328" s="345" t="s">
        <v>4373</v>
      </c>
    </row>
    <row r="1329">
      <c r="A1329" s="345" t="s">
        <v>4374</v>
      </c>
    </row>
    <row r="1330">
      <c r="A1330" s="345" t="s">
        <v>4375</v>
      </c>
    </row>
    <row r="1331">
      <c r="A1331" s="345" t="s">
        <v>4377</v>
      </c>
    </row>
    <row r="1332">
      <c r="A1332" s="345" t="s">
        <v>4378</v>
      </c>
    </row>
    <row r="1333">
      <c r="A1333" s="345" t="s">
        <v>4379</v>
      </c>
    </row>
    <row r="1334">
      <c r="A1334" s="345" t="s">
        <v>4381</v>
      </c>
    </row>
    <row r="1335">
      <c r="A1335" s="345" t="s">
        <v>4383</v>
      </c>
    </row>
    <row r="1336">
      <c r="A1336" s="345" t="s">
        <v>4384</v>
      </c>
    </row>
    <row r="1337">
      <c r="A1337" s="345" t="s">
        <v>4386</v>
      </c>
    </row>
    <row r="1338">
      <c r="A1338" s="345" t="s">
        <v>4388</v>
      </c>
    </row>
    <row r="1339">
      <c r="A1339" s="345" t="s">
        <v>4390</v>
      </c>
    </row>
    <row r="1340">
      <c r="A1340" s="345" t="s">
        <v>4392</v>
      </c>
    </row>
    <row r="1341">
      <c r="A1341" s="345" t="s">
        <v>4394</v>
      </c>
    </row>
    <row r="1342">
      <c r="A1342" s="345" t="s">
        <v>4396</v>
      </c>
    </row>
    <row r="1343">
      <c r="A1343" s="345" t="s">
        <v>4397</v>
      </c>
    </row>
    <row r="1344">
      <c r="A1344" s="345" t="s">
        <v>4399</v>
      </c>
    </row>
    <row r="1345">
      <c r="A1345" s="345" t="s">
        <v>4401</v>
      </c>
    </row>
    <row r="1346">
      <c r="A1346" s="345" t="s">
        <v>4402</v>
      </c>
    </row>
    <row r="1347">
      <c r="A1347" s="345" t="s">
        <v>5835</v>
      </c>
    </row>
    <row r="1348">
      <c r="A1348" s="345" t="s">
        <v>5836</v>
      </c>
    </row>
    <row r="1349">
      <c r="A1349" s="345" t="s">
        <v>5837</v>
      </c>
    </row>
    <row r="1350">
      <c r="A1350" s="345" t="s">
        <v>5838</v>
      </c>
    </row>
    <row r="1351">
      <c r="A1351" s="345" t="s">
        <v>4404</v>
      </c>
    </row>
    <row r="1352">
      <c r="A1352" s="345" t="s">
        <v>4406</v>
      </c>
    </row>
    <row r="1353">
      <c r="A1353" s="345" t="s">
        <v>4407</v>
      </c>
    </row>
    <row r="1354">
      <c r="A1354" s="345" t="s">
        <v>4409</v>
      </c>
    </row>
    <row r="1355">
      <c r="A1355" s="345" t="s">
        <v>4410</v>
      </c>
    </row>
    <row r="1356">
      <c r="A1356" s="345" t="s">
        <v>4412</v>
      </c>
    </row>
    <row r="1357">
      <c r="A1357" s="345" t="s">
        <v>4413</v>
      </c>
    </row>
    <row r="1358">
      <c r="A1358" s="345" t="s">
        <v>4415</v>
      </c>
    </row>
    <row r="1359">
      <c r="A1359" s="345" t="s">
        <v>4416</v>
      </c>
    </row>
    <row r="1360">
      <c r="A1360" s="345" t="s">
        <v>4418</v>
      </c>
    </row>
    <row r="1361">
      <c r="A1361" s="345" t="s">
        <v>4419</v>
      </c>
    </row>
    <row r="1362">
      <c r="A1362" s="345" t="s">
        <v>4420</v>
      </c>
    </row>
    <row r="1363">
      <c r="A1363" s="345" t="s">
        <v>4421</v>
      </c>
    </row>
    <row r="1364">
      <c r="A1364" s="345" t="s">
        <v>4422</v>
      </c>
    </row>
    <row r="1365">
      <c r="A1365" s="345" t="s">
        <v>4424</v>
      </c>
    </row>
    <row r="1366">
      <c r="A1366" s="345" t="s">
        <v>4425</v>
      </c>
    </row>
    <row r="1367">
      <c r="A1367" s="345" t="s">
        <v>4427</v>
      </c>
    </row>
    <row r="1368">
      <c r="A1368" s="345" t="s">
        <v>4428</v>
      </c>
    </row>
    <row r="1369">
      <c r="A1369" s="345" t="s">
        <v>4429</v>
      </c>
    </row>
    <row r="1370">
      <c r="A1370" s="345" t="s">
        <v>4430</v>
      </c>
    </row>
    <row r="1371">
      <c r="A1371" s="345" t="s">
        <v>4432</v>
      </c>
    </row>
    <row r="1372">
      <c r="A1372" s="345" t="s">
        <v>4433</v>
      </c>
    </row>
    <row r="1373">
      <c r="A1373" s="345" t="s">
        <v>4435</v>
      </c>
    </row>
    <row r="1374">
      <c r="A1374" s="345" t="s">
        <v>4436</v>
      </c>
    </row>
    <row r="1375">
      <c r="A1375" s="345" t="s">
        <v>4438</v>
      </c>
    </row>
    <row r="1376">
      <c r="A1376" s="345" t="s">
        <v>4439</v>
      </c>
    </row>
    <row r="1377">
      <c r="A1377" s="345" t="s">
        <v>4441</v>
      </c>
    </row>
    <row r="1378">
      <c r="A1378" s="345" t="s">
        <v>4442</v>
      </c>
    </row>
    <row r="1379">
      <c r="A1379" s="345" t="s">
        <v>4444</v>
      </c>
    </row>
    <row r="1380">
      <c r="A1380" s="345" t="s">
        <v>4446</v>
      </c>
    </row>
    <row r="1381">
      <c r="A1381" s="345" t="s">
        <v>4448</v>
      </c>
    </row>
    <row r="1382">
      <c r="A1382" s="345" t="s">
        <v>4450</v>
      </c>
    </row>
    <row r="1383">
      <c r="A1383" s="345" t="s">
        <v>4452</v>
      </c>
    </row>
    <row r="1384">
      <c r="A1384" s="345" t="s">
        <v>4454</v>
      </c>
    </row>
    <row r="1385">
      <c r="A1385" s="345" t="s">
        <v>4456</v>
      </c>
    </row>
    <row r="1386">
      <c r="A1386" s="345" t="s">
        <v>4458</v>
      </c>
    </row>
    <row r="1387">
      <c r="A1387" s="345" t="s">
        <v>124</v>
      </c>
    </row>
    <row r="1388">
      <c r="A1388" s="345" t="s">
        <v>4461</v>
      </c>
    </row>
    <row r="1389">
      <c r="A1389" s="345" t="s">
        <v>4463</v>
      </c>
    </row>
    <row r="1390">
      <c r="A1390" s="345" t="s">
        <v>4465</v>
      </c>
    </row>
    <row r="1391">
      <c r="A1391" s="345" t="s">
        <v>4466</v>
      </c>
    </row>
    <row r="1392">
      <c r="A1392" s="345" t="s">
        <v>4468</v>
      </c>
    </row>
    <row r="1393">
      <c r="A1393" s="345" t="s">
        <v>4469</v>
      </c>
    </row>
    <row r="1394">
      <c r="A1394" s="345" t="s">
        <v>4470</v>
      </c>
    </row>
    <row r="1395">
      <c r="A1395" s="345" t="s">
        <v>4472</v>
      </c>
    </row>
    <row r="1396">
      <c r="A1396" s="345" t="s">
        <v>4473</v>
      </c>
    </row>
    <row r="1397">
      <c r="A1397" s="345" t="s">
        <v>4475</v>
      </c>
    </row>
    <row r="1398">
      <c r="A1398" s="345" t="s">
        <v>4476</v>
      </c>
    </row>
    <row r="1399">
      <c r="A1399" s="345" t="s">
        <v>4478</v>
      </c>
    </row>
    <row r="1400">
      <c r="A1400" s="345" t="s">
        <v>4479</v>
      </c>
    </row>
    <row r="1401">
      <c r="A1401" s="345" t="s">
        <v>368</v>
      </c>
    </row>
    <row r="1402">
      <c r="A1402" s="345" t="s">
        <v>371</v>
      </c>
    </row>
    <row r="1403">
      <c r="A1403" s="345" t="s">
        <v>2905</v>
      </c>
    </row>
    <row r="1404">
      <c r="A1404" s="345" t="s">
        <v>2909</v>
      </c>
    </row>
    <row r="1405">
      <c r="A1405" s="345" t="s">
        <v>312</v>
      </c>
    </row>
    <row r="1406">
      <c r="A1406" s="345" t="s">
        <v>1529</v>
      </c>
    </row>
    <row r="1407">
      <c r="A1407" s="345" t="s">
        <v>4481</v>
      </c>
    </row>
    <row r="1408">
      <c r="A1408" s="345" t="s">
        <v>4483</v>
      </c>
    </row>
    <row r="1409">
      <c r="A1409" s="345" t="s">
        <v>1536</v>
      </c>
    </row>
    <row r="1410">
      <c r="A1410" s="345" t="s">
        <v>4485</v>
      </c>
    </row>
    <row r="1411">
      <c r="A1411" s="345" t="s">
        <v>4486</v>
      </c>
    </row>
    <row r="1412">
      <c r="A1412" s="345" t="s">
        <v>1540</v>
      </c>
    </row>
    <row r="1413">
      <c r="A1413" s="345" t="s">
        <v>2977</v>
      </c>
    </row>
    <row r="1414">
      <c r="A1414" s="345" t="s">
        <v>4488</v>
      </c>
    </row>
    <row r="1415">
      <c r="A1415" s="345" t="s">
        <v>4490</v>
      </c>
    </row>
    <row r="1416">
      <c r="A1416" s="345" t="s">
        <v>4492</v>
      </c>
    </row>
    <row r="1417">
      <c r="A1417" s="345" t="s">
        <v>4494</v>
      </c>
    </row>
    <row r="1418">
      <c r="A1418" s="345" t="s">
        <v>4495</v>
      </c>
    </row>
    <row r="1419">
      <c r="A1419" s="345" t="s">
        <v>4497</v>
      </c>
    </row>
    <row r="1420">
      <c r="A1420" s="345" t="s">
        <v>4499</v>
      </c>
    </row>
    <row r="1421">
      <c r="A1421" s="345" t="s">
        <v>4501</v>
      </c>
    </row>
    <row r="1422">
      <c r="A1422" s="345" t="s">
        <v>4503</v>
      </c>
    </row>
    <row r="1423">
      <c r="A1423" s="345" t="s">
        <v>4505</v>
      </c>
    </row>
    <row r="1424">
      <c r="A1424" s="345" t="s">
        <v>4507</v>
      </c>
    </row>
    <row r="1425">
      <c r="A1425" s="345" t="s">
        <v>4509</v>
      </c>
    </row>
    <row r="1426">
      <c r="A1426" s="345" t="s">
        <v>4510</v>
      </c>
    </row>
    <row r="1427">
      <c r="A1427" s="345" t="s">
        <v>4512</v>
      </c>
    </row>
    <row r="1428">
      <c r="A1428" s="345" t="s">
        <v>4513</v>
      </c>
    </row>
    <row r="1429">
      <c r="A1429" s="345" t="s">
        <v>4515</v>
      </c>
    </row>
    <row r="1430">
      <c r="A1430" s="345" t="s">
        <v>4516</v>
      </c>
    </row>
    <row r="1431">
      <c r="A1431" s="345" t="s">
        <v>4518</v>
      </c>
    </row>
    <row r="1432">
      <c r="A1432" s="345" t="s">
        <v>4519</v>
      </c>
    </row>
    <row r="1433">
      <c r="A1433" s="345" t="s">
        <v>4521</v>
      </c>
    </row>
    <row r="1434">
      <c r="A1434" s="345" t="s">
        <v>4522</v>
      </c>
    </row>
    <row r="1435">
      <c r="A1435" s="345" t="s">
        <v>4524</v>
      </c>
    </row>
    <row r="1436">
      <c r="A1436" s="345" t="s">
        <v>4525</v>
      </c>
    </row>
    <row r="1437">
      <c r="A1437" s="345" t="s">
        <v>4527</v>
      </c>
    </row>
    <row r="1438">
      <c r="A1438" s="345" t="s">
        <v>4528</v>
      </c>
    </row>
    <row r="1439">
      <c r="A1439" s="345" t="s">
        <v>4530</v>
      </c>
    </row>
    <row r="1440">
      <c r="A1440" s="345" t="s">
        <v>4531</v>
      </c>
    </row>
    <row r="1441">
      <c r="A1441" s="345" t="s">
        <v>4533</v>
      </c>
    </row>
    <row r="1442">
      <c r="A1442" s="345" t="s">
        <v>2983</v>
      </c>
    </row>
    <row r="1443">
      <c r="A1443" s="345" t="s">
        <v>2988</v>
      </c>
    </row>
    <row r="1444">
      <c r="A1444" s="345" t="s">
        <v>1603</v>
      </c>
    </row>
    <row r="1445">
      <c r="A1445" s="345" t="s">
        <v>4534</v>
      </c>
    </row>
    <row r="1446">
      <c r="A1446" s="345" t="s">
        <v>1610</v>
      </c>
    </row>
    <row r="1447">
      <c r="A1447" s="345" t="s">
        <v>4535</v>
      </c>
    </row>
    <row r="1448">
      <c r="A1448" s="345" t="s">
        <v>4536</v>
      </c>
    </row>
    <row r="1449">
      <c r="A1449" s="345" t="s">
        <v>1618</v>
      </c>
    </row>
    <row r="1450">
      <c r="A1450" s="345" t="s">
        <v>4538</v>
      </c>
    </row>
    <row r="1451">
      <c r="A1451" s="345" t="s">
        <v>4539</v>
      </c>
    </row>
    <row r="1452">
      <c r="A1452" s="345" t="s">
        <v>1625</v>
      </c>
    </row>
    <row r="1453">
      <c r="A1453" s="345" t="s">
        <v>4541</v>
      </c>
    </row>
    <row r="1454">
      <c r="A1454" s="345" t="s">
        <v>4542</v>
      </c>
    </row>
    <row r="1455">
      <c r="A1455" s="345" t="s">
        <v>4544</v>
      </c>
    </row>
    <row r="1456">
      <c r="A1456" s="345" t="s">
        <v>4545</v>
      </c>
    </row>
    <row r="1457">
      <c r="A1457" s="345" t="s">
        <v>1647</v>
      </c>
    </row>
    <row r="1458">
      <c r="A1458" s="345" t="s">
        <v>4547</v>
      </c>
    </row>
    <row r="1459">
      <c r="A1459" s="345" t="s">
        <v>1654</v>
      </c>
    </row>
    <row r="1460">
      <c r="A1460" s="345" t="s">
        <v>4549</v>
      </c>
    </row>
    <row r="1461">
      <c r="A1461" s="345" t="s">
        <v>1661</v>
      </c>
    </row>
    <row r="1462">
      <c r="A1462" s="345" t="s">
        <v>1667</v>
      </c>
    </row>
    <row r="1463">
      <c r="A1463" s="345" t="s">
        <v>4552</v>
      </c>
    </row>
    <row r="1464">
      <c r="A1464" s="345" t="s">
        <v>4554</v>
      </c>
    </row>
    <row r="1465">
      <c r="A1465" s="345" t="s">
        <v>4555</v>
      </c>
    </row>
    <row r="1466">
      <c r="A1466" s="345" t="s">
        <v>4557</v>
      </c>
    </row>
    <row r="1467">
      <c r="A1467" s="345" t="s">
        <v>1674</v>
      </c>
    </row>
    <row r="1468">
      <c r="A1468" s="345" t="s">
        <v>4559</v>
      </c>
    </row>
    <row r="1469">
      <c r="A1469" s="345" t="s">
        <v>4560</v>
      </c>
    </row>
    <row r="1470">
      <c r="A1470" s="345" t="s">
        <v>1689</v>
      </c>
    </row>
    <row r="1471">
      <c r="A1471" s="345" t="s">
        <v>1696</v>
      </c>
    </row>
    <row r="1472">
      <c r="A1472" s="345" t="s">
        <v>1704</v>
      </c>
    </row>
    <row r="1473">
      <c r="A1473" s="345" t="s">
        <v>1710</v>
      </c>
    </row>
    <row r="1474">
      <c r="A1474" s="345" t="s">
        <v>1715</v>
      </c>
    </row>
    <row r="1475">
      <c r="A1475" s="345" t="s">
        <v>1722</v>
      </c>
    </row>
    <row r="1476">
      <c r="A1476" s="345" t="s">
        <v>4565</v>
      </c>
    </row>
    <row r="1477">
      <c r="A1477" s="345" t="s">
        <v>4566</v>
      </c>
    </row>
    <row r="1478">
      <c r="A1478" s="345" t="s">
        <v>4568</v>
      </c>
    </row>
    <row r="1479">
      <c r="A1479" s="345" t="s">
        <v>3921</v>
      </c>
    </row>
    <row r="1480">
      <c r="A1480" s="345" t="s">
        <v>4570</v>
      </c>
    </row>
    <row r="1481">
      <c r="A1481" s="345" t="s">
        <v>3004</v>
      </c>
    </row>
    <row r="1482">
      <c r="A1482" s="345" t="s">
        <v>3010</v>
      </c>
    </row>
    <row r="1483">
      <c r="A1483" s="345" t="s">
        <v>3013</v>
      </c>
    </row>
    <row r="1484">
      <c r="A1484" s="345" t="s">
        <v>4571</v>
      </c>
    </row>
    <row r="1485">
      <c r="A1485" s="345" t="s">
        <v>4573</v>
      </c>
    </row>
    <row r="1486">
      <c r="A1486" s="345" t="s">
        <v>4574</v>
      </c>
    </row>
    <row r="1487">
      <c r="A1487" s="345" t="s">
        <v>4576</v>
      </c>
    </row>
    <row r="1488">
      <c r="A1488" s="345" t="s">
        <v>4577</v>
      </c>
    </row>
    <row r="1489">
      <c r="A1489" s="345" t="s">
        <v>4579</v>
      </c>
    </row>
    <row r="1490">
      <c r="A1490" s="345" t="s">
        <v>4580</v>
      </c>
    </row>
    <row r="1491">
      <c r="A1491" s="345" t="s">
        <v>4581</v>
      </c>
    </row>
    <row r="1492">
      <c r="A1492" s="345" t="s">
        <v>4583</v>
      </c>
    </row>
    <row r="1493">
      <c r="A1493" s="345" t="s">
        <v>4584</v>
      </c>
    </row>
    <row r="1494">
      <c r="A1494" s="345" t="s">
        <v>4586</v>
      </c>
    </row>
    <row r="1495">
      <c r="A1495" s="345" t="s">
        <v>4587</v>
      </c>
    </row>
    <row r="1496">
      <c r="A1496" s="345" t="s">
        <v>4589</v>
      </c>
    </row>
    <row r="1497">
      <c r="A1497" s="345" t="s">
        <v>4590</v>
      </c>
    </row>
    <row r="1498">
      <c r="A1498" s="345" t="s">
        <v>4592</v>
      </c>
    </row>
    <row r="1499">
      <c r="A1499" s="345" t="s">
        <v>4593</v>
      </c>
    </row>
    <row r="1500">
      <c r="A1500" s="345" t="s">
        <v>4595</v>
      </c>
    </row>
    <row r="1501">
      <c r="A1501" s="345" t="s">
        <v>4596</v>
      </c>
    </row>
    <row r="1502">
      <c r="A1502" s="345" t="s">
        <v>4598</v>
      </c>
    </row>
    <row r="1503">
      <c r="A1503" s="345" t="s">
        <v>4599</v>
      </c>
    </row>
    <row r="1504">
      <c r="A1504" s="345" t="s">
        <v>4601</v>
      </c>
    </row>
    <row r="1505">
      <c r="A1505" s="345" t="s">
        <v>4602</v>
      </c>
    </row>
    <row r="1506">
      <c r="A1506" s="345" t="s">
        <v>4604</v>
      </c>
    </row>
    <row r="1507">
      <c r="A1507" s="345" t="s">
        <v>4605</v>
      </c>
    </row>
    <row r="1508">
      <c r="A1508" s="345" t="s">
        <v>4607</v>
      </c>
    </row>
    <row r="1509">
      <c r="A1509" s="345" t="s">
        <v>4608</v>
      </c>
    </row>
    <row r="1510">
      <c r="A1510" s="345" t="s">
        <v>4610</v>
      </c>
    </row>
    <row r="1511">
      <c r="A1511" s="345" t="s">
        <v>4611</v>
      </c>
    </row>
    <row r="1512">
      <c r="A1512" s="345" t="s">
        <v>4613</v>
      </c>
    </row>
    <row r="1513">
      <c r="A1513" s="345" t="s">
        <v>4614</v>
      </c>
    </row>
    <row r="1514">
      <c r="A1514" s="345" t="s">
        <v>4616</v>
      </c>
    </row>
    <row r="1515">
      <c r="A1515" s="345" t="s">
        <v>4617</v>
      </c>
    </row>
    <row r="1516">
      <c r="A1516" s="345" t="s">
        <v>4619</v>
      </c>
    </row>
    <row r="1517">
      <c r="A1517" s="345" t="s">
        <v>4620</v>
      </c>
    </row>
    <row r="1518">
      <c r="A1518" s="345" t="s">
        <v>4622</v>
      </c>
    </row>
    <row r="1519">
      <c r="A1519" s="345" t="s">
        <v>4623</v>
      </c>
    </row>
    <row r="1520">
      <c r="A1520" s="345" t="s">
        <v>4625</v>
      </c>
    </row>
    <row r="1521">
      <c r="A1521" s="345" t="s">
        <v>4626</v>
      </c>
    </row>
    <row r="1522">
      <c r="A1522" s="345" t="s">
        <v>4628</v>
      </c>
    </row>
    <row r="1523">
      <c r="A1523" s="345" t="s">
        <v>4630</v>
      </c>
    </row>
    <row r="1524">
      <c r="A1524" s="345" t="s">
        <v>4632</v>
      </c>
    </row>
    <row r="1525">
      <c r="A1525" s="345" t="s">
        <v>4634</v>
      </c>
    </row>
    <row r="1526">
      <c r="A1526" s="345" t="s">
        <v>4635</v>
      </c>
    </row>
    <row r="1527">
      <c r="A1527" s="345" t="s">
        <v>4637</v>
      </c>
    </row>
    <row r="1528">
      <c r="A1528" s="345" t="s">
        <v>4638</v>
      </c>
    </row>
    <row r="1529">
      <c r="A1529" s="345" t="s">
        <v>4640</v>
      </c>
    </row>
    <row r="1530">
      <c r="A1530" s="345" t="s">
        <v>4641</v>
      </c>
    </row>
    <row r="1531">
      <c r="A1531" s="345" t="s">
        <v>4643</v>
      </c>
    </row>
    <row r="1532">
      <c r="A1532" s="345" t="s">
        <v>4644</v>
      </c>
    </row>
    <row r="1533">
      <c r="A1533" s="345" t="s">
        <v>4646</v>
      </c>
    </row>
    <row r="1534">
      <c r="A1534" s="345" t="s">
        <v>4647</v>
      </c>
    </row>
    <row r="1535">
      <c r="A1535" s="345" t="s">
        <v>4649</v>
      </c>
    </row>
    <row r="1536">
      <c r="A1536" s="345" t="s">
        <v>4650</v>
      </c>
    </row>
    <row r="1537">
      <c r="A1537" s="345" t="s">
        <v>4652</v>
      </c>
    </row>
    <row r="1538">
      <c r="A1538" s="345" t="s">
        <v>4653</v>
      </c>
    </row>
    <row r="1539">
      <c r="A1539" s="345" t="s">
        <v>4655</v>
      </c>
    </row>
    <row r="1540">
      <c r="A1540" s="345" t="s">
        <v>4656</v>
      </c>
    </row>
    <row r="1541">
      <c r="A1541" s="345" t="s">
        <v>4658</v>
      </c>
    </row>
    <row r="1542">
      <c r="A1542" s="345" t="s">
        <v>4659</v>
      </c>
    </row>
    <row r="1543">
      <c r="A1543" s="345" t="s">
        <v>4661</v>
      </c>
    </row>
    <row r="1544">
      <c r="A1544" s="345" t="s">
        <v>4662</v>
      </c>
    </row>
    <row r="1545">
      <c r="A1545" s="345" t="s">
        <v>4664</v>
      </c>
    </row>
    <row r="1546">
      <c r="A1546" s="345" t="s">
        <v>4665</v>
      </c>
    </row>
    <row r="1547">
      <c r="A1547" s="345" t="s">
        <v>4667</v>
      </c>
    </row>
    <row r="1548">
      <c r="A1548" s="345" t="s">
        <v>4668</v>
      </c>
    </row>
    <row r="1549">
      <c r="A1549" s="345" t="s">
        <v>4670</v>
      </c>
    </row>
    <row r="1550">
      <c r="A1550" s="345" t="s">
        <v>4671</v>
      </c>
    </row>
    <row r="1551">
      <c r="A1551" s="345" t="s">
        <v>4673</v>
      </c>
    </row>
    <row r="1552">
      <c r="A1552" s="345" t="s">
        <v>4674</v>
      </c>
    </row>
    <row r="1553">
      <c r="A1553" s="345" t="s">
        <v>4676</v>
      </c>
    </row>
    <row r="1554">
      <c r="A1554" s="345" t="s">
        <v>4677</v>
      </c>
    </row>
    <row r="1555">
      <c r="A1555" s="345" t="s">
        <v>4679</v>
      </c>
    </row>
    <row r="1556">
      <c r="A1556" s="345" t="s">
        <v>4680</v>
      </c>
    </row>
    <row r="1557">
      <c r="A1557" s="345" t="s">
        <v>4682</v>
      </c>
    </row>
    <row r="1558">
      <c r="A1558" s="345" t="s">
        <v>4683</v>
      </c>
    </row>
    <row r="1559">
      <c r="A1559" s="345" t="s">
        <v>4685</v>
      </c>
    </row>
    <row r="1560">
      <c r="A1560" s="345" t="s">
        <v>4686</v>
      </c>
    </row>
    <row r="1561">
      <c r="A1561" s="345" t="s">
        <v>4688</v>
      </c>
    </row>
    <row r="1562">
      <c r="A1562" s="345" t="s">
        <v>4689</v>
      </c>
    </row>
    <row r="1563">
      <c r="A1563" s="345" t="s">
        <v>4691</v>
      </c>
    </row>
    <row r="1564">
      <c r="A1564" s="345" t="s">
        <v>4692</v>
      </c>
    </row>
    <row r="1565">
      <c r="A1565" s="345" t="s">
        <v>4694</v>
      </c>
    </row>
    <row r="1566">
      <c r="A1566" s="345" t="s">
        <v>4695</v>
      </c>
    </row>
    <row r="1567">
      <c r="A1567" s="345" t="s">
        <v>4697</v>
      </c>
    </row>
    <row r="1568">
      <c r="A1568" s="345" t="s">
        <v>4698</v>
      </c>
    </row>
    <row r="1569">
      <c r="A1569" s="345" t="s">
        <v>4700</v>
      </c>
    </row>
    <row r="1570">
      <c r="A1570" s="345" t="s">
        <v>4701</v>
      </c>
    </row>
    <row r="1571">
      <c r="A1571" s="345" t="s">
        <v>4703</v>
      </c>
    </row>
    <row r="1572">
      <c r="A1572" s="345" t="s">
        <v>4704</v>
      </c>
    </row>
    <row r="1573">
      <c r="A1573" s="345" t="s">
        <v>4705</v>
      </c>
    </row>
    <row r="1574">
      <c r="A1574" s="345" t="s">
        <v>4706</v>
      </c>
    </row>
    <row r="1575">
      <c r="A1575" s="345" t="s">
        <v>4708</v>
      </c>
    </row>
    <row r="1576">
      <c r="A1576" s="345" t="s">
        <v>4709</v>
      </c>
    </row>
    <row r="1577">
      <c r="A1577" s="345" t="s">
        <v>4711</v>
      </c>
    </row>
    <row r="1578">
      <c r="A1578" s="345" t="s">
        <v>4712</v>
      </c>
    </row>
    <row r="1579">
      <c r="A1579" s="345" t="s">
        <v>4714</v>
      </c>
    </row>
    <row r="1580">
      <c r="A1580" s="345" t="s">
        <v>4715</v>
      </c>
    </row>
    <row r="1581">
      <c r="A1581" s="345" t="s">
        <v>4717</v>
      </c>
    </row>
    <row r="1582">
      <c r="A1582" s="345" t="s">
        <v>4718</v>
      </c>
    </row>
    <row r="1583">
      <c r="A1583" s="345" t="s">
        <v>4720</v>
      </c>
    </row>
    <row r="1584">
      <c r="A1584" s="345" t="s">
        <v>4721</v>
      </c>
    </row>
    <row r="1585">
      <c r="A1585" s="345" t="s">
        <v>4723</v>
      </c>
    </row>
    <row r="1586">
      <c r="A1586" s="345" t="s">
        <v>4724</v>
      </c>
    </row>
    <row r="1587">
      <c r="A1587" s="345" t="s">
        <v>4726</v>
      </c>
    </row>
    <row r="1588">
      <c r="A1588" s="345" t="s">
        <v>4727</v>
      </c>
    </row>
    <row r="1589">
      <c r="A1589" s="345" t="s">
        <v>4729</v>
      </c>
    </row>
    <row r="1590">
      <c r="A1590" s="345" t="s">
        <v>4730</v>
      </c>
    </row>
    <row r="1591">
      <c r="A1591" s="345" t="s">
        <v>4732</v>
      </c>
    </row>
    <row r="1592">
      <c r="A1592" s="345" t="s">
        <v>4734</v>
      </c>
    </row>
    <row r="1593">
      <c r="A1593" s="345" t="s">
        <v>4736</v>
      </c>
    </row>
    <row r="1594">
      <c r="A1594" s="345" t="s">
        <v>4737</v>
      </c>
    </row>
    <row r="1595">
      <c r="A1595" s="345" t="s">
        <v>4739</v>
      </c>
    </row>
    <row r="1596">
      <c r="A1596" s="345" t="s">
        <v>4740</v>
      </c>
    </row>
    <row r="1597">
      <c r="A1597" s="345" t="s">
        <v>4742</v>
      </c>
    </row>
    <row r="1598">
      <c r="A1598" s="345" t="s">
        <v>4743</v>
      </c>
    </row>
    <row r="1599">
      <c r="A1599" s="345" t="s">
        <v>4745</v>
      </c>
    </row>
    <row r="1600">
      <c r="A1600" s="345" t="s">
        <v>4746</v>
      </c>
    </row>
    <row r="1601">
      <c r="A1601" s="345" t="s">
        <v>4748</v>
      </c>
    </row>
    <row r="1602">
      <c r="A1602" s="345" t="s">
        <v>4749</v>
      </c>
    </row>
    <row r="1603">
      <c r="A1603" s="345" t="s">
        <v>4750</v>
      </c>
    </row>
    <row r="1604">
      <c r="A1604" s="345" t="s">
        <v>4751</v>
      </c>
    </row>
    <row r="1605">
      <c r="A1605" s="345" t="s">
        <v>4752</v>
      </c>
    </row>
    <row r="1606">
      <c r="A1606" s="345" t="s">
        <v>4753</v>
      </c>
    </row>
    <row r="1607">
      <c r="A1607" s="345" t="s">
        <v>4755</v>
      </c>
    </row>
    <row r="1608">
      <c r="A1608" s="345" t="s">
        <v>4756</v>
      </c>
    </row>
    <row r="1609">
      <c r="A1609" s="345" t="s">
        <v>4758</v>
      </c>
    </row>
    <row r="1610">
      <c r="A1610" s="345" t="s">
        <v>4759</v>
      </c>
    </row>
    <row r="1611">
      <c r="A1611" s="345" t="s">
        <v>4761</v>
      </c>
    </row>
    <row r="1612">
      <c r="A1612" s="345" t="s">
        <v>4762</v>
      </c>
    </row>
    <row r="1613">
      <c r="A1613" s="345" t="s">
        <v>4763</v>
      </c>
    </row>
    <row r="1614">
      <c r="A1614" s="345" t="s">
        <v>4765</v>
      </c>
    </row>
    <row r="1615">
      <c r="A1615" s="345" t="s">
        <v>4766</v>
      </c>
    </row>
    <row r="1616">
      <c r="A1616" s="345" t="s">
        <v>4768</v>
      </c>
    </row>
    <row r="1617">
      <c r="A1617" s="345" t="s">
        <v>4769</v>
      </c>
    </row>
    <row r="1618">
      <c r="A1618" s="345" t="s">
        <v>4771</v>
      </c>
    </row>
    <row r="1619">
      <c r="A1619" s="345" t="s">
        <v>4772</v>
      </c>
    </row>
    <row r="1620">
      <c r="A1620" s="345" t="s">
        <v>4774</v>
      </c>
    </row>
    <row r="1621">
      <c r="A1621" s="345" t="s">
        <v>4776</v>
      </c>
    </row>
    <row r="1622">
      <c r="A1622" s="345" t="s">
        <v>4777</v>
      </c>
    </row>
    <row r="1623">
      <c r="A1623" s="345" t="s">
        <v>4779</v>
      </c>
    </row>
    <row r="1624">
      <c r="A1624" s="345" t="s">
        <v>4780</v>
      </c>
    </row>
    <row r="1625">
      <c r="A1625" s="345" t="s">
        <v>4782</v>
      </c>
    </row>
    <row r="1626">
      <c r="A1626" s="345" t="s">
        <v>4783</v>
      </c>
    </row>
    <row r="1627">
      <c r="A1627" s="345" t="s">
        <v>4785</v>
      </c>
    </row>
    <row r="1628">
      <c r="A1628" s="345" t="s">
        <v>4787</v>
      </c>
    </row>
    <row r="1629">
      <c r="A1629" s="345" t="s">
        <v>4788</v>
      </c>
    </row>
    <row r="1630">
      <c r="A1630" s="345" t="s">
        <v>4790</v>
      </c>
    </row>
    <row r="1631">
      <c r="A1631" s="345" t="s">
        <v>4791</v>
      </c>
    </row>
    <row r="1632">
      <c r="A1632" s="345" t="s">
        <v>4792</v>
      </c>
    </row>
    <row r="1633">
      <c r="A1633" s="345" t="s">
        <v>4794</v>
      </c>
    </row>
    <row r="1634">
      <c r="A1634" s="345" t="s">
        <v>4795</v>
      </c>
    </row>
    <row r="1635">
      <c r="A1635" s="345" t="s">
        <v>4797</v>
      </c>
    </row>
    <row r="1636">
      <c r="A1636" s="345" t="s">
        <v>4798</v>
      </c>
    </row>
    <row r="1637">
      <c r="A1637" s="345" t="s">
        <v>4800</v>
      </c>
    </row>
    <row r="1638">
      <c r="A1638" s="345" t="s">
        <v>4801</v>
      </c>
    </row>
    <row r="1639">
      <c r="A1639" s="345" t="s">
        <v>4803</v>
      </c>
    </row>
    <row r="1640">
      <c r="A1640" s="345" t="s">
        <v>4804</v>
      </c>
    </row>
    <row r="1641">
      <c r="A1641" s="345" t="s">
        <v>4806</v>
      </c>
    </row>
    <row r="1642">
      <c r="A1642" s="345" t="s">
        <v>4807</v>
      </c>
    </row>
    <row r="1643">
      <c r="A1643" s="345" t="s">
        <v>4809</v>
      </c>
    </row>
    <row r="1644">
      <c r="A1644" s="345" t="s">
        <v>4810</v>
      </c>
    </row>
    <row r="1645">
      <c r="A1645" s="345" t="s">
        <v>4812</v>
      </c>
    </row>
    <row r="1646">
      <c r="A1646" s="345" t="s">
        <v>4813</v>
      </c>
    </row>
    <row r="1647">
      <c r="A1647" s="345" t="s">
        <v>4815</v>
      </c>
    </row>
    <row r="1648">
      <c r="A1648" s="345" t="s">
        <v>4816</v>
      </c>
    </row>
    <row r="1649">
      <c r="A1649" s="345" t="s">
        <v>4817</v>
      </c>
    </row>
    <row r="1650">
      <c r="A1650" s="345" t="s">
        <v>4819</v>
      </c>
    </row>
    <row r="1651">
      <c r="A1651" s="345" t="s">
        <v>4820</v>
      </c>
    </row>
    <row r="1652">
      <c r="A1652" s="345" t="s">
        <v>4822</v>
      </c>
    </row>
    <row r="1653">
      <c r="A1653" s="345" t="s">
        <v>4823</v>
      </c>
    </row>
    <row r="1654">
      <c r="A1654" s="345" t="s">
        <v>4824</v>
      </c>
    </row>
    <row r="1655">
      <c r="A1655" s="345" t="s">
        <v>4825</v>
      </c>
    </row>
    <row r="1656">
      <c r="A1656" s="345" t="s">
        <v>4827</v>
      </c>
    </row>
    <row r="1657">
      <c r="A1657" s="345" t="s">
        <v>4828</v>
      </c>
    </row>
    <row r="1658">
      <c r="A1658" s="345" t="s">
        <v>4829</v>
      </c>
    </row>
    <row r="1659">
      <c r="A1659" s="345" t="s">
        <v>4830</v>
      </c>
    </row>
    <row r="1660">
      <c r="A1660" s="345" t="s">
        <v>4832</v>
      </c>
    </row>
    <row r="1661">
      <c r="A1661" s="345" t="s">
        <v>4833</v>
      </c>
    </row>
    <row r="1662">
      <c r="A1662" s="345" t="s">
        <v>4834</v>
      </c>
    </row>
    <row r="1663">
      <c r="A1663" s="345" t="s">
        <v>4836</v>
      </c>
    </row>
    <row r="1664">
      <c r="A1664" s="345" t="s">
        <v>4837</v>
      </c>
    </row>
    <row r="1665">
      <c r="A1665" s="345" t="s">
        <v>4839</v>
      </c>
    </row>
    <row r="1666">
      <c r="A1666" s="345" t="s">
        <v>4840</v>
      </c>
    </row>
    <row r="1667">
      <c r="A1667" s="345" t="s">
        <v>4842</v>
      </c>
    </row>
    <row r="1668">
      <c r="A1668" s="345" t="s">
        <v>4843</v>
      </c>
    </row>
    <row r="1669">
      <c r="A1669" s="345" t="s">
        <v>4845</v>
      </c>
    </row>
    <row r="1670">
      <c r="A1670" s="345" t="s">
        <v>4846</v>
      </c>
    </row>
    <row r="1671">
      <c r="A1671" s="345" t="s">
        <v>4848</v>
      </c>
    </row>
    <row r="1672">
      <c r="A1672" s="345" t="s">
        <v>4849</v>
      </c>
    </row>
    <row r="1673">
      <c r="A1673" s="345" t="s">
        <v>4851</v>
      </c>
    </row>
    <row r="1674">
      <c r="A1674" s="345" t="s">
        <v>4852</v>
      </c>
    </row>
    <row r="1675">
      <c r="A1675" s="345" t="s">
        <v>4854</v>
      </c>
    </row>
    <row r="1676">
      <c r="A1676" s="345" t="s">
        <v>4855</v>
      </c>
    </row>
    <row r="1677">
      <c r="A1677" s="345" t="s">
        <v>4856</v>
      </c>
    </row>
    <row r="1678">
      <c r="A1678" s="345" t="s">
        <v>4858</v>
      </c>
    </row>
    <row r="1679">
      <c r="A1679" s="345" t="s">
        <v>4859</v>
      </c>
    </row>
    <row r="1680">
      <c r="A1680" s="345" t="s">
        <v>4861</v>
      </c>
    </row>
    <row r="1681">
      <c r="A1681" s="345" t="s">
        <v>4862</v>
      </c>
    </row>
    <row r="1682">
      <c r="A1682" s="345" t="s">
        <v>4864</v>
      </c>
    </row>
    <row r="1683">
      <c r="A1683" s="345" t="s">
        <v>4865</v>
      </c>
    </row>
    <row r="1684">
      <c r="A1684" s="345" t="s">
        <v>4867</v>
      </c>
    </row>
    <row r="1685">
      <c r="A1685" s="345" t="s">
        <v>4868</v>
      </c>
    </row>
    <row r="1686">
      <c r="A1686" s="345" t="s">
        <v>4870</v>
      </c>
    </row>
    <row r="1687">
      <c r="A1687" s="345" t="s">
        <v>4871</v>
      </c>
    </row>
    <row r="1688">
      <c r="A1688" s="345" t="s">
        <v>4873</v>
      </c>
    </row>
    <row r="1689">
      <c r="A1689" s="345" t="s">
        <v>4874</v>
      </c>
    </row>
    <row r="1690">
      <c r="A1690" s="345" t="s">
        <v>4876</v>
      </c>
    </row>
    <row r="1691">
      <c r="A1691" s="345" t="s">
        <v>4877</v>
      </c>
    </row>
    <row r="1692">
      <c r="A1692" s="345" t="s">
        <v>4879</v>
      </c>
    </row>
    <row r="1693">
      <c r="A1693" s="345" t="s">
        <v>4880</v>
      </c>
    </row>
    <row r="1694">
      <c r="A1694" s="345" t="s">
        <v>4882</v>
      </c>
    </row>
    <row r="1695">
      <c r="A1695" s="345" t="s">
        <v>4883</v>
      </c>
    </row>
    <row r="1696">
      <c r="A1696" s="345" t="s">
        <v>4885</v>
      </c>
    </row>
    <row r="1697">
      <c r="A1697" s="345" t="s">
        <v>4886</v>
      </c>
    </row>
    <row r="1698">
      <c r="A1698" s="345" t="s">
        <v>4887</v>
      </c>
    </row>
    <row r="1699">
      <c r="A1699" s="345" t="s">
        <v>4888</v>
      </c>
    </row>
    <row r="1700">
      <c r="A1700" s="345" t="s">
        <v>4890</v>
      </c>
    </row>
    <row r="1701">
      <c r="A1701" s="345" t="s">
        <v>4891</v>
      </c>
    </row>
    <row r="1702">
      <c r="A1702" s="345" t="s">
        <v>4892</v>
      </c>
    </row>
    <row r="1703">
      <c r="A1703" s="345" t="s">
        <v>4893</v>
      </c>
    </row>
    <row r="1704">
      <c r="A1704" s="345" t="s">
        <v>4894</v>
      </c>
    </row>
    <row r="1705">
      <c r="A1705" s="345" t="s">
        <v>4896</v>
      </c>
    </row>
    <row r="1706">
      <c r="A1706" s="345" t="s">
        <v>4897</v>
      </c>
    </row>
    <row r="1707">
      <c r="A1707" s="345" t="s">
        <v>4898</v>
      </c>
    </row>
    <row r="1708">
      <c r="A1708" s="345" t="s">
        <v>4900</v>
      </c>
    </row>
    <row r="1709">
      <c r="A1709" s="345" t="s">
        <v>4901</v>
      </c>
    </row>
    <row r="1710">
      <c r="A1710" s="345" t="s">
        <v>4902</v>
      </c>
    </row>
    <row r="1711">
      <c r="A1711" s="345" t="s">
        <v>4904</v>
      </c>
    </row>
    <row r="1712">
      <c r="A1712" s="345" t="s">
        <v>4905</v>
      </c>
    </row>
    <row r="1713">
      <c r="A1713" s="345" t="s">
        <v>4907</v>
      </c>
    </row>
    <row r="1714">
      <c r="A1714" s="345" t="s">
        <v>4908</v>
      </c>
    </row>
    <row r="1715">
      <c r="A1715" s="345" t="s">
        <v>4910</v>
      </c>
    </row>
    <row r="1716">
      <c r="A1716" s="345" t="s">
        <v>4911</v>
      </c>
    </row>
    <row r="1717">
      <c r="A1717" s="345" t="s">
        <v>4913</v>
      </c>
    </row>
    <row r="1718">
      <c r="A1718" s="345" t="s">
        <v>5839</v>
      </c>
    </row>
    <row r="1719">
      <c r="A1719" s="345" t="s">
        <v>4914</v>
      </c>
    </row>
    <row r="1720">
      <c r="A1720" s="345" t="s">
        <v>1740</v>
      </c>
    </row>
    <row r="1721">
      <c r="A1721" s="345" t="s">
        <v>4916</v>
      </c>
    </row>
    <row r="1722">
      <c r="A1722" s="345" t="s">
        <v>1795</v>
      </c>
    </row>
    <row r="1723">
      <c r="A1723" s="345" t="s">
        <v>1830</v>
      </c>
    </row>
    <row r="1724">
      <c r="A1724" s="345" t="s">
        <v>4919</v>
      </c>
    </row>
    <row r="1725">
      <c r="A1725" s="345" t="s">
        <v>4920</v>
      </c>
    </row>
    <row r="1726">
      <c r="A1726" s="345" t="s">
        <v>4922</v>
      </c>
    </row>
    <row r="1727">
      <c r="A1727" s="345" t="s">
        <v>4923</v>
      </c>
    </row>
    <row r="1728">
      <c r="A1728" s="345" t="s">
        <v>4925</v>
      </c>
    </row>
    <row r="1729">
      <c r="A1729" s="345" t="s">
        <v>4926</v>
      </c>
    </row>
    <row r="1730">
      <c r="A1730" s="345" t="s">
        <v>4928</v>
      </c>
    </row>
    <row r="1731">
      <c r="A1731" s="345" t="s">
        <v>4929</v>
      </c>
    </row>
    <row r="1732">
      <c r="A1732" s="345" t="s">
        <v>4931</v>
      </c>
    </row>
    <row r="1733">
      <c r="A1733" s="345" t="s">
        <v>5840</v>
      </c>
    </row>
    <row r="1734">
      <c r="A1734" s="345" t="s">
        <v>4932</v>
      </c>
    </row>
    <row r="1735">
      <c r="A1735" s="345" t="s">
        <v>4934</v>
      </c>
    </row>
    <row r="1736">
      <c r="A1736" s="345" t="s">
        <v>4936</v>
      </c>
    </row>
    <row r="1737">
      <c r="A1737" s="345" t="s">
        <v>4937</v>
      </c>
    </row>
    <row r="1738">
      <c r="A1738" s="345" t="s">
        <v>4939</v>
      </c>
    </row>
    <row r="1739">
      <c r="A1739" s="345" t="s">
        <v>4940</v>
      </c>
    </row>
    <row r="1740">
      <c r="A1740" s="345" t="s">
        <v>4942</v>
      </c>
    </row>
    <row r="1741">
      <c r="A1741" s="345" t="s">
        <v>4943</v>
      </c>
    </row>
    <row r="1742">
      <c r="A1742" s="345" t="s">
        <v>4945</v>
      </c>
    </row>
    <row r="1743">
      <c r="A1743" s="345" t="s">
        <v>4946</v>
      </c>
    </row>
    <row r="1744">
      <c r="A1744" s="345" t="s">
        <v>4948</v>
      </c>
    </row>
    <row r="1745">
      <c r="A1745" s="345" t="s">
        <v>4949</v>
      </c>
    </row>
    <row r="1746">
      <c r="A1746" s="345" t="s">
        <v>4951</v>
      </c>
    </row>
    <row r="1747">
      <c r="A1747" s="345" t="s">
        <v>4952</v>
      </c>
    </row>
    <row r="1748">
      <c r="A1748" s="345" t="s">
        <v>4954</v>
      </c>
    </row>
    <row r="1749">
      <c r="A1749" s="345" t="s">
        <v>4955</v>
      </c>
    </row>
    <row r="1750">
      <c r="A1750" s="345" t="s">
        <v>4957</v>
      </c>
    </row>
    <row r="1751">
      <c r="A1751" s="345" t="s">
        <v>4958</v>
      </c>
    </row>
    <row r="1752">
      <c r="A1752" s="345" t="s">
        <v>4960</v>
      </c>
    </row>
    <row r="1753">
      <c r="A1753" s="345" t="s">
        <v>4961</v>
      </c>
    </row>
    <row r="1754">
      <c r="A1754" s="345" t="s">
        <v>4963</v>
      </c>
    </row>
    <row r="1755">
      <c r="A1755" s="345" t="s">
        <v>4964</v>
      </c>
    </row>
    <row r="1756">
      <c r="A1756" s="345" t="s">
        <v>4966</v>
      </c>
    </row>
    <row r="1757">
      <c r="A1757" s="345" t="s">
        <v>4967</v>
      </c>
    </row>
    <row r="1758">
      <c r="A1758" s="345" t="s">
        <v>4969</v>
      </c>
    </row>
    <row r="1759">
      <c r="A1759" s="345" t="s">
        <v>4970</v>
      </c>
    </row>
    <row r="1760">
      <c r="A1760" s="345" t="s">
        <v>4972</v>
      </c>
    </row>
    <row r="1761">
      <c r="A1761" s="345" t="s">
        <v>4973</v>
      </c>
    </row>
    <row r="1762">
      <c r="A1762" s="345" t="s">
        <v>4975</v>
      </c>
    </row>
    <row r="1763">
      <c r="A1763" s="345" t="s">
        <v>4976</v>
      </c>
    </row>
    <row r="1764">
      <c r="A1764" s="345" t="s">
        <v>4978</v>
      </c>
    </row>
    <row r="1765">
      <c r="A1765" s="345" t="s">
        <v>4979</v>
      </c>
    </row>
    <row r="1766">
      <c r="A1766" s="345" t="s">
        <v>4981</v>
      </c>
    </row>
    <row r="1767">
      <c r="A1767" s="345" t="s">
        <v>4982</v>
      </c>
    </row>
    <row r="1768">
      <c r="A1768" s="345" t="s">
        <v>5841</v>
      </c>
    </row>
    <row r="1769">
      <c r="A1769" s="345" t="s">
        <v>5842</v>
      </c>
    </row>
    <row r="1770">
      <c r="A1770" s="345" t="s">
        <v>5843</v>
      </c>
    </row>
    <row r="1771">
      <c r="A1771" s="345" t="s">
        <v>5844</v>
      </c>
    </row>
    <row r="1772">
      <c r="A1772" s="345" t="s">
        <v>4984</v>
      </c>
    </row>
    <row r="1773">
      <c r="A1773" s="345" t="s">
        <v>5845</v>
      </c>
    </row>
    <row r="1774">
      <c r="A1774" s="345" t="s">
        <v>5846</v>
      </c>
    </row>
    <row r="1775">
      <c r="A1775" s="345" t="s">
        <v>5847</v>
      </c>
    </row>
    <row r="1776">
      <c r="A1776" s="345" t="s">
        <v>4985</v>
      </c>
    </row>
    <row r="1777">
      <c r="A1777" s="345" t="s">
        <v>4987</v>
      </c>
    </row>
    <row r="1778">
      <c r="A1778" s="345" t="s">
        <v>4988</v>
      </c>
    </row>
    <row r="1779">
      <c r="A1779" s="345" t="s">
        <v>4989</v>
      </c>
    </row>
    <row r="1780">
      <c r="A1780" s="345" t="s">
        <v>4990</v>
      </c>
    </row>
    <row r="1781">
      <c r="A1781" s="345" t="s">
        <v>4992</v>
      </c>
    </row>
    <row r="1782">
      <c r="A1782" s="345" t="s">
        <v>4993</v>
      </c>
    </row>
    <row r="1783">
      <c r="A1783" s="345" t="s">
        <v>4995</v>
      </c>
    </row>
    <row r="1784">
      <c r="A1784" s="345" t="s">
        <v>4996</v>
      </c>
    </row>
    <row r="1785">
      <c r="A1785" s="345" t="s">
        <v>4998</v>
      </c>
    </row>
    <row r="1786">
      <c r="A1786" s="345" t="s">
        <v>4999</v>
      </c>
    </row>
    <row r="1787">
      <c r="A1787" s="345" t="s">
        <v>5001</v>
      </c>
    </row>
    <row r="1788">
      <c r="A1788" s="345" t="s">
        <v>5002</v>
      </c>
    </row>
    <row r="1789">
      <c r="A1789" s="345" t="s">
        <v>5004</v>
      </c>
    </row>
    <row r="1790">
      <c r="A1790" s="345" t="s">
        <v>5005</v>
      </c>
    </row>
    <row r="1791">
      <c r="A1791" s="345" t="s">
        <v>5007</v>
      </c>
    </row>
    <row r="1792">
      <c r="A1792" s="345" t="s">
        <v>5008</v>
      </c>
    </row>
    <row r="1793">
      <c r="A1793" s="345" t="s">
        <v>5010</v>
      </c>
    </row>
    <row r="1794">
      <c r="A1794" s="345" t="s">
        <v>5848</v>
      </c>
    </row>
    <row r="1795">
      <c r="A1795" s="345" t="s">
        <v>5011</v>
      </c>
    </row>
    <row r="1796">
      <c r="A1796" s="345" t="s">
        <v>5012</v>
      </c>
    </row>
    <row r="1797">
      <c r="A1797" s="345" t="s">
        <v>5013</v>
      </c>
    </row>
    <row r="1798">
      <c r="A1798" s="345" t="s">
        <v>5849</v>
      </c>
    </row>
    <row r="1799">
      <c r="A1799" s="345" t="s">
        <v>5850</v>
      </c>
    </row>
    <row r="1800">
      <c r="A1800" s="345" t="s">
        <v>5014</v>
      </c>
    </row>
    <row r="1801">
      <c r="A1801" s="345" t="s">
        <v>5015</v>
      </c>
    </row>
    <row r="1802">
      <c r="A1802" s="345" t="s">
        <v>5017</v>
      </c>
    </row>
    <row r="1803">
      <c r="A1803" s="345" t="s">
        <v>5018</v>
      </c>
    </row>
    <row r="1804">
      <c r="A1804" s="345" t="s">
        <v>5020</v>
      </c>
    </row>
    <row r="1805">
      <c r="A1805" s="345" t="s">
        <v>5021</v>
      </c>
    </row>
    <row r="1806">
      <c r="A1806" s="345" t="s">
        <v>5023</v>
      </c>
    </row>
    <row r="1807">
      <c r="A1807" s="345" t="s">
        <v>5024</v>
      </c>
    </row>
    <row r="1808">
      <c r="A1808" s="345" t="s">
        <v>5026</v>
      </c>
    </row>
    <row r="1809">
      <c r="A1809" s="345" t="s">
        <v>5027</v>
      </c>
    </row>
    <row r="1810">
      <c r="A1810" s="345" t="s">
        <v>5029</v>
      </c>
    </row>
    <row r="1811">
      <c r="A1811" s="345" t="s">
        <v>5031</v>
      </c>
    </row>
    <row r="1812">
      <c r="A1812" s="345" t="s">
        <v>5851</v>
      </c>
    </row>
    <row r="1813">
      <c r="A1813" s="345" t="s">
        <v>5033</v>
      </c>
    </row>
    <row r="1814">
      <c r="A1814" s="345" t="s">
        <v>5034</v>
      </c>
    </row>
    <row r="1815">
      <c r="A1815" s="345" t="s">
        <v>5036</v>
      </c>
    </row>
    <row r="1816">
      <c r="A1816" s="345" t="s">
        <v>5037</v>
      </c>
    </row>
    <row r="1817">
      <c r="A1817" s="345" t="s">
        <v>5039</v>
      </c>
    </row>
    <row r="1818">
      <c r="A1818" s="345" t="s">
        <v>5041</v>
      </c>
    </row>
    <row r="1819">
      <c r="A1819" s="345" t="s">
        <v>5043</v>
      </c>
    </row>
    <row r="1820">
      <c r="A1820" s="345" t="s">
        <v>5044</v>
      </c>
    </row>
    <row r="1821">
      <c r="A1821" s="345" t="s">
        <v>5046</v>
      </c>
    </row>
    <row r="1822">
      <c r="A1822" s="345" t="s">
        <v>5047</v>
      </c>
    </row>
    <row r="1823">
      <c r="A1823" s="345" t="s">
        <v>5049</v>
      </c>
    </row>
    <row r="1824">
      <c r="A1824" s="345" t="s">
        <v>5852</v>
      </c>
    </row>
    <row r="1825">
      <c r="A1825" s="345" t="s">
        <v>5050</v>
      </c>
    </row>
    <row r="1826">
      <c r="A1826" s="345" t="s">
        <v>5052</v>
      </c>
    </row>
    <row r="1827">
      <c r="A1827" s="345" t="s">
        <v>5053</v>
      </c>
    </row>
    <row r="1828">
      <c r="A1828" s="345" t="s">
        <v>5055</v>
      </c>
    </row>
    <row r="1829">
      <c r="A1829" s="345" t="s">
        <v>5056</v>
      </c>
    </row>
    <row r="1830">
      <c r="A1830" s="345" t="s">
        <v>5058</v>
      </c>
    </row>
    <row r="1831">
      <c r="A1831" s="345" t="s">
        <v>5059</v>
      </c>
    </row>
    <row r="1832">
      <c r="A1832" s="345" t="s">
        <v>5061</v>
      </c>
    </row>
    <row r="1833">
      <c r="A1833" s="345" t="s">
        <v>117</v>
      </c>
    </row>
    <row r="1834">
      <c r="A1834" s="345" t="s">
        <v>5063</v>
      </c>
    </row>
    <row r="1835">
      <c r="A1835" s="345" t="s">
        <v>5064</v>
      </c>
    </row>
    <row r="1836">
      <c r="A1836" s="345" t="s">
        <v>5066</v>
      </c>
    </row>
    <row r="1837">
      <c r="A1837" s="345" t="s">
        <v>5853</v>
      </c>
    </row>
    <row r="1838">
      <c r="A1838" s="345" t="s">
        <v>5067</v>
      </c>
    </row>
    <row r="1839">
      <c r="A1839" s="345" t="s">
        <v>5069</v>
      </c>
    </row>
    <row r="1840">
      <c r="A1840" s="345" t="s">
        <v>5070</v>
      </c>
    </row>
    <row r="1841">
      <c r="A1841" s="345" t="s">
        <v>5072</v>
      </c>
    </row>
    <row r="1842">
      <c r="A1842" s="345" t="s">
        <v>5073</v>
      </c>
    </row>
    <row r="1843">
      <c r="A1843" s="345" t="s">
        <v>5075</v>
      </c>
    </row>
    <row r="1844">
      <c r="A1844" s="345" t="s">
        <v>5076</v>
      </c>
    </row>
    <row r="1845">
      <c r="A1845" s="345" t="s">
        <v>5078</v>
      </c>
    </row>
    <row r="1846">
      <c r="A1846" s="345" t="s">
        <v>5079</v>
      </c>
    </row>
    <row r="1847">
      <c r="A1847" s="345" t="s">
        <v>5081</v>
      </c>
    </row>
    <row r="1848">
      <c r="A1848" s="345" t="s">
        <v>5082</v>
      </c>
    </row>
    <row r="1849">
      <c r="A1849" s="345" t="s">
        <v>5084</v>
      </c>
    </row>
    <row r="1850">
      <c r="A1850" s="345" t="s">
        <v>5085</v>
      </c>
    </row>
    <row r="1851">
      <c r="A1851" s="345" t="s">
        <v>5086</v>
      </c>
    </row>
    <row r="1852">
      <c r="A1852" s="345" t="s">
        <v>5088</v>
      </c>
    </row>
    <row r="1853">
      <c r="A1853" s="345" t="s">
        <v>5089</v>
      </c>
    </row>
    <row r="1854">
      <c r="A1854" s="345" t="s">
        <v>5091</v>
      </c>
    </row>
    <row r="1855">
      <c r="A1855" s="345" t="s">
        <v>5092</v>
      </c>
    </row>
    <row r="1856">
      <c r="A1856" s="345" t="s">
        <v>5094</v>
      </c>
    </row>
    <row r="1857">
      <c r="A1857" s="345" t="s">
        <v>5095</v>
      </c>
    </row>
    <row r="1858">
      <c r="A1858" s="345" t="s">
        <v>5097</v>
      </c>
    </row>
    <row r="1859">
      <c r="A1859" s="345" t="s">
        <v>5098</v>
      </c>
    </row>
    <row r="1860">
      <c r="A1860" s="345" t="s">
        <v>5100</v>
      </c>
    </row>
    <row r="1861">
      <c r="A1861" s="345" t="s">
        <v>5101</v>
      </c>
    </row>
    <row r="1862">
      <c r="A1862" s="345" t="s">
        <v>5103</v>
      </c>
    </row>
    <row r="1863">
      <c r="A1863" s="345" t="s">
        <v>5104</v>
      </c>
    </row>
    <row r="1864">
      <c r="A1864" s="345" t="s">
        <v>5106</v>
      </c>
    </row>
    <row r="1865">
      <c r="A1865" s="345" t="s">
        <v>5108</v>
      </c>
    </row>
    <row r="1866">
      <c r="A1866" s="345" t="s">
        <v>5109</v>
      </c>
    </row>
    <row r="1867">
      <c r="A1867" s="345" t="s">
        <v>5111</v>
      </c>
    </row>
    <row r="1868">
      <c r="A1868" s="345" t="s">
        <v>5112</v>
      </c>
    </row>
    <row r="1869">
      <c r="A1869" s="345" t="s">
        <v>5114</v>
      </c>
    </row>
    <row r="1870">
      <c r="A1870" s="345" t="s">
        <v>5115</v>
      </c>
    </row>
    <row r="1871">
      <c r="A1871" s="345" t="s">
        <v>5117</v>
      </c>
    </row>
    <row r="1872">
      <c r="A1872" s="345" t="s">
        <v>5119</v>
      </c>
    </row>
    <row r="1873">
      <c r="A1873" s="345" t="s">
        <v>5120</v>
      </c>
    </row>
    <row r="1874">
      <c r="A1874" s="345" t="s">
        <v>5122</v>
      </c>
    </row>
    <row r="1875">
      <c r="A1875" s="345" t="s">
        <v>5123</v>
      </c>
    </row>
    <row r="1876">
      <c r="A1876" s="345" t="s">
        <v>5125</v>
      </c>
    </row>
    <row r="1877">
      <c r="A1877" s="345" t="s">
        <v>5127</v>
      </c>
    </row>
    <row r="1878">
      <c r="A1878" s="345" t="s">
        <v>5128</v>
      </c>
    </row>
    <row r="1879">
      <c r="A1879" s="345" t="s">
        <v>5130</v>
      </c>
    </row>
    <row r="1880">
      <c r="A1880" s="345" t="s">
        <v>5131</v>
      </c>
    </row>
    <row r="1881">
      <c r="A1881" s="345" t="s">
        <v>5133</v>
      </c>
    </row>
    <row r="1882">
      <c r="A1882" s="345" t="s">
        <v>5134</v>
      </c>
    </row>
    <row r="1883">
      <c r="A1883" s="345" t="s">
        <v>5136</v>
      </c>
    </row>
    <row r="1884">
      <c r="A1884" s="345" t="s">
        <v>5137</v>
      </c>
    </row>
    <row r="1885">
      <c r="A1885" s="345" t="s">
        <v>5139</v>
      </c>
    </row>
    <row r="1886">
      <c r="A1886" s="345" t="s">
        <v>5140</v>
      </c>
    </row>
    <row r="1887">
      <c r="A1887" s="345" t="s">
        <v>5142</v>
      </c>
    </row>
    <row r="1888">
      <c r="A1888" s="345" t="s">
        <v>5143</v>
      </c>
    </row>
    <row r="1889">
      <c r="A1889" s="345" t="s">
        <v>5145</v>
      </c>
    </row>
    <row r="1890">
      <c r="A1890" s="345" t="s">
        <v>5146</v>
      </c>
    </row>
    <row r="1891">
      <c r="A1891" s="345" t="s">
        <v>5148</v>
      </c>
    </row>
    <row r="1892">
      <c r="A1892" s="345" t="s">
        <v>5149</v>
      </c>
    </row>
    <row r="1893">
      <c r="A1893" s="345" t="s">
        <v>5151</v>
      </c>
    </row>
    <row r="1894">
      <c r="A1894" s="345" t="s">
        <v>5152</v>
      </c>
    </row>
    <row r="1895">
      <c r="A1895" s="345" t="s">
        <v>5154</v>
      </c>
    </row>
    <row r="1896">
      <c r="A1896" s="345" t="s">
        <v>5155</v>
      </c>
    </row>
    <row r="1897">
      <c r="A1897" s="345" t="s">
        <v>5157</v>
      </c>
    </row>
    <row r="1898">
      <c r="A1898" s="345" t="s">
        <v>5158</v>
      </c>
    </row>
    <row r="1899">
      <c r="A1899" s="345" t="s">
        <v>5160</v>
      </c>
    </row>
    <row r="1900">
      <c r="A1900" s="345" t="s">
        <v>5161</v>
      </c>
    </row>
    <row r="1901">
      <c r="A1901" s="345" t="s">
        <v>5162</v>
      </c>
    </row>
    <row r="1902">
      <c r="A1902" s="345" t="s">
        <v>5163</v>
      </c>
    </row>
    <row r="1903">
      <c r="A1903" s="345" t="s">
        <v>5165</v>
      </c>
    </row>
    <row r="1904">
      <c r="A1904" s="345" t="s">
        <v>5166</v>
      </c>
    </row>
    <row r="1905">
      <c r="A1905" s="345" t="s">
        <v>5168</v>
      </c>
    </row>
    <row r="1906">
      <c r="A1906" s="345" t="s">
        <v>5169</v>
      </c>
    </row>
    <row r="1907">
      <c r="A1907" s="345" t="s">
        <v>5170</v>
      </c>
    </row>
    <row r="1908">
      <c r="A1908" s="345" t="s">
        <v>5171</v>
      </c>
    </row>
    <row r="1909">
      <c r="A1909" s="345" t="s">
        <v>5172</v>
      </c>
    </row>
    <row r="1910">
      <c r="A1910" s="345" t="s">
        <v>5174</v>
      </c>
    </row>
    <row r="1911">
      <c r="A1911" s="345" t="s">
        <v>5175</v>
      </c>
    </row>
    <row r="1912">
      <c r="A1912" s="345" t="s">
        <v>5177</v>
      </c>
    </row>
    <row r="1913">
      <c r="A1913" s="345" t="s">
        <v>5178</v>
      </c>
    </row>
    <row r="1914">
      <c r="A1914" s="345" t="s">
        <v>5180</v>
      </c>
    </row>
    <row r="1915">
      <c r="A1915" s="345" t="s">
        <v>5181</v>
      </c>
    </row>
    <row r="1916">
      <c r="A1916" s="345" t="s">
        <v>5183</v>
      </c>
    </row>
    <row r="1917">
      <c r="A1917" s="345" t="s">
        <v>5854</v>
      </c>
    </row>
    <row r="1918">
      <c r="A1918" s="345" t="s">
        <v>1841</v>
      </c>
    </row>
    <row r="1919">
      <c r="A1919" s="345" t="s">
        <v>1848</v>
      </c>
    </row>
    <row r="1920">
      <c r="A1920" s="345" t="s">
        <v>5186</v>
      </c>
    </row>
    <row r="1921">
      <c r="A1921" s="345" t="s">
        <v>5187</v>
      </c>
    </row>
    <row r="1922">
      <c r="A1922" s="345" t="s">
        <v>1854</v>
      </c>
    </row>
    <row r="1923">
      <c r="A1923" s="345" t="s">
        <v>5189</v>
      </c>
    </row>
    <row r="1924">
      <c r="A1924" s="345" t="s">
        <v>5191</v>
      </c>
    </row>
    <row r="1925">
      <c r="A1925" s="345" t="s">
        <v>5192</v>
      </c>
    </row>
    <row r="1926">
      <c r="A1926" s="345" t="s">
        <v>1861</v>
      </c>
    </row>
    <row r="1927">
      <c r="A1927" s="345" t="s">
        <v>5195</v>
      </c>
    </row>
    <row r="1928">
      <c r="A1928" s="345" t="s">
        <v>5197</v>
      </c>
    </row>
    <row r="1929">
      <c r="A1929" s="345" t="s">
        <v>5199</v>
      </c>
    </row>
    <row r="1930">
      <c r="A1930" s="345" t="s">
        <v>5201</v>
      </c>
    </row>
    <row r="1931">
      <c r="A1931" s="345" t="s">
        <v>5202</v>
      </c>
    </row>
    <row r="1932">
      <c r="A1932" s="345" t="s">
        <v>5204</v>
      </c>
    </row>
    <row r="1933">
      <c r="A1933" s="345" t="s">
        <v>5205</v>
      </c>
    </row>
    <row r="1934">
      <c r="A1934" s="345" t="s">
        <v>5207</v>
      </c>
    </row>
    <row r="1935">
      <c r="A1935" s="345" t="s">
        <v>5208</v>
      </c>
    </row>
    <row r="1936">
      <c r="A1936" s="345" t="s">
        <v>5210</v>
      </c>
    </row>
    <row r="1937">
      <c r="A1937" s="345" t="s">
        <v>5211</v>
      </c>
    </row>
    <row r="1938">
      <c r="A1938" s="345" t="s">
        <v>5213</v>
      </c>
    </row>
    <row r="1939">
      <c r="A1939" s="345" t="s">
        <v>1968</v>
      </c>
    </row>
    <row r="1940">
      <c r="A1940" s="345" t="s">
        <v>5215</v>
      </c>
    </row>
    <row r="1941">
      <c r="A1941" s="345" t="s">
        <v>5216</v>
      </c>
    </row>
    <row r="1942">
      <c r="A1942" s="345" t="s">
        <v>5218</v>
      </c>
    </row>
    <row r="1943">
      <c r="A1943" s="345" t="s">
        <v>5219</v>
      </c>
    </row>
    <row r="1944">
      <c r="A1944" s="345" t="s">
        <v>5221</v>
      </c>
    </row>
    <row r="1945">
      <c r="A1945" s="345" t="s">
        <v>5222</v>
      </c>
    </row>
    <row r="1946">
      <c r="A1946" s="345" t="s">
        <v>5224</v>
      </c>
    </row>
    <row r="1947">
      <c r="A1947" s="345" t="s">
        <v>5225</v>
      </c>
    </row>
    <row r="1948">
      <c r="A1948" s="345" t="s">
        <v>5227</v>
      </c>
    </row>
    <row r="1949">
      <c r="A1949" s="345" t="s">
        <v>5228</v>
      </c>
    </row>
    <row r="1950">
      <c r="A1950" s="345" t="s">
        <v>5230</v>
      </c>
    </row>
    <row r="1951">
      <c r="A1951" s="345" t="s">
        <v>5231</v>
      </c>
    </row>
    <row r="1952">
      <c r="A1952" s="345" t="s">
        <v>5233</v>
      </c>
    </row>
    <row r="1953">
      <c r="A1953" s="345" t="s">
        <v>5234</v>
      </c>
    </row>
    <row r="1954">
      <c r="A1954" s="345" t="s">
        <v>5236</v>
      </c>
    </row>
    <row r="1955">
      <c r="A1955" s="345" t="s">
        <v>5237</v>
      </c>
    </row>
    <row r="1956">
      <c r="A1956" s="345" t="s">
        <v>5239</v>
      </c>
    </row>
    <row r="1957">
      <c r="A1957" s="345" t="s">
        <v>5240</v>
      </c>
    </row>
    <row r="1958">
      <c r="A1958" s="345" t="s">
        <v>5242</v>
      </c>
    </row>
    <row r="1959">
      <c r="A1959" s="345" t="s">
        <v>5243</v>
      </c>
    </row>
    <row r="1960">
      <c r="A1960" s="345" t="s">
        <v>5245</v>
      </c>
    </row>
    <row r="1961">
      <c r="A1961" s="345" t="s">
        <v>2355</v>
      </c>
    </row>
    <row r="1962">
      <c r="A1962" s="345" t="s">
        <v>5247</v>
      </c>
    </row>
    <row r="1963">
      <c r="A1963" s="345" t="s">
        <v>2362</v>
      </c>
    </row>
    <row r="1964">
      <c r="A1964" s="345" t="s">
        <v>5249</v>
      </c>
    </row>
    <row r="1965">
      <c r="A1965" s="345" t="s">
        <v>5250</v>
      </c>
    </row>
    <row r="1966">
      <c r="A1966" s="345" t="s">
        <v>2390</v>
      </c>
    </row>
    <row r="1967">
      <c r="A1967" s="345" t="s">
        <v>5252</v>
      </c>
    </row>
    <row r="1968">
      <c r="A1968" s="345" t="s">
        <v>2396</v>
      </c>
    </row>
    <row r="1969">
      <c r="A1969" s="345" t="s">
        <v>5254</v>
      </c>
    </row>
    <row r="1970">
      <c r="A1970" s="345" t="s">
        <v>5255</v>
      </c>
    </row>
    <row r="1971">
      <c r="A1971" s="345" t="s">
        <v>5257</v>
      </c>
    </row>
    <row r="1972">
      <c r="A1972" s="345" t="s">
        <v>5258</v>
      </c>
    </row>
    <row r="1973">
      <c r="A1973" s="345" t="s">
        <v>5260</v>
      </c>
    </row>
    <row r="1974">
      <c r="A1974" s="345" t="s">
        <v>2411</v>
      </c>
    </row>
    <row r="1975">
      <c r="A1975" s="345" t="s">
        <v>5262</v>
      </c>
    </row>
    <row r="1976">
      <c r="A1976" s="345" t="s">
        <v>2430</v>
      </c>
    </row>
    <row r="1977">
      <c r="A1977" s="345" t="s">
        <v>2457</v>
      </c>
    </row>
    <row r="1978">
      <c r="A1978" s="345" t="s">
        <v>2465</v>
      </c>
    </row>
    <row r="1979">
      <c r="A1979" s="345" t="s">
        <v>5265</v>
      </c>
    </row>
    <row r="1980">
      <c r="A1980" s="345" t="s">
        <v>5266</v>
      </c>
    </row>
    <row r="1981">
      <c r="A1981" s="345" t="s">
        <v>2471</v>
      </c>
    </row>
    <row r="1982">
      <c r="A1982" s="345" t="s">
        <v>2477</v>
      </c>
    </row>
    <row r="1983">
      <c r="A1983" s="345" t="s">
        <v>5269</v>
      </c>
    </row>
    <row r="1984">
      <c r="A1984" s="345" t="s">
        <v>5270</v>
      </c>
    </row>
    <row r="1985">
      <c r="A1985" s="345" t="s">
        <v>2488</v>
      </c>
    </row>
    <row r="1986">
      <c r="A1986" s="345" t="s">
        <v>2496</v>
      </c>
    </row>
    <row r="1987">
      <c r="A1987" s="345" t="s">
        <v>5273</v>
      </c>
    </row>
    <row r="1988">
      <c r="A1988" s="345" t="s">
        <v>5274</v>
      </c>
    </row>
    <row r="1989">
      <c r="A1989" s="345" t="s">
        <v>2501</v>
      </c>
    </row>
    <row r="1990">
      <c r="A1990" s="345" t="s">
        <v>298</v>
      </c>
    </row>
    <row r="1991">
      <c r="A1991" s="345" t="s">
        <v>5277</v>
      </c>
    </row>
    <row r="1992">
      <c r="A1992" s="345" t="s">
        <v>5278</v>
      </c>
    </row>
    <row r="1993">
      <c r="A1993" s="345" t="s">
        <v>2518</v>
      </c>
    </row>
    <row r="1994">
      <c r="A1994" s="345" t="s">
        <v>2522</v>
      </c>
    </row>
    <row r="1995">
      <c r="A1995" s="345" t="s">
        <v>5281</v>
      </c>
    </row>
    <row r="1996">
      <c r="A1996" s="345" t="s">
        <v>2548</v>
      </c>
    </row>
    <row r="1997">
      <c r="A1997" s="345" t="s">
        <v>5283</v>
      </c>
    </row>
    <row r="1998">
      <c r="A1998" s="345" t="s">
        <v>5284</v>
      </c>
    </row>
    <row r="1999">
      <c r="A1999" s="345" t="s">
        <v>2553</v>
      </c>
    </row>
    <row r="2000">
      <c r="A2000" s="345" t="s">
        <v>2560</v>
      </c>
    </row>
    <row r="2001">
      <c r="A2001" s="345" t="s">
        <v>2566</v>
      </c>
    </row>
    <row r="2002">
      <c r="A2002" s="345" t="s">
        <v>5287</v>
      </c>
    </row>
    <row r="2003">
      <c r="A2003" s="345" t="s">
        <v>2574</v>
      </c>
    </row>
    <row r="2004">
      <c r="A2004" s="345" t="s">
        <v>2581</v>
      </c>
    </row>
    <row r="2005">
      <c r="A2005" s="345" t="s">
        <v>5290</v>
      </c>
    </row>
    <row r="2006">
      <c r="A2006" s="345" t="s">
        <v>5291</v>
      </c>
    </row>
    <row r="2007">
      <c r="A2007" s="345" t="s">
        <v>5293</v>
      </c>
    </row>
    <row r="2008">
      <c r="A2008" s="345" t="s">
        <v>5294</v>
      </c>
    </row>
    <row r="2009">
      <c r="A2009" s="345" t="s">
        <v>5296</v>
      </c>
    </row>
    <row r="2010">
      <c r="A2010" s="345" t="s">
        <v>2586</v>
      </c>
    </row>
    <row r="2011">
      <c r="A2011" s="345" t="s">
        <v>5297</v>
      </c>
    </row>
    <row r="2012">
      <c r="A2012" s="345" t="s">
        <v>5299</v>
      </c>
    </row>
    <row r="2013">
      <c r="A2013" s="345" t="s">
        <v>5300</v>
      </c>
    </row>
    <row r="2014">
      <c r="A2014" s="345" t="s">
        <v>2620</v>
      </c>
    </row>
    <row r="2015">
      <c r="A2015" s="345" t="s">
        <v>5302</v>
      </c>
    </row>
    <row r="2016">
      <c r="A2016" s="345" t="s">
        <v>2627</v>
      </c>
    </row>
    <row r="2017">
      <c r="A2017" s="345" t="s">
        <v>2633</v>
      </c>
    </row>
    <row r="2018">
      <c r="A2018" s="345" t="s">
        <v>2636</v>
      </c>
    </row>
    <row r="2019">
      <c r="A2019" s="345" t="s">
        <v>2642</v>
      </c>
    </row>
    <row r="2020">
      <c r="A2020" s="345" t="s">
        <v>2649</v>
      </c>
    </row>
    <row r="2021">
      <c r="A2021" s="345" t="s">
        <v>3917</v>
      </c>
    </row>
    <row r="2022">
      <c r="A2022" s="345" t="s">
        <v>5307</v>
      </c>
    </row>
    <row r="2023">
      <c r="A2023" s="345" t="s">
        <v>5308</v>
      </c>
    </row>
    <row r="2024">
      <c r="A2024" s="345" t="s">
        <v>3914</v>
      </c>
    </row>
    <row r="2025">
      <c r="A2025" s="345" t="s">
        <v>5310</v>
      </c>
    </row>
    <row r="2026">
      <c r="A2026" s="345" t="s">
        <v>3911</v>
      </c>
    </row>
    <row r="2027">
      <c r="A2027" s="345" t="s">
        <v>5312</v>
      </c>
    </row>
    <row r="2028">
      <c r="A2028" s="345" t="s">
        <v>2667</v>
      </c>
    </row>
    <row r="2029">
      <c r="A2029" s="345" t="s">
        <v>5314</v>
      </c>
    </row>
    <row r="2030">
      <c r="A2030" s="345" t="s">
        <v>2671</v>
      </c>
    </row>
    <row r="2031">
      <c r="A2031" s="345" t="s">
        <v>3908</v>
      </c>
    </row>
    <row r="2032">
      <c r="A2032" s="345" t="s">
        <v>5317</v>
      </c>
    </row>
    <row r="2033">
      <c r="A2033" s="345" t="s">
        <v>5319</v>
      </c>
    </row>
    <row r="2034">
      <c r="A2034" s="345" t="s">
        <v>5320</v>
      </c>
    </row>
    <row r="2035">
      <c r="A2035" s="345" t="s">
        <v>5322</v>
      </c>
    </row>
    <row r="2036">
      <c r="A2036" s="345" t="s">
        <v>5323</v>
      </c>
    </row>
    <row r="2037">
      <c r="A2037" s="345" t="s">
        <v>5325</v>
      </c>
    </row>
    <row r="2038">
      <c r="A2038" s="345" t="s">
        <v>5326</v>
      </c>
    </row>
    <row r="2039">
      <c r="A2039" s="345" t="s">
        <v>5328</v>
      </c>
    </row>
    <row r="2040">
      <c r="A2040" s="345" t="s">
        <v>5329</v>
      </c>
    </row>
    <row r="2041">
      <c r="A2041" s="345" t="s">
        <v>5331</v>
      </c>
    </row>
    <row r="2042">
      <c r="A2042" s="345" t="s">
        <v>5332</v>
      </c>
    </row>
    <row r="2043">
      <c r="A2043" s="345" t="s">
        <v>5334</v>
      </c>
    </row>
    <row r="2044">
      <c r="A2044" s="345" t="s">
        <v>2682</v>
      </c>
    </row>
    <row r="2045">
      <c r="A2045" s="345" t="s">
        <v>5336</v>
      </c>
    </row>
    <row r="2046">
      <c r="A2046" s="345" t="s">
        <v>3905</v>
      </c>
    </row>
    <row r="2047">
      <c r="A2047" s="345" t="s">
        <v>2699</v>
      </c>
    </row>
    <row r="2048">
      <c r="A2048" s="345" t="s">
        <v>2705</v>
      </c>
    </row>
    <row r="2049">
      <c r="A2049" s="345" t="s">
        <v>2710</v>
      </c>
    </row>
    <row r="2050">
      <c r="A2050" s="345" t="s">
        <v>2714</v>
      </c>
    </row>
    <row r="2051">
      <c r="A2051" s="345" t="s">
        <v>5339</v>
      </c>
    </row>
    <row r="2052">
      <c r="A2052" s="345" t="s">
        <v>5340</v>
      </c>
    </row>
    <row r="2053">
      <c r="A2053" s="345" t="s">
        <v>5342</v>
      </c>
    </row>
    <row r="2054">
      <c r="A2054" s="345" t="s">
        <v>2731</v>
      </c>
    </row>
    <row r="2055">
      <c r="A2055" s="345" t="s">
        <v>2761</v>
      </c>
    </row>
    <row r="2056">
      <c r="A2056" s="345" t="s">
        <v>2768</v>
      </c>
    </row>
    <row r="2057">
      <c r="A2057" s="345" t="s">
        <v>5345</v>
      </c>
    </row>
    <row r="2058">
      <c r="A2058" s="345" t="s">
        <v>2784</v>
      </c>
    </row>
    <row r="2059">
      <c r="A2059" s="345" t="s">
        <v>5347</v>
      </c>
    </row>
    <row r="2060">
      <c r="A2060" s="345" t="s">
        <v>2798</v>
      </c>
    </row>
    <row r="2061">
      <c r="A2061" s="345" t="s">
        <v>5349</v>
      </c>
    </row>
    <row r="2062">
      <c r="A2062" s="345" t="s">
        <v>2804</v>
      </c>
    </row>
    <row r="2063">
      <c r="A2063" s="345" t="s">
        <v>5351</v>
      </c>
    </row>
    <row r="2064">
      <c r="A2064" s="345" t="s">
        <v>5352</v>
      </c>
    </row>
    <row r="2065">
      <c r="A2065" s="345" t="s">
        <v>2831</v>
      </c>
    </row>
    <row r="2066">
      <c r="A2066" s="345" t="s">
        <v>5354</v>
      </c>
    </row>
    <row r="2067">
      <c r="A2067" s="345" t="s">
        <v>2856</v>
      </c>
    </row>
    <row r="2068">
      <c r="A2068" s="345" t="s">
        <v>2865</v>
      </c>
    </row>
    <row r="2069">
      <c r="A2069" s="345" t="s">
        <v>5357</v>
      </c>
    </row>
    <row r="2070">
      <c r="A2070" s="345" t="s">
        <v>2871</v>
      </c>
    </row>
    <row r="2071">
      <c r="A2071" s="345" t="s">
        <v>5358</v>
      </c>
    </row>
    <row r="2072">
      <c r="A2072" s="345" t="s">
        <v>2878</v>
      </c>
    </row>
    <row r="2073">
      <c r="A2073" s="345" t="s">
        <v>5360</v>
      </c>
    </row>
    <row r="2074">
      <c r="A2074" s="345" t="s">
        <v>2885</v>
      </c>
    </row>
    <row r="2075">
      <c r="A2075" s="345" t="s">
        <v>5362</v>
      </c>
    </row>
    <row r="2076">
      <c r="A2076" s="345" t="s">
        <v>2912</v>
      </c>
    </row>
    <row r="2077">
      <c r="A2077" s="345" t="s">
        <v>2918</v>
      </c>
    </row>
    <row r="2078">
      <c r="A2078" s="345" t="s">
        <v>363</v>
      </c>
    </row>
    <row r="2079">
      <c r="A2079" s="345" t="s">
        <v>2932</v>
      </c>
    </row>
    <row r="2080">
      <c r="A2080" s="345" t="s">
        <v>2935</v>
      </c>
    </row>
    <row r="2081">
      <c r="A2081" s="345" t="s">
        <v>5366</v>
      </c>
    </row>
    <row r="2082">
      <c r="A2082" s="345" t="s">
        <v>2938</v>
      </c>
    </row>
    <row r="2083">
      <c r="A2083" s="345" t="s">
        <v>2945</v>
      </c>
    </row>
    <row r="2084">
      <c r="A2084" s="345" t="s">
        <v>5369</v>
      </c>
    </row>
    <row r="2085">
      <c r="A2085" s="345" t="s">
        <v>2948</v>
      </c>
    </row>
    <row r="2086">
      <c r="A2086" s="345" t="s">
        <v>5371</v>
      </c>
    </row>
    <row r="2087">
      <c r="A2087" s="345" t="s">
        <v>5372</v>
      </c>
    </row>
    <row r="2088">
      <c r="A2088" s="345" t="s">
        <v>5374</v>
      </c>
    </row>
    <row r="2089">
      <c r="A2089" s="345" t="s">
        <v>5375</v>
      </c>
    </row>
    <row r="2090">
      <c r="A2090" s="345" t="s">
        <v>5377</v>
      </c>
    </row>
    <row r="2091">
      <c r="A2091" s="345" t="s">
        <v>5378</v>
      </c>
    </row>
    <row r="2092">
      <c r="A2092" s="345" t="s">
        <v>5379</v>
      </c>
    </row>
    <row r="2093">
      <c r="A2093" s="345" t="s">
        <v>5380</v>
      </c>
    </row>
    <row r="2094">
      <c r="A2094" s="345" t="s">
        <v>5382</v>
      </c>
    </row>
    <row r="2095">
      <c r="A2095" s="345" t="s">
        <v>5383</v>
      </c>
    </row>
    <row r="2096">
      <c r="A2096" s="345" t="s">
        <v>5384</v>
      </c>
    </row>
    <row r="2097">
      <c r="A2097" s="345" t="s">
        <v>5386</v>
      </c>
    </row>
    <row r="2098">
      <c r="A2098" s="345" t="s">
        <v>5387</v>
      </c>
    </row>
    <row r="2099">
      <c r="A2099" s="345" t="s">
        <v>2966</v>
      </c>
    </row>
    <row r="2100">
      <c r="A2100" s="345" t="s">
        <v>5389</v>
      </c>
    </row>
    <row r="2101">
      <c r="A2101" s="345" t="s">
        <v>2969</v>
      </c>
    </row>
    <row r="2102">
      <c r="A2102" s="345" t="s">
        <v>5391</v>
      </c>
    </row>
    <row r="2103">
      <c r="A2103" s="345" t="s">
        <v>5393</v>
      </c>
    </row>
    <row r="2104">
      <c r="A2104" s="345" t="s">
        <v>5394</v>
      </c>
    </row>
    <row r="2105">
      <c r="A2105" s="345" t="s">
        <v>5396</v>
      </c>
    </row>
    <row r="2106">
      <c r="A2106" s="345" t="s">
        <v>2974</v>
      </c>
    </row>
    <row r="2107">
      <c r="A2107" s="345" t="s">
        <v>2980</v>
      </c>
    </row>
    <row r="2108">
      <c r="A2108" s="345" t="s">
        <v>225</v>
      </c>
    </row>
    <row r="2109">
      <c r="A2109" s="345" t="s">
        <v>411</v>
      </c>
    </row>
    <row r="2110">
      <c r="A2110" s="345" t="s">
        <v>5399</v>
      </c>
    </row>
    <row r="2111">
      <c r="A2111" s="345" t="s">
        <v>5401</v>
      </c>
    </row>
    <row r="2112">
      <c r="A2112" s="345" t="s">
        <v>3016</v>
      </c>
    </row>
    <row r="2113">
      <c r="A2113" s="345" t="s">
        <v>5403</v>
      </c>
    </row>
    <row r="2114">
      <c r="A2114" s="345" t="s">
        <v>3022</v>
      </c>
    </row>
    <row r="2115">
      <c r="A2115" s="345" t="s">
        <v>5405</v>
      </c>
    </row>
    <row r="2116">
      <c r="A2116" s="345" t="s">
        <v>3028</v>
      </c>
    </row>
    <row r="2117">
      <c r="A2117" s="345" t="s">
        <v>3034</v>
      </c>
    </row>
    <row r="2118">
      <c r="A2118" s="345" t="s">
        <v>5407</v>
      </c>
    </row>
    <row r="2119">
      <c r="A2119" s="345" t="s">
        <v>3039</v>
      </c>
    </row>
    <row r="2120">
      <c r="A2120" s="345" t="s">
        <v>5409</v>
      </c>
    </row>
    <row r="2121">
      <c r="A2121" s="345" t="s">
        <v>3046</v>
      </c>
    </row>
    <row r="2122">
      <c r="A2122" s="345" t="s">
        <v>5411</v>
      </c>
    </row>
    <row r="2123">
      <c r="A2123" s="345" t="s">
        <v>5413</v>
      </c>
    </row>
    <row r="2124">
      <c r="A2124" s="345" t="s">
        <v>3059</v>
      </c>
    </row>
    <row r="2125">
      <c r="A2125" s="345" t="s">
        <v>5415</v>
      </c>
    </row>
    <row r="2126">
      <c r="A2126" s="345" t="s">
        <v>3065</v>
      </c>
    </row>
    <row r="2127">
      <c r="A2127" s="345" t="s">
        <v>5417</v>
      </c>
    </row>
    <row r="2128">
      <c r="A2128" s="345" t="s">
        <v>3073</v>
      </c>
    </row>
    <row r="2129">
      <c r="A2129" s="345" t="s">
        <v>44</v>
      </c>
    </row>
    <row r="2130">
      <c r="A2130" s="345" t="s">
        <v>5419</v>
      </c>
    </row>
    <row r="2131">
      <c r="A2131" s="345" t="s">
        <v>5421</v>
      </c>
    </row>
    <row r="2132">
      <c r="A2132" s="345" t="s">
        <v>3107</v>
      </c>
    </row>
    <row r="2133">
      <c r="A2133" s="345" t="s">
        <v>5423</v>
      </c>
    </row>
    <row r="2134">
      <c r="A2134" s="345" t="s">
        <v>5424</v>
      </c>
    </row>
    <row r="2135">
      <c r="A2135" s="345" t="s">
        <v>3112</v>
      </c>
    </row>
    <row r="2136">
      <c r="A2136" s="345" t="s">
        <v>5426</v>
      </c>
    </row>
    <row r="2137">
      <c r="A2137" s="345" t="s">
        <v>5427</v>
      </c>
    </row>
    <row r="2138">
      <c r="A2138" s="345" t="s">
        <v>3123</v>
      </c>
    </row>
    <row r="2139">
      <c r="A2139" s="345" t="s">
        <v>3131</v>
      </c>
    </row>
    <row r="2140">
      <c r="A2140" s="345" t="s">
        <v>3136</v>
      </c>
    </row>
    <row r="2141">
      <c r="A2141" s="345" t="s">
        <v>3144</v>
      </c>
    </row>
    <row r="2142">
      <c r="A2142" s="345" t="s">
        <v>5429</v>
      </c>
    </row>
    <row r="2143">
      <c r="A2143" s="345" t="s">
        <v>415</v>
      </c>
    </row>
    <row r="2144">
      <c r="A2144" s="345" t="s">
        <v>3157</v>
      </c>
    </row>
    <row r="2145">
      <c r="A2145" s="345" t="s">
        <v>5431</v>
      </c>
    </row>
    <row r="2146">
      <c r="A2146" s="345" t="s">
        <v>5433</v>
      </c>
    </row>
    <row r="2147">
      <c r="A2147" s="345" t="s">
        <v>3163</v>
      </c>
    </row>
    <row r="2148">
      <c r="A2148" s="345" t="s">
        <v>5434</v>
      </c>
    </row>
    <row r="2149">
      <c r="A2149" s="345" t="s">
        <v>3169</v>
      </c>
    </row>
    <row r="2150">
      <c r="A2150" s="345" t="s">
        <v>3175</v>
      </c>
    </row>
    <row r="2151">
      <c r="A2151" s="345" t="s">
        <v>5436</v>
      </c>
    </row>
    <row r="2152">
      <c r="A2152" s="345" t="s">
        <v>5438</v>
      </c>
    </row>
    <row r="2153">
      <c r="A2153" s="345" t="s">
        <v>3180</v>
      </c>
    </row>
    <row r="2154">
      <c r="A2154" s="345" t="s">
        <v>5439</v>
      </c>
    </row>
    <row r="2155">
      <c r="A2155" s="345" t="s">
        <v>5441</v>
      </c>
    </row>
    <row r="2156">
      <c r="A2156" s="345" t="s">
        <v>3186</v>
      </c>
    </row>
    <row r="2157">
      <c r="A2157" s="345" t="s">
        <v>5443</v>
      </c>
    </row>
    <row r="2158">
      <c r="A2158" s="345" t="s">
        <v>3192</v>
      </c>
    </row>
    <row r="2159">
      <c r="A2159" s="345" t="s">
        <v>5445</v>
      </c>
    </row>
    <row r="2160">
      <c r="A2160" s="345" t="s">
        <v>3199</v>
      </c>
    </row>
    <row r="2161">
      <c r="A2161" s="345" t="s">
        <v>5447</v>
      </c>
    </row>
    <row r="2162">
      <c r="A2162" s="345" t="s">
        <v>5448</v>
      </c>
    </row>
    <row r="2163">
      <c r="A2163" s="345" t="s">
        <v>3203</v>
      </c>
    </row>
    <row r="2164">
      <c r="A2164" s="345" t="s">
        <v>5450</v>
      </c>
    </row>
    <row r="2165">
      <c r="A2165" s="345" t="s">
        <v>5452</v>
      </c>
    </row>
    <row r="2166">
      <c r="A2166" s="345" t="s">
        <v>3215</v>
      </c>
    </row>
    <row r="2167">
      <c r="A2167" s="345" t="s">
        <v>5454</v>
      </c>
    </row>
    <row r="2168">
      <c r="A2168" s="345" t="s">
        <v>5455</v>
      </c>
    </row>
    <row r="2169">
      <c r="A2169" s="345" t="s">
        <v>3218</v>
      </c>
    </row>
    <row r="2170">
      <c r="A2170" s="345" t="s">
        <v>5457</v>
      </c>
    </row>
    <row r="2171">
      <c r="A2171" s="345" t="s">
        <v>5459</v>
      </c>
    </row>
    <row r="2172">
      <c r="A2172" s="345" t="s">
        <v>3225</v>
      </c>
    </row>
    <row r="2173">
      <c r="A2173" s="345" t="s">
        <v>5461</v>
      </c>
    </row>
    <row r="2174">
      <c r="A2174" s="345" t="s">
        <v>5462</v>
      </c>
    </row>
    <row r="2175">
      <c r="A2175" s="345" t="s">
        <v>3228</v>
      </c>
    </row>
    <row r="2176">
      <c r="A2176" s="345" t="s">
        <v>3235</v>
      </c>
    </row>
    <row r="2177">
      <c r="A2177" s="345" t="s">
        <v>5465</v>
      </c>
    </row>
    <row r="2178">
      <c r="A2178" s="345" t="s">
        <v>5467</v>
      </c>
    </row>
    <row r="2179">
      <c r="A2179" s="345" t="s">
        <v>5468</v>
      </c>
    </row>
    <row r="2180">
      <c r="A2180" s="345" t="s">
        <v>5470</v>
      </c>
    </row>
    <row r="2181">
      <c r="A2181" s="345" t="s">
        <v>3249</v>
      </c>
    </row>
    <row r="2182">
      <c r="A2182" s="345" t="s">
        <v>3253</v>
      </c>
    </row>
    <row r="2183">
      <c r="A2183" s="345" t="s">
        <v>3257</v>
      </c>
    </row>
    <row r="2184">
      <c r="A2184" s="345" t="s">
        <v>3261</v>
      </c>
    </row>
    <row r="2185">
      <c r="A2185" s="345" t="s">
        <v>5473</v>
      </c>
    </row>
    <row r="2186">
      <c r="A2186" s="345" t="s">
        <v>5475</v>
      </c>
    </row>
    <row r="2187">
      <c r="A2187" s="345" t="s">
        <v>3264</v>
      </c>
    </row>
    <row r="2188">
      <c r="A2188" s="345" t="s">
        <v>5477</v>
      </c>
    </row>
    <row r="2189">
      <c r="A2189" s="345" t="s">
        <v>5478</v>
      </c>
    </row>
    <row r="2190">
      <c r="A2190" s="345" t="s">
        <v>3271</v>
      </c>
    </row>
    <row r="2191">
      <c r="A2191" s="345" t="s">
        <v>5480</v>
      </c>
    </row>
    <row r="2192">
      <c r="A2192" s="345" t="s">
        <v>3274</v>
      </c>
    </row>
    <row r="2193">
      <c r="A2193" s="345" t="s">
        <v>5483</v>
      </c>
    </row>
    <row r="2194">
      <c r="A2194" s="345" t="s">
        <v>5485</v>
      </c>
    </row>
    <row r="2195">
      <c r="A2195" s="345" t="s">
        <v>3290</v>
      </c>
    </row>
    <row r="2196">
      <c r="A2196" s="345" t="s">
        <v>3299</v>
      </c>
    </row>
    <row r="2197">
      <c r="A2197" s="345" t="s">
        <v>5487</v>
      </c>
    </row>
    <row r="2198">
      <c r="A2198" s="345" t="s">
        <v>5489</v>
      </c>
    </row>
    <row r="2199">
      <c r="A2199" s="345" t="s">
        <v>5490</v>
      </c>
    </row>
    <row r="2200">
      <c r="A2200" s="345" t="s">
        <v>5492</v>
      </c>
    </row>
    <row r="2201">
      <c r="A2201" s="345" t="s">
        <v>5493</v>
      </c>
    </row>
    <row r="2202">
      <c r="A2202" s="345" t="s">
        <v>3305</v>
      </c>
    </row>
    <row r="2203">
      <c r="A2203" s="345" t="s">
        <v>5495</v>
      </c>
    </row>
    <row r="2204">
      <c r="A2204" s="345" t="s">
        <v>3308</v>
      </c>
    </row>
    <row r="2205">
      <c r="A2205" s="345" t="s">
        <v>5497</v>
      </c>
    </row>
    <row r="2206">
      <c r="A2206" s="345" t="s">
        <v>5499</v>
      </c>
    </row>
    <row r="2207">
      <c r="A2207" s="345" t="s">
        <v>5500</v>
      </c>
    </row>
    <row r="2208">
      <c r="A2208" s="345" t="s">
        <v>3318</v>
      </c>
    </row>
    <row r="2209">
      <c r="A2209" s="345" t="s">
        <v>5502</v>
      </c>
    </row>
    <row r="2210">
      <c r="A2210" s="345" t="s">
        <v>5504</v>
      </c>
    </row>
    <row r="2211">
      <c r="A2211" s="345" t="s">
        <v>3333</v>
      </c>
    </row>
    <row r="2212">
      <c r="A2212" s="345" t="s">
        <v>5506</v>
      </c>
    </row>
    <row r="2213">
      <c r="A2213" s="345" t="s">
        <v>3336</v>
      </c>
    </row>
    <row r="2214">
      <c r="A2214" s="345" t="s">
        <v>5507</v>
      </c>
    </row>
    <row r="2215">
      <c r="A2215" s="345" t="s">
        <v>5508</v>
      </c>
    </row>
    <row r="2216">
      <c r="A2216" s="345" t="s">
        <v>3339</v>
      </c>
    </row>
    <row r="2217">
      <c r="A2217" s="345" t="s">
        <v>5510</v>
      </c>
    </row>
    <row r="2218">
      <c r="A2218" s="345" t="s">
        <v>5512</v>
      </c>
    </row>
    <row r="2219">
      <c r="A2219" s="345" t="s">
        <v>5513</v>
      </c>
    </row>
    <row r="2220">
      <c r="A2220" s="345" t="s">
        <v>3352</v>
      </c>
    </row>
    <row r="2221">
      <c r="A2221" s="345" t="s">
        <v>5515</v>
      </c>
    </row>
    <row r="2222">
      <c r="A2222" s="345" t="s">
        <v>5517</v>
      </c>
    </row>
    <row r="2223">
      <c r="A2223" s="345" t="s">
        <v>3355</v>
      </c>
    </row>
    <row r="2224">
      <c r="A2224" s="345" t="s">
        <v>5519</v>
      </c>
    </row>
    <row r="2225">
      <c r="A2225" s="345" t="s">
        <v>5521</v>
      </c>
    </row>
    <row r="2226">
      <c r="A2226" s="345" t="s">
        <v>5522</v>
      </c>
    </row>
    <row r="2227">
      <c r="A2227" s="345" t="s">
        <v>5523</v>
      </c>
    </row>
    <row r="2228">
      <c r="A2228" s="345" t="s">
        <v>3368</v>
      </c>
    </row>
    <row r="2229">
      <c r="A2229" s="345" t="s">
        <v>5525</v>
      </c>
    </row>
    <row r="2230">
      <c r="A2230" s="345" t="s">
        <v>5527</v>
      </c>
    </row>
    <row r="2231">
      <c r="A2231" s="345" t="s">
        <v>5528</v>
      </c>
    </row>
    <row r="2232">
      <c r="A2232" s="345" t="s">
        <v>5529</v>
      </c>
    </row>
    <row r="2233">
      <c r="A2233" s="345" t="s">
        <v>3378</v>
      </c>
    </row>
    <row r="2234">
      <c r="A2234" s="345" t="s">
        <v>3381</v>
      </c>
    </row>
    <row r="2235">
      <c r="A2235" s="345" t="s">
        <v>5531</v>
      </c>
    </row>
    <row r="2236">
      <c r="A2236" s="345" t="s">
        <v>3384</v>
      </c>
    </row>
    <row r="2237">
      <c r="A2237" s="345" t="s">
        <v>3387</v>
      </c>
    </row>
    <row r="2238">
      <c r="A2238" s="345" t="s">
        <v>5534</v>
      </c>
    </row>
    <row r="2239">
      <c r="A2239" s="345" t="s">
        <v>5536</v>
      </c>
    </row>
    <row r="2240">
      <c r="A2240" s="345" t="s">
        <v>5537</v>
      </c>
    </row>
    <row r="2241">
      <c r="A2241" s="345" t="s">
        <v>3393</v>
      </c>
    </row>
    <row r="2242">
      <c r="A2242" s="345" t="s">
        <v>5538</v>
      </c>
    </row>
    <row r="2243">
      <c r="A2243" s="345" t="s">
        <v>5540</v>
      </c>
    </row>
    <row r="2244">
      <c r="A2244" s="345" t="s">
        <v>3397</v>
      </c>
    </row>
    <row r="2245">
      <c r="A2245" s="345" t="s">
        <v>5541</v>
      </c>
    </row>
    <row r="2246">
      <c r="A2246" s="345" t="s">
        <v>3406</v>
      </c>
    </row>
    <row r="2247">
      <c r="A2247" s="345" t="s">
        <v>5543</v>
      </c>
    </row>
    <row r="2248">
      <c r="A2248" s="345" t="s">
        <v>3409</v>
      </c>
    </row>
    <row r="2249">
      <c r="A2249" s="345" t="s">
        <v>5545</v>
      </c>
    </row>
    <row r="2250">
      <c r="A2250" s="345" t="s">
        <v>5546</v>
      </c>
    </row>
    <row r="2251">
      <c r="A2251" s="345" t="s">
        <v>5548</v>
      </c>
    </row>
    <row r="2252">
      <c r="A2252" s="345" t="s">
        <v>5550</v>
      </c>
    </row>
    <row r="2253">
      <c r="A2253" s="345" t="s">
        <v>3418</v>
      </c>
    </row>
    <row r="2254">
      <c r="A2254" s="345" t="s">
        <v>5553</v>
      </c>
    </row>
    <row r="2255">
      <c r="A2255" s="345" t="s">
        <v>5555</v>
      </c>
    </row>
    <row r="2256">
      <c r="A2256" s="345" t="s">
        <v>3449</v>
      </c>
    </row>
    <row r="2257">
      <c r="A2257" s="345" t="s">
        <v>5557</v>
      </c>
    </row>
    <row r="2258">
      <c r="A2258" s="345" t="s">
        <v>5559</v>
      </c>
    </row>
    <row r="2259">
      <c r="A2259" s="345" t="s">
        <v>3461</v>
      </c>
    </row>
    <row r="2260">
      <c r="A2260" s="345" t="s">
        <v>3476</v>
      </c>
    </row>
    <row r="2261">
      <c r="A2261" s="345" t="s">
        <v>5563</v>
      </c>
    </row>
    <row r="2262">
      <c r="A2262" s="345" t="s">
        <v>5565</v>
      </c>
    </row>
    <row r="2263">
      <c r="A2263" s="345" t="s">
        <v>3479</v>
      </c>
    </row>
    <row r="2264">
      <c r="A2264" s="345" t="s">
        <v>5567</v>
      </c>
    </row>
    <row r="2265">
      <c r="A2265" s="345" t="s">
        <v>5569</v>
      </c>
    </row>
    <row r="2266">
      <c r="A2266" s="345" t="s">
        <v>3482</v>
      </c>
    </row>
    <row r="2267">
      <c r="A2267" s="345" t="s">
        <v>5572</v>
      </c>
    </row>
    <row r="2268">
      <c r="A2268" s="345" t="s">
        <v>3485</v>
      </c>
    </row>
    <row r="2269">
      <c r="A2269" s="345" t="s">
        <v>5573</v>
      </c>
    </row>
    <row r="2270">
      <c r="A2270" s="345" t="s">
        <v>5575</v>
      </c>
    </row>
    <row r="2271">
      <c r="A2271" s="345" t="s">
        <v>3489</v>
      </c>
    </row>
    <row r="2272">
      <c r="A2272" s="345" t="s">
        <v>5576</v>
      </c>
    </row>
    <row r="2273">
      <c r="A2273" s="345" t="s">
        <v>5578</v>
      </c>
    </row>
    <row r="2274">
      <c r="A2274" s="345" t="s">
        <v>3492</v>
      </c>
    </row>
    <row r="2275">
      <c r="A2275" s="345" t="s">
        <v>5580</v>
      </c>
    </row>
    <row r="2276">
      <c r="A2276" s="345" t="s">
        <v>5581</v>
      </c>
    </row>
    <row r="2277">
      <c r="A2277" s="345" t="s">
        <v>3507</v>
      </c>
    </row>
    <row r="2278">
      <c r="A2278" s="345" t="s">
        <v>5583</v>
      </c>
    </row>
    <row r="2279">
      <c r="A2279" s="345" t="s">
        <v>5585</v>
      </c>
    </row>
    <row r="2280">
      <c r="A2280" s="345" t="s">
        <v>3510</v>
      </c>
    </row>
    <row r="2281">
      <c r="A2281" s="345" t="s">
        <v>5587</v>
      </c>
    </row>
    <row r="2282">
      <c r="A2282" s="345" t="s">
        <v>5588</v>
      </c>
    </row>
    <row r="2283">
      <c r="A2283" s="345" t="s">
        <v>3513</v>
      </c>
    </row>
    <row r="2284">
      <c r="A2284" s="345" t="s">
        <v>5590</v>
      </c>
    </row>
    <row r="2285">
      <c r="A2285" s="345" t="s">
        <v>3516</v>
      </c>
    </row>
    <row r="2286">
      <c r="A2286" s="345" t="s">
        <v>5592</v>
      </c>
    </row>
    <row r="2287">
      <c r="A2287" s="345" t="s">
        <v>3522</v>
      </c>
    </row>
    <row r="2288">
      <c r="A2288" s="345" t="s">
        <v>3526</v>
      </c>
    </row>
    <row r="2289">
      <c r="A2289" s="345" t="s">
        <v>3529</v>
      </c>
    </row>
    <row r="2290">
      <c r="A2290" s="345" t="s">
        <v>3572</v>
      </c>
    </row>
    <row r="2291">
      <c r="A2291" s="345" t="s">
        <v>5597</v>
      </c>
    </row>
    <row r="2292">
      <c r="A2292" s="345" t="s">
        <v>5599</v>
      </c>
    </row>
    <row r="2293">
      <c r="A2293" s="345" t="s">
        <v>3593</v>
      </c>
    </row>
    <row r="2294">
      <c r="A2294" s="345" t="s">
        <v>5601</v>
      </c>
    </row>
    <row r="2295">
      <c r="A2295" s="345" t="s">
        <v>3596</v>
      </c>
    </row>
    <row r="2296">
      <c r="A2296" s="345" t="s">
        <v>5603</v>
      </c>
    </row>
    <row r="2297">
      <c r="A2297" s="345" t="s">
        <v>5604</v>
      </c>
    </row>
    <row r="2298">
      <c r="A2298" s="345" t="s">
        <v>5606</v>
      </c>
    </row>
    <row r="2299">
      <c r="A2299" s="345" t="s">
        <v>3618</v>
      </c>
    </row>
    <row r="2300">
      <c r="A2300" s="345" t="s">
        <v>5608</v>
      </c>
    </row>
    <row r="2301">
      <c r="A2301" s="345" t="s">
        <v>3621</v>
      </c>
    </row>
    <row r="2302">
      <c r="A2302" s="345" t="s">
        <v>5610</v>
      </c>
    </row>
    <row r="2303">
      <c r="A2303" s="345" t="s">
        <v>5612</v>
      </c>
    </row>
    <row r="2304">
      <c r="A2304" s="345" t="s">
        <v>3624</v>
      </c>
    </row>
    <row r="2305">
      <c r="A2305" s="345" t="s">
        <v>5614</v>
      </c>
    </row>
    <row r="2306">
      <c r="A2306" s="345" t="s">
        <v>5616</v>
      </c>
    </row>
    <row r="2307">
      <c r="A2307" s="345" t="s">
        <v>3634</v>
      </c>
    </row>
    <row r="2308">
      <c r="A2308" s="345" t="s">
        <v>5618</v>
      </c>
    </row>
    <row r="2309">
      <c r="A2309" s="345" t="s">
        <v>5620</v>
      </c>
    </row>
    <row r="2310">
      <c r="A2310" s="345" t="s">
        <v>5621</v>
      </c>
    </row>
    <row r="2311">
      <c r="A2311" s="345" t="s">
        <v>5623</v>
      </c>
    </row>
    <row r="2312">
      <c r="A2312" s="345" t="s">
        <v>5624</v>
      </c>
    </row>
    <row r="2313">
      <c r="A2313" s="345" t="s">
        <v>5626</v>
      </c>
    </row>
    <row r="2314">
      <c r="A2314" s="345" t="s">
        <v>3640</v>
      </c>
    </row>
    <row r="2315">
      <c r="A2315" s="345" t="s">
        <v>5629</v>
      </c>
    </row>
    <row r="2316">
      <c r="A2316" s="345" t="s">
        <v>3646</v>
      </c>
    </row>
    <row r="2317">
      <c r="A2317" s="345" t="s">
        <v>5632</v>
      </c>
    </row>
    <row r="2318">
      <c r="A2318" s="345" t="s">
        <v>5634</v>
      </c>
    </row>
    <row r="2319">
      <c r="A2319" s="345" t="s">
        <v>3667</v>
      </c>
    </row>
    <row r="2320">
      <c r="A2320" s="345" t="s">
        <v>3670</v>
      </c>
    </row>
    <row r="2321">
      <c r="A2321" s="345" t="s">
        <v>5638</v>
      </c>
    </row>
    <row r="2322">
      <c r="A2322" s="345" t="s">
        <v>5640</v>
      </c>
    </row>
    <row r="2323">
      <c r="A2323" s="345" t="s">
        <v>5642</v>
      </c>
    </row>
    <row r="2324">
      <c r="A2324" s="345" t="s">
        <v>3673</v>
      </c>
    </row>
    <row r="2325">
      <c r="A2325" s="345" t="s">
        <v>3679</v>
      </c>
    </row>
    <row r="2326">
      <c r="A2326" s="345" t="s">
        <v>5646</v>
      </c>
    </row>
    <row r="2327">
      <c r="A2327" s="345" t="s">
        <v>5648</v>
      </c>
    </row>
    <row r="2328">
      <c r="A2328" s="345" t="s">
        <v>5650</v>
      </c>
    </row>
    <row r="2329">
      <c r="A2329" s="345" t="s">
        <v>3691</v>
      </c>
    </row>
    <row r="2330">
      <c r="A2330" s="345" t="s">
        <v>3694</v>
      </c>
    </row>
    <row r="2331">
      <c r="A2331" s="345" t="s">
        <v>5654</v>
      </c>
    </row>
    <row r="2332">
      <c r="A2332" s="345" t="s">
        <v>3709</v>
      </c>
    </row>
    <row r="2333">
      <c r="A2333" s="345" t="s">
        <v>5657</v>
      </c>
    </row>
    <row r="2334">
      <c r="A2334" s="345" t="s">
        <v>3724</v>
      </c>
    </row>
    <row r="2335">
      <c r="A2335" s="345" t="s">
        <v>5660</v>
      </c>
    </row>
    <row r="2336">
      <c r="A2336" s="345" t="s">
        <v>3727</v>
      </c>
    </row>
    <row r="2337">
      <c r="A2337" s="345" t="s">
        <v>5663</v>
      </c>
    </row>
    <row r="2338">
      <c r="A2338" s="345" t="s">
        <v>5665</v>
      </c>
    </row>
    <row r="2339">
      <c r="A2339" s="345" t="s">
        <v>5667</v>
      </c>
    </row>
    <row r="2340">
      <c r="A2340" s="345" t="s">
        <v>5669</v>
      </c>
    </row>
    <row r="2341">
      <c r="A2341" s="345" t="s">
        <v>5671</v>
      </c>
    </row>
    <row r="2342">
      <c r="A2342" s="345" t="s">
        <v>5673</v>
      </c>
    </row>
    <row r="2343">
      <c r="A2343" s="345" t="s">
        <v>5675</v>
      </c>
    </row>
    <row r="2344">
      <c r="A2344" s="345" t="s">
        <v>3737</v>
      </c>
    </row>
    <row r="2345">
      <c r="A2345" s="345" t="s">
        <v>5678</v>
      </c>
    </row>
    <row r="2346">
      <c r="A2346" s="345" t="s">
        <v>5680</v>
      </c>
    </row>
    <row r="2347">
      <c r="A2347" s="345" t="s">
        <v>3740</v>
      </c>
    </row>
    <row r="2348">
      <c r="A2348" s="345" t="s">
        <v>5683</v>
      </c>
    </row>
    <row r="2349">
      <c r="A2349" s="345" t="s">
        <v>5685</v>
      </c>
    </row>
    <row r="2350">
      <c r="A2350" s="345" t="s">
        <v>5687</v>
      </c>
    </row>
    <row r="2351">
      <c r="A2351" s="345" t="s">
        <v>5689</v>
      </c>
    </row>
    <row r="2352">
      <c r="A2352" s="345" t="s">
        <v>5691</v>
      </c>
    </row>
    <row r="2353">
      <c r="A2353" s="345" t="s">
        <v>3761</v>
      </c>
    </row>
    <row r="2354">
      <c r="A2354" s="345" t="s">
        <v>5693</v>
      </c>
    </row>
    <row r="2355">
      <c r="A2355" s="345" t="s">
        <v>5694</v>
      </c>
    </row>
    <row r="2356">
      <c r="A2356" s="345" t="s">
        <v>3767</v>
      </c>
    </row>
    <row r="2357">
      <c r="A2357" s="345" t="s">
        <v>3770</v>
      </c>
    </row>
    <row r="2358">
      <c r="A2358" s="345" t="s">
        <v>5696</v>
      </c>
    </row>
    <row r="2359">
      <c r="A2359" s="345" t="s">
        <v>5697</v>
      </c>
    </row>
    <row r="2360">
      <c r="A2360" s="345" t="s">
        <v>3773</v>
      </c>
    </row>
    <row r="2361">
      <c r="A2361" s="345" t="s">
        <v>5699</v>
      </c>
    </row>
    <row r="2362">
      <c r="A2362" s="345" t="s">
        <v>5701</v>
      </c>
    </row>
    <row r="2363">
      <c r="A2363" s="345" t="s">
        <v>3782</v>
      </c>
    </row>
    <row r="2364">
      <c r="A2364" s="345" t="s">
        <v>5703</v>
      </c>
    </row>
    <row r="2365">
      <c r="A2365" s="345" t="s">
        <v>5704</v>
      </c>
    </row>
    <row r="2366">
      <c r="A2366" s="345" t="s">
        <v>5706</v>
      </c>
    </row>
    <row r="2367">
      <c r="A2367" s="345" t="s">
        <v>5707</v>
      </c>
    </row>
    <row r="2368">
      <c r="A2368" s="345" t="s">
        <v>5708</v>
      </c>
    </row>
    <row r="2369">
      <c r="A2369" s="345" t="s">
        <v>5709</v>
      </c>
    </row>
    <row r="2370">
      <c r="A2370" s="345" t="s">
        <v>5711</v>
      </c>
    </row>
    <row r="2371">
      <c r="A2371" s="345" t="s">
        <v>5712</v>
      </c>
    </row>
    <row r="2372">
      <c r="A2372" s="345" t="s">
        <v>5714</v>
      </c>
    </row>
    <row r="2373">
      <c r="A2373" s="345" t="s">
        <v>5715</v>
      </c>
    </row>
    <row r="2374">
      <c r="A2374" s="345" t="s">
        <v>3803</v>
      </c>
    </row>
    <row r="2375">
      <c r="A2375" s="345" t="s">
        <v>5717</v>
      </c>
    </row>
    <row r="2376">
      <c r="A2376" s="345" t="s">
        <v>3809</v>
      </c>
    </row>
    <row r="2377">
      <c r="A2377" s="345" t="s">
        <v>5719</v>
      </c>
    </row>
    <row r="2378">
      <c r="A2378" s="345" t="s">
        <v>5721</v>
      </c>
    </row>
    <row r="2379">
      <c r="A2379" s="345" t="s">
        <v>5722</v>
      </c>
    </row>
    <row r="2380">
      <c r="A2380" s="345" t="s">
        <v>3824</v>
      </c>
    </row>
    <row r="2381">
      <c r="A2381" s="345" t="s">
        <v>5723</v>
      </c>
    </row>
    <row r="2382">
      <c r="A2382" s="345" t="s">
        <v>3827</v>
      </c>
    </row>
    <row r="2383">
      <c r="A2383" s="345" t="s">
        <v>3830</v>
      </c>
    </row>
    <row r="2384">
      <c r="A2384" s="345" t="s">
        <v>3833</v>
      </c>
    </row>
    <row r="2385">
      <c r="A2385" s="345" t="s">
        <v>5726</v>
      </c>
    </row>
    <row r="2386">
      <c r="A2386" s="345" t="s">
        <v>5727</v>
      </c>
    </row>
    <row r="2387">
      <c r="A2387" s="345" t="s">
        <v>5729</v>
      </c>
    </row>
    <row r="2388">
      <c r="A2388" s="345" t="s">
        <v>5730</v>
      </c>
    </row>
    <row r="2389">
      <c r="A2389" s="345" t="s">
        <v>5732</v>
      </c>
    </row>
    <row r="2390">
      <c r="A2390" s="345" t="s">
        <v>5734</v>
      </c>
    </row>
    <row r="2391">
      <c r="A2391" s="345" t="s">
        <v>3842</v>
      </c>
    </row>
    <row r="2392">
      <c r="A2392" s="345" t="s">
        <v>5737</v>
      </c>
    </row>
    <row r="2393">
      <c r="A2393" s="345" t="s">
        <v>3845</v>
      </c>
    </row>
    <row r="2394">
      <c r="A2394" s="345" t="s">
        <v>5739</v>
      </c>
    </row>
    <row r="2395">
      <c r="A2395" s="345" t="s">
        <v>5740</v>
      </c>
    </row>
    <row r="2396">
      <c r="A2396" s="345" t="s">
        <v>5741</v>
      </c>
    </row>
    <row r="2397">
      <c r="A2397" s="345" t="s">
        <v>5742</v>
      </c>
    </row>
    <row r="2398">
      <c r="A2398" s="345" t="s">
        <v>5743</v>
      </c>
    </row>
    <row r="2399">
      <c r="A2399" s="345" t="s">
        <v>5744</v>
      </c>
    </row>
    <row r="2400">
      <c r="A2400" s="345" t="s">
        <v>3848</v>
      </c>
    </row>
    <row r="2401">
      <c r="A2401" s="345" t="s">
        <v>5745</v>
      </c>
    </row>
    <row r="2402">
      <c r="A2402" s="345" t="s">
        <v>3851</v>
      </c>
    </row>
    <row r="2403">
      <c r="A2403" s="345" t="s">
        <v>5746</v>
      </c>
    </row>
    <row r="2404">
      <c r="A2404" s="345" t="s">
        <v>5747</v>
      </c>
    </row>
    <row r="2405">
      <c r="A2405" s="345" t="s">
        <v>5748</v>
      </c>
    </row>
    <row r="2406">
      <c r="A2406" s="345" t="s">
        <v>3854</v>
      </c>
    </row>
    <row r="2407">
      <c r="A2407" s="345" t="s">
        <v>3857</v>
      </c>
    </row>
    <row r="2408">
      <c r="A2408" s="345" t="s">
        <v>5749</v>
      </c>
    </row>
    <row r="2409">
      <c r="A2409" s="345" t="s">
        <v>5750</v>
      </c>
    </row>
    <row r="2410">
      <c r="A2410" s="345" t="s">
        <v>5751</v>
      </c>
    </row>
    <row r="2411">
      <c r="A2411" s="345" t="s">
        <v>5752</v>
      </c>
    </row>
    <row r="2412">
      <c r="A2412" s="345" t="s">
        <v>5753</v>
      </c>
    </row>
    <row r="2413">
      <c r="A2413" s="345" t="s">
        <v>5754</v>
      </c>
    </row>
    <row r="2414">
      <c r="A2414" s="345" t="s">
        <v>5755</v>
      </c>
    </row>
    <row r="2415">
      <c r="A2415" s="345" t="s">
        <v>5756</v>
      </c>
    </row>
    <row r="2416">
      <c r="A2416" s="345" t="s">
        <v>5757</v>
      </c>
    </row>
    <row r="2417">
      <c r="A2417" s="345" t="s">
        <v>3863</v>
      </c>
    </row>
    <row r="2418">
      <c r="A2418" s="345" t="s">
        <v>3866</v>
      </c>
    </row>
    <row r="2419">
      <c r="A2419" s="345" t="s">
        <v>5758</v>
      </c>
    </row>
    <row r="2420">
      <c r="A2420" s="345" t="s">
        <v>5759</v>
      </c>
    </row>
    <row r="2421">
      <c r="A2421" s="345" t="s">
        <v>5760</v>
      </c>
    </row>
    <row r="2422">
      <c r="A2422" s="345" t="s">
        <v>5761</v>
      </c>
    </row>
    <row r="2423">
      <c r="A2423" s="345" t="s">
        <v>5762</v>
      </c>
    </row>
    <row r="2424">
      <c r="A2424" s="345" t="s">
        <v>3872</v>
      </c>
    </row>
    <row r="2425">
      <c r="A2425" s="345" t="s">
        <v>5763</v>
      </c>
    </row>
    <row r="2426">
      <c r="A2426" s="345" t="s">
        <v>3875</v>
      </c>
    </row>
    <row r="2427">
      <c r="A2427" s="345" t="s">
        <v>5764</v>
      </c>
    </row>
    <row r="2428">
      <c r="A2428" s="345" t="s">
        <v>3878</v>
      </c>
    </row>
    <row r="2429">
      <c r="A2429" s="345" t="s">
        <v>5765</v>
      </c>
    </row>
    <row r="2430">
      <c r="A2430" s="345" t="s">
        <v>5766</v>
      </c>
    </row>
    <row r="2431">
      <c r="A2431" s="345" t="s">
        <v>3887</v>
      </c>
    </row>
    <row r="2432">
      <c r="A2432" s="345" t="s">
        <v>3890</v>
      </c>
    </row>
    <row r="2433">
      <c r="A2433" s="345" t="s">
        <v>5767</v>
      </c>
    </row>
    <row r="2434">
      <c r="A2434" s="345" t="s">
        <v>5768</v>
      </c>
    </row>
    <row r="2435">
      <c r="A2435" s="345" t="s">
        <v>5769</v>
      </c>
    </row>
    <row r="2436">
      <c r="A2436" s="345" t="s">
        <v>5770</v>
      </c>
    </row>
    <row r="2437">
      <c r="A2437" s="345" t="s">
        <v>5771</v>
      </c>
    </row>
    <row r="2438">
      <c r="A2438" s="345" t="s">
        <v>5772</v>
      </c>
    </row>
    <row r="2439">
      <c r="A2439" s="345" t="s">
        <v>5773</v>
      </c>
    </row>
    <row r="2440">
      <c r="A2440" s="345" t="s">
        <v>5774</v>
      </c>
    </row>
    <row r="2441">
      <c r="A2441" s="345" t="s">
        <v>5775</v>
      </c>
    </row>
    <row r="2442">
      <c r="A2442" s="345" t="s">
        <v>5776</v>
      </c>
    </row>
    <row r="2443">
      <c r="A2443" s="345" t="s">
        <v>5777</v>
      </c>
    </row>
    <row r="2444">
      <c r="A2444" s="345" t="s">
        <v>5778</v>
      </c>
    </row>
    <row r="2445">
      <c r="A2445" s="345" t="s">
        <v>5779</v>
      </c>
    </row>
    <row r="2446">
      <c r="A2446" s="345" t="s">
        <v>5780</v>
      </c>
    </row>
    <row r="2447">
      <c r="A2447" s="345" t="s">
        <v>5781</v>
      </c>
    </row>
    <row r="2448">
      <c r="A2448" s="345" t="s">
        <v>5782</v>
      </c>
    </row>
    <row r="2449">
      <c r="A2449" s="345" t="s">
        <v>5783</v>
      </c>
    </row>
    <row r="2450">
      <c r="A2450" s="345" t="s">
        <v>5784</v>
      </c>
    </row>
    <row r="2451">
      <c r="A2451" s="345" t="s">
        <v>5785</v>
      </c>
    </row>
    <row r="2452">
      <c r="A2452" s="345" t="s">
        <v>5786</v>
      </c>
    </row>
    <row r="2453">
      <c r="A2453" s="345" t="s">
        <v>5787</v>
      </c>
    </row>
    <row r="2454">
      <c r="A2454" s="345" t="s">
        <v>5788</v>
      </c>
    </row>
    <row r="2455">
      <c r="A2455" s="345" t="s">
        <v>5789</v>
      </c>
    </row>
    <row r="2456">
      <c r="A2456" s="345" t="s">
        <v>5790</v>
      </c>
    </row>
    <row r="2457">
      <c r="A2457" s="345" t="s">
        <v>5791</v>
      </c>
    </row>
    <row r="2458">
      <c r="A2458" s="345" t="s">
        <v>5792</v>
      </c>
    </row>
    <row r="2459">
      <c r="A2459" s="345" t="s">
        <v>5793</v>
      </c>
    </row>
    <row r="2460">
      <c r="A2460" s="345" t="s">
        <v>5794</v>
      </c>
    </row>
    <row r="2461">
      <c r="A2461" s="345" t="s">
        <v>5795</v>
      </c>
    </row>
    <row r="2462">
      <c r="A2462" s="345" t="s">
        <v>5796</v>
      </c>
    </row>
    <row r="2463">
      <c r="A2463" s="345" t="s">
        <v>5797</v>
      </c>
    </row>
    <row r="2464">
      <c r="A2464" s="345" t="s">
        <v>5798</v>
      </c>
    </row>
    <row r="2465">
      <c r="A2465" s="345" t="s">
        <v>5799</v>
      </c>
    </row>
    <row r="2466">
      <c r="A2466" s="345" t="s">
        <v>5800</v>
      </c>
    </row>
    <row r="2467">
      <c r="A2467" s="345" t="s">
        <v>5801</v>
      </c>
    </row>
    <row r="2468">
      <c r="A2468" s="345" t="s">
        <v>5802</v>
      </c>
    </row>
    <row r="2469">
      <c r="A2469" s="345" t="s">
        <v>5803</v>
      </c>
    </row>
    <row r="2470">
      <c r="A2470" s="345" t="s">
        <v>5804</v>
      </c>
    </row>
    <row r="2471">
      <c r="A2471" s="345" t="s">
        <v>5805</v>
      </c>
    </row>
    <row r="2472">
      <c r="A2472" s="345" t="s">
        <v>5806</v>
      </c>
    </row>
    <row r="2473">
      <c r="A2473" s="345" t="s">
        <v>5807</v>
      </c>
    </row>
    <row r="2474">
      <c r="A2474" s="345" t="s">
        <v>5808</v>
      </c>
    </row>
    <row r="2475">
      <c r="A2475" s="345" t="s">
        <v>5809</v>
      </c>
    </row>
    <row r="2476">
      <c r="A2476" s="345" t="s">
        <v>5810</v>
      </c>
    </row>
    <row r="2477">
      <c r="A2477" s="345" t="s">
        <v>5811</v>
      </c>
    </row>
    <row r="2478">
      <c r="A2478" s="345" t="s">
        <v>5812</v>
      </c>
    </row>
    <row r="2479">
      <c r="A2479" s="345" t="s">
        <v>5813</v>
      </c>
    </row>
    <row r="2480">
      <c r="A2480" s="345" t="s">
        <v>5814</v>
      </c>
    </row>
    <row r="2481">
      <c r="A2481" s="345" t="s">
        <v>5815</v>
      </c>
    </row>
    <row r="2482">
      <c r="A2482" s="345" t="s">
        <v>5816</v>
      </c>
    </row>
    <row r="2483">
      <c r="A2483" s="345" t="s">
        <v>5817</v>
      </c>
    </row>
    <row r="2484">
      <c r="A2484" s="345" t="s">
        <v>5818</v>
      </c>
    </row>
    <row r="2485">
      <c r="A2485" s="345" t="s">
        <v>5819</v>
      </c>
    </row>
    <row r="2486">
      <c r="A2486" s="345" t="s">
        <v>5820</v>
      </c>
    </row>
    <row r="2487">
      <c r="A2487" s="345" t="s">
        <v>5821</v>
      </c>
    </row>
    <row r="2488">
      <c r="A2488" s="345" t="s">
        <v>5822</v>
      </c>
    </row>
    <row r="2489">
      <c r="A2489" s="345" t="s">
        <v>5823</v>
      </c>
    </row>
    <row r="2490">
      <c r="A2490" s="345" t="s">
        <v>5824</v>
      </c>
    </row>
    <row r="2491">
      <c r="A2491" s="345" t="s">
        <v>5825</v>
      </c>
    </row>
    <row r="2492">
      <c r="A2492" s="345" t="s">
        <v>5855</v>
      </c>
    </row>
    <row r="2493">
      <c r="A2493" s="345" t="s">
        <v>5826</v>
      </c>
    </row>
    <row r="2494">
      <c r="A2494" s="345" t="s">
        <v>5856</v>
      </c>
    </row>
    <row r="2495">
      <c r="A2495" s="345" t="s">
        <v>5827</v>
      </c>
    </row>
    <row r="2496">
      <c r="A2496" s="345" t="s">
        <v>3425</v>
      </c>
    </row>
    <row r="2497">
      <c r="A2497" s="345" t="s">
        <v>5828</v>
      </c>
    </row>
    <row r="2498">
      <c r="A2498" s="345" t="s">
        <v>5829</v>
      </c>
    </row>
    <row r="2499">
      <c r="A2499" s="345" t="s">
        <v>3429</v>
      </c>
    </row>
    <row r="2500">
      <c r="A2500" s="345" t="s">
        <v>5830</v>
      </c>
    </row>
    <row r="2501">
      <c r="A2501" s="345" t="s">
        <v>3435</v>
      </c>
    </row>
    <row r="2502">
      <c r="A2502" s="345" t="s">
        <v>5831</v>
      </c>
    </row>
    <row r="2503">
      <c r="A2503" s="345" t="s">
        <v>5832</v>
      </c>
    </row>
    <row r="2504">
      <c r="A2504" s="345" t="s">
        <v>3439</v>
      </c>
    </row>
    <row r="2505">
      <c r="A2505" s="345" t="s">
        <v>5833</v>
      </c>
    </row>
    <row r="2506">
      <c r="A2506" s="345" t="s">
        <v>5834</v>
      </c>
    </row>
    <row r="2507">
      <c r="A2507" s="345" t="s">
        <v>5857</v>
      </c>
    </row>
    <row r="2508">
      <c r="A2508" s="345" t="s">
        <v>5858</v>
      </c>
    </row>
    <row r="2509">
      <c r="A2509" s="345" t="s">
        <v>5859</v>
      </c>
    </row>
    <row r="2510">
      <c r="A2510" s="345" t="s">
        <v>5860</v>
      </c>
    </row>
    <row r="2511">
      <c r="A2511" s="345" t="s">
        <v>5861</v>
      </c>
    </row>
    <row r="2512">
      <c r="A2512" s="345" t="s">
        <v>3302</v>
      </c>
    </row>
    <row r="2513">
      <c r="A2513" s="345" t="s">
        <v>5862</v>
      </c>
    </row>
    <row r="2514">
      <c r="A2514" s="345" t="s">
        <v>5863</v>
      </c>
    </row>
    <row r="2515">
      <c r="A2515" s="345" t="s">
        <v>5864</v>
      </c>
    </row>
    <row r="2516">
      <c r="A2516" s="345" t="s">
        <v>5865</v>
      </c>
    </row>
    <row r="2517">
      <c r="A2517" s="345" t="s">
        <v>5866</v>
      </c>
    </row>
    <row r="2518">
      <c r="A2518" s="345" t="s">
        <v>5867</v>
      </c>
    </row>
    <row r="2519">
      <c r="A2519" s="345" t="s">
        <v>5868</v>
      </c>
    </row>
    <row r="2520">
      <c r="A2520" s="345" t="s">
        <v>5869</v>
      </c>
    </row>
    <row r="2521">
      <c r="A2521" s="345" t="s">
        <v>5870</v>
      </c>
    </row>
  </sheetData>
  <drawing r:id="rId1"/>
</worksheet>
</file>