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qingshuai/Documents/GitHub/Adaptive_Concurrency_Control/src/load/generator/"/>
    </mc:Choice>
  </mc:AlternateContent>
  <xr:revisionPtr revIDLastSave="0" documentId="13_ncr:1_{F90D1F3E-A90E-444A-ADF1-B39363A6DCFC}" xr6:coauthVersionLast="34" xr6:coauthVersionMax="34" xr10:uidLastSave="{00000000-0000-0000-0000-000000000000}"/>
  <bookViews>
    <workbookView xWindow="0" yWindow="0" windowWidth="28800" windowHeight="18000" firstSheet="1" activeTab="3" xr2:uid="{C719CC02-53AC-8945-9C03-1980EB4E7D13}"/>
  </bookViews>
  <sheets>
    <sheet name="Sheet1" sheetId="1" r:id="rId1"/>
    <sheet name="table详细统计" sheetId="7" r:id="rId2"/>
    <sheet name="table统计分析" sheetId="8" r:id="rId3"/>
    <sheet name="负载模板详细统计" sheetId="9" r:id="rId4"/>
    <sheet name="基本统计信息" sheetId="6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8" i="9" l="1"/>
  <c r="L79" i="9"/>
  <c r="L77" i="9"/>
  <c r="K78" i="9"/>
  <c r="K77" i="9"/>
  <c r="L73" i="9"/>
  <c r="L74" i="9"/>
  <c r="L75" i="9"/>
  <c r="L72" i="9"/>
  <c r="K76" i="9"/>
  <c r="K75" i="9"/>
  <c r="K74" i="9"/>
  <c r="K73" i="9"/>
  <c r="K72" i="9"/>
  <c r="L68" i="9"/>
  <c r="L69" i="9"/>
  <c r="L70" i="9"/>
  <c r="L67" i="9"/>
  <c r="K71" i="9"/>
  <c r="K70" i="9"/>
  <c r="K69" i="9"/>
  <c r="K68" i="9"/>
  <c r="K67" i="9"/>
  <c r="L62" i="9"/>
  <c r="L63" i="9"/>
  <c r="L64" i="9"/>
  <c r="L65" i="9"/>
  <c r="L61" i="9"/>
  <c r="K66" i="9"/>
  <c r="K65" i="9"/>
  <c r="K64" i="9"/>
  <c r="K63" i="9"/>
  <c r="K62" i="9"/>
  <c r="K61" i="9"/>
  <c r="S7" i="8" l="1"/>
  <c r="S13" i="8"/>
  <c r="S23" i="8"/>
  <c r="L15" i="8"/>
  <c r="L16" i="8"/>
  <c r="L17" i="8" s="1"/>
  <c r="L14" i="8"/>
  <c r="L13" i="8"/>
  <c r="M11" i="9" l="1"/>
  <c r="G4" i="9"/>
  <c r="G5" i="9"/>
  <c r="G6" i="9"/>
  <c r="G7" i="9"/>
  <c r="G8" i="9"/>
  <c r="G3" i="9" l="1"/>
  <c r="R26" i="8" l="1"/>
  <c r="R25" i="8"/>
  <c r="R24" i="8"/>
  <c r="R23" i="8"/>
  <c r="W16" i="8"/>
  <c r="V18" i="8"/>
  <c r="W18" i="8" s="1"/>
  <c r="V7" i="8"/>
  <c r="W7" i="8" s="1"/>
  <c r="R19" i="8"/>
  <c r="S17" i="8" s="1"/>
  <c r="R9" i="8"/>
  <c r="S4" i="8" s="1"/>
  <c r="N25" i="8"/>
  <c r="N24" i="8"/>
  <c r="N23" i="8"/>
  <c r="N4" i="8" a="1"/>
  <c r="N4" i="8" s="1"/>
  <c r="N14" i="8" a="1"/>
  <c r="N14" i="8" s="1"/>
  <c r="N13" i="8"/>
  <c r="N3" i="8"/>
  <c r="S26" i="8" l="1"/>
  <c r="R27" i="8"/>
  <c r="S27" i="8" s="1"/>
  <c r="W15" i="8"/>
  <c r="W13" i="8"/>
  <c r="W14" i="8"/>
  <c r="W17" i="8"/>
  <c r="N26" i="8"/>
  <c r="O26" i="8" s="1"/>
  <c r="O25" i="8"/>
  <c r="O23" i="8"/>
  <c r="S3" i="8"/>
  <c r="S6" i="8"/>
  <c r="S9" i="8"/>
  <c r="S5" i="8"/>
  <c r="S8" i="8"/>
  <c r="S16" i="8"/>
  <c r="S19" i="8"/>
  <c r="S15" i="8"/>
  <c r="S18" i="8"/>
  <c r="S14" i="8"/>
  <c r="W6" i="8"/>
  <c r="W5" i="8"/>
  <c r="W4" i="8"/>
  <c r="W3" i="8"/>
  <c r="N7" i="8"/>
  <c r="N6" i="8"/>
  <c r="N5" i="8"/>
  <c r="N15" i="8"/>
  <c r="J23" i="8"/>
  <c r="J24" i="8" a="1"/>
  <c r="J24" i="8" s="1"/>
  <c r="I26" i="7"/>
  <c r="F26" i="8" s="1"/>
  <c r="I27" i="7"/>
  <c r="G27" i="8" s="1"/>
  <c r="I28" i="7"/>
  <c r="D28" i="8" s="1"/>
  <c r="B23" i="7"/>
  <c r="A23" i="8" s="1"/>
  <c r="I23" i="7"/>
  <c r="G23" i="8" s="1"/>
  <c r="I19" i="7"/>
  <c r="G19" i="8" s="1"/>
  <c r="I20" i="7"/>
  <c r="D20" i="8" s="1"/>
  <c r="I21" i="7"/>
  <c r="E21" i="8" s="1"/>
  <c r="I22" i="7"/>
  <c r="F22" i="8" s="1"/>
  <c r="I24" i="7"/>
  <c r="D24" i="8" s="1"/>
  <c r="I25" i="7"/>
  <c r="E25" i="8" s="1"/>
  <c r="B10" i="7"/>
  <c r="I10" i="7" s="1"/>
  <c r="F10" i="8" s="1"/>
  <c r="I4" i="7"/>
  <c r="D4" i="8" s="1"/>
  <c r="I5" i="7"/>
  <c r="E5" i="8" s="1"/>
  <c r="I6" i="7"/>
  <c r="F6" i="8" s="1"/>
  <c r="I7" i="7"/>
  <c r="G7" i="8" s="1"/>
  <c r="I8" i="7"/>
  <c r="D8" i="8" s="1"/>
  <c r="I9" i="7"/>
  <c r="E9" i="8" s="1"/>
  <c r="I11" i="7"/>
  <c r="G11" i="8" s="1"/>
  <c r="I12" i="7"/>
  <c r="D12" i="8" s="1"/>
  <c r="I13" i="7"/>
  <c r="E13" i="8" s="1"/>
  <c r="I14" i="7"/>
  <c r="F14" i="8" s="1"/>
  <c r="I15" i="7"/>
  <c r="G15" i="8" s="1"/>
  <c r="I16" i="7"/>
  <c r="D16" i="8" s="1"/>
  <c r="I17" i="7"/>
  <c r="E17" i="8" s="1"/>
  <c r="I18" i="7"/>
  <c r="F18" i="8" s="1"/>
  <c r="I3" i="7"/>
  <c r="J3" i="8" s="1" a="1"/>
  <c r="J3" i="8" s="1"/>
  <c r="E3" i="8" l="1"/>
  <c r="A12" i="8"/>
  <c r="A8" i="8"/>
  <c r="A4" i="8"/>
  <c r="A16" i="8"/>
  <c r="A22" i="8"/>
  <c r="A26" i="8"/>
  <c r="B3" i="8"/>
  <c r="B25" i="8"/>
  <c r="B21" i="8"/>
  <c r="B17" i="8"/>
  <c r="B13" i="8"/>
  <c r="B9" i="8"/>
  <c r="B5" i="8"/>
  <c r="C26" i="8"/>
  <c r="C22" i="8"/>
  <c r="C18" i="8"/>
  <c r="C14" i="8"/>
  <c r="C10" i="8"/>
  <c r="C6" i="8"/>
  <c r="D27" i="8"/>
  <c r="D23" i="8"/>
  <c r="D19" i="8"/>
  <c r="D15" i="8"/>
  <c r="D11" i="8"/>
  <c r="D7" i="8"/>
  <c r="E28" i="8"/>
  <c r="E24" i="8"/>
  <c r="E20" i="8"/>
  <c r="E16" i="8"/>
  <c r="E12" i="8"/>
  <c r="E8" i="8"/>
  <c r="E4" i="8"/>
  <c r="F25" i="8"/>
  <c r="F21" i="8"/>
  <c r="F17" i="8"/>
  <c r="F13" i="8"/>
  <c r="F9" i="8"/>
  <c r="F5" i="8"/>
  <c r="G26" i="8"/>
  <c r="G22" i="8"/>
  <c r="G18" i="8"/>
  <c r="G14" i="8"/>
  <c r="G10" i="8"/>
  <c r="G6" i="8"/>
  <c r="J13" i="8" a="1"/>
  <c r="J13" i="8" s="1"/>
  <c r="O24" i="8"/>
  <c r="A3" i="8"/>
  <c r="D3" i="8"/>
  <c r="A11" i="8"/>
  <c r="A7" i="8"/>
  <c r="A19" i="8"/>
  <c r="A15" i="8"/>
  <c r="H15" i="8" s="1"/>
  <c r="A21" i="8"/>
  <c r="A25" i="8"/>
  <c r="B28" i="8"/>
  <c r="B24" i="8"/>
  <c r="H24" i="8" s="1"/>
  <c r="B20" i="8"/>
  <c r="B16" i="8"/>
  <c r="B12" i="8"/>
  <c r="B8" i="8"/>
  <c r="B4" i="8"/>
  <c r="C25" i="8"/>
  <c r="C21" i="8"/>
  <c r="C17" i="8"/>
  <c r="C13" i="8"/>
  <c r="C9" i="8"/>
  <c r="C5" i="8"/>
  <c r="D26" i="8"/>
  <c r="D22" i="8"/>
  <c r="D18" i="8"/>
  <c r="D14" i="8"/>
  <c r="D10" i="8"/>
  <c r="H10" i="8" s="1"/>
  <c r="D6" i="8"/>
  <c r="E27" i="8"/>
  <c r="E23" i="8"/>
  <c r="E19" i="8"/>
  <c r="H19" i="8" s="1"/>
  <c r="E15" i="8"/>
  <c r="E11" i="8"/>
  <c r="E7" i="8"/>
  <c r="F28" i="8"/>
  <c r="F24" i="8"/>
  <c r="F20" i="8"/>
  <c r="F16" i="8"/>
  <c r="F12" i="8"/>
  <c r="H12" i="8" s="1"/>
  <c r="F8" i="8"/>
  <c r="F4" i="8"/>
  <c r="G25" i="8"/>
  <c r="G21" i="8"/>
  <c r="G17" i="8"/>
  <c r="G13" i="8"/>
  <c r="G9" i="8"/>
  <c r="G5" i="8"/>
  <c r="H5" i="8" s="1"/>
  <c r="G3" i="8"/>
  <c r="A14" i="8"/>
  <c r="A10" i="8"/>
  <c r="A6" i="8"/>
  <c r="A18" i="8"/>
  <c r="A24" i="8"/>
  <c r="A20" i="8"/>
  <c r="A28" i="8"/>
  <c r="B27" i="8"/>
  <c r="B23" i="8"/>
  <c r="B19" i="8"/>
  <c r="B15" i="8"/>
  <c r="B11" i="8"/>
  <c r="B7" i="8"/>
  <c r="C28" i="8"/>
  <c r="C24" i="8"/>
  <c r="C20" i="8"/>
  <c r="C16" i="8"/>
  <c r="C12" i="8"/>
  <c r="C8" i="8"/>
  <c r="C4" i="8"/>
  <c r="D25" i="8"/>
  <c r="D21" i="8"/>
  <c r="D17" i="8"/>
  <c r="D13" i="8"/>
  <c r="D9" i="8"/>
  <c r="D5" i="8"/>
  <c r="E26" i="8"/>
  <c r="E22" i="8"/>
  <c r="E18" i="8"/>
  <c r="E14" i="8"/>
  <c r="E10" i="8"/>
  <c r="E6" i="8"/>
  <c r="F27" i="8"/>
  <c r="F23" i="8"/>
  <c r="F19" i="8"/>
  <c r="F15" i="8"/>
  <c r="F11" i="8"/>
  <c r="F7" i="8"/>
  <c r="G28" i="8"/>
  <c r="G24" i="8"/>
  <c r="G20" i="8"/>
  <c r="G16" i="8"/>
  <c r="G12" i="8"/>
  <c r="G8" i="8"/>
  <c r="G4" i="8"/>
  <c r="S25" i="8"/>
  <c r="F3" i="8"/>
  <c r="Z8" i="8" s="1"/>
  <c r="A13" i="8"/>
  <c r="H13" i="8" s="1"/>
  <c r="A9" i="8"/>
  <c r="A5" i="8"/>
  <c r="A17" i="8"/>
  <c r="A27" i="8"/>
  <c r="H27" i="8" s="1"/>
  <c r="C3" i="8"/>
  <c r="B26" i="8"/>
  <c r="B22" i="8"/>
  <c r="H22" i="8" s="1"/>
  <c r="B18" i="8"/>
  <c r="B14" i="8"/>
  <c r="B10" i="8"/>
  <c r="B6" i="8"/>
  <c r="C27" i="8"/>
  <c r="C23" i="8"/>
  <c r="C19" i="8"/>
  <c r="C15" i="8"/>
  <c r="C11" i="8"/>
  <c r="C7" i="8"/>
  <c r="S24" i="8"/>
  <c r="H11" i="8"/>
  <c r="H7" i="8"/>
  <c r="H21" i="8"/>
  <c r="H25" i="8"/>
  <c r="H14" i="8"/>
  <c r="H6" i="8"/>
  <c r="H18" i="8"/>
  <c r="H17" i="8"/>
  <c r="H23" i="8"/>
  <c r="H20" i="8"/>
  <c r="H28" i="8"/>
  <c r="H9" i="8"/>
  <c r="H8" i="8"/>
  <c r="H4" i="8"/>
  <c r="H16" i="8"/>
  <c r="H26" i="8"/>
  <c r="H3" i="8"/>
  <c r="N16" i="8"/>
  <c r="N8" i="8"/>
  <c r="J25" i="8"/>
  <c r="J26" i="8"/>
  <c r="J18" i="8"/>
  <c r="J14" i="8"/>
  <c r="J6" i="8"/>
  <c r="J5" i="8"/>
  <c r="J8" i="8"/>
  <c r="J4" i="8"/>
  <c r="J7" i="8"/>
  <c r="Z6" i="8" l="1"/>
  <c r="J17" i="8"/>
  <c r="J16" i="8"/>
  <c r="Z5" i="8"/>
  <c r="Z4" i="8"/>
  <c r="Z9" i="8"/>
  <c r="J15" i="8"/>
  <c r="J19" i="8" s="1"/>
  <c r="Z3" i="8"/>
  <c r="Z10" i="8" s="1"/>
  <c r="Z7" i="8"/>
  <c r="O16" i="8"/>
  <c r="O13" i="8"/>
  <c r="O14" i="8"/>
  <c r="O15" i="8"/>
  <c r="O8" i="8"/>
  <c r="O3" i="8"/>
  <c r="O7" i="8"/>
  <c r="O4" i="8"/>
  <c r="O6" i="8"/>
  <c r="J27" i="8"/>
  <c r="K27" i="8" s="1"/>
  <c r="O5" i="8"/>
  <c r="J9" i="8"/>
  <c r="K26" i="8" l="1"/>
  <c r="K24" i="8"/>
  <c r="K23" i="8"/>
  <c r="K25" i="8"/>
  <c r="K19" i="8"/>
  <c r="K13" i="8"/>
  <c r="K9" i="8"/>
  <c r="K3" i="8"/>
  <c r="K5" i="8"/>
  <c r="K16" i="8"/>
  <c r="K15" i="8"/>
  <c r="K17" i="8"/>
  <c r="K6" i="8"/>
  <c r="K14" i="8"/>
  <c r="K4" i="8"/>
  <c r="K7" i="8"/>
  <c r="K8" i="8"/>
  <c r="K18" i="8"/>
</calcChain>
</file>

<file path=xl/sharedStrings.xml><?xml version="1.0" encoding="utf-8"?>
<sst xmlns="http://schemas.openxmlformats.org/spreadsheetml/2006/main" count="257" uniqueCount="146">
  <si>
    <t>&lt;10</t>
    <phoneticPr fontId="1" type="noConversion"/>
  </si>
  <si>
    <t>10~50</t>
    <phoneticPr fontId="1" type="noConversion"/>
  </si>
  <si>
    <t>50~100</t>
    <phoneticPr fontId="1" type="noConversion"/>
  </si>
  <si>
    <t>&gt;100</t>
    <phoneticPr fontId="1" type="noConversion"/>
  </si>
  <si>
    <t xml:space="preserve"> small bank</t>
    <phoneticPr fontId="1" type="noConversion"/>
  </si>
  <si>
    <t>TPC-C</t>
    <phoneticPr fontId="1" type="noConversion"/>
  </si>
  <si>
    <t>TATP</t>
    <phoneticPr fontId="1" type="noConversion"/>
  </si>
  <si>
    <t>Seats</t>
    <phoneticPr fontId="1" type="noConversion"/>
  </si>
  <si>
    <t xml:space="preserve">             事务数
Benchmark</t>
    <rPh sb="0" eb="26">
      <t>shi wu shu</t>
    </rPh>
    <phoneticPr fontId="1" type="noConversion"/>
  </si>
  <si>
    <t>OLTP-bench</t>
    <phoneticPr fontId="1" type="noConversion"/>
  </si>
  <si>
    <t>varchar</t>
    <phoneticPr fontId="1" type="noConversion"/>
  </si>
  <si>
    <t>char</t>
    <phoneticPr fontId="1" type="noConversion"/>
  </si>
  <si>
    <t>signeddouble</t>
    <phoneticPr fontId="1" type="noConversion"/>
  </si>
  <si>
    <t>int</t>
    <phoneticPr fontId="1" type="noConversion"/>
  </si>
  <si>
    <t>point</t>
    <phoneticPr fontId="1" type="noConversion"/>
  </si>
  <si>
    <t>count</t>
    <phoneticPr fontId="1" type="noConversion"/>
  </si>
  <si>
    <t>length</t>
    <phoneticPr fontId="1" type="noConversion"/>
  </si>
  <si>
    <t>基本表格组成</t>
    <rPh sb="0" eb="2">
      <t>ji ben</t>
    </rPh>
    <phoneticPr fontId="1" type="noConversion"/>
  </si>
  <si>
    <t>decimal</t>
    <phoneticPr fontId="1" type="noConversion"/>
  </si>
  <si>
    <t>timestamp</t>
    <phoneticPr fontId="1" type="noConversion"/>
  </si>
  <si>
    <t>total</t>
    <phoneticPr fontId="1" type="noConversion"/>
  </si>
  <si>
    <t>float</t>
    <phoneticPr fontId="1" type="noConversion"/>
  </si>
  <si>
    <t>key</t>
    <phoneticPr fontId="1" type="noConversion"/>
  </si>
  <si>
    <t>text</t>
    <phoneticPr fontId="1" type="noConversion"/>
  </si>
  <si>
    <t>基本表格组成比例</t>
    <rPh sb="0" eb="2">
      <t>ji ben</t>
    </rPh>
    <phoneticPr fontId="1" type="noConversion"/>
  </si>
  <si>
    <t>(0,5]</t>
    <phoneticPr fontId="1" type="noConversion"/>
  </si>
  <si>
    <t>(5,10]</t>
    <phoneticPr fontId="1" type="noConversion"/>
  </si>
  <si>
    <t>区间</t>
    <rPh sb="0" eb="2">
      <t>qu jian</t>
    </rPh>
    <phoneticPr fontId="1" type="noConversion"/>
  </si>
  <si>
    <t>数值</t>
    <rPh sb="0" eb="2">
      <t>shu zhi</t>
    </rPh>
    <phoneticPr fontId="1" type="noConversion"/>
  </si>
  <si>
    <t>概率</t>
    <rPh sb="0" eb="2">
      <t>gai lü</t>
    </rPh>
    <phoneticPr fontId="1" type="noConversion"/>
  </si>
  <si>
    <t>table属性数量分析</t>
    <phoneticPr fontId="1" type="noConversion"/>
  </si>
  <si>
    <t>int属性数量分析</t>
    <phoneticPr fontId="1" type="noConversion"/>
  </si>
  <si>
    <t>char属性数量分析</t>
    <phoneticPr fontId="1" type="noConversion"/>
  </si>
  <si>
    <t>varchar属性数量分析</t>
    <phoneticPr fontId="1" type="noConversion"/>
  </si>
  <si>
    <t>区间</t>
  </si>
  <si>
    <t>数值</t>
  </si>
  <si>
    <t>概率</t>
  </si>
  <si>
    <t>(10,20]</t>
    <phoneticPr fontId="1" type="noConversion"/>
  </si>
  <si>
    <t>(20,30]</t>
    <phoneticPr fontId="1" type="noConversion"/>
  </si>
  <si>
    <t>(30,40]</t>
    <phoneticPr fontId="1" type="noConversion"/>
  </si>
  <si>
    <t>decimal属性数量分析</t>
    <phoneticPr fontId="1" type="noConversion"/>
  </si>
  <si>
    <t>(5,∞)</t>
    <phoneticPr fontId="1" type="noConversion"/>
  </si>
  <si>
    <t>(40,∞)</t>
    <phoneticPr fontId="1" type="noConversion"/>
  </si>
  <si>
    <t>(10,∞)</t>
    <phoneticPr fontId="1" type="noConversion"/>
  </si>
  <si>
    <t>(10,30]</t>
    <phoneticPr fontId="1" type="noConversion"/>
  </si>
  <si>
    <t>基本范围区间</t>
    <rPh sb="0" eb="2">
      <t>ji ben</t>
    </rPh>
    <phoneticPr fontId="1" type="noConversion"/>
  </si>
  <si>
    <t>varchar的范围区间</t>
    <phoneticPr fontId="1" type="noConversion"/>
  </si>
  <si>
    <t>(30,∞)</t>
    <phoneticPr fontId="1" type="noConversion"/>
  </si>
  <si>
    <t>timestamp属性数量分析</t>
    <phoneticPr fontId="1" type="noConversion"/>
  </si>
  <si>
    <t>2~5</t>
    <phoneticPr fontId="1" type="noConversion"/>
  </si>
  <si>
    <t>6～10</t>
    <phoneticPr fontId="1" type="noConversion"/>
  </si>
  <si>
    <t>11～15</t>
    <phoneticPr fontId="1" type="noConversion"/>
  </si>
  <si>
    <t>16～20</t>
    <phoneticPr fontId="1" type="noConversion"/>
  </si>
  <si>
    <t>20～80</t>
    <phoneticPr fontId="1" type="noConversion"/>
  </si>
  <si>
    <t>&gt;80</t>
    <phoneticPr fontId="1" type="noConversion"/>
  </si>
  <si>
    <t>次数</t>
    <rPh sb="0" eb="2">
      <t>ci shu</t>
    </rPh>
    <phoneticPr fontId="1" type="noConversion"/>
  </si>
  <si>
    <t>比例</t>
    <rPh sb="0" eb="2">
      <t>bi li</t>
    </rPh>
    <phoneticPr fontId="1" type="noConversion"/>
  </si>
  <si>
    <t>20～30</t>
    <phoneticPr fontId="1" type="noConversion"/>
  </si>
  <si>
    <t>&gt;30</t>
    <phoneticPr fontId="1" type="noConversion"/>
  </si>
  <si>
    <t>decimal int 数量</t>
    <phoneticPr fontId="1" type="noConversion"/>
  </si>
  <si>
    <t>(6,10]</t>
    <phoneticPr fontId="1" type="noConversion"/>
  </si>
  <si>
    <t>(10,15]</t>
    <phoneticPr fontId="1" type="noConversion"/>
  </si>
  <si>
    <t>[15,∞)</t>
    <phoneticPr fontId="1" type="noConversion"/>
  </si>
  <si>
    <t>（0,5]</t>
    <phoneticPr fontId="1" type="noConversion"/>
  </si>
  <si>
    <t>decimal point 数量</t>
    <phoneticPr fontId="1" type="noConversion"/>
  </si>
  <si>
    <t>VARCHAR长度统计</t>
    <phoneticPr fontId="1" type="noConversion"/>
  </si>
  <si>
    <t>CHAR长度统计</t>
    <phoneticPr fontId="1" type="noConversion"/>
  </si>
  <si>
    <t>TPCC</t>
    <phoneticPr fontId="1" type="noConversion"/>
  </si>
  <si>
    <t>Tatp</t>
    <phoneticPr fontId="1" type="noConversion"/>
  </si>
  <si>
    <t>SmallBank</t>
    <phoneticPr fontId="1" type="noConversion"/>
  </si>
  <si>
    <t>Table平均概率</t>
    <phoneticPr fontId="1" type="noConversion"/>
  </si>
  <si>
    <t>类型</t>
    <rPh sb="0" eb="2">
      <t>lei xing</t>
    </rPh>
    <phoneticPr fontId="1" type="noConversion"/>
  </si>
  <si>
    <t>float属性数量分析</t>
    <phoneticPr fontId="1" type="noConversion"/>
  </si>
  <si>
    <t>select</t>
    <phoneticPr fontId="1" type="noConversion"/>
  </si>
  <si>
    <t>update</t>
    <phoneticPr fontId="1" type="noConversion"/>
  </si>
  <si>
    <t>insert</t>
    <phoneticPr fontId="1" type="noConversion"/>
  </si>
  <si>
    <t>delete</t>
    <phoneticPr fontId="1" type="noConversion"/>
  </si>
  <si>
    <t>增删查改数目记录</t>
    <rPh sb="0" eb="2">
      <t>zeng shan</t>
    </rPh>
    <phoneticPr fontId="1" type="noConversion"/>
  </si>
  <si>
    <t>char/varchar</t>
    <phoneticPr fontId="1" type="noConversion"/>
  </si>
  <si>
    <t>demical/float</t>
    <phoneticPr fontId="1" type="noConversion"/>
  </si>
  <si>
    <t>选择项</t>
    <rPh sb="0" eb="2">
      <t>xuan ze xiang</t>
    </rPh>
    <phoneticPr fontId="1" type="noConversion"/>
  </si>
  <si>
    <t>条件类别（默认全主键）</t>
    <rPh sb="0" eb="2">
      <t>tiao jian</t>
    </rPh>
    <phoneticPr fontId="1" type="noConversion"/>
  </si>
  <si>
    <t>select详细统计</t>
    <phoneticPr fontId="1" type="noConversion"/>
  </si>
  <si>
    <t>insert插入项详细统计</t>
    <rPh sb="0" eb="2">
      <t>cha ru xiang</t>
    </rPh>
    <phoneticPr fontId="1" type="noConversion"/>
  </si>
  <si>
    <t>update详细统计</t>
    <phoneticPr fontId="1" type="noConversion"/>
  </si>
  <si>
    <t>delete条件类别详细统计</t>
    <phoneticPr fontId="1" type="noConversion"/>
  </si>
  <si>
    <t>Frequency</t>
    <phoneticPr fontId="1" type="noConversion"/>
  </si>
  <si>
    <t>NewOrder</t>
    <phoneticPr fontId="1" type="noConversion"/>
  </si>
  <si>
    <t>Payment</t>
    <phoneticPr fontId="1" type="noConversion"/>
  </si>
  <si>
    <t>OrderStatus</t>
    <phoneticPr fontId="1" type="noConversion"/>
  </si>
  <si>
    <t>Delivery</t>
  </si>
  <si>
    <t>Stock-Level</t>
  </si>
  <si>
    <t>GET_SUBSCRIBER_DATA</t>
    <phoneticPr fontId="1" type="noConversion"/>
  </si>
  <si>
    <t>GET_NEW_DESTINATION</t>
  </si>
  <si>
    <t>GET_ACCESS_DATA</t>
  </si>
  <si>
    <t>UPDATE_SUBSCRIBER_DATA</t>
  </si>
  <si>
    <t>UPDATE_LOCATION</t>
  </si>
  <si>
    <t>INSERT_CALL_FORWARDING</t>
  </si>
  <si>
    <t>DELETE_CALL_FORWARDING</t>
  </si>
  <si>
    <t>Balance</t>
    <phoneticPr fontId="1" type="noConversion"/>
  </si>
  <si>
    <t>Amalgamate</t>
    <phoneticPr fontId="1" type="noConversion"/>
  </si>
  <si>
    <t>DepositChecking</t>
    <phoneticPr fontId="1" type="noConversion"/>
  </si>
  <si>
    <t>TransactSaving</t>
    <phoneticPr fontId="1" type="noConversion"/>
  </si>
  <si>
    <t>WriteCheck</t>
    <phoneticPr fontId="1" type="noConversion"/>
  </si>
  <si>
    <t>Smallbank</t>
    <phoneticPr fontId="1" type="noConversion"/>
  </si>
  <si>
    <t>DeleteReservation</t>
    <phoneticPr fontId="1" type="noConversion"/>
  </si>
  <si>
    <t>FindFlights</t>
    <phoneticPr fontId="1" type="noConversion"/>
  </si>
  <si>
    <t>FindOpenSeats</t>
  </si>
  <si>
    <t>NewReservation</t>
  </si>
  <si>
    <t>UpdateCustomer</t>
  </si>
  <si>
    <t>UpdateReservation</t>
  </si>
  <si>
    <t>SendPayment</t>
    <phoneticPr fontId="1" type="noConversion"/>
  </si>
  <si>
    <t>rw</t>
    <phoneticPr fontId="1" type="noConversion"/>
  </si>
  <si>
    <t>all</t>
    <phoneticPr fontId="1" type="noConversion"/>
  </si>
  <si>
    <t>t</t>
    <phoneticPr fontId="1" type="noConversion"/>
  </si>
  <si>
    <t>f</t>
    <phoneticPr fontId="1" type="noConversion"/>
  </si>
  <si>
    <t>w</t>
    <phoneticPr fontId="1" type="noConversion"/>
  </si>
  <si>
    <t>0（无主键表）</t>
    <phoneticPr fontId="1" type="noConversion"/>
  </si>
  <si>
    <t>OrderBy</t>
    <phoneticPr fontId="1" type="noConversion"/>
  </si>
  <si>
    <t>Limit</t>
    <phoneticPr fontId="1" type="noConversion"/>
  </si>
  <si>
    <t>缺失一个主键</t>
    <rPh sb="0" eb="2">
      <t>que shi</t>
    </rPh>
    <phoneticPr fontId="1" type="noConversion"/>
  </si>
  <si>
    <t>缺失一个主键，增加一个int（外键）</t>
    <rPh sb="0" eb="1">
      <t>que shi</t>
    </rPh>
    <phoneticPr fontId="1" type="noConversion"/>
  </si>
  <si>
    <t>主键</t>
    <rPh sb="0" eb="2">
      <t>zhu jian</t>
    </rPh>
    <phoneticPr fontId="1" type="noConversion"/>
  </si>
  <si>
    <t>操作</t>
    <rPh sb="0" eb="2">
      <t>cao zuo</t>
    </rPh>
    <phoneticPr fontId="1" type="noConversion"/>
  </si>
  <si>
    <t>sum</t>
    <phoneticPr fontId="1" type="noConversion"/>
  </si>
  <si>
    <t>count,distinct</t>
    <phoneticPr fontId="1" type="noConversion"/>
  </si>
  <si>
    <t>*</t>
    <phoneticPr fontId="1" type="noConversion"/>
  </si>
  <si>
    <t>两表join，表1全主键，一个非主键设置单值
表2，在一个非外键主键
，设置范围区间，全主键</t>
    <rPh sb="0" eb="2">
      <t>biao</t>
    </rPh>
    <phoneticPr fontId="1" type="noConversion"/>
  </si>
  <si>
    <t>非主键，condition来自char，
但是char为主键字符串补0</t>
    <rPh sb="0" eb="2">
      <t>zhu jian</t>
    </rPh>
    <phoneticPr fontId="1" type="noConversion"/>
  </si>
  <si>
    <t>缺失一个主键，增加一个char（姓氏）（2次）</t>
    <rPh sb="0" eb="23">
      <t>que shi</t>
    </rPh>
    <phoneticPr fontId="1" type="noConversion"/>
  </si>
  <si>
    <t>（2次）</t>
    <phoneticPr fontId="1" type="noConversion"/>
  </si>
  <si>
    <t>非主键，condition来自char，
但是char为主键字符串</t>
    <rPh sb="0" eb="2">
      <t>zhu jian</t>
    </rPh>
    <phoneticPr fontId="1" type="noConversion"/>
  </si>
  <si>
    <t>缺失一个主键，在一个非主键float上取range</t>
    <rPh sb="0" eb="2">
      <t>que shi</t>
    </rPh>
    <phoneticPr fontId="1" type="noConversion"/>
  </si>
  <si>
    <t>三表join，表1全主键，表2缺失1个主键，
表3缺失一个主键</t>
    <rPh sb="0" eb="2">
      <t>biao</t>
    </rPh>
    <phoneticPr fontId="1" type="noConversion"/>
  </si>
  <si>
    <t>两表join，表1全主键，表2，
缺失全部主键选择，采用char，为主键字符串</t>
    <rPh sb="0" eb="2">
      <t>biao</t>
    </rPh>
    <phoneticPr fontId="1" type="noConversion"/>
  </si>
  <si>
    <t>两表join，表1缺失一个主键，一个主键取range，
表2全主键，在一个非主键decimal上取range</t>
    <rPh sb="0" eb="2">
      <t>biao</t>
    </rPh>
    <phoneticPr fontId="1" type="noConversion"/>
  </si>
  <si>
    <t>两表join，表1全主键，表2主键</t>
    <rPh sb="0" eb="1">
      <t>liang biao</t>
    </rPh>
    <phoneticPr fontId="1" type="noConversion"/>
  </si>
  <si>
    <t>两表join，表1无主键，在一个int上取定值，一个timestamp上取range，一个int上取in操作，表2全主键</t>
    <rPh sb="0" eb="2">
      <t>biao</t>
    </rPh>
    <phoneticPr fontId="1" type="noConversion"/>
  </si>
  <si>
    <t>包含代数计算</t>
    <rPh sb="0" eb="2">
      <t>bao han</t>
    </rPh>
    <phoneticPr fontId="1" type="noConversion"/>
  </si>
  <si>
    <t>缺失两个主键</t>
    <rPh sb="0" eb="2">
      <t>que shi</t>
    </rPh>
    <phoneticPr fontId="1" type="noConversion"/>
  </si>
  <si>
    <t>两表join，全主键</t>
    <rPh sb="0" eb="2">
      <t>liang biao</t>
    </rPh>
    <phoneticPr fontId="1" type="noConversion"/>
  </si>
  <si>
    <t>缺失两个主键，在一个非主键int上取定值</t>
    <rPh sb="0" eb="2">
      <t>quw shi</t>
    </rPh>
    <phoneticPr fontId="1" type="noConversion"/>
  </si>
  <si>
    <t>缺失一个主键</t>
    <rPh sb="0" eb="1">
      <t>que shi</t>
    </rPh>
    <phoneticPr fontId="1" type="noConversion"/>
  </si>
  <si>
    <t>re</t>
    <phoneticPr fontId="1" type="noConversion"/>
  </si>
  <si>
    <t>&gt;</t>
    <phoneticPr fontId="1" type="noConversion"/>
  </si>
  <si>
    <t>&gt;2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</si>
</sst>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0" xfId="2" applyAlignment="1">
      <alignment horizontal="center" vertical="center"/>
    </xf>
    <xf numFmtId="0" fontId="4" fillId="2" borderId="0" xfId="1" applyAlignment="1">
      <alignment horizontal="center" vertical="center"/>
    </xf>
    <xf numFmtId="0" fontId="6" fillId="4" borderId="0" xfId="3" applyAlignment="1">
      <alignment horizontal="center" vertical="center"/>
    </xf>
    <xf numFmtId="0" fontId="7" fillId="5" borderId="2" xfId="4" applyAlignment="1">
      <alignment horizontal="center" vertical="center"/>
    </xf>
    <xf numFmtId="0" fontId="7" fillId="5" borderId="0" xfId="4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6" borderId="3" xfId="5" applyFont="1" applyAlignment="1">
      <alignment horizontal="center" vertical="center"/>
    </xf>
    <xf numFmtId="0" fontId="0" fillId="6" borderId="3" xfId="5" applyNumberFormat="1" applyFont="1" applyAlignment="1">
      <alignment horizontal="center" vertical="center"/>
    </xf>
    <xf numFmtId="0" fontId="10" fillId="6" borderId="3" xfId="5" applyNumberFormat="1" applyFont="1" applyAlignment="1">
      <alignment horizontal="center" vertical="center"/>
    </xf>
    <xf numFmtId="0" fontId="10" fillId="6" borderId="3" xfId="5" applyFont="1" applyAlignment="1">
      <alignment horizontal="center" vertical="center"/>
    </xf>
    <xf numFmtId="10" fontId="0" fillId="6" borderId="3" xfId="5" applyNumberFormat="1" applyFont="1" applyAlignment="1">
      <alignment horizontal="center" vertical="center"/>
    </xf>
    <xf numFmtId="0" fontId="9" fillId="9" borderId="0" xfId="8" applyAlignment="1">
      <alignment horizontal="center" vertical="center"/>
    </xf>
    <xf numFmtId="10" fontId="9" fillId="9" borderId="0" xfId="8" applyNumberFormat="1" applyAlignment="1">
      <alignment horizontal="center" vertical="center"/>
    </xf>
    <xf numFmtId="0" fontId="9" fillId="7" borderId="0" xfId="6" applyAlignment="1">
      <alignment horizontal="center" vertical="center"/>
    </xf>
    <xf numFmtId="10" fontId="9" fillId="7" borderId="0" xfId="6" applyNumberFormat="1" applyAlignment="1">
      <alignment horizontal="center" vertical="center"/>
    </xf>
    <xf numFmtId="9" fontId="0" fillId="6" borderId="3" xfId="5" applyNumberFormat="1" applyFont="1" applyAlignment="1">
      <alignment horizontal="center" vertical="center"/>
    </xf>
    <xf numFmtId="0" fontId="8" fillId="6" borderId="3" xfId="5" applyFont="1" applyAlignment="1">
      <alignment horizontal="center" vertical="center"/>
    </xf>
    <xf numFmtId="0" fontId="4" fillId="2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3" xfId="1" applyBorder="1" applyAlignment="1">
      <alignment horizontal="center" vertical="center"/>
    </xf>
    <xf numFmtId="0" fontId="9" fillId="8" borderId="3" xfId="7" applyBorder="1" applyAlignment="1">
      <alignment horizontal="center" vertical="center"/>
    </xf>
    <xf numFmtId="0" fontId="9" fillId="10" borderId="0" xfId="9" applyAlignment="1">
      <alignment horizontal="center" vertical="center"/>
    </xf>
    <xf numFmtId="0" fontId="9" fillId="10" borderId="4" xfId="9" applyBorder="1" applyAlignment="1">
      <alignment horizontal="center" vertical="center"/>
    </xf>
    <xf numFmtId="10" fontId="4" fillId="2" borderId="3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0">
    <cellStyle name="20% - 着色 2" xfId="7" builtinId="34"/>
    <cellStyle name="20% - 着色 3" xfId="9" builtinId="38"/>
    <cellStyle name="40% - 着色 1" xfId="6" builtinId="31"/>
    <cellStyle name="40% - 着色 2" xfId="8" builtinId="35"/>
    <cellStyle name="差" xfId="2" builtinId="27"/>
    <cellStyle name="常规" xfId="0" builtinId="0"/>
    <cellStyle name="好" xfId="1" builtinId="26"/>
    <cellStyle name="适中" xfId="3" builtinId="28"/>
    <cellStyle name="输入" xfId="4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AA22-8CAC-7C48-B85D-9C51DC2CA2F5}">
  <dimension ref="A1:E28"/>
  <sheetViews>
    <sheetView zoomScale="222" workbookViewId="0">
      <selection activeCell="C7" sqref="C7"/>
    </sheetView>
  </sheetViews>
  <sheetFormatPr baseColWidth="10" defaultColWidth="10.83203125" defaultRowHeight="16"/>
  <cols>
    <col min="1" max="1" width="16.5" customWidth="1"/>
    <col min="2" max="2" width="5.33203125" style="1" bestFit="1" customWidth="1"/>
    <col min="3" max="3" width="8.1640625" style="1" bestFit="1" customWidth="1"/>
    <col min="4" max="4" width="9.33203125" style="1" bestFit="1" customWidth="1"/>
    <col min="5" max="5" width="7" style="1" bestFit="1" customWidth="1"/>
  </cols>
  <sheetData>
    <row r="1" spans="1:5" ht="36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8">
      <c r="A2" s="3" t="s">
        <v>5</v>
      </c>
      <c r="B2" s="3"/>
      <c r="C2" s="3"/>
      <c r="D2" s="3"/>
      <c r="E2" s="3"/>
    </row>
    <row r="3" spans="1:5" ht="18">
      <c r="A3" s="3" t="s">
        <v>4</v>
      </c>
      <c r="B3" s="3"/>
      <c r="C3" s="3"/>
      <c r="D3" s="3"/>
      <c r="E3" s="3"/>
    </row>
    <row r="4" spans="1:5" ht="18">
      <c r="A4" s="3" t="s">
        <v>6</v>
      </c>
      <c r="B4" s="3"/>
      <c r="C4" s="3"/>
      <c r="D4" s="3"/>
      <c r="E4" s="3"/>
    </row>
    <row r="5" spans="1:5" ht="18">
      <c r="A5" s="3" t="s">
        <v>7</v>
      </c>
      <c r="B5" s="3"/>
      <c r="C5" s="3"/>
      <c r="D5" s="3"/>
      <c r="E5" s="3"/>
    </row>
    <row r="6" spans="1:5" ht="18">
      <c r="A6" s="3" t="s">
        <v>9</v>
      </c>
      <c r="B6" s="3"/>
      <c r="C6" s="3"/>
      <c r="D6" s="3"/>
      <c r="E6" s="3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9ACA-1486-3746-A4D4-6EA5CED53176}">
  <dimension ref="A1:J28"/>
  <sheetViews>
    <sheetView zoomScale="158" workbookViewId="0">
      <pane ySplit="2" topLeftCell="A4" activePane="bottomLeft" state="frozen"/>
      <selection pane="bottomLeft" activeCell="J8" sqref="J8"/>
    </sheetView>
  </sheetViews>
  <sheetFormatPr baseColWidth="10" defaultColWidth="10.83203125" defaultRowHeight="16"/>
  <cols>
    <col min="1" max="1" width="10.83203125" style="11"/>
    <col min="2" max="16384" width="10.83203125" style="1"/>
  </cols>
  <sheetData>
    <row r="1" spans="1:10">
      <c r="A1" s="27"/>
      <c r="B1" s="37" t="s">
        <v>17</v>
      </c>
      <c r="C1" s="37"/>
      <c r="D1" s="37"/>
      <c r="E1" s="37"/>
      <c r="F1" s="37"/>
      <c r="G1" s="37"/>
      <c r="H1" s="37"/>
      <c r="I1" s="37"/>
      <c r="J1" s="37"/>
    </row>
    <row r="2" spans="1:10">
      <c r="A2" s="16"/>
      <c r="B2" s="16" t="s">
        <v>13</v>
      </c>
      <c r="C2" s="16" t="s">
        <v>18</v>
      </c>
      <c r="D2" s="16" t="s">
        <v>19</v>
      </c>
      <c r="E2" s="16" t="s">
        <v>11</v>
      </c>
      <c r="F2" s="16" t="s">
        <v>10</v>
      </c>
      <c r="G2" s="16" t="s">
        <v>21</v>
      </c>
      <c r="H2" s="16" t="s">
        <v>23</v>
      </c>
      <c r="I2" s="16" t="s">
        <v>20</v>
      </c>
      <c r="J2" s="16" t="s">
        <v>22</v>
      </c>
    </row>
    <row r="3" spans="1:10" s="12" customFormat="1">
      <c r="A3" s="37" t="s">
        <v>67</v>
      </c>
      <c r="B3" s="16">
        <v>3</v>
      </c>
      <c r="C3" s="16"/>
      <c r="D3" s="16"/>
      <c r="E3" s="16"/>
      <c r="F3" s="16"/>
      <c r="G3" s="16"/>
      <c r="H3" s="16"/>
      <c r="I3" s="16">
        <f>SUM(B3:H3)</f>
        <v>3</v>
      </c>
      <c r="J3" s="16">
        <v>3</v>
      </c>
    </row>
    <row r="4" spans="1:10" s="12" customFormat="1">
      <c r="A4" s="37"/>
      <c r="B4" s="16">
        <v>5</v>
      </c>
      <c r="C4" s="16">
        <v>2</v>
      </c>
      <c r="D4" s="16">
        <v>1</v>
      </c>
      <c r="E4" s="16"/>
      <c r="F4" s="16"/>
      <c r="G4" s="16"/>
      <c r="H4" s="16"/>
      <c r="I4" s="16">
        <f t="shared" ref="I4:I28" si="0">SUM(B4:H4)</f>
        <v>8</v>
      </c>
      <c r="J4" s="16">
        <v>3</v>
      </c>
    </row>
    <row r="5" spans="1:10" s="12" customFormat="1">
      <c r="A5" s="37"/>
      <c r="B5" s="16">
        <v>6</v>
      </c>
      <c r="C5" s="16">
        <v>2</v>
      </c>
      <c r="D5" s="16">
        <v>1</v>
      </c>
      <c r="E5" s="16">
        <v>1</v>
      </c>
      <c r="F5" s="16"/>
      <c r="G5" s="16"/>
      <c r="H5" s="16"/>
      <c r="I5" s="16">
        <f t="shared" si="0"/>
        <v>10</v>
      </c>
      <c r="J5" s="16">
        <v>4</v>
      </c>
    </row>
    <row r="6" spans="1:10" s="12" customFormat="1">
      <c r="A6" s="37"/>
      <c r="B6" s="16">
        <v>2</v>
      </c>
      <c r="C6" s="16">
        <v>1</v>
      </c>
      <c r="D6" s="16"/>
      <c r="E6" s="16"/>
      <c r="F6" s="16">
        <v>2</v>
      </c>
      <c r="G6" s="16"/>
      <c r="H6" s="16"/>
      <c r="I6" s="16">
        <f t="shared" si="0"/>
        <v>5</v>
      </c>
      <c r="J6" s="16">
        <v>1</v>
      </c>
    </row>
    <row r="7" spans="1:10" s="12" customFormat="1">
      <c r="A7" s="37"/>
      <c r="B7" s="16">
        <v>4</v>
      </c>
      <c r="C7" s="16">
        <v>2</v>
      </c>
      <c r="D7" s="16"/>
      <c r="E7" s="16">
        <v>10</v>
      </c>
      <c r="F7" s="16">
        <v>1</v>
      </c>
      <c r="G7" s="16"/>
      <c r="H7" s="16"/>
      <c r="I7" s="16">
        <f t="shared" si="0"/>
        <v>17</v>
      </c>
      <c r="J7" s="16">
        <v>2</v>
      </c>
    </row>
    <row r="8" spans="1:10" s="12" customFormat="1">
      <c r="A8" s="37"/>
      <c r="B8" s="16">
        <v>1</v>
      </c>
      <c r="C8" s="16">
        <v>2</v>
      </c>
      <c r="D8" s="16"/>
      <c r="E8" s="16">
        <v>2</v>
      </c>
      <c r="F8" s="16">
        <v>4</v>
      </c>
      <c r="G8" s="16"/>
      <c r="H8" s="16"/>
      <c r="I8" s="16">
        <f t="shared" si="0"/>
        <v>9</v>
      </c>
      <c r="J8" s="16">
        <v>1</v>
      </c>
    </row>
    <row r="9" spans="1:10" s="12" customFormat="1">
      <c r="A9" s="37"/>
      <c r="B9" s="16">
        <v>3</v>
      </c>
      <c r="C9" s="16">
        <v>2</v>
      </c>
      <c r="D9" s="16"/>
      <c r="E9" s="16">
        <v>2</v>
      </c>
      <c r="F9" s="16">
        <v>4</v>
      </c>
      <c r="G9" s="16"/>
      <c r="H9" s="16"/>
      <c r="I9" s="16">
        <f t="shared" si="0"/>
        <v>11</v>
      </c>
      <c r="J9" s="16">
        <v>2</v>
      </c>
    </row>
    <row r="10" spans="1:10" s="12" customFormat="1">
      <c r="A10" s="37"/>
      <c r="B10" s="16">
        <f>3+2</f>
        <v>5</v>
      </c>
      <c r="C10" s="16">
        <v>3</v>
      </c>
      <c r="D10" s="16">
        <v>1</v>
      </c>
      <c r="E10" s="16">
        <v>5</v>
      </c>
      <c r="F10" s="16">
        <v>6</v>
      </c>
      <c r="G10" s="16">
        <v>1</v>
      </c>
      <c r="H10" s="16"/>
      <c r="I10" s="16">
        <f t="shared" si="0"/>
        <v>21</v>
      </c>
      <c r="J10" s="16">
        <v>3</v>
      </c>
    </row>
    <row r="11" spans="1:10" s="12" customFormat="1" ht="17" customHeight="1">
      <c r="A11" s="37"/>
      <c r="B11" s="16">
        <v>5</v>
      </c>
      <c r="C11" s="16">
        <v>1</v>
      </c>
      <c r="D11" s="16">
        <v>1</v>
      </c>
      <c r="E11" s="16"/>
      <c r="F11" s="16">
        <v>1</v>
      </c>
      <c r="G11" s="16"/>
      <c r="H11" s="16"/>
      <c r="I11" s="16">
        <f t="shared" si="0"/>
        <v>8</v>
      </c>
      <c r="J11" s="16">
        <v>0</v>
      </c>
    </row>
    <row r="12" spans="1:10" s="12" customFormat="1" ht="17" customHeight="1">
      <c r="A12" s="38" t="s">
        <v>7</v>
      </c>
      <c r="B12" s="16">
        <v>22</v>
      </c>
      <c r="C12" s="16"/>
      <c r="D12" s="16"/>
      <c r="E12" s="16"/>
      <c r="F12" s="16">
        <v>21</v>
      </c>
      <c r="G12" s="16">
        <v>1</v>
      </c>
      <c r="H12" s="16"/>
      <c r="I12" s="16">
        <f t="shared" si="0"/>
        <v>44</v>
      </c>
      <c r="J12" s="16">
        <v>1</v>
      </c>
    </row>
    <row r="13" spans="1:10" s="12" customFormat="1">
      <c r="A13" s="38"/>
      <c r="B13" s="16">
        <v>37</v>
      </c>
      <c r="C13" s="16"/>
      <c r="D13" s="16">
        <v>2</v>
      </c>
      <c r="E13" s="16"/>
      <c r="F13" s="16"/>
      <c r="G13" s="16">
        <v>1</v>
      </c>
      <c r="H13" s="16"/>
      <c r="I13" s="16">
        <f t="shared" si="0"/>
        <v>40</v>
      </c>
      <c r="J13" s="16">
        <v>1</v>
      </c>
    </row>
    <row r="14" spans="1:10" s="12" customFormat="1">
      <c r="A14" s="38"/>
      <c r="B14" s="16">
        <v>19</v>
      </c>
      <c r="C14" s="16"/>
      <c r="D14" s="16"/>
      <c r="E14" s="16"/>
      <c r="F14" s="16">
        <v>4</v>
      </c>
      <c r="G14" s="16">
        <v>3</v>
      </c>
      <c r="H14" s="16"/>
      <c r="I14" s="16">
        <f t="shared" si="0"/>
        <v>26</v>
      </c>
      <c r="J14" s="16">
        <v>1</v>
      </c>
    </row>
    <row r="15" spans="1:10" s="12" customFormat="1" ht="17" customHeight="1">
      <c r="A15" s="38"/>
      <c r="B15" s="16">
        <v>13</v>
      </c>
      <c r="C15" s="16"/>
      <c r="D15" s="16"/>
      <c r="E15" s="16"/>
      <c r="F15" s="16"/>
      <c r="G15" s="16">
        <v>1</v>
      </c>
      <c r="H15" s="16"/>
      <c r="I15" s="16">
        <f t="shared" si="0"/>
        <v>14</v>
      </c>
      <c r="J15" s="16">
        <v>3</v>
      </c>
    </row>
    <row r="16" spans="1:10" s="12" customFormat="1">
      <c r="A16" s="38"/>
      <c r="B16" s="16">
        <v>5</v>
      </c>
      <c r="C16" s="16"/>
      <c r="D16" s="16">
        <v>2</v>
      </c>
      <c r="E16" s="16"/>
      <c r="F16" s="16"/>
      <c r="G16" s="16">
        <v>1</v>
      </c>
      <c r="H16" s="16">
        <v>2</v>
      </c>
      <c r="I16" s="16">
        <f t="shared" si="0"/>
        <v>10</v>
      </c>
      <c r="J16" s="16">
        <v>0</v>
      </c>
    </row>
    <row r="17" spans="1:10" s="12" customFormat="1">
      <c r="A17" s="38"/>
      <c r="B17" s="16">
        <v>1</v>
      </c>
      <c r="C17" s="16"/>
      <c r="D17" s="16"/>
      <c r="E17" s="16"/>
      <c r="F17" s="16">
        <v>3</v>
      </c>
      <c r="G17" s="16"/>
      <c r="H17" s="16"/>
      <c r="I17" s="16">
        <f t="shared" si="0"/>
        <v>4</v>
      </c>
      <c r="J17" s="16">
        <v>1</v>
      </c>
    </row>
    <row r="18" spans="1:10" s="12" customFormat="1">
      <c r="A18" s="38"/>
      <c r="B18" s="16">
        <v>2</v>
      </c>
      <c r="C18" s="16"/>
      <c r="D18" s="16"/>
      <c r="E18" s="16"/>
      <c r="F18" s="16"/>
      <c r="G18" s="16">
        <v>1</v>
      </c>
      <c r="H18" s="16"/>
      <c r="I18" s="16">
        <f t="shared" si="0"/>
        <v>3</v>
      </c>
      <c r="J18" s="16">
        <v>2</v>
      </c>
    </row>
    <row r="19" spans="1:10" s="12" customFormat="1">
      <c r="A19" s="38"/>
      <c r="B19" s="16">
        <v>18</v>
      </c>
      <c r="C19" s="26"/>
      <c r="D19" s="16"/>
      <c r="E19" s="16"/>
      <c r="F19" s="16">
        <v>5</v>
      </c>
      <c r="G19" s="16"/>
      <c r="H19" s="16"/>
      <c r="I19" s="16">
        <f t="shared" si="0"/>
        <v>23</v>
      </c>
      <c r="J19" s="16">
        <v>2</v>
      </c>
    </row>
    <row r="20" spans="1:10" s="12" customFormat="1">
      <c r="A20" s="38"/>
      <c r="B20" s="16">
        <v>18</v>
      </c>
      <c r="C20" s="16"/>
      <c r="D20" s="16"/>
      <c r="E20" s="16"/>
      <c r="F20" s="16">
        <v>4</v>
      </c>
      <c r="G20" s="16"/>
      <c r="H20" s="16"/>
      <c r="I20" s="16">
        <f t="shared" si="0"/>
        <v>22</v>
      </c>
      <c r="J20" s="16">
        <v>1</v>
      </c>
    </row>
    <row r="21" spans="1:10" s="12" customFormat="1">
      <c r="A21" s="38"/>
      <c r="B21" s="16">
        <v>1</v>
      </c>
      <c r="C21" s="16"/>
      <c r="D21" s="16"/>
      <c r="E21" s="16"/>
      <c r="F21" s="16">
        <v>2</v>
      </c>
      <c r="G21" s="16"/>
      <c r="H21" s="16"/>
      <c r="I21" s="16">
        <f t="shared" si="0"/>
        <v>3</v>
      </c>
      <c r="J21" s="16">
        <v>1</v>
      </c>
    </row>
    <row r="22" spans="1:10" s="12" customFormat="1">
      <c r="A22" s="37" t="s">
        <v>68</v>
      </c>
      <c r="B22" s="16">
        <v>4</v>
      </c>
      <c r="C22" s="16"/>
      <c r="D22" s="16"/>
      <c r="E22" s="16"/>
      <c r="F22" s="16">
        <v>2</v>
      </c>
      <c r="G22" s="16"/>
      <c r="H22" s="16"/>
      <c r="I22" s="16">
        <f t="shared" si="0"/>
        <v>6</v>
      </c>
      <c r="J22" s="16">
        <v>2</v>
      </c>
    </row>
    <row r="23" spans="1:10" s="12" customFormat="1">
      <c r="A23" s="37"/>
      <c r="B23" s="16">
        <f>1+10+10+10+2</f>
        <v>33</v>
      </c>
      <c r="C23" s="16"/>
      <c r="D23" s="16"/>
      <c r="E23" s="16"/>
      <c r="F23" s="16">
        <v>1</v>
      </c>
      <c r="G23" s="16"/>
      <c r="H23" s="16"/>
      <c r="I23" s="16">
        <f t="shared" si="0"/>
        <v>34</v>
      </c>
      <c r="J23" s="16">
        <v>1</v>
      </c>
    </row>
    <row r="24" spans="1:10" s="12" customFormat="1">
      <c r="A24" s="37"/>
      <c r="B24" s="16">
        <v>5</v>
      </c>
      <c r="C24" s="16"/>
      <c r="D24" s="16"/>
      <c r="E24" s="16"/>
      <c r="F24" s="16">
        <v>1</v>
      </c>
      <c r="G24" s="16"/>
      <c r="H24" s="16"/>
      <c r="I24" s="16">
        <f t="shared" si="0"/>
        <v>6</v>
      </c>
      <c r="J24" s="16">
        <v>2</v>
      </c>
    </row>
    <row r="25" spans="1:10" s="12" customFormat="1">
      <c r="A25" s="37"/>
      <c r="B25" s="16">
        <v>4</v>
      </c>
      <c r="C25" s="16"/>
      <c r="D25" s="16"/>
      <c r="E25" s="16"/>
      <c r="F25" s="16">
        <v>1</v>
      </c>
      <c r="G25" s="16"/>
      <c r="H25" s="16"/>
      <c r="I25" s="16">
        <f t="shared" si="0"/>
        <v>5</v>
      </c>
      <c r="J25" s="16">
        <v>3</v>
      </c>
    </row>
    <row r="26" spans="1:10">
      <c r="A26" s="38" t="s">
        <v>69</v>
      </c>
      <c r="B26" s="16">
        <v>1</v>
      </c>
      <c r="C26" s="16"/>
      <c r="D26" s="16"/>
      <c r="E26" s="16"/>
      <c r="F26" s="16"/>
      <c r="G26" s="16">
        <v>1</v>
      </c>
      <c r="H26" s="16"/>
      <c r="I26" s="16">
        <f t="shared" si="0"/>
        <v>2</v>
      </c>
      <c r="J26" s="16">
        <v>1</v>
      </c>
    </row>
    <row r="27" spans="1:10">
      <c r="A27" s="38"/>
      <c r="B27" s="16">
        <v>1</v>
      </c>
      <c r="C27" s="16"/>
      <c r="D27" s="16"/>
      <c r="E27" s="16"/>
      <c r="F27" s="16"/>
      <c r="G27" s="16">
        <v>1</v>
      </c>
      <c r="H27" s="16"/>
      <c r="I27" s="16">
        <f t="shared" si="0"/>
        <v>2</v>
      </c>
      <c r="J27" s="16">
        <v>1</v>
      </c>
    </row>
    <row r="28" spans="1:10">
      <c r="A28" s="38"/>
      <c r="B28" s="16">
        <v>1</v>
      </c>
      <c r="C28" s="16"/>
      <c r="D28" s="16"/>
      <c r="E28" s="16"/>
      <c r="F28" s="16">
        <v>1</v>
      </c>
      <c r="G28" s="16"/>
      <c r="H28" s="16"/>
      <c r="I28" s="16">
        <f t="shared" si="0"/>
        <v>2</v>
      </c>
      <c r="J28" s="16">
        <v>1</v>
      </c>
    </row>
  </sheetData>
  <mergeCells count="5">
    <mergeCell ref="B1:J1"/>
    <mergeCell ref="A3:A11"/>
    <mergeCell ref="A12:A21"/>
    <mergeCell ref="A22:A25"/>
    <mergeCell ref="A26:A28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3105-9DAE-B340-B6B8-4C630EA3FA23}">
  <dimension ref="A1:AB29"/>
  <sheetViews>
    <sheetView topLeftCell="L1" zoomScaleNormal="100" workbookViewId="0">
      <selection activeCell="W13" sqref="W13:W15"/>
    </sheetView>
  </sheetViews>
  <sheetFormatPr baseColWidth="10" defaultColWidth="10.83203125" defaultRowHeight="16"/>
  <cols>
    <col min="1" max="9" width="10.83203125" style="15"/>
    <col min="10" max="11" width="10.83203125" style="14"/>
    <col min="12" max="12" width="10.83203125" style="15"/>
    <col min="13" max="14" width="10.83203125" style="14"/>
    <col min="15" max="16384" width="10.83203125" style="15"/>
  </cols>
  <sheetData>
    <row r="1" spans="1:28" s="11" customFormat="1">
      <c r="A1" s="39" t="s">
        <v>24</v>
      </c>
      <c r="B1" s="39"/>
      <c r="C1" s="39"/>
      <c r="D1" s="39"/>
      <c r="E1" s="39"/>
      <c r="F1" s="39"/>
      <c r="G1" s="39"/>
      <c r="H1" s="40"/>
      <c r="I1" s="37" t="s">
        <v>30</v>
      </c>
      <c r="J1" s="37"/>
      <c r="K1" s="37"/>
      <c r="L1" s="16"/>
      <c r="M1" s="37" t="s">
        <v>33</v>
      </c>
      <c r="N1" s="37"/>
      <c r="O1" s="37"/>
      <c r="Q1" s="37" t="s">
        <v>65</v>
      </c>
      <c r="R1" s="37"/>
      <c r="S1" s="37"/>
      <c r="U1" s="41" t="s">
        <v>59</v>
      </c>
      <c r="V1" s="41"/>
      <c r="W1" s="41"/>
      <c r="Y1" s="37" t="s">
        <v>70</v>
      </c>
      <c r="Z1" s="37"/>
      <c r="AA1" s="13"/>
    </row>
    <row r="2" spans="1:28" s="11" customFormat="1">
      <c r="A2" s="21" t="s">
        <v>13</v>
      </c>
      <c r="B2" s="23" t="s">
        <v>18</v>
      </c>
      <c r="C2" s="21" t="s">
        <v>19</v>
      </c>
      <c r="D2" s="23" t="s">
        <v>11</v>
      </c>
      <c r="E2" s="21" t="s">
        <v>10</v>
      </c>
      <c r="F2" s="23" t="s">
        <v>21</v>
      </c>
      <c r="G2" s="21" t="s">
        <v>23</v>
      </c>
      <c r="H2" s="23" t="s">
        <v>20</v>
      </c>
      <c r="I2" s="16" t="s">
        <v>27</v>
      </c>
      <c r="J2" s="17" t="s">
        <v>28</v>
      </c>
      <c r="K2" s="16" t="s">
        <v>29</v>
      </c>
      <c r="L2" s="16"/>
      <c r="M2" s="18" t="s">
        <v>34</v>
      </c>
      <c r="N2" s="18" t="s">
        <v>35</v>
      </c>
      <c r="O2" s="19" t="s">
        <v>36</v>
      </c>
      <c r="Q2" s="16" t="s">
        <v>27</v>
      </c>
      <c r="R2" s="16" t="s">
        <v>55</v>
      </c>
      <c r="S2" s="16" t="s">
        <v>56</v>
      </c>
      <c r="U2" s="16" t="s">
        <v>34</v>
      </c>
      <c r="V2" s="16" t="s">
        <v>35</v>
      </c>
      <c r="W2" s="16" t="s">
        <v>36</v>
      </c>
      <c r="Y2" s="16" t="s">
        <v>71</v>
      </c>
      <c r="Z2" s="16" t="s">
        <v>29</v>
      </c>
    </row>
    <row r="3" spans="1:28">
      <c r="A3" s="22">
        <f>table详细统计!B3/table详细统计!$I3</f>
        <v>1</v>
      </c>
      <c r="B3" s="24">
        <f>table详细统计!C3/table详细统计!$I3</f>
        <v>0</v>
      </c>
      <c r="C3" s="22">
        <f>table详细统计!D3/table详细统计!$I3</f>
        <v>0</v>
      </c>
      <c r="D3" s="24">
        <f>table详细统计!E3/table详细统计!$I3</f>
        <v>0</v>
      </c>
      <c r="E3" s="22">
        <f>table详细统计!F3/table详细统计!$I3</f>
        <v>0</v>
      </c>
      <c r="F3" s="24">
        <f>table详细统计!G3/table详细统计!$I3</f>
        <v>0</v>
      </c>
      <c r="G3" s="22">
        <f>table详细统计!H3/table详细统计!$I3</f>
        <v>0</v>
      </c>
      <c r="H3" s="24">
        <f>SUM(A3:G3)</f>
        <v>1</v>
      </c>
      <c r="I3" s="16" t="s">
        <v>25</v>
      </c>
      <c r="J3" s="17">
        <f t="array" ref="J3:J8">FREQUENCY(table详细统计!I3:I28,table统计分析!U22:U26)</f>
        <v>9</v>
      </c>
      <c r="K3" s="20">
        <f>J3/J$9</f>
        <v>0.34615384615384615</v>
      </c>
      <c r="L3" s="20"/>
      <c r="M3" s="17">
        <v>0</v>
      </c>
      <c r="N3" s="17">
        <f>COUNTBLANK(table详细统计!F3:F28)</f>
        <v>9</v>
      </c>
      <c r="O3" s="20">
        <f>N3/N$8</f>
        <v>0.34615384615384615</v>
      </c>
      <c r="Q3" s="16" t="s">
        <v>49</v>
      </c>
      <c r="R3" s="16">
        <v>8</v>
      </c>
      <c r="S3" s="25">
        <f>R3/R$9</f>
        <v>0.15686274509803921</v>
      </c>
      <c r="U3" s="17" t="s">
        <v>63</v>
      </c>
      <c r="V3" s="17">
        <v>12</v>
      </c>
      <c r="W3" s="20">
        <f>V3/V$7</f>
        <v>0.63157894736842102</v>
      </c>
      <c r="Y3" s="20" t="s">
        <v>13</v>
      </c>
      <c r="Z3" s="20">
        <f>AVERAGE(A3:A28)</f>
        <v>0.58895950569420963</v>
      </c>
    </row>
    <row r="4" spans="1:28">
      <c r="A4" s="22">
        <f>table详细统计!B4/table详细统计!$I4</f>
        <v>0.625</v>
      </c>
      <c r="B4" s="24">
        <f>table详细统计!C4/table详细统计!$I4</f>
        <v>0.25</v>
      </c>
      <c r="C4" s="22">
        <f>table详细统计!D4/table详细统计!$I4</f>
        <v>0.125</v>
      </c>
      <c r="D4" s="24">
        <f>table详细统计!E4/table详细统计!$I4</f>
        <v>0</v>
      </c>
      <c r="E4" s="22">
        <f>table详细统计!F4/table详细统计!$I4</f>
        <v>0</v>
      </c>
      <c r="F4" s="24">
        <f>table详细统计!G4/table详细统计!$I4</f>
        <v>0</v>
      </c>
      <c r="G4" s="22">
        <f>table详细统计!H4/table详细统计!$I4</f>
        <v>0</v>
      </c>
      <c r="H4" s="24">
        <f t="shared" ref="H4:H28" si="0">SUM(A4:G4)</f>
        <v>1</v>
      </c>
      <c r="I4" s="20" t="s">
        <v>26</v>
      </c>
      <c r="J4" s="17">
        <v>7</v>
      </c>
      <c r="K4" s="20">
        <f t="shared" ref="K4:K9" si="1">J4/J$9</f>
        <v>0.26923076923076922</v>
      </c>
      <c r="L4" s="20"/>
      <c r="M4" s="17" t="s">
        <v>25</v>
      </c>
      <c r="N4" s="17">
        <f t="array" ref="N4:N7">FREQUENCY(table详细统计!F3:F28,W22:W24)</f>
        <v>15</v>
      </c>
      <c r="O4" s="20">
        <f t="shared" ref="O4:O8" si="2">N4/N$8</f>
        <v>0.57692307692307687</v>
      </c>
      <c r="Q4" s="16" t="s">
        <v>50</v>
      </c>
      <c r="R4" s="16">
        <v>22</v>
      </c>
      <c r="S4" s="25">
        <f t="shared" ref="S4:S9" si="3">R4/R$9</f>
        <v>0.43137254901960786</v>
      </c>
      <c r="U4" s="17" t="s">
        <v>60</v>
      </c>
      <c r="V4" s="17">
        <v>3</v>
      </c>
      <c r="W4" s="20">
        <f>V4/V$7</f>
        <v>0.15789473684210525</v>
      </c>
      <c r="Y4" s="20" t="s">
        <v>18</v>
      </c>
      <c r="Z4" s="20">
        <f>AVERAGE(B3:B28)</f>
        <v>5.5367100220041397E-2</v>
      </c>
    </row>
    <row r="5" spans="1:28">
      <c r="A5" s="22">
        <f>table详细统计!B5/table详细统计!$I5</f>
        <v>0.6</v>
      </c>
      <c r="B5" s="24">
        <f>table详细统计!C5/table详细统计!$I5</f>
        <v>0.2</v>
      </c>
      <c r="C5" s="22">
        <f>table详细统计!D5/table详细统计!$I5</f>
        <v>0.1</v>
      </c>
      <c r="D5" s="24">
        <f>table详细统计!E5/table详细统计!$I5</f>
        <v>0.1</v>
      </c>
      <c r="E5" s="22">
        <f>table详细统计!F5/table详细统计!$I5</f>
        <v>0</v>
      </c>
      <c r="F5" s="24">
        <f>table详细统计!G5/table详细统计!$I5</f>
        <v>0</v>
      </c>
      <c r="G5" s="22">
        <f>table详细统计!H5/table详细统计!$I5</f>
        <v>0</v>
      </c>
      <c r="H5" s="24">
        <f t="shared" si="0"/>
        <v>1</v>
      </c>
      <c r="I5" s="20" t="s">
        <v>37</v>
      </c>
      <c r="J5" s="17">
        <v>3</v>
      </c>
      <c r="K5" s="20">
        <f t="shared" si="1"/>
        <v>0.11538461538461539</v>
      </c>
      <c r="L5" s="20"/>
      <c r="M5" s="17" t="s">
        <v>26</v>
      </c>
      <c r="N5" s="17">
        <v>1</v>
      </c>
      <c r="O5" s="20">
        <f t="shared" si="2"/>
        <v>3.8461538461538464E-2</v>
      </c>
      <c r="Q5" s="16" t="s">
        <v>51</v>
      </c>
      <c r="R5" s="16">
        <v>3</v>
      </c>
      <c r="S5" s="25">
        <f t="shared" si="3"/>
        <v>5.8823529411764705E-2</v>
      </c>
      <c r="U5" s="17" t="s">
        <v>61</v>
      </c>
      <c r="V5" s="17">
        <v>4</v>
      </c>
      <c r="W5" s="20">
        <f>V5/V$7</f>
        <v>0.21052631578947367</v>
      </c>
      <c r="Y5" s="20" t="s">
        <v>19</v>
      </c>
      <c r="Z5" s="20">
        <f>AVERAGE(C3:C28)</f>
        <v>2.490842490842491E-2</v>
      </c>
    </row>
    <row r="6" spans="1:28">
      <c r="A6" s="22">
        <f>table详细统计!B6/table详细统计!$I6</f>
        <v>0.4</v>
      </c>
      <c r="B6" s="24">
        <f>table详细统计!C6/table详细统计!$I6</f>
        <v>0.2</v>
      </c>
      <c r="C6" s="22">
        <f>table详细统计!D6/table详细统计!$I6</f>
        <v>0</v>
      </c>
      <c r="D6" s="24">
        <f>table详细统计!E6/table详细统计!$I6</f>
        <v>0</v>
      </c>
      <c r="E6" s="22">
        <f>table详细统计!F6/table详细统计!$I6</f>
        <v>0.4</v>
      </c>
      <c r="F6" s="24">
        <f>table详细统计!G6/table详细统计!$I6</f>
        <v>0</v>
      </c>
      <c r="G6" s="22">
        <f>table详细统计!H6/table详细统计!$I6</f>
        <v>0</v>
      </c>
      <c r="H6" s="24">
        <f t="shared" si="0"/>
        <v>1</v>
      </c>
      <c r="I6" s="20" t="s">
        <v>38</v>
      </c>
      <c r="J6" s="17">
        <v>4</v>
      </c>
      <c r="K6" s="20">
        <f t="shared" si="1"/>
        <v>0.15384615384615385</v>
      </c>
      <c r="L6" s="20"/>
      <c r="M6" s="17" t="s">
        <v>44</v>
      </c>
      <c r="N6" s="17">
        <v>1</v>
      </c>
      <c r="O6" s="20">
        <f t="shared" si="2"/>
        <v>3.8461538461538464E-2</v>
      </c>
      <c r="Q6" s="16" t="s">
        <v>52</v>
      </c>
      <c r="R6" s="16">
        <v>11</v>
      </c>
      <c r="S6" s="25">
        <f t="shared" si="3"/>
        <v>0.21568627450980393</v>
      </c>
      <c r="U6" s="17" t="s">
        <v>62</v>
      </c>
      <c r="V6" s="17">
        <v>0</v>
      </c>
      <c r="W6" s="20">
        <f>V6/V$7</f>
        <v>0</v>
      </c>
      <c r="Y6" s="20" t="s">
        <v>11</v>
      </c>
      <c r="Z6" s="20">
        <f>AVERAGE(D3:D28)</f>
        <v>5.1168112932818817E-2</v>
      </c>
    </row>
    <row r="7" spans="1:28">
      <c r="A7" s="22">
        <f>table详细统计!B7/table详细统计!$I7</f>
        <v>0.23529411764705882</v>
      </c>
      <c r="B7" s="24">
        <f>table详细统计!C7/table详细统计!$I7</f>
        <v>0.11764705882352941</v>
      </c>
      <c r="C7" s="22">
        <f>table详细统计!D7/table详细统计!$I7</f>
        <v>0</v>
      </c>
      <c r="D7" s="24">
        <f>table详细统计!E7/table详细统计!$I7</f>
        <v>0.58823529411764708</v>
      </c>
      <c r="E7" s="22">
        <f>table详细统计!F7/table详细统计!$I7</f>
        <v>5.8823529411764705E-2</v>
      </c>
      <c r="F7" s="24">
        <f>table详细统计!G7/table详细统计!$I7</f>
        <v>0</v>
      </c>
      <c r="G7" s="22">
        <f>table详细统计!H7/table详细统计!$I7</f>
        <v>0</v>
      </c>
      <c r="H7" s="24">
        <f t="shared" si="0"/>
        <v>1</v>
      </c>
      <c r="I7" s="20" t="s">
        <v>39</v>
      </c>
      <c r="J7" s="17">
        <v>2</v>
      </c>
      <c r="K7" s="20">
        <f t="shared" si="1"/>
        <v>7.6923076923076927E-2</v>
      </c>
      <c r="L7" s="20"/>
      <c r="M7" s="17" t="s">
        <v>47</v>
      </c>
      <c r="N7" s="17">
        <v>0</v>
      </c>
      <c r="O7" s="20">
        <f t="shared" si="2"/>
        <v>0</v>
      </c>
      <c r="Q7" s="16" t="s">
        <v>53</v>
      </c>
      <c r="R7" s="16">
        <v>4</v>
      </c>
      <c r="S7" s="25">
        <f>R7/R$9</f>
        <v>7.8431372549019607E-2</v>
      </c>
      <c r="U7" s="17"/>
      <c r="V7" s="17">
        <f>SUM(V3:V6)</f>
        <v>19</v>
      </c>
      <c r="W7" s="20">
        <f>V7/V$7</f>
        <v>1</v>
      </c>
      <c r="Y7" s="20" t="s">
        <v>10</v>
      </c>
      <c r="Z7" s="20">
        <f>AVERAGE(E3:E28)</f>
        <v>0.20592405468708833</v>
      </c>
    </row>
    <row r="8" spans="1:28">
      <c r="A8" s="22">
        <f>table详细统计!B8/table详细统计!$I8</f>
        <v>0.1111111111111111</v>
      </c>
      <c r="B8" s="24">
        <f>table详细统计!C8/table详细统计!$I8</f>
        <v>0.22222222222222221</v>
      </c>
      <c r="C8" s="22">
        <f>table详细统计!D8/table详细统计!$I8</f>
        <v>0</v>
      </c>
      <c r="D8" s="24">
        <f>table详细统计!E8/table详细统计!$I8</f>
        <v>0.22222222222222221</v>
      </c>
      <c r="E8" s="22">
        <f>table详细统计!F8/table详细统计!$I8</f>
        <v>0.44444444444444442</v>
      </c>
      <c r="F8" s="24">
        <f>table详细统计!G8/table详细统计!$I8</f>
        <v>0</v>
      </c>
      <c r="G8" s="22">
        <f>table详细统计!H8/table详细统计!$I8</f>
        <v>0</v>
      </c>
      <c r="H8" s="24">
        <f t="shared" si="0"/>
        <v>1</v>
      </c>
      <c r="I8" s="20" t="s">
        <v>42</v>
      </c>
      <c r="J8" s="17">
        <v>1</v>
      </c>
      <c r="K8" s="20">
        <f t="shared" si="1"/>
        <v>3.8461538461538464E-2</v>
      </c>
      <c r="L8" s="20"/>
      <c r="M8" s="17"/>
      <c r="N8" s="17">
        <f>SUM(N3:N7)</f>
        <v>26</v>
      </c>
      <c r="O8" s="20">
        <f t="shared" si="2"/>
        <v>1</v>
      </c>
      <c r="Q8" s="16" t="s">
        <v>54</v>
      </c>
      <c r="R8" s="16">
        <v>3</v>
      </c>
      <c r="S8" s="25">
        <f t="shared" si="3"/>
        <v>5.8823529411764705E-2</v>
      </c>
      <c r="U8" s="20"/>
      <c r="V8" s="20"/>
      <c r="W8" s="20"/>
      <c r="Y8" s="20" t="s">
        <v>21</v>
      </c>
      <c r="Z8" s="20">
        <f>AVERAGE(F3:F28)</f>
        <v>6.5980493865109249E-2</v>
      </c>
    </row>
    <row r="9" spans="1:28">
      <c r="A9" s="22">
        <f>table详细统计!B9/table详细统计!$I9</f>
        <v>0.27272727272727271</v>
      </c>
      <c r="B9" s="24">
        <f>table详细统计!C9/table详细统计!$I9</f>
        <v>0.18181818181818182</v>
      </c>
      <c r="C9" s="22">
        <f>table详细统计!D9/table详细统计!$I9</f>
        <v>0</v>
      </c>
      <c r="D9" s="24">
        <f>table详细统计!E9/table详细统计!$I9</f>
        <v>0.18181818181818182</v>
      </c>
      <c r="E9" s="22">
        <f>table详细统计!F9/table详细统计!$I9</f>
        <v>0.36363636363636365</v>
      </c>
      <c r="F9" s="24">
        <f>table详细统计!G9/table详细统计!$I9</f>
        <v>0</v>
      </c>
      <c r="G9" s="22">
        <f>table详细统计!H9/table详细统计!$I9</f>
        <v>0</v>
      </c>
      <c r="H9" s="24">
        <f t="shared" si="0"/>
        <v>1</v>
      </c>
      <c r="I9" s="20"/>
      <c r="J9" s="17">
        <f>SUM(J3:J8)</f>
        <v>26</v>
      </c>
      <c r="K9" s="20">
        <f t="shared" si="1"/>
        <v>1</v>
      </c>
      <c r="L9" s="20"/>
      <c r="M9" s="17"/>
      <c r="N9" s="17"/>
      <c r="O9" s="20"/>
      <c r="Q9" s="16" t="s">
        <v>20</v>
      </c>
      <c r="R9" s="16">
        <f>SUM(R3:R8)</f>
        <v>51</v>
      </c>
      <c r="S9" s="25">
        <f t="shared" si="3"/>
        <v>1</v>
      </c>
      <c r="U9" s="20"/>
      <c r="V9" s="20"/>
      <c r="W9" s="20"/>
      <c r="Y9" s="20" t="s">
        <v>23</v>
      </c>
      <c r="Z9" s="20">
        <f>AVERAGE(G3:G28)</f>
        <v>7.6923076923076927E-3</v>
      </c>
    </row>
    <row r="10" spans="1:28">
      <c r="A10" s="22">
        <f>table详细统计!B10/table详细统计!$I10</f>
        <v>0.23809523809523808</v>
      </c>
      <c r="B10" s="24">
        <f>table详细统计!C10/table详细统计!$I10</f>
        <v>0.14285714285714285</v>
      </c>
      <c r="C10" s="22">
        <f>table详细统计!D10/table详细统计!$I10</f>
        <v>4.7619047619047616E-2</v>
      </c>
      <c r="D10" s="24">
        <f>table详细统计!E10/table详细统计!$I10</f>
        <v>0.23809523809523808</v>
      </c>
      <c r="E10" s="22">
        <f>table详细统计!F10/table详细统计!$I10</f>
        <v>0.2857142857142857</v>
      </c>
      <c r="F10" s="24">
        <f>table详细统计!G10/table详细统计!$I10</f>
        <v>4.7619047619047616E-2</v>
      </c>
      <c r="G10" s="22">
        <f>table详细统计!H10/table详细统计!$I10</f>
        <v>0</v>
      </c>
      <c r="H10" s="24">
        <f t="shared" si="0"/>
        <v>1</v>
      </c>
      <c r="I10" s="20"/>
      <c r="J10" s="17"/>
      <c r="K10" s="17"/>
      <c r="L10" s="20"/>
      <c r="M10" s="17"/>
      <c r="N10" s="17"/>
      <c r="O10" s="20"/>
      <c r="Q10" s="20"/>
      <c r="R10" s="20"/>
      <c r="S10" s="20"/>
      <c r="U10" s="20"/>
      <c r="V10" s="20"/>
      <c r="W10" s="20"/>
      <c r="Y10" s="20" t="s">
        <v>20</v>
      </c>
      <c r="Z10" s="20">
        <f>SUM(Z3:Z9)</f>
        <v>1.0000000000000002</v>
      </c>
    </row>
    <row r="11" spans="1:28" ht="21">
      <c r="A11" s="22">
        <f>table详细统计!B11/table详细统计!$I11</f>
        <v>0.625</v>
      </c>
      <c r="B11" s="24">
        <f>table详细统计!C11/table详细统计!$I11</f>
        <v>0.125</v>
      </c>
      <c r="C11" s="22">
        <f>table详细统计!D11/table详细统计!$I11</f>
        <v>0.125</v>
      </c>
      <c r="D11" s="24">
        <f>table详细统计!E11/table详细统计!$I11</f>
        <v>0</v>
      </c>
      <c r="E11" s="22">
        <f>table详细统计!F11/table详细统计!$I11</f>
        <v>0.125</v>
      </c>
      <c r="F11" s="24">
        <f>table详细统计!G11/table详细统计!$I11</f>
        <v>0</v>
      </c>
      <c r="G11" s="22">
        <f>table详细统计!H11/table详细统计!$I11</f>
        <v>0</v>
      </c>
      <c r="H11" s="24">
        <f t="shared" si="0"/>
        <v>1</v>
      </c>
      <c r="I11" s="41" t="s">
        <v>31</v>
      </c>
      <c r="J11" s="41"/>
      <c r="K11" s="41"/>
      <c r="L11" s="20"/>
      <c r="M11" s="41" t="s">
        <v>40</v>
      </c>
      <c r="N11" s="41"/>
      <c r="O11" s="41"/>
      <c r="Q11" s="37" t="s">
        <v>66</v>
      </c>
      <c r="R11" s="37"/>
      <c r="S11" s="37"/>
      <c r="U11" s="41" t="s">
        <v>64</v>
      </c>
      <c r="V11" s="41"/>
      <c r="W11" s="41"/>
      <c r="Y11" s="4"/>
      <c r="Z11" s="4"/>
      <c r="AA11" s="4"/>
      <c r="AB11" s="4"/>
    </row>
    <row r="12" spans="1:28" ht="21">
      <c r="A12" s="22">
        <f>table详细统计!B12/table详细统计!$I12</f>
        <v>0.5</v>
      </c>
      <c r="B12" s="24">
        <f>table详细统计!C12/table详细统计!$I12</f>
        <v>0</v>
      </c>
      <c r="C12" s="22">
        <f>table详细统计!D12/table详细统计!$I12</f>
        <v>0</v>
      </c>
      <c r="D12" s="24">
        <f>table详细统计!E12/table详细统计!$I12</f>
        <v>0</v>
      </c>
      <c r="E12" s="22">
        <f>table详细统计!F12/table详细统计!$I12</f>
        <v>0.47727272727272729</v>
      </c>
      <c r="F12" s="24">
        <f>table详细统计!G12/table详细统计!$I12</f>
        <v>2.2727272727272728E-2</v>
      </c>
      <c r="G12" s="22">
        <f>table详细统计!H12/table详细统计!$I12</f>
        <v>0</v>
      </c>
      <c r="H12" s="24">
        <f t="shared" si="0"/>
        <v>1</v>
      </c>
      <c r="I12" s="16" t="s">
        <v>27</v>
      </c>
      <c r="J12" s="17" t="s">
        <v>28</v>
      </c>
      <c r="K12" s="16" t="s">
        <v>29</v>
      </c>
      <c r="L12" s="20"/>
      <c r="M12" s="17" t="s">
        <v>27</v>
      </c>
      <c r="N12" s="17" t="s">
        <v>28</v>
      </c>
      <c r="O12" s="16" t="s">
        <v>29</v>
      </c>
      <c r="Q12" s="16" t="s">
        <v>27</v>
      </c>
      <c r="R12" s="16" t="s">
        <v>55</v>
      </c>
      <c r="S12" s="16" t="s">
        <v>56</v>
      </c>
      <c r="U12" s="16" t="s">
        <v>34</v>
      </c>
      <c r="V12" s="16" t="s">
        <v>35</v>
      </c>
      <c r="W12" s="16" t="s">
        <v>36</v>
      </c>
      <c r="Y12" s="4"/>
      <c r="Z12" s="4"/>
      <c r="AA12" s="4"/>
      <c r="AB12" s="4"/>
    </row>
    <row r="13" spans="1:28" ht="21">
      <c r="A13" s="22">
        <f>table详细统计!B13/table详细统计!$I13</f>
        <v>0.92500000000000004</v>
      </c>
      <c r="B13" s="24">
        <f>table详细统计!C13/table详细统计!$I13</f>
        <v>0</v>
      </c>
      <c r="C13" s="22">
        <f>table详细统计!D13/table详细统计!$I13</f>
        <v>0.05</v>
      </c>
      <c r="D13" s="24">
        <f>table详细统计!E13/table详细统计!$I13</f>
        <v>0</v>
      </c>
      <c r="E13" s="22">
        <f>table详细统计!F13/table详细统计!$I13</f>
        <v>0</v>
      </c>
      <c r="F13" s="24">
        <f>table详细统计!G13/table详细统计!$I13</f>
        <v>2.5000000000000001E-2</v>
      </c>
      <c r="G13" s="22">
        <f>table详细统计!H13/table详细统计!$I13</f>
        <v>0</v>
      </c>
      <c r="H13" s="24">
        <f t="shared" si="0"/>
        <v>1</v>
      </c>
      <c r="I13" s="16" t="s">
        <v>25</v>
      </c>
      <c r="J13" s="17">
        <f t="array" ref="J13:J18">FREQUENCY(table详细统计!B3:B28,table统计分析!U22:U26)</f>
        <v>18</v>
      </c>
      <c r="K13" s="20">
        <f>J13/J$19</f>
        <v>0.69230769230769229</v>
      </c>
      <c r="L13" s="20">
        <f>K13</f>
        <v>0.69230769230769229</v>
      </c>
      <c r="M13" s="17">
        <v>0</v>
      </c>
      <c r="N13" s="17">
        <f>COUNTBLANK(table详细统计!C3:C28)</f>
        <v>18</v>
      </c>
      <c r="O13" s="20">
        <f>N13/N$16</f>
        <v>0.69230769230769229</v>
      </c>
      <c r="Q13" s="16" t="s">
        <v>49</v>
      </c>
      <c r="R13" s="16">
        <v>5</v>
      </c>
      <c r="S13" s="25">
        <f>R13/R$19</f>
        <v>0.23809523809523808</v>
      </c>
      <c r="U13" s="17">
        <v>0</v>
      </c>
      <c r="V13" s="17">
        <v>9</v>
      </c>
      <c r="W13" s="20">
        <f>V13/V$18</f>
        <v>0.47368421052631576</v>
      </c>
      <c r="Y13" s="4"/>
      <c r="Z13" s="4"/>
      <c r="AA13" s="4"/>
      <c r="AB13" s="4"/>
    </row>
    <row r="14" spans="1:28" ht="21">
      <c r="A14" s="22">
        <f>table详细统计!B14/table详细统计!$I14</f>
        <v>0.73076923076923073</v>
      </c>
      <c r="B14" s="24">
        <f>table详细统计!C14/table详细统计!$I14</f>
        <v>0</v>
      </c>
      <c r="C14" s="22">
        <f>table详细统计!D14/table详细统计!$I14</f>
        <v>0</v>
      </c>
      <c r="D14" s="24">
        <f>table详细统计!E14/table详细统计!$I14</f>
        <v>0</v>
      </c>
      <c r="E14" s="22">
        <f>table详细统计!F14/table详细统计!$I14</f>
        <v>0.15384615384615385</v>
      </c>
      <c r="F14" s="24">
        <f>table详细统计!G14/table详细统计!$I14</f>
        <v>0.11538461538461539</v>
      </c>
      <c r="G14" s="22">
        <f>table详细统计!H14/table详细统计!$I14</f>
        <v>0</v>
      </c>
      <c r="H14" s="24">
        <f t="shared" si="0"/>
        <v>1</v>
      </c>
      <c r="I14" s="20" t="s">
        <v>26</v>
      </c>
      <c r="J14" s="17">
        <v>1</v>
      </c>
      <c r="K14" s="20">
        <f t="shared" ref="K14:K19" si="4">J14/J$19</f>
        <v>3.8461538461538464E-2</v>
      </c>
      <c r="L14" s="20">
        <f>K14+L13</f>
        <v>0.73076923076923073</v>
      </c>
      <c r="M14" s="17" t="s">
        <v>25</v>
      </c>
      <c r="N14" s="17">
        <f t="array" ref="N14:N15">FREQUENCY(table详细统计!C3:C28,table统计分析!U22:U26)</f>
        <v>8</v>
      </c>
      <c r="O14" s="20">
        <f t="shared" ref="O14:O15" si="5">N14/N$16</f>
        <v>0.30769230769230771</v>
      </c>
      <c r="Q14" s="16" t="s">
        <v>50</v>
      </c>
      <c r="R14" s="16">
        <v>3</v>
      </c>
      <c r="S14" s="25">
        <f t="shared" ref="S14:S19" si="6">R14/R$19</f>
        <v>0.14285714285714285</v>
      </c>
      <c r="U14" s="17">
        <v>1</v>
      </c>
      <c r="V14" s="17">
        <v>0</v>
      </c>
      <c r="W14" s="20">
        <f t="shared" ref="W14:W17" si="7">V14/V$18</f>
        <v>0</v>
      </c>
      <c r="Y14" s="4"/>
      <c r="Z14" s="4"/>
      <c r="AA14" s="4"/>
      <c r="AB14" s="4"/>
    </row>
    <row r="15" spans="1:28" ht="21">
      <c r="A15" s="22">
        <f>table详细统计!B15/table详细统计!$I15</f>
        <v>0.9285714285714286</v>
      </c>
      <c r="B15" s="24">
        <f>table详细统计!C15/table详细统计!$I15</f>
        <v>0</v>
      </c>
      <c r="C15" s="22">
        <f>table详细统计!D15/table详细统计!$I15</f>
        <v>0</v>
      </c>
      <c r="D15" s="24">
        <f>table详细统计!E15/table详细统计!$I15</f>
        <v>0</v>
      </c>
      <c r="E15" s="22">
        <f>table详细统计!F15/table详细统计!$I15</f>
        <v>0</v>
      </c>
      <c r="F15" s="24">
        <f>table详细统计!G15/table详细统计!$I15</f>
        <v>7.1428571428571425E-2</v>
      </c>
      <c r="G15" s="22">
        <f>table详细统计!H15/table详细统计!$I15</f>
        <v>0</v>
      </c>
      <c r="H15" s="24">
        <f t="shared" si="0"/>
        <v>1</v>
      </c>
      <c r="I15" s="20" t="s">
        <v>37</v>
      </c>
      <c r="J15" s="17">
        <v>4</v>
      </c>
      <c r="K15" s="20">
        <f t="shared" si="4"/>
        <v>0.15384615384615385</v>
      </c>
      <c r="L15" s="20">
        <f t="shared" ref="L15:L17" si="8">K15+L14</f>
        <v>0.88461538461538458</v>
      </c>
      <c r="M15" s="17" t="s">
        <v>41</v>
      </c>
      <c r="N15" s="17">
        <v>0</v>
      </c>
      <c r="O15" s="20">
        <f t="shared" si="5"/>
        <v>0</v>
      </c>
      <c r="Q15" s="16" t="s">
        <v>51</v>
      </c>
      <c r="R15" s="16">
        <v>0</v>
      </c>
      <c r="S15" s="25">
        <f t="shared" si="6"/>
        <v>0</v>
      </c>
      <c r="U15" s="17">
        <v>2</v>
      </c>
      <c r="V15" s="17">
        <v>7</v>
      </c>
      <c r="W15" s="20">
        <f t="shared" si="7"/>
        <v>0.36842105263157893</v>
      </c>
      <c r="X15" s="15" t="s">
        <v>143</v>
      </c>
      <c r="Y15" s="4"/>
      <c r="Z15" s="4"/>
      <c r="AA15" s="4"/>
      <c r="AB15" s="4"/>
    </row>
    <row r="16" spans="1:28" ht="21">
      <c r="A16" s="22">
        <f>table详细统计!B16/table详细统计!$I16</f>
        <v>0.5</v>
      </c>
      <c r="B16" s="24">
        <f>table详细统计!C16/table详细统计!$I16</f>
        <v>0</v>
      </c>
      <c r="C16" s="22">
        <f>table详细统计!D16/table详细统计!$I16</f>
        <v>0.2</v>
      </c>
      <c r="D16" s="24">
        <f>table详细统计!E16/table详细统计!$I16</f>
        <v>0</v>
      </c>
      <c r="E16" s="22">
        <f>table详细统计!F16/table详细统计!$I16</f>
        <v>0</v>
      </c>
      <c r="F16" s="24">
        <f>table详细统计!G16/table详细统计!$I16</f>
        <v>0.1</v>
      </c>
      <c r="G16" s="22">
        <f>table详细统计!H16/table详细统计!$I16</f>
        <v>0.2</v>
      </c>
      <c r="H16" s="24">
        <f t="shared" si="0"/>
        <v>1</v>
      </c>
      <c r="I16" s="20" t="s">
        <v>38</v>
      </c>
      <c r="J16" s="17">
        <v>1</v>
      </c>
      <c r="K16" s="20">
        <f t="shared" si="4"/>
        <v>3.8461538461538464E-2</v>
      </c>
      <c r="L16" s="20">
        <f t="shared" si="8"/>
        <v>0.92307692307692302</v>
      </c>
      <c r="M16" s="17"/>
      <c r="N16" s="17">
        <f>SUM(N13:N15)</f>
        <v>26</v>
      </c>
      <c r="O16" s="20">
        <f>N16/N$16</f>
        <v>1</v>
      </c>
      <c r="Q16" s="16" t="s">
        <v>52</v>
      </c>
      <c r="R16" s="16">
        <v>1</v>
      </c>
      <c r="S16" s="25">
        <f t="shared" si="6"/>
        <v>4.7619047619047616E-2</v>
      </c>
      <c r="U16" s="17">
        <v>3</v>
      </c>
      <c r="V16" s="17">
        <v>0</v>
      </c>
      <c r="W16" s="20">
        <f t="shared" si="7"/>
        <v>0</v>
      </c>
      <c r="Y16" s="4"/>
      <c r="Z16" s="4"/>
      <c r="AA16" s="4"/>
      <c r="AB16" s="4"/>
    </row>
    <row r="17" spans="1:28" ht="21">
      <c r="A17" s="22">
        <f>table详细统计!B17/table详细统计!$I17</f>
        <v>0.25</v>
      </c>
      <c r="B17" s="24">
        <f>table详细统计!C17/table详细统计!$I17</f>
        <v>0</v>
      </c>
      <c r="C17" s="22">
        <f>table详细统计!D17/table详细统计!$I17</f>
        <v>0</v>
      </c>
      <c r="D17" s="24">
        <f>table详细统计!E17/table详细统计!$I17</f>
        <v>0</v>
      </c>
      <c r="E17" s="22">
        <f>table详细统计!F17/table详细统计!$I17</f>
        <v>0.75</v>
      </c>
      <c r="F17" s="24">
        <f>table详细统计!G17/table详细统计!$I17</f>
        <v>0</v>
      </c>
      <c r="G17" s="22">
        <f>table详细统计!H17/table详细统计!$I17</f>
        <v>0</v>
      </c>
      <c r="H17" s="24">
        <f t="shared" si="0"/>
        <v>1</v>
      </c>
      <c r="I17" s="20" t="s">
        <v>39</v>
      </c>
      <c r="J17" s="17">
        <v>2</v>
      </c>
      <c r="K17" s="20">
        <f t="shared" si="4"/>
        <v>7.6923076923076927E-2</v>
      </c>
      <c r="L17" s="20">
        <f t="shared" si="8"/>
        <v>1</v>
      </c>
      <c r="M17" s="17"/>
      <c r="N17" s="17"/>
      <c r="O17" s="20"/>
      <c r="Q17" s="16" t="s">
        <v>57</v>
      </c>
      <c r="R17" s="16">
        <v>12</v>
      </c>
      <c r="S17" s="25">
        <f t="shared" si="6"/>
        <v>0.5714285714285714</v>
      </c>
      <c r="U17" s="17">
        <v>4</v>
      </c>
      <c r="V17" s="17">
        <v>3</v>
      </c>
      <c r="W17" s="20">
        <f t="shared" si="7"/>
        <v>0.15789473684210525</v>
      </c>
      <c r="Y17" s="4"/>
      <c r="Z17" s="4"/>
      <c r="AA17" s="4"/>
      <c r="AB17" s="4"/>
    </row>
    <row r="18" spans="1:28" ht="21">
      <c r="A18" s="22">
        <f>table详细统计!B18/table详细统计!$I18</f>
        <v>0.66666666666666663</v>
      </c>
      <c r="B18" s="24">
        <f>table详细统计!C18/table详细统计!$I18</f>
        <v>0</v>
      </c>
      <c r="C18" s="22">
        <f>table详细统计!D18/table详细统计!$I18</f>
        <v>0</v>
      </c>
      <c r="D18" s="24">
        <f>table详细统计!E18/table详细统计!$I18</f>
        <v>0</v>
      </c>
      <c r="E18" s="22">
        <f>table详细统计!F18/table详细统计!$I18</f>
        <v>0</v>
      </c>
      <c r="F18" s="24">
        <f>table详细统计!G18/table详细统计!$I18</f>
        <v>0.33333333333333331</v>
      </c>
      <c r="G18" s="22">
        <f>table详细统计!H18/table详细统计!$I18</f>
        <v>0</v>
      </c>
      <c r="H18" s="24">
        <f t="shared" si="0"/>
        <v>1</v>
      </c>
      <c r="I18" s="20" t="s">
        <v>42</v>
      </c>
      <c r="J18" s="17">
        <v>0</v>
      </c>
      <c r="K18" s="20">
        <f t="shared" si="4"/>
        <v>0</v>
      </c>
      <c r="L18" s="20"/>
      <c r="M18" s="17"/>
      <c r="N18" s="17"/>
      <c r="O18" s="20"/>
      <c r="Q18" s="16" t="s">
        <v>58</v>
      </c>
      <c r="R18" s="16">
        <v>0</v>
      </c>
      <c r="S18" s="25">
        <f t="shared" si="6"/>
        <v>0</v>
      </c>
      <c r="U18" s="17"/>
      <c r="V18" s="17">
        <f>SUM(V13:V17)</f>
        <v>19</v>
      </c>
      <c r="W18" s="20">
        <f>V18/V$18</f>
        <v>1</v>
      </c>
      <c r="Y18" s="4"/>
      <c r="Z18" s="4"/>
      <c r="AA18" s="4"/>
      <c r="AB18" s="4"/>
    </row>
    <row r="19" spans="1:28" ht="21">
      <c r="A19" s="22">
        <f>table详细统计!B19/table详细统计!$I19</f>
        <v>0.78260869565217395</v>
      </c>
      <c r="B19" s="24">
        <f>table详细统计!C19/table详细统计!$I19</f>
        <v>0</v>
      </c>
      <c r="C19" s="22">
        <f>table详细统计!D19/table详细统计!$I19</f>
        <v>0</v>
      </c>
      <c r="D19" s="24">
        <f>table详细统计!E19/table详细统计!$I19</f>
        <v>0</v>
      </c>
      <c r="E19" s="22">
        <f>table详细统计!F19/table详细统计!$I19</f>
        <v>0.21739130434782608</v>
      </c>
      <c r="F19" s="24">
        <f>table详细统计!G19/table详细统计!$I19</f>
        <v>0</v>
      </c>
      <c r="G19" s="22">
        <f>table详细统计!H19/table详细统计!$I19</f>
        <v>0</v>
      </c>
      <c r="H19" s="24">
        <f t="shared" si="0"/>
        <v>1</v>
      </c>
      <c r="I19" s="20"/>
      <c r="J19" s="17">
        <f>SUM(J13:J18)</f>
        <v>26</v>
      </c>
      <c r="K19" s="20">
        <f t="shared" si="4"/>
        <v>1</v>
      </c>
      <c r="L19" s="20"/>
      <c r="M19" s="17"/>
      <c r="N19" s="17"/>
      <c r="O19" s="20"/>
      <c r="Q19" s="16" t="s">
        <v>20</v>
      </c>
      <c r="R19" s="16">
        <f>SUM(R13:R18)</f>
        <v>21</v>
      </c>
      <c r="S19" s="25">
        <f t="shared" si="6"/>
        <v>1</v>
      </c>
      <c r="U19" s="17"/>
      <c r="V19" s="17"/>
      <c r="W19" s="20"/>
      <c r="Y19" s="4"/>
      <c r="Z19" s="4"/>
      <c r="AA19" s="4"/>
      <c r="AB19" s="4"/>
    </row>
    <row r="20" spans="1:28" ht="21">
      <c r="A20" s="22">
        <f>table详细统计!B20/table详细统计!$I20</f>
        <v>0.81818181818181823</v>
      </c>
      <c r="B20" s="24">
        <f>table详细统计!C20/table详细统计!$I20</f>
        <v>0</v>
      </c>
      <c r="C20" s="22">
        <f>table详细统计!D20/table详细统计!$I20</f>
        <v>0</v>
      </c>
      <c r="D20" s="24">
        <f>table详细统计!E20/table详细统计!$I20</f>
        <v>0</v>
      </c>
      <c r="E20" s="22">
        <f>table详细统计!F20/table详细统计!$I20</f>
        <v>0.18181818181818182</v>
      </c>
      <c r="F20" s="24">
        <f>table详细统计!G20/table详细统计!$I20</f>
        <v>0</v>
      </c>
      <c r="G20" s="22">
        <f>table详细统计!H20/table详细统计!$I20</f>
        <v>0</v>
      </c>
      <c r="H20" s="24">
        <f t="shared" si="0"/>
        <v>1</v>
      </c>
      <c r="I20" s="20"/>
      <c r="J20" s="17"/>
      <c r="K20" s="17"/>
      <c r="L20" s="20"/>
      <c r="M20" s="17"/>
      <c r="N20" s="17"/>
      <c r="O20" s="20"/>
      <c r="Y20" s="4"/>
      <c r="Z20" s="4"/>
      <c r="AA20" s="4"/>
      <c r="AB20" s="4"/>
    </row>
    <row r="21" spans="1:28" ht="21">
      <c r="A21" s="22">
        <f>table详细统计!B21/table详细统计!$I21</f>
        <v>0.33333333333333331</v>
      </c>
      <c r="B21" s="24">
        <f>table详细统计!C21/table详细统计!$I21</f>
        <v>0</v>
      </c>
      <c r="C21" s="22">
        <f>table详细统计!D21/table详细统计!$I21</f>
        <v>0</v>
      </c>
      <c r="D21" s="24">
        <f>table详细统计!E21/table详细统计!$I21</f>
        <v>0</v>
      </c>
      <c r="E21" s="22">
        <f>table详细统计!F21/table详细统计!$I21</f>
        <v>0.66666666666666663</v>
      </c>
      <c r="F21" s="24">
        <f>table详细统计!G21/table详细统计!$I21</f>
        <v>0</v>
      </c>
      <c r="G21" s="22">
        <f>table详细统计!H21/table详细统计!$I21</f>
        <v>0</v>
      </c>
      <c r="H21" s="24">
        <f t="shared" si="0"/>
        <v>1</v>
      </c>
      <c r="I21" s="41" t="s">
        <v>32</v>
      </c>
      <c r="J21" s="41"/>
      <c r="K21" s="41"/>
      <c r="L21" s="20"/>
      <c r="M21" s="41" t="s">
        <v>48</v>
      </c>
      <c r="N21" s="41"/>
      <c r="O21" s="41"/>
      <c r="Q21" s="41" t="s">
        <v>72</v>
      </c>
      <c r="R21" s="41"/>
      <c r="S21" s="41"/>
      <c r="U21" s="11" t="s">
        <v>45</v>
      </c>
      <c r="V21" s="11"/>
      <c r="W21" s="11" t="s">
        <v>46</v>
      </c>
      <c r="Y21" s="4"/>
      <c r="Z21" s="4"/>
      <c r="AA21" s="4"/>
      <c r="AB21" s="4"/>
    </row>
    <row r="22" spans="1:28" ht="21">
      <c r="A22" s="22">
        <f>table详细统计!B22/table详细统计!$I22</f>
        <v>0.66666666666666663</v>
      </c>
      <c r="B22" s="24">
        <f>table详细统计!C22/table详细统计!$I22</f>
        <v>0</v>
      </c>
      <c r="C22" s="22">
        <f>table详细统计!D22/table详细统计!$I22</f>
        <v>0</v>
      </c>
      <c r="D22" s="24">
        <f>table详细统计!E22/table详细统计!$I22</f>
        <v>0</v>
      </c>
      <c r="E22" s="22">
        <f>table详细统计!F22/table详细统计!$I22</f>
        <v>0.33333333333333331</v>
      </c>
      <c r="F22" s="24">
        <f>table详细统计!G22/table详细统计!$I22</f>
        <v>0</v>
      </c>
      <c r="G22" s="22">
        <f>table详细统计!H22/table详细统计!$I22</f>
        <v>0</v>
      </c>
      <c r="H22" s="24">
        <f t="shared" si="0"/>
        <v>1</v>
      </c>
      <c r="I22" s="16" t="s">
        <v>27</v>
      </c>
      <c r="J22" s="17" t="s">
        <v>28</v>
      </c>
      <c r="K22" s="16" t="s">
        <v>29</v>
      </c>
      <c r="L22" s="20"/>
      <c r="M22" s="16" t="s">
        <v>27</v>
      </c>
      <c r="N22" s="17" t="s">
        <v>28</v>
      </c>
      <c r="O22" s="16" t="s">
        <v>29</v>
      </c>
      <c r="Q22" s="16" t="s">
        <v>27</v>
      </c>
      <c r="R22" s="17" t="s">
        <v>28</v>
      </c>
      <c r="S22" s="16" t="s">
        <v>29</v>
      </c>
      <c r="U22" s="11">
        <v>5</v>
      </c>
      <c r="V22" s="11"/>
      <c r="W22" s="14">
        <v>5</v>
      </c>
      <c r="Y22" s="4"/>
      <c r="Z22" s="4"/>
      <c r="AA22" s="4"/>
      <c r="AB22" s="4"/>
    </row>
    <row r="23" spans="1:28" ht="21">
      <c r="A23" s="22">
        <f>table详细统计!B23/table详细统计!$I23</f>
        <v>0.97058823529411764</v>
      </c>
      <c r="B23" s="24">
        <f>table详细统计!C23/table详细统计!$I23</f>
        <v>0</v>
      </c>
      <c r="C23" s="22">
        <f>table详细统计!D23/table详细统计!$I23</f>
        <v>0</v>
      </c>
      <c r="D23" s="24">
        <f>table详细统计!E23/table详细统计!$I23</f>
        <v>0</v>
      </c>
      <c r="E23" s="22">
        <f>table详细统计!F23/table详细统计!$I23</f>
        <v>2.9411764705882353E-2</v>
      </c>
      <c r="F23" s="24">
        <f>table详细统计!G23/table详细统计!$I23</f>
        <v>0</v>
      </c>
      <c r="G23" s="22">
        <f>table详细统计!H23/table详细统计!$I23</f>
        <v>0</v>
      </c>
      <c r="H23" s="24">
        <f t="shared" si="0"/>
        <v>1</v>
      </c>
      <c r="I23" s="17">
        <v>0</v>
      </c>
      <c r="J23" s="17">
        <f>COUNTBLANK(table详细统计!E3:E28)</f>
        <v>21</v>
      </c>
      <c r="K23" s="20">
        <f>J23/J$27</f>
        <v>0.80769230769230771</v>
      </c>
      <c r="L23" s="20"/>
      <c r="M23" s="17">
        <v>0</v>
      </c>
      <c r="N23" s="17">
        <f>COUNTBLANK(table详细统计!D3:D28)</f>
        <v>20</v>
      </c>
      <c r="O23" s="20">
        <f>N23/N$26</f>
        <v>0.76923076923076927</v>
      </c>
      <c r="Q23" s="17">
        <v>0</v>
      </c>
      <c r="R23" s="17">
        <f>COUNTBLANK(table详细统计!G3:G28)</f>
        <v>17</v>
      </c>
      <c r="S23" s="20">
        <f>R23/R$27</f>
        <v>0.65384615384615385</v>
      </c>
      <c r="U23" s="14">
        <v>10</v>
      </c>
      <c r="W23" s="14">
        <v>10</v>
      </c>
      <c r="Y23" s="4"/>
      <c r="Z23" s="4"/>
      <c r="AA23" s="4"/>
      <c r="AB23" s="4"/>
    </row>
    <row r="24" spans="1:28" ht="21">
      <c r="A24" s="22">
        <f>table详细统计!B24/table详细统计!$I24</f>
        <v>0.83333333333333337</v>
      </c>
      <c r="B24" s="24">
        <f>table详细统计!C24/table详细统计!$I24</f>
        <v>0</v>
      </c>
      <c r="C24" s="22">
        <f>table详细统计!D24/table详细统计!$I24</f>
        <v>0</v>
      </c>
      <c r="D24" s="24">
        <f>table详细统计!E24/table详细统计!$I24</f>
        <v>0</v>
      </c>
      <c r="E24" s="22">
        <f>table详细统计!F24/table详细统计!$I24</f>
        <v>0.16666666666666666</v>
      </c>
      <c r="F24" s="24">
        <f>table详细统计!G24/table详细统计!$I24</f>
        <v>0</v>
      </c>
      <c r="G24" s="22">
        <f>table详细统计!H24/table详细统计!$I24</f>
        <v>0</v>
      </c>
      <c r="H24" s="24">
        <f t="shared" si="0"/>
        <v>1</v>
      </c>
      <c r="I24" s="16" t="s">
        <v>25</v>
      </c>
      <c r="J24" s="17">
        <f t="array" ref="J24:J26">FREQUENCY(table详细统计!E3:E28,table统计分析!U22:U23)</f>
        <v>4</v>
      </c>
      <c r="K24" s="20">
        <f>J24/J$27</f>
        <v>0.15384615384615385</v>
      </c>
      <c r="L24" s="20"/>
      <c r="M24" s="17">
        <v>1</v>
      </c>
      <c r="N24" s="17">
        <f>COUNTIF(table详细统计!D3:D28,M24)</f>
        <v>4</v>
      </c>
      <c r="O24" s="20">
        <f t="shared" ref="O24:O26" si="9">N24/N$26</f>
        <v>0.15384615384615385</v>
      </c>
      <c r="Q24" s="17">
        <v>1</v>
      </c>
      <c r="R24" s="17">
        <f>COUNTIF(table详细统计!G3:G28,Q24)</f>
        <v>8</v>
      </c>
      <c r="S24" s="20">
        <f t="shared" ref="S24:S26" si="10">R24/R$27</f>
        <v>0.30769230769230771</v>
      </c>
      <c r="U24" s="14">
        <v>20</v>
      </c>
      <c r="W24" s="14">
        <v>30</v>
      </c>
      <c r="Y24" s="4"/>
      <c r="Z24" s="4"/>
      <c r="AA24" s="4"/>
      <c r="AB24" s="4"/>
    </row>
    <row r="25" spans="1:28" ht="21">
      <c r="A25" s="22">
        <f>table详细统计!B25/table详细统计!$I25</f>
        <v>0.8</v>
      </c>
      <c r="B25" s="24">
        <f>table详细统计!C25/table详细统计!$I25</f>
        <v>0</v>
      </c>
      <c r="C25" s="22">
        <f>table详细统计!D25/table详细统计!$I25</f>
        <v>0</v>
      </c>
      <c r="D25" s="24">
        <f>table详细统计!E25/table详细统计!$I25</f>
        <v>0</v>
      </c>
      <c r="E25" s="22">
        <f>table详细统计!F25/table详细统计!$I25</f>
        <v>0.2</v>
      </c>
      <c r="F25" s="24">
        <f>table详细统计!G25/table详细统计!$I25</f>
        <v>0</v>
      </c>
      <c r="G25" s="22">
        <f>table详细统计!H25/table详细统计!$I25</f>
        <v>0</v>
      </c>
      <c r="H25" s="24">
        <f t="shared" si="0"/>
        <v>1</v>
      </c>
      <c r="I25" s="20" t="s">
        <v>26</v>
      </c>
      <c r="J25" s="17">
        <v>1</v>
      </c>
      <c r="K25" s="20">
        <f>J25/J$27</f>
        <v>3.8461538461538464E-2</v>
      </c>
      <c r="L25" s="20"/>
      <c r="M25" s="17">
        <v>2</v>
      </c>
      <c r="N25" s="17">
        <f>COUNTIF(table详细统计!D4:D29,M25)</f>
        <v>2</v>
      </c>
      <c r="O25" s="20">
        <f t="shared" si="9"/>
        <v>7.6923076923076927E-2</v>
      </c>
      <c r="Q25" s="17">
        <v>2</v>
      </c>
      <c r="R25" s="17">
        <f>COUNTIF(table详细统计!G4:G29,Q25)</f>
        <v>0</v>
      </c>
      <c r="S25" s="20">
        <f t="shared" si="10"/>
        <v>0</v>
      </c>
      <c r="U25" s="14">
        <v>30</v>
      </c>
      <c r="W25" s="14"/>
      <c r="Y25" s="4"/>
      <c r="Z25" s="4"/>
      <c r="AA25" s="4"/>
      <c r="AB25" s="4"/>
    </row>
    <row r="26" spans="1:28" ht="21">
      <c r="A26" s="22">
        <f>table详细统计!B26/table详细统计!$I26</f>
        <v>0.5</v>
      </c>
      <c r="B26" s="24">
        <f>table详细统计!C26/table详细统计!$I26</f>
        <v>0</v>
      </c>
      <c r="C26" s="22">
        <f>table详细统计!D26/table详细统计!$I26</f>
        <v>0</v>
      </c>
      <c r="D26" s="24">
        <f>table详细统计!E26/table详细统计!$I26</f>
        <v>0</v>
      </c>
      <c r="E26" s="22">
        <f>table详细统计!F26/table详细统计!$I26</f>
        <v>0</v>
      </c>
      <c r="F26" s="24">
        <f>table详细统计!G26/table详细统计!$I26</f>
        <v>0.5</v>
      </c>
      <c r="G26" s="22">
        <f>table详细统计!H26/table详细统计!$I26</f>
        <v>0</v>
      </c>
      <c r="H26" s="24">
        <f t="shared" si="0"/>
        <v>1</v>
      </c>
      <c r="I26" s="20" t="s">
        <v>43</v>
      </c>
      <c r="J26" s="17">
        <v>0</v>
      </c>
      <c r="K26" s="20">
        <f>J26/J$27</f>
        <v>0</v>
      </c>
      <c r="L26" s="20"/>
      <c r="M26" s="17"/>
      <c r="N26" s="17">
        <f>SUM(N23:N25)</f>
        <v>26</v>
      </c>
      <c r="O26" s="20">
        <f t="shared" si="9"/>
        <v>1</v>
      </c>
      <c r="Q26" s="17">
        <v>3</v>
      </c>
      <c r="R26" s="17">
        <f>COUNTIF(table详细统计!G5:G30,Q26)</f>
        <v>1</v>
      </c>
      <c r="S26" s="20">
        <f t="shared" si="10"/>
        <v>3.8461538461538464E-2</v>
      </c>
      <c r="U26" s="14">
        <v>40</v>
      </c>
      <c r="W26" s="14"/>
      <c r="Y26" s="4"/>
      <c r="Z26" s="4"/>
      <c r="AA26" s="4"/>
      <c r="AB26" s="4"/>
    </row>
    <row r="27" spans="1:28">
      <c r="A27" s="22">
        <f>table详细统计!B27/table详细统计!$I27</f>
        <v>0.5</v>
      </c>
      <c r="B27" s="24">
        <f>table详细统计!C27/table详细统计!$I27</f>
        <v>0</v>
      </c>
      <c r="C27" s="22">
        <f>table详细统计!D27/table详细统计!$I27</f>
        <v>0</v>
      </c>
      <c r="D27" s="24">
        <f>table详细统计!E27/table详细统计!$I27</f>
        <v>0</v>
      </c>
      <c r="E27" s="22">
        <f>table详细统计!F27/table详细统计!$I27</f>
        <v>0</v>
      </c>
      <c r="F27" s="24">
        <f>table详细统计!G27/table详细统计!$I27</f>
        <v>0.5</v>
      </c>
      <c r="G27" s="22">
        <f>table详细统计!H27/table详细统计!$I27</f>
        <v>0</v>
      </c>
      <c r="H27" s="24">
        <f>SUM(A27:G27)</f>
        <v>1</v>
      </c>
      <c r="I27" s="20"/>
      <c r="J27" s="17">
        <f>SUM(J23:J26)</f>
        <v>26</v>
      </c>
      <c r="K27" s="20">
        <f>J27/J$27</f>
        <v>1</v>
      </c>
      <c r="L27" s="20"/>
      <c r="M27" s="17"/>
      <c r="N27" s="17"/>
      <c r="O27" s="20"/>
      <c r="Q27" s="17"/>
      <c r="R27" s="17">
        <f>SUM(R23:R26)</f>
        <v>26</v>
      </c>
      <c r="S27" s="20">
        <f>R27/R$27</f>
        <v>1</v>
      </c>
    </row>
    <row r="28" spans="1:28">
      <c r="A28" s="22">
        <f>table详细统计!B28/table详细统计!$I28</f>
        <v>0.5</v>
      </c>
      <c r="B28" s="24">
        <f>table详细统计!C28/table详细统计!$I28</f>
        <v>0</v>
      </c>
      <c r="C28" s="22">
        <f>table详细统计!D28/table详细统计!$I28</f>
        <v>0</v>
      </c>
      <c r="D28" s="24">
        <f>table详细统计!E28/table详细统计!$I28</f>
        <v>0</v>
      </c>
      <c r="E28" s="22">
        <f>table详细统计!F28/table详细统计!$I28</f>
        <v>0.5</v>
      </c>
      <c r="F28" s="24">
        <f>table详细统计!G28/table详细统计!$I28</f>
        <v>0</v>
      </c>
      <c r="G28" s="22">
        <f>table详细统计!H28/table详细统计!$I28</f>
        <v>0</v>
      </c>
      <c r="H28" s="24">
        <f t="shared" si="0"/>
        <v>1</v>
      </c>
      <c r="K28" s="15"/>
    </row>
    <row r="29" spans="1:28">
      <c r="K29" s="15"/>
    </row>
  </sheetData>
  <mergeCells count="13">
    <mergeCell ref="Y1:Z1"/>
    <mergeCell ref="Q21:S21"/>
    <mergeCell ref="Q1:S1"/>
    <mergeCell ref="Q11:S11"/>
    <mergeCell ref="U1:W1"/>
    <mergeCell ref="U11:W11"/>
    <mergeCell ref="A1:H1"/>
    <mergeCell ref="I21:K21"/>
    <mergeCell ref="I1:K1"/>
    <mergeCell ref="I11:K11"/>
    <mergeCell ref="M1:O1"/>
    <mergeCell ref="M11:O11"/>
    <mergeCell ref="M21:O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6FC2-0FFC-1645-8F50-C1FEFF58B5B9}">
  <dimension ref="A1:AH80"/>
  <sheetViews>
    <sheetView tabSelected="1" zoomScale="125" zoomScaleNormal="130" workbookViewId="0">
      <pane xSplit="2" ySplit="3" topLeftCell="F68" activePane="bottomRight" state="frozen"/>
      <selection pane="topRight" activeCell="C1" sqref="C1"/>
      <selection pane="bottomLeft" activeCell="A4" sqref="A4"/>
      <selection pane="bottomRight" activeCell="L77" sqref="L77:L78"/>
    </sheetView>
  </sheetViews>
  <sheetFormatPr baseColWidth="10" defaultColWidth="10.83203125" defaultRowHeight="16"/>
  <cols>
    <col min="1" max="1" width="10.83203125" style="28"/>
    <col min="2" max="2" width="28.83203125" style="11" bestFit="1" customWidth="1"/>
    <col min="3" max="7" width="10.83203125" style="11"/>
    <col min="8" max="9" width="10.83203125" style="15"/>
    <col min="10" max="10" width="10.83203125" style="14"/>
    <col min="11" max="11" width="10.83203125" style="11"/>
    <col min="12" max="12" width="13.6640625" style="11" bestFit="1" customWidth="1"/>
    <col min="13" max="13" width="12.83203125" style="11" bestFit="1" customWidth="1"/>
    <col min="14" max="14" width="11.1640625" style="11" bestFit="1" customWidth="1"/>
    <col min="15" max="15" width="38.33203125" style="11" bestFit="1" customWidth="1"/>
    <col min="16" max="19" width="25.33203125" style="28" customWidth="1"/>
    <col min="20" max="20" width="15.33203125" style="11" bestFit="1" customWidth="1"/>
    <col min="21" max="21" width="10.83203125" style="11"/>
    <col min="22" max="22" width="13.6640625" style="11" bestFit="1" customWidth="1"/>
    <col min="23" max="23" width="12.83203125" style="11" bestFit="1" customWidth="1"/>
    <col min="24" max="25" width="10.83203125" style="11"/>
    <col min="26" max="26" width="10.83203125" style="28"/>
    <col min="27" max="27" width="4.33203125" style="11" bestFit="1" customWidth="1"/>
    <col min="28" max="28" width="13.6640625" style="11" bestFit="1" customWidth="1"/>
    <col min="29" max="29" width="12.83203125" style="11" bestFit="1" customWidth="1"/>
    <col min="30" max="30" width="10.83203125" style="11"/>
    <col min="31" max="31" width="25.33203125" style="11" bestFit="1" customWidth="1"/>
    <col min="32" max="32" width="4" style="28" bestFit="1" customWidth="1"/>
    <col min="33" max="33" width="4" style="11" bestFit="1" customWidth="1"/>
    <col min="34" max="34" width="24.5" style="11" bestFit="1" customWidth="1"/>
    <col min="35" max="16384" width="10.83203125" style="11"/>
  </cols>
  <sheetData>
    <row r="1" spans="1:34">
      <c r="B1" s="42" t="s">
        <v>77</v>
      </c>
      <c r="C1" s="42"/>
      <c r="D1" s="42"/>
      <c r="E1" s="42"/>
      <c r="F1" s="42"/>
      <c r="G1" s="42"/>
      <c r="J1" s="42" t="s">
        <v>82</v>
      </c>
      <c r="K1" s="42"/>
      <c r="L1" s="42"/>
      <c r="M1" s="42"/>
      <c r="N1" s="42"/>
      <c r="O1" s="42"/>
      <c r="P1" s="42"/>
      <c r="Q1" s="42"/>
      <c r="T1" s="42" t="s">
        <v>83</v>
      </c>
      <c r="U1" s="42"/>
      <c r="V1" s="42"/>
      <c r="W1" s="42"/>
      <c r="X1" s="42"/>
      <c r="AA1" s="42" t="s">
        <v>84</v>
      </c>
      <c r="AB1" s="42"/>
      <c r="AC1" s="42"/>
      <c r="AD1" s="42"/>
      <c r="AE1" s="42"/>
      <c r="AH1" s="11" t="s">
        <v>85</v>
      </c>
    </row>
    <row r="2" spans="1:34">
      <c r="B2" s="28"/>
      <c r="C2" s="28" t="s">
        <v>73</v>
      </c>
      <c r="D2" s="28" t="s">
        <v>74</v>
      </c>
      <c r="E2" s="28" t="s">
        <v>75</v>
      </c>
      <c r="F2" s="28" t="s">
        <v>76</v>
      </c>
      <c r="G2" s="28" t="s">
        <v>20</v>
      </c>
      <c r="H2" s="15" t="s">
        <v>86</v>
      </c>
      <c r="J2" s="42" t="s">
        <v>80</v>
      </c>
      <c r="K2" s="42"/>
      <c r="L2" s="42"/>
      <c r="M2" s="42"/>
      <c r="N2" s="42"/>
      <c r="O2" s="42" t="s">
        <v>81</v>
      </c>
      <c r="P2" s="42" t="s">
        <v>118</v>
      </c>
      <c r="Q2" s="42" t="s">
        <v>119</v>
      </c>
      <c r="R2" s="42" t="s">
        <v>123</v>
      </c>
      <c r="T2" s="11" t="s">
        <v>22</v>
      </c>
      <c r="U2" s="11" t="s">
        <v>13</v>
      </c>
      <c r="V2" s="11" t="s">
        <v>79</v>
      </c>
      <c r="W2" s="11" t="s">
        <v>78</v>
      </c>
      <c r="X2" s="11" t="s">
        <v>19</v>
      </c>
      <c r="Y2" s="11" t="s">
        <v>113</v>
      </c>
      <c r="AA2" s="42" t="s">
        <v>80</v>
      </c>
      <c r="AB2" s="42"/>
      <c r="AC2" s="42"/>
      <c r="AD2" s="42"/>
      <c r="AE2" s="42" t="s">
        <v>81</v>
      </c>
      <c r="AF2" s="42" t="s">
        <v>112</v>
      </c>
      <c r="AG2" s="42" t="s">
        <v>116</v>
      </c>
      <c r="AH2" s="11" t="s">
        <v>122</v>
      </c>
    </row>
    <row r="3" spans="1:34">
      <c r="A3" s="42" t="s">
        <v>67</v>
      </c>
      <c r="B3" s="28" t="s">
        <v>87</v>
      </c>
      <c r="C3" s="28">
        <v>23</v>
      </c>
      <c r="D3" s="28">
        <v>11</v>
      </c>
      <c r="E3" s="28">
        <v>12</v>
      </c>
      <c r="F3" s="28"/>
      <c r="G3" s="28">
        <f>SUM(C3:F3)</f>
        <v>46</v>
      </c>
      <c r="H3" s="15">
        <v>0.45</v>
      </c>
      <c r="J3" s="14" t="s">
        <v>126</v>
      </c>
      <c r="K3" s="28" t="s">
        <v>13</v>
      </c>
      <c r="L3" s="28" t="s">
        <v>79</v>
      </c>
      <c r="M3" s="28" t="s">
        <v>78</v>
      </c>
      <c r="N3" s="28" t="s">
        <v>19</v>
      </c>
      <c r="O3" s="42"/>
      <c r="P3" s="42"/>
      <c r="Q3" s="42"/>
      <c r="R3" s="42"/>
      <c r="T3" s="11">
        <v>3</v>
      </c>
      <c r="Y3" s="11" t="s">
        <v>114</v>
      </c>
      <c r="AA3" s="11" t="s">
        <v>13</v>
      </c>
      <c r="AB3" s="11" t="s">
        <v>79</v>
      </c>
      <c r="AC3" s="11" t="s">
        <v>78</v>
      </c>
      <c r="AD3" s="11" t="s">
        <v>19</v>
      </c>
      <c r="AE3" s="42"/>
      <c r="AF3" s="42"/>
      <c r="AG3" s="42"/>
      <c r="AH3" s="11" t="s">
        <v>122</v>
      </c>
    </row>
    <row r="4" spans="1:34">
      <c r="A4" s="42"/>
      <c r="B4" s="42" t="s">
        <v>88</v>
      </c>
      <c r="C4" s="28">
        <v>3</v>
      </c>
      <c r="D4" s="28">
        <v>3</v>
      </c>
      <c r="E4" s="28">
        <v>1</v>
      </c>
      <c r="F4" s="28"/>
      <c r="G4" s="28">
        <f t="shared" ref="G4:G8" si="0">SUM(C4:F4)</f>
        <v>7</v>
      </c>
      <c r="H4" s="43">
        <v>0.43</v>
      </c>
      <c r="K4" s="28"/>
      <c r="L4" s="28">
        <v>1</v>
      </c>
      <c r="M4" s="28">
        <v>2</v>
      </c>
      <c r="N4" s="28"/>
      <c r="O4" s="28"/>
      <c r="T4" s="11">
        <v>3</v>
      </c>
      <c r="U4" s="11">
        <v>1</v>
      </c>
      <c r="V4" s="11">
        <v>2</v>
      </c>
      <c r="X4" s="11">
        <v>1</v>
      </c>
      <c r="Y4" s="11" t="s">
        <v>115</v>
      </c>
      <c r="AA4" s="11">
        <v>1</v>
      </c>
      <c r="AF4" s="28">
        <v>1</v>
      </c>
      <c r="AH4" s="11" t="s">
        <v>122</v>
      </c>
    </row>
    <row r="5" spans="1:34">
      <c r="A5" s="42"/>
      <c r="B5" s="42"/>
      <c r="C5" s="28">
        <v>5</v>
      </c>
      <c r="D5" s="28">
        <v>3</v>
      </c>
      <c r="E5" s="28">
        <v>1</v>
      </c>
      <c r="F5" s="28"/>
      <c r="G5" s="28">
        <f t="shared" si="0"/>
        <v>9</v>
      </c>
      <c r="H5" s="43"/>
      <c r="K5" s="28"/>
      <c r="L5" s="28">
        <v>1</v>
      </c>
      <c r="M5" s="28"/>
      <c r="N5" s="28"/>
      <c r="O5" s="28"/>
      <c r="T5" s="11">
        <v>4</v>
      </c>
      <c r="U5" s="11">
        <v>2</v>
      </c>
      <c r="V5" s="11">
        <v>2</v>
      </c>
      <c r="W5" s="11">
        <v>1</v>
      </c>
      <c r="Y5" s="11" t="s">
        <v>115</v>
      </c>
      <c r="AA5" s="11">
        <v>2</v>
      </c>
      <c r="AB5" s="11">
        <v>2</v>
      </c>
      <c r="AF5" s="28">
        <v>3</v>
      </c>
      <c r="AG5" s="11">
        <v>1</v>
      </c>
    </row>
    <row r="6" spans="1:34">
      <c r="A6" s="42"/>
      <c r="B6" s="42" t="s">
        <v>89</v>
      </c>
      <c r="C6" s="28">
        <v>12</v>
      </c>
      <c r="D6" s="28"/>
      <c r="E6" s="28"/>
      <c r="F6" s="28"/>
      <c r="G6" s="28">
        <f t="shared" si="0"/>
        <v>12</v>
      </c>
      <c r="H6" s="43">
        <v>0.04</v>
      </c>
      <c r="K6" s="28">
        <v>1</v>
      </c>
      <c r="L6" s="28">
        <v>1</v>
      </c>
      <c r="M6" s="28"/>
      <c r="N6" s="28"/>
      <c r="O6" s="28"/>
      <c r="T6" s="11" t="s">
        <v>117</v>
      </c>
      <c r="U6" s="11">
        <v>5</v>
      </c>
      <c r="V6" s="11">
        <v>1</v>
      </c>
      <c r="W6" s="11">
        <v>1</v>
      </c>
      <c r="X6" s="11">
        <v>1</v>
      </c>
      <c r="Y6" s="11" t="s">
        <v>114</v>
      </c>
      <c r="AB6" s="11">
        <v>1</v>
      </c>
      <c r="AF6" s="28">
        <v>1</v>
      </c>
    </row>
    <row r="7" spans="1:34">
      <c r="A7" s="42"/>
      <c r="B7" s="42"/>
      <c r="C7" s="28">
        <v>14</v>
      </c>
      <c r="D7" s="28"/>
      <c r="E7" s="28"/>
      <c r="F7" s="28"/>
      <c r="G7" s="28">
        <f t="shared" si="0"/>
        <v>14</v>
      </c>
      <c r="H7" s="43"/>
      <c r="K7" s="28"/>
      <c r="L7" s="28">
        <v>1</v>
      </c>
      <c r="M7" s="28">
        <v>2</v>
      </c>
      <c r="N7" s="28"/>
      <c r="O7" s="28"/>
      <c r="T7" s="11">
        <v>4</v>
      </c>
      <c r="W7" s="11">
        <v>1</v>
      </c>
      <c r="Y7" s="11" t="s">
        <v>114</v>
      </c>
      <c r="AB7" s="11">
        <v>1</v>
      </c>
      <c r="AF7" s="28">
        <v>1</v>
      </c>
    </row>
    <row r="8" spans="1:34">
      <c r="A8" s="42"/>
      <c r="B8" s="28" t="s">
        <v>90</v>
      </c>
      <c r="C8" s="28">
        <v>12</v>
      </c>
      <c r="D8" s="28">
        <v>12</v>
      </c>
      <c r="E8" s="28"/>
      <c r="F8" s="28">
        <v>1</v>
      </c>
      <c r="G8" s="28">
        <f t="shared" si="0"/>
        <v>25</v>
      </c>
      <c r="H8" s="15">
        <v>0.04</v>
      </c>
      <c r="K8" s="28"/>
      <c r="L8" s="28">
        <v>1</v>
      </c>
      <c r="M8" s="28">
        <v>11</v>
      </c>
      <c r="N8" s="28"/>
      <c r="O8" s="28"/>
      <c r="T8" s="11">
        <v>3</v>
      </c>
      <c r="U8" s="11">
        <v>10</v>
      </c>
      <c r="V8" s="11">
        <v>1</v>
      </c>
      <c r="Y8" s="11" t="s">
        <v>114</v>
      </c>
      <c r="AA8" s="11">
        <v>1</v>
      </c>
      <c r="AB8" s="11">
        <v>2</v>
      </c>
      <c r="AC8" s="11">
        <v>1</v>
      </c>
      <c r="AG8" s="11">
        <v>4</v>
      </c>
    </row>
    <row r="9" spans="1:34">
      <c r="A9" s="42"/>
      <c r="B9" s="28" t="s">
        <v>91</v>
      </c>
      <c r="C9" s="28">
        <v>401</v>
      </c>
      <c r="D9" s="28"/>
      <c r="E9" s="28"/>
      <c r="F9" s="28"/>
      <c r="G9" s="28"/>
      <c r="H9" s="15">
        <v>0.04</v>
      </c>
      <c r="K9" s="28"/>
      <c r="L9" s="28"/>
      <c r="M9" s="28">
        <v>6</v>
      </c>
      <c r="N9" s="28"/>
      <c r="O9" s="28"/>
      <c r="AA9" s="11">
        <v>1</v>
      </c>
      <c r="AB9" s="11">
        <v>2</v>
      </c>
      <c r="AG9" s="11">
        <v>3</v>
      </c>
    </row>
    <row r="10" spans="1:34">
      <c r="A10" s="42" t="s">
        <v>68</v>
      </c>
      <c r="B10" s="28" t="s">
        <v>92</v>
      </c>
      <c r="C10" s="28">
        <v>1</v>
      </c>
      <c r="D10" s="28"/>
      <c r="E10" s="28"/>
      <c r="F10" s="28"/>
      <c r="G10" s="28"/>
      <c r="H10" s="15">
        <v>0.35</v>
      </c>
      <c r="K10" s="28"/>
      <c r="L10" s="28"/>
      <c r="M10" s="28">
        <v>6</v>
      </c>
      <c r="N10" s="28"/>
      <c r="O10" s="28"/>
      <c r="AA10" s="11">
        <v>1</v>
      </c>
      <c r="AG10" s="11">
        <v>1</v>
      </c>
    </row>
    <row r="11" spans="1:34">
      <c r="A11" s="42"/>
      <c r="B11" s="28" t="s">
        <v>93</v>
      </c>
      <c r="C11" s="28">
        <v>1</v>
      </c>
      <c r="D11" s="28"/>
      <c r="E11" s="28"/>
      <c r="F11" s="28"/>
      <c r="G11" s="28"/>
      <c r="H11" s="15">
        <v>0.1</v>
      </c>
      <c r="K11" s="28">
        <v>1</v>
      </c>
      <c r="L11" s="28">
        <v>4</v>
      </c>
      <c r="M11" s="28">
        <f>5+5</f>
        <v>10</v>
      </c>
      <c r="N11" s="28">
        <v>1</v>
      </c>
      <c r="O11" s="28" t="s">
        <v>130</v>
      </c>
      <c r="AD11" s="11">
        <v>1</v>
      </c>
      <c r="AG11" s="11">
        <v>1</v>
      </c>
    </row>
    <row r="12" spans="1:34">
      <c r="A12" s="42"/>
      <c r="B12" s="28" t="s">
        <v>94</v>
      </c>
      <c r="C12" s="28">
        <v>1</v>
      </c>
      <c r="D12" s="28"/>
      <c r="E12" s="28"/>
      <c r="F12" s="28"/>
      <c r="G12" s="28"/>
      <c r="H12" s="15">
        <v>0.35</v>
      </c>
      <c r="K12" s="28"/>
      <c r="L12" s="28"/>
      <c r="M12" s="28">
        <v>1</v>
      </c>
      <c r="N12" s="28"/>
      <c r="O12" s="28"/>
      <c r="AA12" s="11">
        <v>1</v>
      </c>
      <c r="AB12" s="11">
        <v>1</v>
      </c>
      <c r="AF12" s="28">
        <v>2</v>
      </c>
    </row>
    <row r="13" spans="1:34">
      <c r="A13" s="42"/>
      <c r="B13" s="28" t="s">
        <v>95</v>
      </c>
      <c r="C13" s="28"/>
      <c r="D13" s="28">
        <v>2</v>
      </c>
      <c r="E13" s="28"/>
      <c r="F13" s="28"/>
      <c r="G13" s="28"/>
      <c r="H13" s="15">
        <v>0.02</v>
      </c>
      <c r="K13" s="28">
        <v>2</v>
      </c>
      <c r="L13" s="28">
        <v>4</v>
      </c>
      <c r="M13" s="28">
        <v>9</v>
      </c>
      <c r="N13" s="28">
        <v>1</v>
      </c>
      <c r="O13" s="28" t="s">
        <v>129</v>
      </c>
      <c r="P13" s="28" t="s">
        <v>11</v>
      </c>
      <c r="AA13" s="11">
        <v>1</v>
      </c>
      <c r="AG13" s="11">
        <v>1</v>
      </c>
    </row>
    <row r="14" spans="1:34">
      <c r="A14" s="42"/>
      <c r="B14" s="28" t="s">
        <v>96</v>
      </c>
      <c r="C14" s="28"/>
      <c r="D14" s="28">
        <v>1</v>
      </c>
      <c r="E14" s="28"/>
      <c r="F14" s="28"/>
      <c r="G14" s="28"/>
      <c r="H14" s="15">
        <v>0.14000000000000001</v>
      </c>
      <c r="K14" s="28">
        <v>2</v>
      </c>
      <c r="L14" s="28"/>
      <c r="M14" s="28"/>
      <c r="N14" s="28">
        <v>1</v>
      </c>
      <c r="O14" s="28" t="s">
        <v>121</v>
      </c>
      <c r="P14" s="28" t="s">
        <v>13</v>
      </c>
      <c r="Q14" s="28">
        <v>1</v>
      </c>
      <c r="AA14" s="11">
        <v>1</v>
      </c>
      <c r="AG14" s="11">
        <v>1</v>
      </c>
    </row>
    <row r="15" spans="1:34">
      <c r="A15" s="42"/>
      <c r="B15" s="28" t="s">
        <v>97</v>
      </c>
      <c r="C15" s="28">
        <v>2</v>
      </c>
      <c r="D15" s="28"/>
      <c r="E15" s="28">
        <v>1</v>
      </c>
      <c r="F15" s="28"/>
      <c r="G15" s="28"/>
      <c r="H15" s="15">
        <v>0.02</v>
      </c>
      <c r="K15" s="28">
        <v>2</v>
      </c>
      <c r="L15" s="28">
        <v>2</v>
      </c>
      <c r="M15" s="28"/>
      <c r="N15" s="28">
        <v>1</v>
      </c>
      <c r="O15" s="28" t="s">
        <v>120</v>
      </c>
      <c r="AA15" s="11">
        <v>1</v>
      </c>
      <c r="AG15" s="11">
        <v>1</v>
      </c>
    </row>
    <row r="16" spans="1:34">
      <c r="A16" s="42"/>
      <c r="B16" s="28" t="s">
        <v>98</v>
      </c>
      <c r="C16" s="28">
        <v>1</v>
      </c>
      <c r="D16" s="28"/>
      <c r="E16" s="28"/>
      <c r="F16" s="28">
        <v>1</v>
      </c>
      <c r="G16" s="28"/>
      <c r="H16" s="15">
        <v>0.02</v>
      </c>
      <c r="K16" s="28">
        <v>1</v>
      </c>
      <c r="L16" s="28"/>
      <c r="M16" s="28"/>
      <c r="N16" s="28"/>
      <c r="O16" s="28" t="s">
        <v>120</v>
      </c>
      <c r="P16" s="28" t="s">
        <v>13</v>
      </c>
      <c r="Q16" s="28">
        <v>1</v>
      </c>
      <c r="AB16" s="11">
        <v>1</v>
      </c>
      <c r="AF16" s="28">
        <v>1</v>
      </c>
    </row>
    <row r="17" spans="1:33" s="28" customFormat="1">
      <c r="A17" s="42" t="s">
        <v>104</v>
      </c>
      <c r="B17" s="28" t="s">
        <v>99</v>
      </c>
      <c r="C17" s="28">
        <v>3</v>
      </c>
      <c r="H17" s="15">
        <v>0.15</v>
      </c>
      <c r="I17" s="15"/>
      <c r="J17" s="14"/>
      <c r="K17" s="28">
        <v>1</v>
      </c>
      <c r="L17" s="29"/>
      <c r="AB17" s="28">
        <v>1</v>
      </c>
      <c r="AF17" s="28">
        <v>1</v>
      </c>
    </row>
    <row r="18" spans="1:33">
      <c r="A18" s="42"/>
      <c r="B18" s="28" t="s">
        <v>101</v>
      </c>
      <c r="C18" s="28">
        <v>1</v>
      </c>
      <c r="D18" s="28">
        <v>1</v>
      </c>
      <c r="E18" s="28"/>
      <c r="F18" s="28"/>
      <c r="G18" s="28"/>
      <c r="H18" s="15">
        <v>0.15</v>
      </c>
      <c r="K18" s="28"/>
      <c r="L18" s="28">
        <v>1</v>
      </c>
      <c r="M18" s="28"/>
      <c r="N18" s="28"/>
      <c r="O18" s="28" t="s">
        <v>120</v>
      </c>
      <c r="R18" s="28" t="s">
        <v>124</v>
      </c>
      <c r="AB18" s="11">
        <v>1</v>
      </c>
      <c r="AF18" s="28">
        <v>1</v>
      </c>
    </row>
    <row r="19" spans="1:33">
      <c r="A19" s="42"/>
      <c r="B19" s="28" t="s">
        <v>102</v>
      </c>
      <c r="C19" s="28">
        <v>2</v>
      </c>
      <c r="D19" s="28">
        <v>1</v>
      </c>
      <c r="E19" s="28"/>
      <c r="F19" s="28"/>
      <c r="G19" s="28"/>
      <c r="H19" s="15">
        <v>0.15</v>
      </c>
      <c r="K19" s="28">
        <v>1</v>
      </c>
      <c r="L19" s="28"/>
      <c r="M19" s="28"/>
      <c r="N19" s="28"/>
      <c r="O19" s="28"/>
      <c r="AB19" s="11">
        <v>1</v>
      </c>
      <c r="AF19" s="28">
        <v>1</v>
      </c>
    </row>
    <row r="20" spans="1:33" s="28" customFormat="1" ht="64">
      <c r="A20" s="42"/>
      <c r="B20" s="28" t="s">
        <v>111</v>
      </c>
      <c r="C20" s="28">
        <v>3</v>
      </c>
      <c r="D20" s="28">
        <v>2</v>
      </c>
      <c r="H20" s="15">
        <v>0.25</v>
      </c>
      <c r="I20" s="15"/>
      <c r="J20" s="34"/>
      <c r="K20" s="31">
        <v>1</v>
      </c>
      <c r="L20" s="31"/>
      <c r="M20" s="31"/>
      <c r="N20" s="31"/>
      <c r="O20" s="32" t="s">
        <v>135</v>
      </c>
      <c r="P20" s="31"/>
      <c r="Q20" s="31"/>
      <c r="R20" s="31" t="s">
        <v>125</v>
      </c>
      <c r="AB20" s="28">
        <v>1</v>
      </c>
      <c r="AG20" s="28">
        <v>1</v>
      </c>
    </row>
    <row r="21" spans="1:33">
      <c r="A21" s="42"/>
      <c r="B21" s="28" t="s">
        <v>100</v>
      </c>
      <c r="C21" s="28">
        <v>4</v>
      </c>
      <c r="D21" s="28">
        <v>2</v>
      </c>
      <c r="E21" s="28"/>
      <c r="F21" s="28"/>
      <c r="G21" s="28"/>
      <c r="H21" s="15">
        <v>0.15</v>
      </c>
      <c r="J21" s="14">
        <v>1</v>
      </c>
      <c r="K21" s="12">
        <v>33</v>
      </c>
      <c r="L21" s="12"/>
      <c r="M21" s="33">
        <v>1</v>
      </c>
      <c r="N21" s="33"/>
      <c r="O21" s="28"/>
      <c r="AB21" s="11">
        <v>1</v>
      </c>
      <c r="AF21" s="28">
        <v>1</v>
      </c>
    </row>
    <row r="22" spans="1:33" ht="64">
      <c r="A22" s="42"/>
      <c r="B22" s="28" t="s">
        <v>103</v>
      </c>
      <c r="C22" s="28">
        <v>3</v>
      </c>
      <c r="D22" s="28">
        <v>1</v>
      </c>
      <c r="E22" s="28"/>
      <c r="F22" s="28"/>
      <c r="G22" s="28"/>
      <c r="H22" s="15">
        <v>0.15</v>
      </c>
      <c r="K22" s="28"/>
      <c r="L22" s="28"/>
      <c r="M22" s="28">
        <v>1</v>
      </c>
      <c r="N22" s="28"/>
      <c r="O22" s="30" t="s">
        <v>127</v>
      </c>
      <c r="AA22" s="11">
        <v>1</v>
      </c>
      <c r="AF22" s="28">
        <v>1</v>
      </c>
    </row>
    <row r="23" spans="1:33">
      <c r="A23" s="42" t="s">
        <v>7</v>
      </c>
      <c r="B23" s="28" t="s">
        <v>105</v>
      </c>
      <c r="C23" s="28">
        <v>2</v>
      </c>
      <c r="D23" s="28">
        <v>3</v>
      </c>
      <c r="E23" s="28"/>
      <c r="F23" s="28">
        <v>1</v>
      </c>
      <c r="G23" s="28"/>
      <c r="H23" s="15">
        <v>0.1</v>
      </c>
      <c r="K23" s="28">
        <v>2</v>
      </c>
      <c r="L23" s="28"/>
      <c r="M23" s="28">
        <v>2</v>
      </c>
      <c r="N23" s="28"/>
      <c r="O23" s="28"/>
      <c r="AA23" s="11">
        <v>3</v>
      </c>
      <c r="AB23" s="11">
        <v>1</v>
      </c>
      <c r="AF23" s="28">
        <v>3</v>
      </c>
      <c r="AG23" s="11">
        <v>1</v>
      </c>
    </row>
    <row r="24" spans="1:33" ht="32">
      <c r="A24" s="42"/>
      <c r="B24" s="28" t="s">
        <v>106</v>
      </c>
      <c r="C24" s="28">
        <v>3</v>
      </c>
      <c r="D24" s="28"/>
      <c r="E24" s="28"/>
      <c r="F24" s="28"/>
      <c r="G24" s="28"/>
      <c r="H24" s="15">
        <v>0.1</v>
      </c>
      <c r="K24" s="14">
        <v>1</v>
      </c>
      <c r="L24" s="28"/>
      <c r="M24" s="28"/>
      <c r="N24" s="28"/>
      <c r="O24" s="30" t="s">
        <v>128</v>
      </c>
      <c r="AA24" s="11">
        <v>1</v>
      </c>
      <c r="AF24" s="28">
        <v>1</v>
      </c>
    </row>
    <row r="25" spans="1:33" ht="32">
      <c r="A25" s="42"/>
      <c r="B25" s="28" t="s">
        <v>107</v>
      </c>
      <c r="C25" s="28">
        <v>2</v>
      </c>
      <c r="D25" s="28"/>
      <c r="E25" s="28"/>
      <c r="F25" s="28"/>
      <c r="G25" s="28"/>
      <c r="H25" s="15">
        <v>0.35</v>
      </c>
      <c r="K25" s="14">
        <v>1</v>
      </c>
      <c r="L25" s="28"/>
      <c r="M25" s="28"/>
      <c r="N25" s="28"/>
      <c r="O25" s="30" t="s">
        <v>128</v>
      </c>
      <c r="AA25" s="11">
        <v>1</v>
      </c>
      <c r="AF25" s="28">
        <v>1</v>
      </c>
    </row>
    <row r="26" spans="1:33">
      <c r="A26" s="42"/>
      <c r="B26" s="28" t="s">
        <v>108</v>
      </c>
      <c r="C26" s="28">
        <v>4</v>
      </c>
      <c r="D26" s="28">
        <v>3</v>
      </c>
      <c r="E26" s="28">
        <v>1</v>
      </c>
      <c r="F26" s="28"/>
      <c r="G26" s="28"/>
      <c r="H26" s="15">
        <v>0.2</v>
      </c>
      <c r="K26" s="28">
        <v>1</v>
      </c>
      <c r="L26" s="28"/>
      <c r="M26" s="28"/>
      <c r="N26" s="28"/>
      <c r="O26" s="28" t="s">
        <v>120</v>
      </c>
      <c r="AA26" s="11">
        <v>6</v>
      </c>
      <c r="AF26" s="28">
        <v>2</v>
      </c>
      <c r="AG26" s="11">
        <v>4</v>
      </c>
    </row>
    <row r="27" spans="1:33" ht="32">
      <c r="A27" s="42"/>
      <c r="B27" s="28" t="s">
        <v>109</v>
      </c>
      <c r="C27" s="28">
        <v>4</v>
      </c>
      <c r="D27" s="28">
        <v>2</v>
      </c>
      <c r="E27" s="28"/>
      <c r="F27" s="28"/>
      <c r="G27" s="28"/>
      <c r="H27" s="15">
        <v>0.1</v>
      </c>
      <c r="K27" s="28">
        <v>1</v>
      </c>
      <c r="L27" s="28"/>
      <c r="M27" s="28"/>
      <c r="N27" s="28"/>
      <c r="O27" s="30" t="s">
        <v>128</v>
      </c>
      <c r="AA27" s="11">
        <v>5</v>
      </c>
      <c r="AF27" s="28">
        <v>1</v>
      </c>
      <c r="AG27" s="11">
        <v>4</v>
      </c>
    </row>
    <row r="28" spans="1:33" ht="32">
      <c r="A28" s="42"/>
      <c r="B28" s="28" t="s">
        <v>110</v>
      </c>
      <c r="C28" s="28">
        <v>2</v>
      </c>
      <c r="D28" s="28">
        <v>1</v>
      </c>
      <c r="E28" s="28"/>
      <c r="F28" s="28"/>
      <c r="G28" s="28"/>
      <c r="H28" s="15">
        <v>0.15</v>
      </c>
      <c r="J28" s="35">
        <v>1</v>
      </c>
      <c r="K28" s="33">
        <v>1</v>
      </c>
      <c r="L28" s="33"/>
      <c r="M28" s="33">
        <v>1</v>
      </c>
      <c r="N28" s="33"/>
      <c r="O28" s="30" t="s">
        <v>128</v>
      </c>
      <c r="P28" s="33"/>
      <c r="Q28" s="33"/>
      <c r="R28" s="33"/>
      <c r="AA28" s="11">
        <v>2</v>
      </c>
      <c r="AG28" s="11">
        <v>2</v>
      </c>
    </row>
    <row r="29" spans="1:33">
      <c r="A29" s="42"/>
      <c r="B29" s="28"/>
      <c r="C29" s="28"/>
      <c r="D29" s="28"/>
      <c r="E29" s="28"/>
      <c r="F29" s="28"/>
      <c r="G29" s="28"/>
      <c r="K29" s="28"/>
      <c r="L29" s="28">
        <v>1</v>
      </c>
      <c r="M29" s="28"/>
      <c r="N29" s="28"/>
      <c r="O29" s="28"/>
      <c r="AA29" s="11">
        <v>2</v>
      </c>
      <c r="AG29" s="11">
        <v>2</v>
      </c>
    </row>
    <row r="30" spans="1:33">
      <c r="B30" s="28"/>
      <c r="C30" s="28"/>
      <c r="D30" s="28"/>
      <c r="E30" s="28"/>
      <c r="F30" s="28"/>
      <c r="G30" s="28"/>
      <c r="K30" s="28"/>
      <c r="L30" s="28">
        <v>1</v>
      </c>
      <c r="M30" s="28"/>
      <c r="N30" s="28"/>
      <c r="O30" s="28"/>
      <c r="AA30" s="11">
        <v>2</v>
      </c>
      <c r="AG30" s="11">
        <v>2</v>
      </c>
    </row>
    <row r="31" spans="1:33" ht="32">
      <c r="B31" s="28"/>
      <c r="C31" s="28"/>
      <c r="D31" s="28"/>
      <c r="E31" s="28"/>
      <c r="F31" s="28"/>
      <c r="G31" s="28"/>
      <c r="J31" s="14">
        <v>1</v>
      </c>
      <c r="K31" s="28">
        <v>1</v>
      </c>
      <c r="L31" s="28"/>
      <c r="M31" s="28">
        <v>1</v>
      </c>
      <c r="N31" s="28"/>
      <c r="O31" s="30" t="s">
        <v>128</v>
      </c>
    </row>
    <row r="32" spans="1:33" ht="32">
      <c r="J32" s="14">
        <v>1</v>
      </c>
      <c r="K32" s="11">
        <v>1</v>
      </c>
      <c r="M32" s="11">
        <v>1</v>
      </c>
      <c r="O32" s="30" t="s">
        <v>128</v>
      </c>
    </row>
    <row r="33" spans="10:18">
      <c r="L33" s="11">
        <v>1</v>
      </c>
    </row>
    <row r="34" spans="10:18" ht="32">
      <c r="J34" s="14">
        <v>1</v>
      </c>
      <c r="K34" s="11">
        <v>1</v>
      </c>
      <c r="M34" s="11">
        <v>1</v>
      </c>
      <c r="O34" s="30" t="s">
        <v>128</v>
      </c>
    </row>
    <row r="35" spans="10:18">
      <c r="L35" s="11">
        <v>1</v>
      </c>
    </row>
    <row r="36" spans="10:18">
      <c r="J36" s="14">
        <v>1</v>
      </c>
      <c r="K36" s="11">
        <v>1</v>
      </c>
      <c r="M36" s="11">
        <v>1</v>
      </c>
    </row>
    <row r="37" spans="10:18">
      <c r="L37" s="11">
        <v>1</v>
      </c>
    </row>
    <row r="38" spans="10:18">
      <c r="L38" s="11">
        <v>1</v>
      </c>
    </row>
    <row r="39" spans="10:18" ht="32">
      <c r="J39" s="14">
        <v>1</v>
      </c>
      <c r="K39" s="11">
        <v>1</v>
      </c>
      <c r="M39" s="11">
        <v>1</v>
      </c>
      <c r="O39" s="30" t="s">
        <v>128</v>
      </c>
    </row>
    <row r="40" spans="10:18">
      <c r="L40" s="11">
        <v>1</v>
      </c>
    </row>
    <row r="41" spans="10:18">
      <c r="J41" s="34"/>
      <c r="K41" s="31"/>
      <c r="L41" s="31">
        <v>1</v>
      </c>
      <c r="M41" s="31"/>
      <c r="N41" s="31"/>
      <c r="O41" s="31"/>
      <c r="P41" s="31"/>
      <c r="Q41" s="31"/>
      <c r="R41" s="31"/>
    </row>
    <row r="42" spans="10:18" ht="32">
      <c r="K42" s="11">
        <v>1</v>
      </c>
      <c r="O42" s="30" t="s">
        <v>131</v>
      </c>
    </row>
    <row r="43" spans="10:18" ht="48">
      <c r="K43" s="11">
        <v>2</v>
      </c>
      <c r="O43" s="30" t="s">
        <v>134</v>
      </c>
    </row>
    <row r="44" spans="10:18" ht="32">
      <c r="K44" s="11">
        <v>7</v>
      </c>
      <c r="L44" s="11">
        <v>1</v>
      </c>
      <c r="M44" s="11">
        <v>4</v>
      </c>
      <c r="O44" s="30" t="s">
        <v>133</v>
      </c>
    </row>
    <row r="45" spans="10:18">
      <c r="J45" s="14">
        <v>1</v>
      </c>
      <c r="K45" s="11">
        <v>2</v>
      </c>
      <c r="L45" s="11">
        <v>1</v>
      </c>
      <c r="O45" s="11" t="s">
        <v>132</v>
      </c>
      <c r="P45" s="28" t="s">
        <v>21</v>
      </c>
    </row>
    <row r="46" spans="10:18">
      <c r="K46" s="11">
        <v>1</v>
      </c>
      <c r="L46" s="11">
        <v>2</v>
      </c>
      <c r="M46" s="11">
        <v>6</v>
      </c>
      <c r="O46" s="11" t="s">
        <v>136</v>
      </c>
    </row>
    <row r="47" spans="10:18" ht="48">
      <c r="K47" s="11">
        <v>7</v>
      </c>
      <c r="M47" s="11">
        <v>1</v>
      </c>
      <c r="N47" s="11">
        <v>2</v>
      </c>
      <c r="O47" s="30" t="s">
        <v>137</v>
      </c>
    </row>
    <row r="48" spans="10:18">
      <c r="K48" s="11">
        <v>3</v>
      </c>
      <c r="L48" s="11">
        <v>1</v>
      </c>
      <c r="R48" s="28" t="s">
        <v>138</v>
      </c>
    </row>
    <row r="49" spans="10:15">
      <c r="K49" s="11">
        <v>3</v>
      </c>
      <c r="O49" s="11" t="s">
        <v>139</v>
      </c>
    </row>
    <row r="50" spans="10:15">
      <c r="J50" s="14">
        <v>1</v>
      </c>
      <c r="K50" s="11">
        <v>20</v>
      </c>
      <c r="M50" s="11">
        <v>4</v>
      </c>
      <c r="O50" s="11" t="s">
        <v>140</v>
      </c>
    </row>
    <row r="51" spans="10:15">
      <c r="K51" s="11">
        <v>1</v>
      </c>
      <c r="L51" s="11">
        <v>1</v>
      </c>
      <c r="M51" s="11">
        <v>1</v>
      </c>
    </row>
    <row r="52" spans="10:15">
      <c r="K52" s="11">
        <v>1</v>
      </c>
      <c r="O52" s="11" t="s">
        <v>141</v>
      </c>
    </row>
    <row r="53" spans="10:15">
      <c r="K53" s="11">
        <v>1</v>
      </c>
      <c r="O53" s="11" t="s">
        <v>142</v>
      </c>
    </row>
    <row r="54" spans="10:15" ht="32">
      <c r="K54" s="11">
        <v>1</v>
      </c>
      <c r="O54" s="30" t="s">
        <v>131</v>
      </c>
    </row>
    <row r="55" spans="10:15">
      <c r="J55" s="14">
        <v>1</v>
      </c>
      <c r="K55" s="11">
        <v>22</v>
      </c>
      <c r="L55" s="11">
        <v>1</v>
      </c>
      <c r="M55" s="11">
        <v>21</v>
      </c>
    </row>
    <row r="56" spans="10:15">
      <c r="J56" s="14">
        <v>2</v>
      </c>
      <c r="O56" s="11" t="s">
        <v>140</v>
      </c>
    </row>
    <row r="57" spans="10:15">
      <c r="J57" s="14">
        <v>1</v>
      </c>
      <c r="K57" s="11">
        <v>18</v>
      </c>
      <c r="M57" s="11">
        <v>5</v>
      </c>
      <c r="O57" s="11" t="s">
        <v>120</v>
      </c>
    </row>
    <row r="58" spans="10:15">
      <c r="K58" s="11">
        <v>1</v>
      </c>
      <c r="O58" s="28" t="s">
        <v>141</v>
      </c>
    </row>
    <row r="59" spans="10:15">
      <c r="K59" s="11">
        <v>1</v>
      </c>
      <c r="O59" s="28" t="s">
        <v>142</v>
      </c>
    </row>
    <row r="61" spans="10:15">
      <c r="J61" s="14">
        <v>0</v>
      </c>
      <c r="K61" s="11">
        <f>COUNTBLANK(K4:K59)</f>
        <v>18</v>
      </c>
      <c r="L61" s="11">
        <f>K61/K$66</f>
        <v>0.32142857142857145</v>
      </c>
    </row>
    <row r="62" spans="10:15">
      <c r="J62" s="14">
        <v>1</v>
      </c>
      <c r="K62" s="11">
        <f>COUNTIF(K4:K61,1)</f>
        <v>24</v>
      </c>
      <c r="L62" s="36">
        <f t="shared" ref="L62:L65" si="1">K62/K$66</f>
        <v>0.42857142857142855</v>
      </c>
    </row>
    <row r="63" spans="10:15">
      <c r="J63" s="14">
        <v>2</v>
      </c>
      <c r="K63" s="11">
        <f>COUNTIF(K4:K59,2)</f>
        <v>6</v>
      </c>
      <c r="L63" s="36">
        <f t="shared" si="1"/>
        <v>0.10714285714285714</v>
      </c>
    </row>
    <row r="64" spans="10:15">
      <c r="J64" s="14">
        <v>3</v>
      </c>
      <c r="K64" s="11">
        <f>COUNTIF(K4:K59,3)</f>
        <v>2</v>
      </c>
      <c r="L64" s="36">
        <f t="shared" si="1"/>
        <v>3.5714285714285712E-2</v>
      </c>
    </row>
    <row r="65" spans="10:12">
      <c r="J65" s="14" t="s">
        <v>144</v>
      </c>
      <c r="K65" s="11">
        <f>COUNTIF(K4:K59,"&gt;3")</f>
        <v>6</v>
      </c>
      <c r="L65" s="36">
        <f t="shared" si="1"/>
        <v>0.10714285714285714</v>
      </c>
    </row>
    <row r="66" spans="10:12">
      <c r="K66" s="11">
        <f>SUM(K61:K65)</f>
        <v>56</v>
      </c>
    </row>
    <row r="67" spans="10:12">
      <c r="J67" s="14">
        <v>0</v>
      </c>
      <c r="K67" s="11">
        <f>COUNTBLANK(L4:L59)</f>
        <v>33</v>
      </c>
      <c r="L67" s="11">
        <f>K67/56</f>
        <v>0.5892857142857143</v>
      </c>
    </row>
    <row r="68" spans="10:12">
      <c r="J68" s="14">
        <v>1</v>
      </c>
      <c r="K68" s="11">
        <f>COUNTIF(L4:L59,1)</f>
        <v>19</v>
      </c>
      <c r="L68" s="36">
        <f t="shared" ref="L68:L70" si="2">K68/56</f>
        <v>0.3392857142857143</v>
      </c>
    </row>
    <row r="69" spans="10:12">
      <c r="J69" s="14">
        <v>2</v>
      </c>
      <c r="K69" s="36">
        <f>COUNTIF(L4:L59,2)</f>
        <v>2</v>
      </c>
      <c r="L69" s="36">
        <f t="shared" si="2"/>
        <v>3.5714285714285712E-2</v>
      </c>
    </row>
    <row r="70" spans="10:12">
      <c r="J70" s="14">
        <v>4</v>
      </c>
      <c r="K70" s="11">
        <f>COUNTIF(L4:L59,4)</f>
        <v>2</v>
      </c>
      <c r="L70" s="36">
        <f t="shared" si="2"/>
        <v>3.5714285714285712E-2</v>
      </c>
    </row>
    <row r="71" spans="10:12">
      <c r="K71" s="11">
        <f>SUM(K67:K70)</f>
        <v>56</v>
      </c>
    </row>
    <row r="72" spans="10:12">
      <c r="J72" s="14">
        <v>0</v>
      </c>
      <c r="K72" s="11">
        <f>COUNTBLANK(M4:M59)</f>
        <v>32</v>
      </c>
      <c r="L72" s="11">
        <f>K72/56</f>
        <v>0.5714285714285714</v>
      </c>
    </row>
    <row r="73" spans="10:12">
      <c r="J73" s="14">
        <v>1</v>
      </c>
      <c r="K73" s="11">
        <f>COUNTIF(M4:M59,1)</f>
        <v>11</v>
      </c>
      <c r="L73" s="36">
        <f t="shared" ref="L73:L75" si="3">K73/56</f>
        <v>0.19642857142857142</v>
      </c>
    </row>
    <row r="74" spans="10:12">
      <c r="J74" s="14">
        <v>2</v>
      </c>
      <c r="K74" s="11">
        <f>COUNTIF(M4:M59,2)</f>
        <v>3</v>
      </c>
      <c r="L74" s="36">
        <f t="shared" si="3"/>
        <v>5.3571428571428568E-2</v>
      </c>
    </row>
    <row r="75" spans="10:12">
      <c r="J75" s="14" t="s">
        <v>145</v>
      </c>
      <c r="K75" s="36">
        <f>COUNTIF(M4:M59,"&gt;2")</f>
        <v>10</v>
      </c>
      <c r="L75" s="36">
        <f t="shared" si="3"/>
        <v>0.17857142857142858</v>
      </c>
    </row>
    <row r="76" spans="10:12">
      <c r="K76" s="11">
        <f>SUM(K72:K75)</f>
        <v>56</v>
      </c>
    </row>
    <row r="77" spans="10:12">
      <c r="J77" s="14">
        <v>0</v>
      </c>
      <c r="K77" s="11">
        <f>COUNTBLANK(N4:N59)</f>
        <v>51</v>
      </c>
      <c r="L77" s="11">
        <f>K77/56</f>
        <v>0.9107142857142857</v>
      </c>
    </row>
    <row r="78" spans="10:12">
      <c r="J78" s="14">
        <v>1</v>
      </c>
      <c r="K78" s="11">
        <f>COUNTIF(N4:N59,1)</f>
        <v>4</v>
      </c>
      <c r="L78" s="36">
        <f t="shared" ref="L78:L79" si="4">K78/56</f>
        <v>7.1428571428571425E-2</v>
      </c>
    </row>
    <row r="79" spans="10:12">
      <c r="J79" s="14">
        <v>2</v>
      </c>
      <c r="K79" s="11">
        <v>1</v>
      </c>
      <c r="L79" s="36">
        <f t="shared" si="4"/>
        <v>1.7857142857142856E-2</v>
      </c>
    </row>
    <row r="80" spans="10:12">
      <c r="K80" s="11">
        <v>56</v>
      </c>
    </row>
  </sheetData>
  <mergeCells count="21">
    <mergeCell ref="AA1:AE1"/>
    <mergeCell ref="AA2:AD2"/>
    <mergeCell ref="AE2:AE3"/>
    <mergeCell ref="B1:G1"/>
    <mergeCell ref="O2:O3"/>
    <mergeCell ref="T1:X1"/>
    <mergeCell ref="J1:Q1"/>
    <mergeCell ref="A3:A9"/>
    <mergeCell ref="A10:A16"/>
    <mergeCell ref="A17:A22"/>
    <mergeCell ref="A23:A29"/>
    <mergeCell ref="AG2:AG3"/>
    <mergeCell ref="AF2:AF3"/>
    <mergeCell ref="P2:P3"/>
    <mergeCell ref="Q2:Q3"/>
    <mergeCell ref="R2:R3"/>
    <mergeCell ref="B4:B5"/>
    <mergeCell ref="B6:B7"/>
    <mergeCell ref="H4:H5"/>
    <mergeCell ref="H6:H7"/>
    <mergeCell ref="J2:N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F2ED-A28C-2942-B392-4659B1B8B3D0}">
  <dimension ref="A2:N23"/>
  <sheetViews>
    <sheetView workbookViewId="0">
      <selection activeCell="G21" sqref="G21"/>
    </sheetView>
  </sheetViews>
  <sheetFormatPr baseColWidth="10" defaultColWidth="10.83203125" defaultRowHeight="21"/>
  <cols>
    <col min="1" max="1" width="18" style="4" bestFit="1" customWidth="1"/>
    <col min="2" max="16384" width="10.83203125" style="4"/>
  </cols>
  <sheetData>
    <row r="2" spans="1:14">
      <c r="A2" s="4" t="s">
        <v>16</v>
      </c>
      <c r="B2" s="6">
        <v>10</v>
      </c>
      <c r="C2" s="8">
        <v>16</v>
      </c>
      <c r="D2" s="8">
        <v>20</v>
      </c>
      <c r="E2" s="4">
        <v>500</v>
      </c>
      <c r="F2" s="4">
        <v>64</v>
      </c>
      <c r="G2" s="5">
        <v>2</v>
      </c>
      <c r="H2" s="5">
        <v>3</v>
      </c>
      <c r="I2" s="4">
        <v>128</v>
      </c>
      <c r="J2" s="7">
        <v>12</v>
      </c>
      <c r="K2" s="4">
        <v>32</v>
      </c>
      <c r="L2" s="6">
        <v>8</v>
      </c>
      <c r="M2" s="5">
        <v>5</v>
      </c>
      <c r="N2" s="7">
        <v>15</v>
      </c>
    </row>
    <row r="3" spans="1:14">
      <c r="A3" s="4" t="s">
        <v>10</v>
      </c>
      <c r="B3" s="6">
        <v>2</v>
      </c>
      <c r="C3" s="8">
        <v>2</v>
      </c>
      <c r="D3" s="8">
        <v>9</v>
      </c>
      <c r="E3" s="4">
        <v>1</v>
      </c>
      <c r="F3" s="4">
        <v>3</v>
      </c>
      <c r="G3" s="5">
        <v>1</v>
      </c>
      <c r="H3" s="5">
        <v>5</v>
      </c>
      <c r="I3" s="4">
        <v>2</v>
      </c>
      <c r="J3" s="7">
        <v>1</v>
      </c>
      <c r="K3" s="4">
        <v>1</v>
      </c>
      <c r="L3" s="6">
        <v>20</v>
      </c>
      <c r="M3" s="5">
        <v>2</v>
      </c>
      <c r="N3" s="7">
        <v>2</v>
      </c>
    </row>
    <row r="5" spans="1:14">
      <c r="A5" s="4" t="s">
        <v>16</v>
      </c>
      <c r="B5" s="4">
        <v>2</v>
      </c>
      <c r="C5" s="4">
        <v>9</v>
      </c>
      <c r="D5" s="4">
        <v>16</v>
      </c>
      <c r="E5" s="4">
        <v>24</v>
      </c>
    </row>
    <row r="6" spans="1:14">
      <c r="A6" s="4" t="s">
        <v>11</v>
      </c>
      <c r="B6" s="4">
        <v>5</v>
      </c>
      <c r="C6" s="4">
        <v>3</v>
      </c>
      <c r="D6" s="4">
        <v>1</v>
      </c>
      <c r="E6" s="4">
        <v>12</v>
      </c>
      <c r="I6" s="4" t="s">
        <v>16</v>
      </c>
      <c r="J6" s="4" t="s">
        <v>10</v>
      </c>
    </row>
    <row r="7" spans="1:14">
      <c r="I7" s="5">
        <v>2</v>
      </c>
      <c r="J7" s="5">
        <v>1</v>
      </c>
    </row>
    <row r="8" spans="1:14">
      <c r="B8" s="4" t="s">
        <v>13</v>
      </c>
      <c r="C8" s="4" t="s">
        <v>14</v>
      </c>
      <c r="D8" s="4" t="s">
        <v>15</v>
      </c>
      <c r="I8" s="10">
        <v>3</v>
      </c>
      <c r="J8" s="10">
        <v>5</v>
      </c>
    </row>
    <row r="9" spans="1:14">
      <c r="A9" s="4" t="s">
        <v>12</v>
      </c>
      <c r="B9" s="4">
        <v>4</v>
      </c>
      <c r="C9" s="4">
        <v>4</v>
      </c>
      <c r="D9" s="4">
        <v>3</v>
      </c>
      <c r="I9" s="10">
        <v>5</v>
      </c>
      <c r="J9" s="10">
        <v>2</v>
      </c>
    </row>
    <row r="10" spans="1:14">
      <c r="B10" s="4">
        <v>12</v>
      </c>
      <c r="C10" s="4">
        <v>2</v>
      </c>
      <c r="D10" s="4">
        <v>4</v>
      </c>
      <c r="I10" s="6">
        <v>8</v>
      </c>
      <c r="J10" s="6">
        <v>20</v>
      </c>
    </row>
    <row r="11" spans="1:14">
      <c r="B11" s="4">
        <v>6</v>
      </c>
      <c r="C11" s="4">
        <v>2</v>
      </c>
      <c r="D11" s="4">
        <v>2</v>
      </c>
      <c r="I11" s="6">
        <v>10</v>
      </c>
      <c r="J11" s="6">
        <v>2</v>
      </c>
    </row>
    <row r="12" spans="1:14">
      <c r="B12" s="4">
        <v>5</v>
      </c>
      <c r="C12" s="4">
        <v>2</v>
      </c>
      <c r="D12" s="4">
        <v>1</v>
      </c>
      <c r="I12" s="7">
        <v>12</v>
      </c>
      <c r="J12" s="7">
        <v>1</v>
      </c>
    </row>
    <row r="13" spans="1:14">
      <c r="I13" s="7">
        <v>15</v>
      </c>
      <c r="J13" s="7">
        <v>2</v>
      </c>
    </row>
    <row r="14" spans="1:14">
      <c r="I14" s="9">
        <v>16</v>
      </c>
      <c r="J14" s="9">
        <v>2</v>
      </c>
    </row>
    <row r="15" spans="1:14">
      <c r="I15" s="9">
        <v>20</v>
      </c>
      <c r="J15" s="9">
        <v>9</v>
      </c>
    </row>
    <row r="16" spans="1:14">
      <c r="I16" s="4">
        <v>32</v>
      </c>
      <c r="J16" s="4">
        <v>1</v>
      </c>
    </row>
    <row r="17" spans="1:10">
      <c r="I17" s="4">
        <v>64</v>
      </c>
      <c r="J17" s="4">
        <v>3</v>
      </c>
    </row>
    <row r="18" spans="1:10">
      <c r="I18" s="4">
        <v>128</v>
      </c>
      <c r="J18" s="4">
        <v>2</v>
      </c>
    </row>
    <row r="19" spans="1:10">
      <c r="B19" s="4" t="s">
        <v>16</v>
      </c>
      <c r="C19" s="4" t="s">
        <v>15</v>
      </c>
      <c r="I19" s="4">
        <v>500</v>
      </c>
      <c r="J19" s="4">
        <v>1</v>
      </c>
    </row>
    <row r="20" spans="1:10">
      <c r="A20" s="4" t="s">
        <v>13</v>
      </c>
      <c r="B20" s="4">
        <v>4</v>
      </c>
      <c r="C20" s="4">
        <v>5</v>
      </c>
    </row>
    <row r="21" spans="1:10">
      <c r="B21" s="4">
        <v>2</v>
      </c>
      <c r="C21" s="4">
        <v>2</v>
      </c>
    </row>
    <row r="22" spans="1:10">
      <c r="B22" s="4">
        <v>1</v>
      </c>
      <c r="C22" s="4">
        <v>1</v>
      </c>
    </row>
    <row r="23" spans="1:10">
      <c r="B23" s="4">
        <v>8</v>
      </c>
      <c r="C23" s="4">
        <v>1</v>
      </c>
    </row>
  </sheetData>
  <sortState ref="I7:J19">
    <sortCondition ref="I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table详细统计</vt:lpstr>
      <vt:lpstr>table统计分析</vt:lpstr>
      <vt:lpstr>负载模板详细统计</vt:lpstr>
      <vt:lpstr>基本统计信息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2018-06-04T05:39:38Z</dcterms:created>
  <dcterms:modified xsi:type="dcterms:W3CDTF">2018-07-30T03:12:29Z</dcterms:modified>
</cp:coreProperties>
</file>