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3" sheetId="2" r:id="rId5"/>
  </sheets>
  <definedNames/>
  <calcPr/>
</workbook>
</file>

<file path=xl/sharedStrings.xml><?xml version="1.0" encoding="utf-8"?>
<sst xmlns="http://schemas.openxmlformats.org/spreadsheetml/2006/main" count="2655" uniqueCount="841">
  <si>
    <t>Unnamed: 0</t>
  </si>
  <si>
    <t>id</t>
  </si>
  <si>
    <t>textDisplay</t>
  </si>
  <si>
    <t>publishedAt</t>
  </si>
  <si>
    <t>parentId</t>
  </si>
  <si>
    <t>parentType</t>
  </si>
  <si>
    <t>hate speech</t>
  </si>
  <si>
    <t>linguistic bias</t>
  </si>
  <si>
    <t>text-level context bias</t>
  </si>
  <si>
    <t>political bias</t>
  </si>
  <si>
    <t>gender bias</t>
  </si>
  <si>
    <t>racial bias</t>
  </si>
  <si>
    <t>krh8gsk</t>
  </si>
  <si>
    <t>No, I don't think so. 
 We gain pain tolerance and our awareness comes in to let us know that we're not gonna die or whatever young children may believe due to their lack of experience--bless their souls.</t>
  </si>
  <si>
    <t>t3_1awao1b</t>
  </si>
  <si>
    <t>top_level</t>
  </si>
  <si>
    <t>ktcl5s7</t>
  </si>
  <si>
    <t>Ash, it means that they are aware of your polypharmacy and malingering and they ain't touching that mess with a 10 ft pole.</t>
  </si>
  <si>
    <t>t3_1b6gkqn</t>
  </si>
  <si>
    <t>ktsmvtf</t>
  </si>
  <si>
    <t>Try doing towel excercises that strengthen your knees.</t>
  </si>
  <si>
    <t>t3_1b8pxjk</t>
  </si>
  <si>
    <t>kr02e61</t>
  </si>
  <si>
    <t>You need physical therapy to correct your posture. Those areas are weak and need to be strengthened.</t>
  </si>
  <si>
    <t>t3_1atmfuv</t>
  </si>
  <si>
    <t>kva8jw3</t>
  </si>
  <si>
    <t>hi! iâ€™m here for the symptoms commiseration. with my last pregnancy being able to come here and talk about it really helped, hoping itâ€™s the same for me this second time and that this community also helps some you like it has helped me</t>
  </si>
  <si>
    <t>t3_1bfxdor</t>
  </si>
  <si>
    <t>ktk91sn</t>
  </si>
  <si>
    <t>Walking case report lol</t>
  </si>
  <si>
    <t>t3_1b7i6pv</t>
  </si>
  <si>
    <t>kqn2e4w</t>
  </si>
  <si>
    <t>I do not have taste or smell since December 13, 2020. Doubtful itâ€™s ever coming back :(</t>
  </si>
  <si>
    <t>t3_1arvxa0</t>
  </si>
  <si>
    <t>kttbcnb</t>
  </si>
  <si>
    <t>Straight out of the DNC playbook: accuse others of that which you are guilty.</t>
  </si>
  <si>
    <t>t3_1b8slxr</t>
  </si>
  <si>
    <t>ks3xmnq</t>
  </si>
  <si>
    <t>You are wrong OP. [Here](https://m.youtube.com/watch?v=dQw4w9WgXcQ) is where covid started.</t>
  </si>
  <si>
    <t>t3_1azris8</t>
  </si>
  <si>
    <t>ku2dcmb</t>
  </si>
  <si>
    <t>Iâ€™m not even a huge Mf guy and Iâ€™m really hoping that this isnâ€™t another sanctum/tota type league</t>
  </si>
  <si>
    <t>t3_1bafal3</t>
  </si>
  <si>
    <t>krenxmw</t>
  </si>
  <si>
    <t>Vaccines have never mattered when it comes to blood because it shouldn't effect the blood, the fact that it does means they seriously poisoned people. I was forced to take it by my job so yeah im pissed as I was very very very vocal against it.</t>
  </si>
  <si>
    <t>t3_1avxss0</t>
  </si>
  <si>
    <t>krefl04</t>
  </si>
  <si>
    <t>going from hating someone to begging them not to go in seconds</t>
  </si>
  <si>
    <t>t3_1avlk7g</t>
  </si>
  <si>
    <t>kv5mxpz</t>
  </si>
  <si>
    <t>I had intense, episodic chest pain. It felt like my sternum was being crushed. My *female* doctor told me it was just nerves and prescribed me Prozac. Several months (and a new provider) later, I was diagnosed with celiac disease.</t>
  </si>
  <si>
    <t>t3_1bg7eyf</t>
  </si>
  <si>
    <t>ksbtcpu</t>
  </si>
  <si>
    <t>It's all about novelty, babe. So, no.</t>
  </si>
  <si>
    <t>t3_1b0sk48</t>
  </si>
  <si>
    <t>kv0gnly</t>
  </si>
  <si>
    <t>I handle dry ice on occasion. I can't imagine the pain that caused.Â Â 
 You definitely chose the right subreddit.Â I literally said "WTF" when I saw the photo.</t>
  </si>
  <si>
    <t>t3_1bfhi0a</t>
  </si>
  <si>
    <t>krieluz</t>
  </si>
  <si>
    <t>Anxiety</t>
  </si>
  <si>
    <t>t3_1awgmk9</t>
  </si>
  <si>
    <t>ksv78r3</t>
  </si>
  <si>
    <t>I have had swelling in my hands and feet. Sometimes due to heat but in the morning my hands are always a little swollen.
 I also havenâ€™t had â€œmorning sicknessâ€_x009d_ - it has been all day and all night sickness that never stops. Half-way into my second trimester the vomiting calmed down which was great. I now only vomit SOMETIMES instead of daily XD</t>
  </si>
  <si>
    <t>t3_1b3fn5m</t>
  </si>
  <si>
    <t>kupu17x</t>
  </si>
  <si>
    <t>NEVER FORGET WHAT THEY DID</t>
  </si>
  <si>
    <t>t3_1bdp9ll</t>
  </si>
  <si>
    <t>ksv63a1</t>
  </si>
  <si>
    <t>All of them</t>
  </si>
  <si>
    <t>t3_1b3ubk1</t>
  </si>
  <si>
    <t>ktsvlcp</t>
  </si>
  <si>
    <t>lol what?!?! I mean I know people donâ€™t like him but compared to current POTUS.</t>
  </si>
  <si>
    <t>ksvps3x</t>
  </si>
  <si>
    <t>Congratulations! Also YES. My husband and I were walking around target last night, and I just knew I was about to rip ass. I cannot help it, it just happens sometimes and thereâ€™s no stopping it. He got behind me and said do what you need to and blame it on me. Thatâ€™s true love ðŸ˜­ðŸ¤£</t>
  </si>
  <si>
    <t>ku32pcw</t>
  </si>
  <si>
    <t>After affliction, might go for chess for the next 4 months ;)</t>
  </si>
  <si>
    <t>kvbd2ia</t>
  </si>
  <si>
    <t>But does she do a good job ?</t>
  </si>
  <si>
    <t>t3_1bh3fmz</t>
  </si>
  <si>
    <t>krjiu86</t>
  </si>
  <si>
    <t>Yawning and/or neck pain</t>
  </si>
  <si>
    <t>kuxhcf4</t>
  </si>
  <si>
    <t>51 M and I'm still Novid. I have had all my vaccinations. My wife caught it in November. 
 We slept in different rooms and one of us was masked when in the same room.
 She took 2 weeks to test negative .</t>
  </si>
  <si>
    <t>t3_1bf22ot</t>
  </si>
  <si>
    <t>kv38qkh</t>
  </si>
  <si>
    <t>I throw up and cry</t>
  </si>
  <si>
    <t>t3_1bftf7x</t>
  </si>
  <si>
    <t>ku0wx5f</t>
  </si>
  <si>
    <t>Time flies by so fast</t>
  </si>
  <si>
    <t>t3_1b9wrbq</t>
  </si>
  <si>
    <t>krbxzkr</t>
  </si>
  <si>
    <t>ðŸ˜­ðŸ˜­ this is so sweet!</t>
  </si>
  <si>
    <t>t3_1avovll</t>
  </si>
  <si>
    <t>kre1rhq</t>
  </si>
  <si>
    <t>I haven't yet neither has my partner or my 80 year old dad we haven't stopped wearing masks at all so unsure if that has helped any</t>
  </si>
  <si>
    <t>t3_1avy5x5</t>
  </si>
  <si>
    <t>kvu4ki0</t>
  </si>
  <si>
    <t>Yes!!! I realized how powerful my mind was and now I try to be more careful with my thoughts and health anxiety.</t>
  </si>
  <si>
    <t>t3_1bjro79</t>
  </si>
  <si>
    <t>kvruy4a</t>
  </si>
  <si>
    <t>Dizziness and not being able to focus are my main issues.</t>
  </si>
  <si>
    <t>t3_1bj99dj</t>
  </si>
  <si>
    <t>kup8ieo</t>
  </si>
  <si>
    <t>I saw a doc on Robbins and the sheer energy and amount of people absolutely captivated by every word spoken by him as he comes on stage is unsettling.
 I always said he leads these long workshops that costs thousands of dollars not because he cares but because he runs a cult.</t>
  </si>
  <si>
    <t>t3_1bdlcra</t>
  </si>
  <si>
    <t>kqsitd2</t>
  </si>
  <si>
    <t>Knowing her, she'd claim it somehow killed 14 million</t>
  </si>
  <si>
    <t>t3_1asr697</t>
  </si>
  <si>
    <t>kre1aod</t>
  </si>
  <si>
    <t>I still haven't. Lots of relatives and coworkers have got it a few times.</t>
  </si>
  <si>
    <t>kuv28r8</t>
  </si>
  <si>
    <t>Not just the kids. There's definitely aspects I miss. No traffic on my way to work, engineers were all WFH so parking was easy, elderly hours at the grocery stores.</t>
  </si>
  <si>
    <t>t3_1begi3b</t>
  </si>
  <si>
    <t>kuxgm46</t>
  </si>
  <si>
    <t>I've never got it and got tested every time I was exposed. I did get vaccinated as soon as possible. 
 I did get sick in January of 2020 before COVID was supposed to be in the U.S. I've wondered if that was COVID.</t>
  </si>
  <si>
    <t>kv0udb0</t>
  </si>
  <si>
    <t>Could be a pressed nerve. I talked with my urologist today and he mentioned a patient with the exact same symptom, yet his complaint was on the tip of the penis. Doc said it resolved on its own.</t>
  </si>
  <si>
    <t>t3_1bfdzgx</t>
  </si>
  <si>
    <t>kueoi0m</t>
  </si>
  <si>
    <t>Iâ€™m not sure if this would be a symptom of depression or something else, but I tend to create stories of myself with people that donâ€™t exist in my head to feel like I have done something.</t>
  </si>
  <si>
    <t>t3_1bbljf4</t>
  </si>
  <si>
    <t>kv8uu3j</t>
  </si>
  <si>
    <t>CDC says your fine to go public a day after fever is gone</t>
  </si>
  <si>
    <t>t3_1bgd00s</t>
  </si>
  <si>
    <t>ktm99y4</t>
  </si>
  <si>
    <t>At that rate Covid is gonna need a vaccine against him.</t>
  </si>
  <si>
    <t>t3_1b7x50o</t>
  </si>
  <si>
    <t>kumb22r</t>
  </si>
  <si>
    <t>Wait am i strange for stockpiling these items?</t>
  </si>
  <si>
    <t>t3_1bddhpc</t>
  </si>
  <si>
    <t>ksn71xj</t>
  </si>
  <si>
    <t>I had a hysterectomy a few years ago but I used to find cramp bark tea helpful when I had periods</t>
  </si>
  <si>
    <t>t3_1b2hxmz</t>
  </si>
  <si>
    <t>kvzotpu</t>
  </si>
  <si>
    <t>Heart palpitations!! This was my first symptom that made me test early and theyâ€™ve been happening on and off the whole time. Iâ€™m 17 weeks now. I also got them when stopping birth control so I think itâ€™s tied to my changing hormones</t>
  </si>
  <si>
    <t>t3_1bkewy0</t>
  </si>
  <si>
    <t>kv9jf2f</t>
  </si>
  <si>
    <t>I *liked* maths. Shame none of the maths teachers liked me.</t>
  </si>
  <si>
    <t>t3_1bglje0</t>
  </si>
  <si>
    <t>kslljth</t>
  </si>
  <si>
    <t>Chamomile tea with lots of honey helps for me.</t>
  </si>
  <si>
    <t>kv596hs</t>
  </si>
  <si>
    <t>Probably nausea and feeling incredibly shaky and weak.</t>
  </si>
  <si>
    <t>ks8ao4e</t>
  </si>
  <si>
    <t>Me! I'm still social distancing and wearing my N95 everywhere (indoors and outdoors.) I wish there was a still coviding group here, I might need to create one! I'd like to find more people to meet up with here that are covid cautious as well.</t>
  </si>
  <si>
    <t>t3_1b0jd7n</t>
  </si>
  <si>
    <t>kuxtxx0</t>
  </si>
  <si>
    <t>32F in Canada. I've never tested positive. I think I've been vaccinated 5x now. My husband finally got the 'vid from a work conference in Toronto last year.. we slept in separate rooms and wore masks in the house. I have coworkers who have tested positive for covid 3 or 4 times now. They're not careful at all.</t>
  </si>
  <si>
    <t>kv3ifqk</t>
  </si>
  <si>
    <t>Me! 22 weeks and never felt sick at all. Everything has gone perfectly so far and I still feel great. I eat like normal, work out regularly, never have had fatigue. I wouldnâ€™t have known I was pregnant</t>
  </si>
  <si>
    <t>t3_1bft90s</t>
  </si>
  <si>
    <t>kutx3sw</t>
  </si>
  <si>
    <t>Why isnâ€™t she fired yet</t>
  </si>
  <si>
    <t>t3_1beg3s0</t>
  </si>
  <si>
    <t>kt8olmz</t>
  </si>
  <si>
    <t>9 days before I run a fever. 2 days before I get this stabbing pain around my left eye. The day before I get exhaustion, and pain in my legs like when you pull your hamstrings. It's been like this for a few months and it is very weird.</t>
  </si>
  <si>
    <t>t3_1b5v4v7</t>
  </si>
  <si>
    <t>kv9nmsj</t>
  </si>
  <si>
    <t>omg i love you. this is very helpful for me to communicate with my therapist. thank you so much â_x009d_¤ï¸_x008f_ðŸ’šðŸ¤_x008d_ðŸ–¤</t>
  </si>
  <si>
    <t>t3_1bg2tfz</t>
  </si>
  <si>
    <t>kubeup6</t>
  </si>
  <si>
    <t>You can always shut someone up about medicine by asking him a few simple questions about human anatomy that they can't answer.</t>
  </si>
  <si>
    <t>t3_1bbfr4w</t>
  </si>
  <si>
    <t>kv780oq</t>
  </si>
  <si>
    <t>I donâ€™t have any pregnancy symptoms &amp; I didnâ€™t in early pregnancy either. 30 weeks</t>
  </si>
  <si>
    <t>ksqfs84</t>
  </si>
  <si>
    <t>Thank God I found a place that had the JnJ when I was forced to take the vax. I refused to take the mrna ones</t>
  </si>
  <si>
    <t>t3_1b2wgmp</t>
  </si>
  <si>
    <t>krgruj5</t>
  </si>
  <si>
    <t>So thoughtful! ðŸ˜¹</t>
  </si>
  <si>
    <t>kvzkixg</t>
  </si>
  <si>
    <t>Food aversions. Movies and tv shows depict pregnant women as being constantly hungry and wanting to eat everything in sight. Nope, not me. I was pleasantly surprised when I couldnâ€™t stand to eat some of my favorite foods. I felt so bad for my fiancÃ© anytime we went out to eat those first couple weeks of pregnancy.</t>
  </si>
  <si>
    <t>kutcocv</t>
  </si>
  <si>
    <t>Does vaccination affect this at all?</t>
  </si>
  <si>
    <t>t3_1bealv7</t>
  </si>
  <si>
    <t>ktfavwy</t>
  </si>
  <si>
    <t>Hobbs seems like a great governor for her state. I also wish our healthcare system wasn't so fucked. I've known it was fucked for 3/4 of my 40 years on the planet and the only positive change I've ever seen was Obamacare. REALLY frustrating for anyone even paying half attention.</t>
  </si>
  <si>
    <t>t3_1b6m3nb</t>
  </si>
  <si>
    <t>kv7xt19</t>
  </si>
  <si>
    <t>Yes! Have a healthy 10 month old! I wouldn't have known I was pregnant besides a missed period. And then of course once my stomach started to grow. No nausea, no diarrhea/constipation. I am a huge coffee drinker and coffee occasionally smelled weird to me but could still drink it.</t>
  </si>
  <si>
    <t>kvegov6</t>
  </si>
  <si>
    <t>I want to read this but it is too long for my attention span. Can someone please summarize?</t>
  </si>
  <si>
    <t>t3_1bh32o4</t>
  </si>
  <si>
    <t>ks9g0xn</t>
  </si>
  <si>
    <t>i donâ€™t get a period due to nexplanon, plus i never have to wear a bra. score</t>
  </si>
  <si>
    <t>t3_1b004vx</t>
  </si>
  <si>
    <t>ktd13us</t>
  </si>
  <si>
    <t>I can't speak to your particular situation, but being able to do something in an emergency measure isn't a great reason to always do it. 
 In my industry I've seen the quality of service go down in several areas because of work from home. It was worth it as a harm reduction measure. It doesn't seem worth it now.</t>
  </si>
  <si>
    <t>t3_1b6g3j0</t>
  </si>
  <si>
    <t>krwhqwz</t>
  </si>
  <si>
    <t>Mine usually correlates to GI.</t>
  </si>
  <si>
    <t>t3_1axut98</t>
  </si>
  <si>
    <t>kvbxu2p</t>
  </si>
  <si>
    <t>makes working pretty fucking difficult</t>
  </si>
  <si>
    <t>kvpj2cq</t>
  </si>
  <si>
    <t>Doesnâ€™t happen often but it has happened yes</t>
  </si>
  <si>
    <t>kqxwz2a</t>
  </si>
  <si>
    <t>Iâ€™m trying punctuation in different places in my head, then rereading it with the prescribed intonation. We are much obliged, Mr. Walken!</t>
  </si>
  <si>
    <t>t3_1atg8nl</t>
  </si>
  <si>
    <t>kqodqok</t>
  </si>
  <si>
    <t>Iâ€™m wondering if this is what happened to my father. He caught COVID and almost died. Fluid buildup around his lungs, lack of oxygen to the brain. He canâ€™t remember anything now. Struggles to even remember what he called me for even if itâ€™s only been a couple minutes. He had a great memory before thisâ€¦</t>
  </si>
  <si>
    <t>ktdyuz4</t>
  </si>
  <si>
    <t>I experience back pain and headaches there were times I threw up but now itâ€™s just nausea</t>
  </si>
  <si>
    <t>ku1g0df</t>
  </si>
  <si>
    <t>And this is why I wear N95s every time I go into an indoor public space. Sure, I look a little odd - but better that than days of misery, possible disability, and potential death.</t>
  </si>
  <si>
    <t>t3_1ba8jhh</t>
  </si>
  <si>
    <t>ksthun6</t>
  </si>
  <si>
    <t>Constantly choking on your own spit is so annoying, and not something I expected. Lol. I felt so stupid, I was like- I canâ€™t even salivate properly!! Arg!</t>
  </si>
  <si>
    <t>ktaqtfd</t>
  </si>
  <si>
    <t>My right side hurts a week before it starts. I always think itâ€™s appendicitis but it isnâ€™t</t>
  </si>
  <si>
    <t>kt4ltjf</t>
  </si>
  <si>
    <t>How about Gordon if he plays? And Book is out. Is Gordon worth the add?</t>
  </si>
  <si>
    <t>t3_1b58smv</t>
  </si>
  <si>
    <t>ktlx8v3</t>
  </si>
  <si>
    <t>It's Ted Farrow!</t>
  </si>
  <si>
    <t>t3_1b7wwfm</t>
  </si>
  <si>
    <t>ksy9jy9</t>
  </si>
  <si>
    <t>Guys. I have discovered very important information. Alcohol will get you drunk.</t>
  </si>
  <si>
    <t>t3_1b47173</t>
  </si>
  <si>
    <t>kuxyv10</t>
  </si>
  <si>
    <t>Haven't gotten it. Everyone I know, including people I live with, my students, fellow teachers, my adult kids, have all gotten it at least once. Don't know if I'm immune or just lucky.</t>
  </si>
  <si>
    <t>kvx4hr8</t>
  </si>
  <si>
    <t>The extreme fatigue is the worst for me. Being that I am autistic the combination of that and being constantly on the borderline of a meltdown or makes it even more exhausting. Sometimes it takes every ounce of will I have just to get out of bed let alone do anything else. I want to just sleep 24/7 and have 0 will or energy to do anything.</t>
  </si>
  <si>
    <t>t3_1bjx3xu</t>
  </si>
  <si>
    <t>kupn6rd</t>
  </si>
  <si>
    <t>I had very dark brown ear wax and it changed to light yellow. The most random and weird thing that I have ever seen.</t>
  </si>
  <si>
    <t>t3_1bdukue</t>
  </si>
  <si>
    <t>kss3w9v</t>
  </si>
  <si>
    <t>The one that surprised me the most was/is the sneezing. I didn't know it was a pregnancy thing until my doctor told me, I've sneezed about 6+ times a day since I got pregnant!</t>
  </si>
  <si>
    <t>ktqxeiy</t>
  </si>
  <si>
    <t>Infertility ðŸ¥¹</t>
  </si>
  <si>
    <t>t3_1b8gjaj</t>
  </si>
  <si>
    <t>ksx8v54</t>
  </si>
  <si>
    <t>Weird it that the coronavirus came from the place down the road where they study the coronavirus</t>
  </si>
  <si>
    <t>kvus9cb</t>
  </si>
  <si>
    <t>Sadness for emotions. Fatigue for physical</t>
  </si>
  <si>
    <t>ktrzber</t>
  </si>
  <si>
    <t>These headlines are getting ridiculous. 100 doctors? I hate trump but these are just making us look ridiculous.</t>
  </si>
  <si>
    <t>ktu4yuo</t>
  </si>
  <si>
    <t>Fatigue and night sweats, omg. Iâ€™m nowhere near menopause and Iâ€™m amazed at how much I sweat at night when I flare up.</t>
  </si>
  <si>
    <t>kt2wih7</t>
  </si>
  <si>
    <t>Didn't you know, yesterday the CDC said we should treat covid just like any other cold. It's basically the same thing. Imagine that.</t>
  </si>
  <si>
    <t>t3_1b4cgt9</t>
  </si>
  <si>
    <t>kuiv58p</t>
  </si>
  <si>
    <t>I also have lots of allergies which causes anxiety/depression/gut health/brain fog. Your best bet is to do the carnivore diet and then introduce one thing a week see what you can tolerate. Carnivore diet is the best Iâ€™ve felt in a very long time! Hopefully works for you too.</t>
  </si>
  <si>
    <t>t3_1b977x6</t>
  </si>
  <si>
    <t>kuxz5s7</t>
  </si>
  <si>
    <t>Feeling like my pelvis is going to crack in half whenever I try to roll over in bed. Currently 29 weeks ðŸ¤¦ðŸ_x008f_»â€_x008d_â™€ï¸_x008f_</t>
  </si>
  <si>
    <t>t3_1bejezw</t>
  </si>
  <si>
    <t>kvk2xo5</t>
  </si>
  <si>
    <t>Boring, barely no symptoms first trimester here ðŸ‘‹ðŸ_x008f_» I'm 13 weeks now and feel fine. I was slightly more nauseated around w 9-10 but otherwise okay, no vomiting. I'm very happy about how my first tri was reading some other experiences on this sub ðŸ˜…</t>
  </si>
  <si>
    <t>t3_1bi79wo</t>
  </si>
  <si>
    <t>kvghm28</t>
  </si>
  <si>
    <t>Two researchers that have extensively studied symptoms of schizophrenia and the like in a nonconventional way: Colin A Ross, Jerry Marzinski. Hope either is help of some sort!</t>
  </si>
  <si>
    <t>t3_1bhtc2v</t>
  </si>
  <si>
    <t>kqw1llp</t>
  </si>
  <si>
    <t>Follow the doctors orders.</t>
  </si>
  <si>
    <t>t3_1at92tt</t>
  </si>
  <si>
    <t>kv9jh0o</t>
  </si>
  <si>
    <t>Dyscalculia is more common for us. And struggling to slow down &amp; check j our work</t>
  </si>
  <si>
    <t>kv0ocyo</t>
  </si>
  <si>
    <t>I canâ€™t *imagine* how painful that was. I work with dry ice daily, and have only been burned once, but it sucked SO much</t>
  </si>
  <si>
    <t>krhkbki</t>
  </si>
  <si>
    <t>I get a â€˜second windâ€™ around 8 PM that makes it impossible to sleep at a usual hour, and then I know that Iâ€™ll be waking up with a migraine.</t>
  </si>
  <si>
    <t>kuqwskv</t>
  </si>
  <si>
    <t>Wut. This bullshit. Me have cobbid like free or five times, no slowdown in me brain! That silly. Hee hee Trump 2020, we will beat Obama again.</t>
  </si>
  <si>
    <t>t3_1bduund</t>
  </si>
  <si>
    <t>kriyhcp</t>
  </si>
  <si>
    <t>Does everyone have a prodrome? I don't think I've experienced any of these things...</t>
  </si>
  <si>
    <t>kv967p0</t>
  </si>
  <si>
    <t>Not necessarily. I think itâ€™s independent. Einstein seemed to have had ADHD. I do too and Iâ€™m great at math (not as good as Einstein obviously)</t>
  </si>
  <si>
    <t>ks1ht41</t>
  </si>
  <si>
    <t>Hyper tiredness and noise hyper sensitivity
 2 hours of driving? No music, 3-4 hours of sleep!
 A restaurant? 12-14 hours of sleep and 2 days to recover
 Farewell social life</t>
  </si>
  <si>
    <t>t3_1azap75</t>
  </si>
  <si>
    <t>krctaky</t>
  </si>
  <si>
    <t>A seven year pattern of increasingly unstable, codependent relationships did it for me. I suspected it for many years before I was finally diagnosed.</t>
  </si>
  <si>
    <t>kreq3fh</t>
  </si>
  <si>
    <t>Me and the wife. Kids have had it. Only 2 jabs each. So far, so good.</t>
  </si>
  <si>
    <t>ktogn7h</t>
  </si>
  <si>
    <t>How is possible ? He getting them bootlegged? They strictly log the doses in Canada</t>
  </si>
  <si>
    <t>kss8fbo</t>
  </si>
  <si>
    <t>Mood swings that are so bad I hated sounds my husband made. I would get irrationally angry every single time he yawned.</t>
  </si>
  <si>
    <t>krk0hu3</t>
  </si>
  <si>
    <t>Iâ€™m an antisocial introvert who hates people, and m perfect for this!
 â€œLockdownâ€_x009d_ was no different for me than my normal daily life.</t>
  </si>
  <si>
    <t>t3_1awkfyd</t>
  </si>
  <si>
    <t>kuevb97</t>
  </si>
  <si>
    <t>Is this satire? I hope so</t>
  </si>
  <si>
    <t>t3_1bc5kyq</t>
  </si>
  <si>
    <t>ku96kel</t>
  </si>
  <si>
    <t>ðŸ¥± All of these posts follow the same trajectory, use the same memes, spew the same hate and misinformation. ðŸ¥± 
 Anyways, I gotta pie to bake here. Happy Sunday.</t>
  </si>
  <si>
    <t>kub3cx6</t>
  </si>
  <si>
    <t>Memory issues</t>
  </si>
  <si>
    <t>ktj28qf</t>
  </si>
  <si>
    <t>I remember when I first began school I would think a bad thought about one of my classmates (their appearance, hurting them, kissing them) and then freak out because I was afraid that someone in the classroom could read my mind or my thoughts so Iâ€™d apologize to them in my head over and over.</t>
  </si>
  <si>
    <t>t3_1b7jayx</t>
  </si>
  <si>
    <t>kv7c8hn</t>
  </si>
  <si>
    <t>I literally only had morning sickness and nothing else. I had a perfectly healthy pregnancy!</t>
  </si>
  <si>
    <t>krrxb0n</t>
  </si>
  <si>
    <t>Been a symptom for me/cfs. Itâ€™s definitely a thing.Â</t>
  </si>
  <si>
    <t>t3_1axlxqy</t>
  </si>
  <si>
    <t>ksbwzpk</t>
  </si>
  <si>
    <t>We've been vaccinated as mandated. The herd will fall into line</t>
  </si>
  <si>
    <t>kqv1e3t</t>
  </si>
  <si>
    <t>Without social media being as all-encompassing I think the fear would be much less and it would have been treated like a more contagious flu.</t>
  </si>
  <si>
    <t>t3_1as52nu</t>
  </si>
  <si>
    <t>ksw08mj</t>
  </si>
  <si>
    <t>The Covid rules was the cover for Robyn putting the lock down on the penis exclusively excluding all family he must have agreed he followed it</t>
  </si>
  <si>
    <t>t3_1b3zr17</t>
  </si>
  <si>
    <t>ksuxwtn</t>
  </si>
  <si>
    <t>After 2 losses Iâ€™d say the worst is not having anyâ€¦ ðŸ¥² With my daughter it was a pretty smooth pregnancy didnâ€™t have any issues getting dressed or putting my own shoes didnâ€™t get winded but had early nausea so ig that was the worse</t>
  </si>
  <si>
    <t>kv1j792</t>
  </si>
  <si>
    <t>They should have binged the first 48 and 8m sure by the end if the first season they'd realized how stupid this was</t>
  </si>
  <si>
    <t>kuuldl5</t>
  </si>
  <si>
    <t>Iâ€™m having sleep apnea and costochondritis</t>
  </si>
  <si>
    <t>kqul1lt</t>
  </si>
  <si>
    <t>![gif](giphy|SF9Z0shNT07T2)
 That buttonâ€™s doin a lot of work</t>
  </si>
  <si>
    <t>t3_1at23t8</t>
  </si>
  <si>
    <t>kv2tkav</t>
  </si>
  <si>
    <t>I wear one when I get a cough or slight sniffles as a courtesy to others. I think itâ€™s stupid when people wear them hanging under their nose. They may as well not wear one.</t>
  </si>
  <si>
    <t>t3_1bfmcoc</t>
  </si>
  <si>
    <t>kv5d9bl</t>
  </si>
  <si>
    <t>I donâ€™t wear them and I have literally zero feelings about what anyone else does, never mind anger over something like this.</t>
  </si>
  <si>
    <t>kuc7v0n</t>
  </si>
  <si>
    <t>Thinking you're ok and that you just need space, but you've needed space for 2 months now and you've not left your room and seen about a total of 2 hours of sunlight in all that time</t>
  </si>
  <si>
    <t>kuyfpmi</t>
  </si>
  <si>
    <t>Iâ€™m 39f and have not gotten it. I was one of the first to get the vaccine due to being asthmatic and where I land on the bmi scale. Got boosters too. Had a roommate and partner who both got it (my partner is a bartender and my roommate went to New York). I also live in SF which had some of the strictest lockdowns in the country.</t>
  </si>
  <si>
    <t>ksx7n0i</t>
  </si>
  <si>
    <t>see, clear proof I'm actually just a dumbass who only *thinks* I might have adhd! 
 /s</t>
  </si>
  <si>
    <t>t3_1b443n8</t>
  </si>
  <si>
    <t>ks44kga</t>
  </si>
  <si>
    <t>Hypomania. I called it â€œa sense of urgencyâ€_x009d_ and put it on my resume as a positive soft skillðŸ˜‚. Although TBF I am very effective when Iâ€™m hypomanic.</t>
  </si>
  <si>
    <t>t3_1azqesd</t>
  </si>
  <si>
    <t>kv35dac</t>
  </si>
  <si>
    <t>The Post has to generate clicks; Rups will have another future ex-wife to pay off soon.</t>
  </si>
  <si>
    <t>t3_1bfmk7i</t>
  </si>
  <si>
    <t>krd52i9</t>
  </si>
  <si>
    <t>They're the provider of the house now!</t>
  </si>
  <si>
    <t>kvf2t38</t>
  </si>
  <si>
    <t>I would</t>
  </si>
  <si>
    <t>ktufexe</t>
  </si>
  <si>
    <t>Joint pain and exhaustion</t>
  </si>
  <si>
    <t>kupsu29</t>
  </si>
  <si>
    <t>Definitely migraines 2-5x/week my entire life and some days Iâ€™d wake up with brain fog so bad it felt like I was hungover. I only get migraines now if I get glutened and only brain fog if Iâ€™m ever hungover. Wild!</t>
  </si>
  <si>
    <t>ksa408o</t>
  </si>
  <si>
    <t>my voice feels most comfortable when I'm singing along to hozier, which is the biggest win I have going for me</t>
  </si>
  <si>
    <t>kv275vm</t>
  </si>
  <si>
    <t>Canadian Liberal/NDP government, nothing to see here shut down the investigation</t>
  </si>
  <si>
    <t>t3_1bffkeq</t>
  </si>
  <si>
    <t>kqsq3hw</t>
  </si>
  <si>
    <t>Her fame is based solely on saying stupid shit. If she went mute, she'd drop out of the news completely. Let's all hope idiopathic muteness strikes overnight.</t>
  </si>
  <si>
    <t>ksewn3d</t>
  </si>
  <si>
    <t>Good for you! I'm glad to hear this can be dealt with.
 For me it was biting pencils and pens then biting nails. Now I just bite my lips and I can't get rid of this one.</t>
  </si>
  <si>
    <t>t3_1b1gzok</t>
  </si>
  <si>
    <t>kv9eopo</t>
  </si>
  <si>
    <t>Vasovagal Syncope - a sudden drop in heart rate and blood pressure leading to fainting, often in reaction to a stressful trigger.</t>
  </si>
  <si>
    <t>ku0y542</t>
  </si>
  <si>
    <t>We know about vivid Nov 2019. We were just told out was not a big deal so we avoided it.</t>
  </si>
  <si>
    <t>ksmd59l</t>
  </si>
  <si>
    <t>For now...</t>
  </si>
  <si>
    <t>t3_1b2li2t</t>
  </si>
  <si>
    <t>kv3fs8z</t>
  </si>
  <si>
    <t>Iâ€™m 15 weeks still basically nothing. I get heartburn and congestion. Occasionally I get food aversions.</t>
  </si>
  <si>
    <t>krp7z14</t>
  </si>
  <si>
    <t>My personal belief is that when we feel the internal vibrations that itâ€™s a sign of high viral replication thatâ€™s happening. Just my opinion though.</t>
  </si>
  <si>
    <t>kr5fe5w</t>
  </si>
  <si>
    <t>Government failed us all</t>
  </si>
  <si>
    <t>kv9cpfm</t>
  </si>
  <si>
    <t>On the heels front, I've also noticed that it's becoming a lot less common for women to wear high heels to work since returning to the office. A lot more flats but also a surprising number of people just wearing nice sneakers!</t>
  </si>
  <si>
    <t>t3_1bgt1t0</t>
  </si>
  <si>
    <t>ktta2le</t>
  </si>
  <si>
    <t>And to think, if I hadn't been written of as lazy or careless or uncaring in school, maybe they would have done more than just punish me for shit.
 I'm definitely mixed between the two as I show damn near all of these.</t>
  </si>
  <si>
    <t>t3_1b8x4uo</t>
  </si>
  <si>
    <t>kudy2xl</t>
  </si>
  <si>
    <t>I know so many at my job that got problems after getting vax'd. I didn't, kept my immune system up and caught and fought off covid twice with minor symptom in a few days. I am 59 btw. When it first came out they told you best defence was strong immune system. Than after a week that was gone. You have to have the vaccine. Phifft.</t>
  </si>
  <si>
    <t>t3_1bbrv6g</t>
  </si>
  <si>
    <t>kttb4fh</t>
  </si>
  <si>
    <t>Doctors.... Maga dosent listen to Doctors.</t>
  </si>
  <si>
    <t>kvm53rn</t>
  </si>
  <si>
    <t>My symptoms didnâ€™t start until later in first trimester. I didnâ€™t experience nausea until week 10 and I can say first trimester turned into a special form of hell for me. Major major food aversions, smells, insane fatigue</t>
  </si>
  <si>
    <t>kvumtnb</t>
  </si>
  <si>
    <t>1. Wanting to die
 2. Uncontrollable crying
 3. Anger/irritability
 4. Fatigue
 5. Poor concentration</t>
  </si>
  <si>
    <t>ku4zygz</t>
  </si>
  <si>
    <t>This is great. Keen to also see more work on DMT and bipolarÂ</t>
  </si>
  <si>
    <t>t3_1barmf0</t>
  </si>
  <si>
    <t>ktnijwl</t>
  </si>
  <si>
    <t>Attention seeking much? Wtf would any reasonable or sane person want to get a therapeutic that many times.</t>
  </si>
  <si>
    <t>krea4un</t>
  </si>
  <si>
    <t>I haven't had it. My husband and 2 kids have and I was really surprised I didn't catch it off them. 
 I've had the first 2 vaccines but nothing since 2021.</t>
  </si>
  <si>
    <t>ksxgz0r</t>
  </si>
  <si>
    <t>SARS and mers were also coronaviruses! Did they also come from a lab? Itâ€™s more likely to be natural in my opinion. Labs that work on viruses are in every major city and so are markets, is there some thing I am missing!</t>
  </si>
  <si>
    <t>kusiuk7</t>
  </si>
  <si>
    <t>This:
 https://en.wikipedia.org/wiki/Functional_neurologic_disorder</t>
  </si>
  <si>
    <t>t3_1beaubz</t>
  </si>
  <si>
    <t>kv1cpdv</t>
  </si>
  <si>
    <t>If you are physically handicapping/mutilating yourself to get insurance money, you're mentally ill and need to be hospitalized...</t>
  </si>
  <si>
    <t>ku8sqs8</t>
  </si>
  <si>
    <t>blood clots dismissed as anxiety. might as well have just brought out the leeches.</t>
  </si>
  <si>
    <t>t3_1bbe5om</t>
  </si>
  <si>
    <t>ksuqsnv</t>
  </si>
  <si>
    <t>Morning sickness is a myth because in my personal experience I had sickness ALL DAY from week 7-week 15 it was horrible</t>
  </si>
  <si>
    <t>kthgunb</t>
  </si>
  <si>
    <t>&gt;"So happy I won't have to stay home next time!"
 Some people have a seriously over-inflated sense of self-importance. The vast majority of the time, if work is going to fall apart because you're the only one who can do a thing, you're doing something wrong.</t>
  </si>
  <si>
    <t>t3_1b79ewu</t>
  </si>
  <si>
    <t>kvbwcjq</t>
  </si>
  <si>
    <t>I liked math because it has structure and is predictable. It was English class that was a struggle for me. I donâ€™t have the attention span to read much and I canâ€™t deal with abstract essays where I control every aspect of it. I need structure to help my brain figure out what goes where with a definite â€˜whyâ€™.</t>
  </si>
  <si>
    <t>ksr7lzg</t>
  </si>
  <si>
    <t>The psychosis and irritability</t>
  </si>
  <si>
    <t>t3_1b34tlm</t>
  </si>
  <si>
    <t>kv6zxnv</t>
  </si>
  <si>
    <t>HAPPY BIRTHDAY! what a gift.</t>
  </si>
  <si>
    <t>krvwd7l</t>
  </si>
  <si>
    <t>covid 19 been real quiet since this dropped</t>
  </si>
  <si>
    <t>t3_1ayky6x</t>
  </si>
  <si>
    <t>ktoiq0x</t>
  </si>
  <si>
    <t>bro's getting ubercharged</t>
  </si>
  <si>
    <t>kudmj71</t>
  </si>
  <si>
    <t>Oof get that yaunker ready</t>
  </si>
  <si>
    <t>kss3l1t</t>
  </si>
  <si>
    <t>Gums bleeding, pregnancy rage, and butt pain.</t>
  </si>
  <si>
    <t>kv1xeth</t>
  </si>
  <si>
    <t>i wear it if iâ€™m sick is all thatâ€™s new</t>
  </si>
  <si>
    <t>kunbwb8</t>
  </si>
  <si>
    <t>I like to keep Excedrin migraine in my bug out bag for this reason, mild pain relief and caffeine is great if you have to walk around all day.</t>
  </si>
  <si>
    <t>kt789t1</t>
  </si>
  <si>
    <t>Stomach cramp pain</t>
  </si>
  <si>
    <t>t3_1b5i80g</t>
  </si>
  <si>
    <t>kupdlnx</t>
  </si>
  <si>
    <t>Whenever I hear about him, I think of the Family Guy joke.
 "TONY ROBBINS HUNGRY!" *eats Peter in a single gulp*</t>
  </si>
  <si>
    <t>kudkp1n</t>
  </si>
  <si>
    <t>Well I trust the scientists if they say it's okay. They are the experts on it and of we can't trust them then idk how you can trust anything in life. And now that we have hindsight on our side the people who refused it for "being untested" look ridiculous.</t>
  </si>
  <si>
    <t>ksdy7fc</t>
  </si>
  <si>
    <t>I get this weird brown, smelly discharge throughout my entire cycle. It's mostly noticeable while I'm ovulating or before my period. I think it's an infection, but whenever I go get it checked out, nothing is found. It's really embarrassing for me...</t>
  </si>
  <si>
    <t>t3_1b0wtuv</t>
  </si>
  <si>
    <t>kuq36ai</t>
  </si>
  <si>
    <t>Can you imagine putting a paper bag over your head and thinking youâ€™re safe from a deadly virus ? The stuff we seen was absolute bonkers. No mask ? Just wrap a bandana over your head. Got to go !</t>
  </si>
  <si>
    <t>krxj0od</t>
  </si>
  <si>
    <t>Probably a good idea for everyone to [actually have a read](https://archive.is/wsLGk)</t>
  </si>
  <si>
    <t>t3_1ayqrnd</t>
  </si>
  <si>
    <t>ku3afbj</t>
  </si>
  <si>
    <t>He deserves recognition, the funny part is the people who love it, also hate him which is ironic</t>
  </si>
  <si>
    <t>t3_1b9x8a9</t>
  </si>
  <si>
    <t>ksuphqs</t>
  </si>
  <si>
    <t>Becoming absolutely over confident. During hypomania I feel like some kind of messiah who can help everyone if they talk to me</t>
  </si>
  <si>
    <t>kuy5dkk</t>
  </si>
  <si>
    <t>Mid-50s. No symptomatic COVID. Fully vaxxed. All boosters. ðŸ¤·â€_x008d_â™€ï¸_x008f_</t>
  </si>
  <si>
    <t>kqxxd3w</t>
  </si>
  <si>
    <t>Who is this YouTuber? Seems like someone I should watch.</t>
  </si>
  <si>
    <t>t3_1aswm2h</t>
  </si>
  <si>
    <t>kua5gfk</t>
  </si>
  <si>
    <t>Why do I feel there is a good chance Holden is now in a position of huge influence like a powerful politician or head of large corporation right now.</t>
  </si>
  <si>
    <t>t3_1bblqf6</t>
  </si>
  <si>
    <t>kv83r2p</t>
  </si>
  <si>
    <t>I love math! Slow at it but I love it. Also was really good at physics, chemistry, biology, loved art, and electronics. I am terrible at English, history, spelling and generally any comprehensive reading due to my dyslexia. I have a bad memory and prefer to work with my hands which is why I loved the other classes so much.</t>
  </si>
  <si>
    <t>ksz5kj7</t>
  </si>
  <si>
    <t>What an AH doctor.</t>
  </si>
  <si>
    <t>t3_1b3w3it</t>
  </si>
  <si>
    <t>ksvoky1</t>
  </si>
  <si>
    <t>I would definitely call that office and speak to the office manager. Iâ€™ve had to do this a few times with doctors that were negligent or didnâ€™t listen and the office managers have always been very kind and apologetic. 
 Iâ€™m so sorry this happened to you. Sending good vibes your way.</t>
  </si>
  <si>
    <t>kqner5j</t>
  </si>
  <si>
    <t>Say what you want, but my long covid is a lung injury. I've just had perpetual bronchitis ever since.</t>
  </si>
  <si>
    <t>ktrqqrj</t>
  </si>
  <si>
    <t>Biden should submit himself to the standard cognitive tests and challenge Chump to do the same, and publish the results for everyone to see. And it Chump fails or blows it off, hit him on it again and again. Call him a coward.</t>
  </si>
  <si>
    <t>ksjvz8c</t>
  </si>
  <si>
    <t>Just checked them out. Theyâ€™re really not that cheap.</t>
  </si>
  <si>
    <t>t3_1b28muc</t>
  </si>
  <si>
    <t>kup00tf</t>
  </si>
  <si>
    <t>They're still doing this in LA</t>
  </si>
  <si>
    <t>kutwi4x</t>
  </si>
  <si>
    <t>He's in it for the culture ðŸ˜‚</t>
  </si>
  <si>
    <t>t3_1beklcp</t>
  </si>
  <si>
    <t>ktt3qyd</t>
  </si>
  <si>
    <t>he's the figurehead for hate, it doesn't matter</t>
  </si>
  <si>
    <t>kv9usrj</t>
  </si>
  <si>
    <t>I was good at math and English but terrible in science and history, too much lengthy memorizing.</t>
  </si>
  <si>
    <t>ku3njdp</t>
  </si>
  <si>
    <t>Imagine we get another tota style league. LOGOUT dude</t>
  </si>
  <si>
    <t>kvkwvsb</t>
  </si>
  <si>
    <t>First pregnancy I had zero. I had my positive tests around 4 weeks, then before my first OB appt at 10 weeks I took another one cause I had absolutely zero symptoms (I was still pregnant!) all good.</t>
  </si>
  <si>
    <t>kuyhlbi</t>
  </si>
  <si>
    <t>70, havenâ€™t had it . Up on all boosters. I donâ€™t go out a lot . Generally wear mask in stores except cafes. See grandkids every day. No one in our household has had it.</t>
  </si>
  <si>
    <t>kuxtrsp</t>
  </si>
  <si>
    <t>63F, never had it (but fully vaxxed). Most people I know have had it, including my son, who still lives with me.</t>
  </si>
  <si>
    <t>kuuhxnq</t>
  </si>
  <si>
    <t>Itâ€™s different because it really makes no sense, but first I saw it â€˜ I couldnâ€™t look away at it</t>
  </si>
  <si>
    <t>ks1c7vs</t>
  </si>
  <si>
    <t>My random attacks where my heart rate skyrockets, BP, tremors, shaking, doom and the feeling of blackout coming. People call it adrenaline dump or histamine dumps. Donâ€™t know what it is honestly.</t>
  </si>
  <si>
    <t>kszgbsa</t>
  </si>
  <si>
    <t>**There's a wonderful sub dedicated to Tunisian crochet. Check it out!**
 #**r/Tunisian_crochet**
 *I am a bot, and this action was performed automatically. Please [contact the moderators of this subreddit](/message/compose/?to=/r/crochet) if you have any questions or concerns.*</t>
  </si>
  <si>
    <t>t3_1b4l7aq</t>
  </si>
  <si>
    <t>krfegl3</t>
  </si>
  <si>
    <t>I dont know if I've had it or not, I have chronic non-allergic rhinitis/ post nasal drip, so may have had it and not realised. Havent had any of the other symptoms</t>
  </si>
  <si>
    <t>kuaybit</t>
  </si>
  <si>
    <t>$20 says he picked up the c-diff in the hospital and not from the â€œCovid earâ€_x009d_ antibiotics ðŸ™„ðŸ™„ anything to blame the condition on the doctor</t>
  </si>
  <si>
    <t>kv0jceb</t>
  </si>
  <si>
    <t>This is absolutely insane</t>
  </si>
  <si>
    <t>ktk46n2</t>
  </si>
  <si>
    <t>Dudes arms must be so sore.</t>
  </si>
  <si>
    <t>ku2a8b6</t>
  </si>
  <si>
    <t>I really dislike sanctum. I dont know about you guys but I dont like being forced to build for an entire mechanic so therefore i avoid it.</t>
  </si>
  <si>
    <t>kv2no9n</t>
  </si>
  <si>
    <t>Long COVID â€˜indistinguishableâ€™ from other post-viral syndromes a year after infection
 https://www.eurekalert.org/news-releases/1037611?utm_source=substack&amp;utm_medium=email</t>
  </si>
  <si>
    <t>t3_1bfemmb</t>
  </si>
  <si>
    <t>kuxpq0o</t>
  </si>
  <si>
    <t>I haven't gotten it yet. I work in a PT clinic and am amazed I haven't. I've had the shot and all the boosters and will get the new one that will come out later this year. I still believe it's just a matter of time.</t>
  </si>
  <si>
    <t>kttk489</t>
  </si>
  <si>
    <t>Does it hurt when you pull on the last joint (applying pressure as if youâ€™re hanging off a ledge)?</t>
  </si>
  <si>
    <t>t3_1b929fe</t>
  </si>
  <si>
    <t>ktz4dmd</t>
  </si>
  <si>
    <t>It sure would make me more comfortable if everyone was allowed to be on a 6-month schedule. Right now I anecdotally know a lot of people catching it again, even when caught up with the fall dose. And everyone's symptoms have still been miserable.</t>
  </si>
  <si>
    <t>t3_1b9nlnc</t>
  </si>
  <si>
    <t>kufkq1f</t>
  </si>
  <si>
    <t>you know i've heard that that increases blood viscosity. at 200+ jabs, that person's blood is going to be like hi-temp grease</t>
  </si>
  <si>
    <t>ksv05xt</t>
  </si>
  <si>
    <t>This is probably one of the most â€œno shit Sherlockâ€_x009d_ articles Iâ€™ve seen. This season is practically 6 MONTHS LONG with not much being introduced until Final Shape. So of course there will be huge lulls in player count.
 This just in, the floor is made out of floor.</t>
  </si>
  <si>
    <t>t3_1b3o8qj</t>
  </si>
  <si>
    <t>ktj4ufe</t>
  </si>
  <si>
    <t>So I bought that unvaxxxed sperm for NO REASON?</t>
  </si>
  <si>
    <t>6429,krh8gsk,No, I don't think so. 
 We gain pain tolerance and our awareness comes in to let us know that we're not gonna die or whatever young children may believe due to their lack of experience--bless their souls.,1708537100,t3_1awao1b,top_level</t>
  </si>
  <si>
    <t>10022,ktcl5s7,Ash, it means that they are aware of your polypharmacy and malingering and they ain't touching that mess with a 10 ft pole.,1709584817,t3_1b6gkqn,top_level</t>
  </si>
  <si>
    <t>5722,ktsmvtf,Try doing towel excercises that strengthen your knees.,1709833352,t3_1b8pxjk,top_level</t>
  </si>
  <si>
    <t>5904,kr02e61,You need physical therapy to correct your posture. Those areas are weak and need to be strengthened.,1708271392,t3_1atmfuv,top_level</t>
  </si>
  <si>
    <t>8363,kva8jw3,hi! iâ€™m here for the symptoms commiseration. with my last pregnancy being able to come here and talk about it really helped, hoping itâ€™s the same for me this second time and that this community also helps some you like it has helped me,1710685792,t3_1bfxdor,top_level</t>
  </si>
  <si>
    <t>1738,ktk91sn,Walking case report lol,1709698024,t3_1b7i6pv,top_level</t>
  </si>
  <si>
    <t>5,kqn2e4w,I do not have taste or smell since December 13, 2020. Doubtful itâ€™s ever coming back :(,1708056296,t3_1arvxa0,top_level</t>
  </si>
  <si>
    <t>7528,kttbcnb,Straight out of the DNC playbook: accuse others of that which you are guilty.,1709842563,t3_1b8slxr,top_level</t>
  </si>
  <si>
    <t>4820,ks3xmnq,You are wrong OP. [Here](https://m.youtube.com/watch?v=dQw4w9WgXcQ) is where covid started.,1708889308,t3_1azris8,top_level</t>
  </si>
  <si>
    <t>6545,ku2dcmb,Iâ€™m not even a huge Mf guy and Iâ€™m really hoping that this isnâ€™t another sanctum/tota type league,1709989663,t3_1bafal3,top_level</t>
  </si>
  <si>
    <t>5199,krenxmw,Vaccines have never mattered when it comes to blood because it shouldn't effect the blood, the fact that it does means they seriously poisoned people. I was forced to take it by my job so yeah im pissed as I was very very very vocal against it.,1708491251,t3_1avxss0,top_level</t>
  </si>
  <si>
    <t>8424,krefl04,going from hating someone to begging them not to go in seconds,1708487400,t3_1avlk7g,top_level</t>
  </si>
  <si>
    <t>6478,kv5mxpz,I had intense, episodic chest pain. It felt like my sternum was being crushed. My *female* doctor told me it was just nerves and prescribed me Prozac. Several months (and a new provider) later, I was diagnosed with celiac disease.,1710606220,t3_1bg7eyf,top_level</t>
  </si>
  <si>
    <t>3365,ksbtcpu,It's all about novelty, babe. So, no.,1709006535,t3_1b0sk48,top_level</t>
  </si>
  <si>
    <t>6273,kv0gnly,I handle dry ice on occasion. I can't imagine the pain that caused.Â Â 
 You definitely chose the right subreddit.Â I literally said "WTF" when I saw the photo.,1710520427,t3_1bfhi0a,top_level</t>
  </si>
  <si>
    <t>7894,krieluz,Anxiety,1708550701,t3_1awgmk9,top_level</t>
  </si>
  <si>
    <t>7107,ksv78r3,I have had swelling in my hands and feet. Sometimes due to heat but in the morning my hands are always a little swollen.
 I also havenâ€™t had â€œmorning sicknessâ€_x009d_ - it has been all day and all night sickness that never stops. Half-way into my second trimester the vomiting calmed down which was great. I now only vomit SOMETIMES instead of daily XD,1709308630,t3_1b3fn5m,top_level</t>
  </si>
  <si>
    <t>964,kupu17x,NEVER FORGET WHAT THEY DID,1710355700,t3_1bdp9ll,top_level</t>
  </si>
  <si>
    <t>9064,ksv63a1,All of them,1709308241,t3_1b3ubk1,top_level</t>
  </si>
  <si>
    <t>7466,ktsvlcp,lol what?!?! I mean I know people donâ€™t like him but compared to current POTUS.,1709836170,t3_1b8slxr,top_level</t>
  </si>
  <si>
    <t>7021,ksvps3x,Congratulations! Also YES. My husband and I were walking around target last night, and I just knew I was about to rip ass. I cannot help it, it just happens sometimes and thereâ€™s no stopping it. He got behind me and said do what you need to and blame it on me. Thatâ€™s true love ðŸ˜­ðŸ¤£,1709314834,t3_1b3fn5m,top_level</t>
  </si>
  <si>
    <t>6594,ku32pcw,After affliction, might go for chess for the next 4 months ;),1709999904,t3_1bafal3,top_level</t>
  </si>
  <si>
    <t>5966,kvbd2ia,But does she do a good job ?,1710700143,t3_1bh3fmz,top_level</t>
  </si>
  <si>
    <t>7922,krjiu86,Yawning and/or neck pain,1708565030,t3_1awgmk9,top_level</t>
  </si>
  <si>
    <t>1854,kuxhcf4,51 M and I'm still Novid. I have had all my vaccinations. My wife caught it in November. 
 We slept in different rooms and one of us was masked when in the same room.
 She took 2 weeks to test negative .,1710466979,t3_1bf22ot,top_level</t>
  </si>
  <si>
    <t>9809,kv38qkh,I throw up and cry,1710557554,t3_1bftf7x,top_level</t>
  </si>
  <si>
    <t>1793,ku0wx5f,Time flies by so fast,1709958144,t3_1b9wrbq,top_level</t>
  </si>
  <si>
    <t>3398,krbxzkr,ðŸ˜­ðŸ˜­ this is so sweet!,1708455303,t3_1avovll,top_level</t>
  </si>
  <si>
    <t>4134,kre1rhq,I haven't yet neither has my partner or my 80 year old dad we haven't stopped wearing masks at all so unsure if that has helped any,1708481848,t3_1avy5x5,top_level</t>
  </si>
  <si>
    <t>10858,kvu4ki0,Yes!!! I realized how powerful my mind was and now I try to be more careful with my thoughts and health anxiety.,1710989926,t3_1bjro79,top_level</t>
  </si>
  <si>
    <t>9580,kvruy4a,Dizziness and not being able to focus are my main issues.,1710960668,t3_1bj99dj,top_level</t>
  </si>
  <si>
    <t>4847,kup8ieo,I saw a doc on Robbins and the sheer energy and amount of people absolutely captivated by every word spoken by him as he comes on stage is unsettling.
 I always said he leads these long workshops that costs thousands of dollars not because he cares but because he runs a cult.,1710348718,t3_1bdlcra,top_level</t>
  </si>
  <si>
    <t>3199,kqsitd2,Knowing her, she'd claim it somehow killed 14 million,1708142972,t3_1asr697,top_level</t>
  </si>
  <si>
    <t>4076,kre1aod,I still haven't. Lots of relatives and coworkers have got it a few times.,1708481668,t3_1avy5x5,top_level</t>
  </si>
  <si>
    <t>93,kuv28r8,Not just the kids. There's definitely aspects I miss. No traffic on my way to work, engineers were all WFH so parking was easy, elderly hours at the grocery stores.,1710436673,t3_1begi3b,top_level</t>
  </si>
  <si>
    <t>1852,kuxgm46,I've never got it and got tested every time I was exposed. I did get vaccinated as soon as possible. 
 I did get sick in January of 2020 before COVID was supposed to be in the U.S. I've wondered if that was COVID.,1710466688,t3_1bf22ot,top_level</t>
  </si>
  <si>
    <t>10380,kv0udb0,Could be a pressed nerve. I talked with my urologist today and he mentioned a patient with the exact same symptom, yet his complaint was on the tip of the penis. Doc said it resolved on its own.,1710525018,t3_1bfdzgx,top_level</t>
  </si>
  <si>
    <t>9419,kueoi0m,Iâ€™m not sure if this would be a symptom of depression or something else, but I tend to create stories of myself with people that donâ€™t exist in my head to feel like I have done something.,1710183667,t3_1bbljf4,top_level</t>
  </si>
  <si>
    <t>325,kv8uu3j,CDC says your fine to go public a day after fever is gone,1710654717,t3_1bgd00s,top_level</t>
  </si>
  <si>
    <t>469,ktm99y4,At that rate Covid is gonna need a vaccine against him.,1709738118,t3_1b7x50o,top_level</t>
  </si>
  <si>
    <t>10361,kumb22r,Wait am i strange for stockpiling these items?,1710296503,t3_1bddhpc,top_level</t>
  </si>
  <si>
    <t>8875,ksn71xj,I had a hysterectomy a few years ago but I used to find cramp bark tea helpful when I had periods,1709177358,t3_1b2hxmz,top_level</t>
  </si>
  <si>
    <t>6702,kvzotpu,Heart palpitations!! This was my first symptom that made me test early and theyâ€™ve been happening on and off the whole time. Iâ€™m 17 weeks now. I also got them when stopping birth control so I think itâ€™s tied to my changing hormones,1711075657,t3_1bkewy0,top_level</t>
  </si>
  <si>
    <t>7736,kv9jf2f,I *liked* maths. Shame none of the maths teachers liked me.,1710672972,t3_1bglje0,top_level</t>
  </si>
  <si>
    <t>8858,kslljth,Chamomile tea with lots of honey helps for me.,1709156457,t3_1b2hxmz,top_level</t>
  </si>
  <si>
    <t>9911,kv596hs,Probably nausea and feeling incredibly shaky and weak.,1710601000,t3_1bftf7x,top_level</t>
  </si>
  <si>
    <t>5382,ks8ao4e,Me! I'm still social distancing and wearing my N95 everywhere (indoors and outdoors.) I wish there was a still coviding group here, I might need to create one! I'd like to find more people to meet up with here that are covid cautious as well.,1708962033,t3_1b0jd7n,top_level</t>
  </si>
  <si>
    <t>1926,kuxtxx0,32F in Canada. I've never tested positive. I think I've been vaccinated 5x now. My husband finally got the 'vid from a work conference in Toronto last year.. we slept in separate rooms and wore masks in the house. I have coworkers who have tested positive for covid 3 or 4 times now. They're not careful at all.,1710472168,t3_1bf22ot,top_level</t>
  </si>
  <si>
    <t>6792,kv3ifqk,Me! 22 weeks and never felt sick at all. Everything has gone perfectly so far and I still feel great. I eat like normal, work out regularly, never have had fatigue. I wouldnâ€™t have known I was pregnant,1710562343,t3_1bft90s,top_level</t>
  </si>
  <si>
    <t>2348,kutx3sw,Why isnâ€™t she fired yet,1710422419,t3_1beg3s0,top_level</t>
  </si>
  <si>
    <t>9671,kt8olmz,9 days before I run a fever. 2 days before I get this stabbing pain around my left eye. The day before I get exhaustion, and pain in my legs like when you pull your hamstrings. It's been like this for a few months and it is very weird.,1709519453,t3_1b5v4v7,top_level</t>
  </si>
  <si>
    <t>9753,kv9nmsj,omg i love you. this is very helpful for me to communicate with my therapist. thank you so much â_x009d_¤ï¸_x008f_ðŸ’šðŸ¤_x008d_ðŸ–¤,1710675820,t3_1bg2tfz,top_level</t>
  </si>
  <si>
    <t>2320,kubeup6,You can always shut someone up about medicine by asking him a few simple questions about human anatomy that they can't answer.,1710126059,t3_1bbfr4w,top_level</t>
  </si>
  <si>
    <t>6923,kv780oq,I donâ€™t have any pregnancy symptoms &amp; I didnâ€™t in early pregnancy either. 30 weeks,1710627863,t3_1bft90s,top_level</t>
  </si>
  <si>
    <t>3131,ksqfs84,Thank God I found a place that had the JnJ when I was forced to take the vax. I refused to take the mrna ones,1709232576,t3_1b2wgmp,top_level</t>
  </si>
  <si>
    <t>3433,krgruj5,So thoughtful! ðŸ˜¹,1708531656,t3_1avovll,top_level</t>
  </si>
  <si>
    <t>6646,kvzkixg,Food aversions. Movies and tv shows depict pregnant women as being constantly hungry and wanting to eat everything in sight. Nope, not me. I was pleasantly surprised when I couldnâ€™t stand to eat some of my favorite foods. I felt so bad for my fiancÃ© anytime we went out to eat those first couple weeks of pregnancy.,1711073886,t3_1bkewy0,top_level</t>
  </si>
  <si>
    <t>1440,kutcocv,Does vaccination affect this at all?,1710411949,t3_1bealv7,top_level</t>
  </si>
  <si>
    <t>5412,ktfavwy,Hobbs seems like a great governor for her state. I also wish our healthcare system wasn't so fucked. I've known it was fucked for 3/4 of my 40 years on the planet and the only positive change I've ever seen was Obamacare. REALLY frustrating for anyone even paying half attention.,1709626522,t3_1b6m3nb,top_level</t>
  </si>
  <si>
    <t>6932,kv7xt19,Yes! Have a healthy 10 month old! I wouldn't have known I was pregnant besides a missed period. And then of course once my stomach started to grow. No nausea, no diarrhea/constipation. I am a huge coffee drinker and coffee occasionally smelled weird to me but could still drink it.,1710638403,t3_1bft90s,top_level</t>
  </si>
  <si>
    <t>10280,kvegov6,I want to read this but it is too long for my attention span. Can someone please summarize?,1710751586,t3_1bh32o4,top_level</t>
  </si>
  <si>
    <t>8782,ks9g0xn,i donâ€™t get a period due to nexplanon, plus i never have to wear a bra. score,1708975877,t3_1b004vx,top_level</t>
  </si>
  <si>
    <t>3686,ktd13us,I can't speak to your particular situation, but being able to do something in an emergency measure isn't a great reason to always do it. 
 In my industry I've seen the quality of service go down in several areas because of work from home. It was worth it as a harm reduction measure. It doesn't seem worth it now.,1709590050,t3_1b6g3j0,top_level</t>
  </si>
  <si>
    <t>10343,krwhqwz,Mine usually correlates to GI.,1708770293,t3_1axut98,top_level</t>
  </si>
  <si>
    <t>10250,kvbxu2p,makes working pretty fucking difficult,1710707533,t3_1bh32o4,top_level</t>
  </si>
  <si>
    <t>9559,kvpj2cq,Doesnâ€™t happen often but it has happened yes,1710927067,t3_1bj99dj,top_level</t>
  </si>
  <si>
    <t>1177,kqxwz2a,Iâ€™m trying punctuation in different places in my head, then rereading it with the prescribed intonation. We are much obliged, Mr. Walken!,1708227205,t3_1atg8nl,top_level</t>
  </si>
  <si>
    <t>45,kqodqok,Iâ€™m wondering if this is what happened to my father. He caught COVID and almost died. Fluid buildup around his lungs, lack of oxygen to the brain. He canâ€™t remember anything now. Struggles to even remember what he called me for even if itâ€™s only been a couple minutes. He had a great memory before thisâ€¦,1708086270,t3_1arvxa0,top_level</t>
  </si>
  <si>
    <t>9711,ktdyuz4,I experience back pain and headaches there were times I threw up but now itâ€™s just nausea,1709602403,t3_1b5v4v7,top_level</t>
  </si>
  <si>
    <t>2566,ku1g0df,And this is why I wear N95s every time I go into an indoor public space. Sure, I look a little odd - but better that than days of misery, possible disability, and potential death.,1709968450,t3_1ba8jhh,top_level</t>
  </si>
  <si>
    <t>7086,ksthun6,Constantly choking on your own spit is so annoying, and not something I expected. Lol. I felt so stupid, I was like- I canâ€™t even salivate properly!! Arg!,1709275603,t3_1b3fn5m,top_level</t>
  </si>
  <si>
    <t>9683,ktaqtfd,My right side hurts a week before it starts. I always think itâ€™s appendicitis but it isnâ€™t,1709561495,t3_1b5v4v7,top_level</t>
  </si>
  <si>
    <t>5833,kt4ltjf,How about Gordon if he plays? And Book is out. Is Gordon worth the add?,1709458077,t3_1b58smv,top_level</t>
  </si>
  <si>
    <t>773,ktlx8v3,It's Ted Farrow!,1709733512,t3_1b7wwfm,top_level</t>
  </si>
  <si>
    <t>4232,ksy9jy9,Guys. I have discovered very important information. Alcohol will get you drunk.,1709348676,t3_1b47173,top_level</t>
  </si>
  <si>
    <t>1956,kuxyv10,Haven't gotten it. Everyone I know, including people I live with, my students, fellow teachers, my adult kids, have all gotten it at least once. Don't know if I'm immune or just lucky.,1710474403,t3_1bf22ot,top_level</t>
  </si>
  <si>
    <t>7199,kvx4hr8,The extreme fatigue is the worst for me. Being that I am autistic the combination of that and being constantly on the borderline of a meltdown or makes it even more exhausting. Sometimes it takes every ounce of will I have just to get out of bed let alone do anything else. I want to just sleep 24/7 and have 0 will or energy to do anything.,1711042984,t3_1bjx3xu,top_level</t>
  </si>
  <si>
    <t>9185,kupn6rd,I had very dark brown ear wax and it changed to light yellow. The most random and weird thing that I have ever seen.,1710353463,t3_1bdukue,top_level</t>
  </si>
  <si>
    <t>6977,kss3w9v,The one that surprised me the most was/is the sneezing. I didn't know it was a pregnancy thing until my doctor told me, I've sneezed about 6+ times a day since I got pregnant!,1709253125,t3_1b3fn5m,top_level</t>
  </si>
  <si>
    <t>8260,ktqxeiy,Infertility ðŸ¥¹,1709807106,t3_1b8gjaj,top_level</t>
  </si>
  <si>
    <t>4220,ksx8v54,Weird it that the coronavirus came from the place down the road where they study the coronavirus,1709333783,t3_1b47173,top_level</t>
  </si>
  <si>
    <t>7277,kvus9cb,Sadness for emotions. Fatigue for physical,1711003612,t3_1bjx3xu,top_level</t>
  </si>
  <si>
    <t>7396,ktrzber,These headlines are getting ridiculous. 100 doctors? I hate trump but these are just making us look ridiculous.,1709825051,t3_1b8slxr,top_level</t>
  </si>
  <si>
    <t>8321,ktu4yuo,Fatigue and night sweats, omg. Iâ€™m nowhere near menopause and Iâ€™m amazed at how much I sweat at night when I flare up.,1709852653,t3_1b8gjaj,top_level</t>
  </si>
  <si>
    <t>4662,kt2wih7,Didn't you know, yesterday the CDC said we should treat covid just like any other cold. It's basically the same thing. Imagine that.,1709426148,t3_1b4cgt9,top_level</t>
  </si>
  <si>
    <t>9354,kuiv58p,I also have lots of allergies which causes anxiety/depression/gut health/brain fog. Your best bet is to do the carnivore diet and then introduce one thing a week see what you can tolerate. Carnivore diet is the best Iâ€™ve felt in a very long time! Hopefully works for you too.,1710253007,t3_1b977x6,top_level</t>
  </si>
  <si>
    <t>9017,kuxz5s7,Feeling like my pelvis is going to crack in half whenever I try to roll over in bed. Currently 29 weeks ðŸ¤¦ðŸ_x008f_»â€_x008d_â™€ï¸_x008f_,1710474546,t3_1bejezw,top_level</t>
  </si>
  <si>
    <t>9123,kvk2xo5,Boring, barely no symptoms first trimester here ðŸ‘‹ðŸ_x008f_» I'm 13 weeks now and feel fine. I was slightly more nauseated around w 9-10 but otherwise okay, no vomiting. I'm very happy about how my first tri was reading some other experiences on this sub ðŸ˜…,1710842690,t3_1bi79wo,top_level</t>
  </si>
  <si>
    <t>10216,kvghm28,Two researchers that have extensively studied symptoms of schizophrenia and the like in a nonconventional way: Colin A Ross, Jerry Marzinski. Hope either is help of some sort!,1710784383,t3_1bhtc2v,top_level</t>
  </si>
  <si>
    <t>2738,kqw1llp,Follow the doctors orders.,1708201387,t3_1at92tt,top_level</t>
  </si>
  <si>
    <t>7738,kv9jh0o,Dyscalculia is more common for us. And struggling to slow down &amp; check j our work,1710673010,t3_1bglje0,top_level</t>
  </si>
  <si>
    <t>6317,kv0ocyo,I canâ€™t *imagine* how painful that was. I work with dry ice daily, and have only been burned once, but it sucked SO much.,1710523010,t3_1bfhi0a,top_level</t>
  </si>
  <si>
    <t>7870,krhkbki,I get a â€˜second windâ€™ around 8 PM that makes it impossible to sleep at a usual hour, and then I know that Iâ€™ll be waking up with a migraine.,1708540943,t3_1awgmk9,top_level</t>
  </si>
  <si>
    <t>2891,kuqwskv,Wut. This bullshit. Me have cobbid like free or five times, no slowdown in me brain! That silly. Hee hee Trump 2020, we will beat Obama again.,1710368525,t3_1bduund,top_level</t>
  </si>
  <si>
    <t>7910,kriyhcp,Does everyone have a prodrome? I don't think I've experienced any of these things...,1708557399,t3_1awgmk9,top_level</t>
  </si>
  <si>
    <t>7712,kv967p0,Not necessarily. I think itâ€™s independent. Einstein seemed to have had ADHD. I do too and Iâ€™m great at math (not as good as Einstein obviously),1710663076,t3_1bglje0,top_level</t>
  </si>
  <si>
    <t>8196,ks1ht41,Hyper tiredness and noise hyper sensitivity
 2 hours of driving? No music, 3-4 hours of sleep!
 A restaurant? 12-14 hours of sleep and 2 days to recover
 Farewell social life,1708848482,t3_1azap75,top_level</t>
  </si>
  <si>
    <t>8409,krctaky,A seven year pattern of increasingly unstable, codependent relationships did it for me. I suspected it for many years before I was finally diagnosed.,1708465538,t3_1avlk7g,top_level</t>
  </si>
  <si>
    <t>4113,kreq3fh,Me and the wife. Kids have had it. Only 2 jabs each. So far, so good.,1708492338,t3_1avy5x5,top_level</t>
  </si>
  <si>
    <t>519,ktogn7h,How is possible ? He getting them bootlegged? They strictly log the doses in Canada,1709764298,t3_1b7x50o,top_level</t>
  </si>
  <si>
    <t>7025,kss8fbo,Mood swings that are so bad I hated sounds my husband made. I would get irrationally angry every single time he yawned.,1709254853,t3_1b3fn5m,top_level</t>
  </si>
  <si>
    <t>2823,krk0hu3,Iâ€™m an antisocial introvert who hates people, and m perfect for this!
 â€œLockdownâ€_x009d_ was no different for me than my normal daily life.,1708571910,t3_1awkfyd,top_level</t>
  </si>
  <si>
    <t>1573,kuevb97,Is this satire? I hope so,1710185902,t3_1bc5kyq,top_level</t>
  </si>
  <si>
    <t>2242,ku96kel,ðŸ¥± All of these posts follow the same trajectory, use the same memes, spew the same hate and misinformation. ðŸ¥± 
 Anyways, I gotta pie to bake here. Happy Sunday.,1710095936,t3_1bbfr4w,top_level</t>
  </si>
  <si>
    <t>9371,kub3cx6,Memory issues,1710121232,t3_1bbljf4,top_level</t>
  </si>
  <si>
    <t>10723,ktj28qf,I remember when I first began school I would think a bad thought about one of my classmates (their appearance, hurting them, kissing them) and then freak out because I was afraid that someone in the classroom could read my mind or my thoughts so Iâ€™d apologize to them in my head over and over.,1709681163,t3_1b7jayx,top_level</t>
  </si>
  <si>
    <t>6924,kv7c8hn,I literally only had morning sickness and nothing else. I had a perfectly healthy pregnancy!,1710629586,t3_1bft90s,top_level</t>
  </si>
  <si>
    <t>8842,krrxb0n,Been a symptom for me/cfs. Itâ€™s definitely a thing.Â,1708701657,t3_1axlxqy,top_level</t>
  </si>
  <si>
    <t>3345,ksbwzpk,We've been vaccinated as mandated. The herd will fall into line,1709008176,t3_1b0sk48,top_level</t>
  </si>
  <si>
    <t>5349,kqv1e3t,Without social media being as all-encompassing I think the fear would be much less and it would have been treated like a more contagious flu.,1708189537,t3_1as52nu,top_level</t>
  </si>
  <si>
    <t>4450,ksw08mj,The Covid rules was the cover for Robyn putting the lock down on the penis exclusively excluding all family he must have agreed he followed it,1709318359,t3_1b3zr17,top_level</t>
  </si>
  <si>
    <t>9042,ksuxwtn,After 2 losses Iâ€™d say the worst is not having anyâ€¦ ðŸ¥² With my daughter it was a pretty smooth pregnancy didnâ€™t have any issues getting dressed or putting my own shoes didnâ€™t get winded but had early nausea so ig that was the worse,1709305362,t3_1b3ubk1,top_level</t>
  </si>
  <si>
    <t>6403,kv1j792,They should have binged the first 48 and 8m sure by the end if the first season they'd realized how stupid this was,1710533522,t3_1bfhi0a,top_level</t>
  </si>
  <si>
    <t>8968,kuuldl5,Iâ€™m having sleep apnea and costochondritis,1710431112,t3_1bejezw,top_level</t>
  </si>
  <si>
    <t>4705,kqul1lt,![gif](giphy|SF9Z0shNT07T2)
 That buttonâ€™s doin a lot of work,1708184038,t3_1at23t8,top_level</t>
  </si>
  <si>
    <t>3864,kv2tkav,I wear one when I get a cough or slight sniffles as a courtesy to others. I think itâ€™s stupid when people wear them hanging under their nose. They may as well not wear one.,1710551003,t3_1bfmcoc,top_level</t>
  </si>
  <si>
    <t>3960,kv5d9bl,I donâ€™t wear them and I have literally zero feelings about what anyone else does, never mind anger over something like this.,1710602582,t3_1bfmcoc,top_level</t>
  </si>
  <si>
    <t>9436,kuc7v0n,Thinking you're ok and that you just need space, but you've needed space for 2 months now and you've not left your room and seen about a total of 2 hours of sunlight in all that time,1710143510,t3_1bbljf4,top_level</t>
  </si>
  <si>
    <t>2011,kuyfpmi,Iâ€™m 39f and have not gotten it. I was one of the first to get the vaccine due to being asthmatic and where I land on the bmi scale. Got boosters too. Had a roommate and partner who both got it (my partner is a bartender and my roommate went to New York). I also live in SF which had some of the strictest lockdowns in the country.,1710484133,t3_1bf22ot,top_level</t>
  </si>
  <si>
    <t>10387,ksx7n0i,see, clear proof I'm actually just a dumbass who only *thinks* I might have adhd! 
 /s,1709333329,t3_1b443n8,top_level</t>
  </si>
  <si>
    <t>11007,ks44kga,Hypomania. I called it â€œa sense of urgencyâ€_x009d_ and put it on my resume as a positive soft skillðŸ˜‚. Although TBF I am very effective when Iâ€™m hypomanic.,1708891711,t3_1azqesd,top_level</t>
  </si>
  <si>
    <t>3652,kv35dac,The Post has to generate clicks; Rups will have another future ex-wife to pay off soon.,1710556036,t3_1bfmk7i,top_level</t>
  </si>
  <si>
    <t>3419,krd52i9,They're the provider of the house now!,1708469552,t3_1avovll,top_level</t>
  </si>
  <si>
    <t>6036,kvf2t38,I would,1710765615,t3_1bh3fmz,top_level</t>
  </si>
  <si>
    <t>8324,ktufexe,Joint pain and exhaustion,1709857582,t3_1b8gjaj,top_level</t>
  </si>
  <si>
    <t>9205,kupsu29,Definitely migraines 2-5x/week my entire life and some days Iâ€™d wake up with brain fog so bad it felt like I was hungover. I only get migraines now if I get glutened and only brain fog if Iâ€™m ever hungover. Wild!,1710355313,t3_1bdukue,top_level</t>
  </si>
  <si>
    <t>8783,ksa408o,my voice feels most comfortable when I'm singing along to hozier, which is the biggest win I have going for me,1708983681,t3_1b004vx,top_level</t>
  </si>
  <si>
    <t>3002,kv275vm,Canadian Liberal/NDP government, nothing to see here shut down the investigation,1710542195,t3_1bffkeq,top_level</t>
  </si>
  <si>
    <t>3176,kqsq3hw,Her fame is based solely on saying stupid shit. If she went mute, she'd drop out of the news completely. Let's all hope idiopathic muteness strikes overnight.,1708146725,t3_1asr697,top_level</t>
  </si>
  <si>
    <t>10316,ksewn3d,Good for you! I'm glad to hear this can be dealt with.
 For me it was biting pencils and pens then biting nails. Now I just bite my lips and I can't get rid of this one.,1709059355,t3_1b1gzok,top_level</t>
  </si>
  <si>
    <t>9981,kv9eopo,Vasovagal Syncope - a sudden drop in heart rate and blood pressure leading to fainting, often in reaction to a stressful trigger.,1710669538,t3_1bftf7x,top_level</t>
  </si>
  <si>
    <t>1795,ku0y542,We know about vivid Nov 2019. We were just told out was not a big deal so we avoided it.,1709958729,t3_1b9wrbq,top_level</t>
  </si>
  <si>
    <t>9515,ksmd59l,For now...,1709166055,t3_1b2li2t,top_level</t>
  </si>
  <si>
    <t>6843,kv3fs8z,Iâ€™m 15 weeks still basically nothing. I get heartburn and congestion. Occasionally I get food aversions.,1710560964,t3_1bft90s,top_level</t>
  </si>
  <si>
    <t>8830,krp7z14,My personal belief is that when we feel the internal vibrations that itâ€™s a sign of high viral replication thatâ€™s happening. Just my opinion though.,1708652429,t3_1axlxqy,top_level</t>
  </si>
  <si>
    <t>1196,kr5fe5w,Government failed us all,1708357960,t3_1atg8nl,top_level</t>
  </si>
  <si>
    <t>5608,kv9cpfm,On the heels front, I've also noticed that it's becoming a lot less common for women to wear high heels to work since returning to the office. A lot more flats but also a surprising number of people just wearing nice sneakers!,1710668066,t3_1bgt1t0,top_level</t>
  </si>
  <si>
    <t>10163,ktta2le,And to think, if I hadn't been written of as lazy or careless or uncaring in school, maybe they would have done more than just punish me for shit.
 I'm definitely mixed between the two as I show damn near all of these.,1709842115,t3_1b8x4uo,top_level</t>
  </si>
  <si>
    <t>5058,kudy2xl,I know so many at my job that got problems after getting vax'd. I didn't, kept my immune system up and caught and fought off covid twice with minor symptom in a few days. I am 59 btw. When it first came out they told you best defence was strong immune system. Than after a week that was gone. You have to have the vaccine. Phifft.,1710174868,t3_1bbrv6g,top_level</t>
  </si>
  <si>
    <t>7527,kttb4fh,Doctors.... Maga dosent listen to Doctors.,1709842483,t3_1b8slxr,top_level</t>
  </si>
  <si>
    <t>9163,kvm53rn,My symptoms didnâ€™t start until later in first trimester. I didnâ€™t experience nausea until week 10 and I can say first trimester turned into a special form of hell for me. Major major food aversions, smells, insane fatigue,1710872664,t3_1bi79wo,top_level</t>
  </si>
  <si>
    <t>7275,kvumtnb,1. Wanting to die
 2. Uncontrollable crying
 3. Anger/irritability
 4. Fatigue
 5. Poor concentration,1710999725,t3_1bjx3xu,top_level</t>
  </si>
  <si>
    <t>8894,ku4zygz,This is great. Keen to also see more work on DMT and bipolarÂ,1710023647,t3_1barmf0,top_level</t>
  </si>
  <si>
    <t>812,ktnijwl,Attention seeking much? Wtf would any reasonable or sane person want to get a therapeutic that many times.,1709753071,t3_1b7wwfm,top_level</t>
  </si>
  <si>
    <t>4088,krea4un,I haven't had it. My husband and 2 kids have and I was really surprised I didn't catch it off them. 
 I've had the first 2 vaccines but nothing since 2021.,1708485139,t3_1avy5x5,top_level</t>
  </si>
  <si>
    <t>4277,ksxgz0r,SARS and mers were also coronaviruses! Did they also come from a lab? Itâ€™s more likely to be natural in my opinion. Labs that work on viruses are in every major city and so are markets, is there some thing I am missing!,1709336920,t3_1b47173,top_level</t>
  </si>
  <si>
    <t>10685,kusiuk7,This:
 https://en.wikipedia.org/wiki/Functional_neurologic_disorder,1710391341,t3_1beaubz,top_level</t>
  </si>
  <si>
    <t>6398,kv1cpdv,If you are physically handicapping/mutilating yourself to get insurance money, you're mentally ill and need to be hospitalized...,1710531267,t3_1bfhi0a,top_level</t>
  </si>
  <si>
    <t>10567,ku8sqs8,blood clots dismissed as anxiety. might as well have just brought out the leeches.,1710091189,t3_1bbe5om,top_level</t>
  </si>
  <si>
    <t>7103,ksuqsnv,Morning sickness is a myth because in my personal experience I had sickness ALL DAY from week 7-week 15 it was horrible,1709302645,t3_1b3fn5m,top_level</t>
  </si>
  <si>
    <t>5585,kthgunb,&gt;"So happy I won't have to stay home next time!"
 Some people have a seriously over-inflated sense of self-importance. The vast majority of the time, if work is going to fall apart because you're the only one who can do a thing, you're doing something wrong.,1709661914,t3_1b79ewu,top_level</t>
  </si>
  <si>
    <t>7797,kvbwcjq,I liked math because it has structure and is predictable. It was English class that was a struggle for me. I donâ€™t have the attention span to read much and I canâ€™t deal with abstract essays where I control every aspect of it. I need structure to help my brain figure out what goes where with a definite â€˜whyâ€™.,1710706998,t3_1bglje0,top_level</t>
  </si>
  <si>
    <t>8674,ksr7lzg,The psychosis and irritability,1709241639,t3_1b34tlm,top_level</t>
  </si>
  <si>
    <t>357,kv6zxnv,HAPPY BIRTHDAY! what a gift.,1710624668,t3_1bgd00s,top_level</t>
  </si>
  <si>
    <t>4600,krvwd7l,covid 19 been real quiet since this dropped,1708755450,t3_1ayky6x,top_level</t>
  </si>
  <si>
    <t>827,ktoiq0x,bro's getting ubercharged,1709765023,t3_1b7wwfm,top_level</t>
  </si>
  <si>
    <t>1514,kudmj71,Oof get that yaunker ready,1710170885,t3_1bc5kyq,top_level</t>
  </si>
  <si>
    <t>6990,kss3l1t,Gums bleeding, pregnancy rage, and butt pain.,1709253006,t3_1b3fn5m,top_level</t>
  </si>
  <si>
    <t>3981,kv1xeth,i wear it if iâ€™m sick is all thatâ€™s new,1710538548,t3_1bfmcoc,top_level</t>
  </si>
  <si>
    <t>10363,kunbwb8,I like to keep Excedrin migraine in my bug out bag for this reason, mild pain relief and caffeine is great if you have to walk around all day.,1710317145,t3_1bddhpc,top_level</t>
  </si>
  <si>
    <t>8617,kt789t1,Stomach cramp pain,1709499400,t3_1b5i80g,top_level</t>
  </si>
  <si>
    <t>4855,kupdlnx,Whenever I hear about him, I think of the Family Guy joke.
 "TONY ROBBINS HUNGRY!" *eats Peter in a single gulp*,1710350368,t3_1bdlcra,top_level</t>
  </si>
  <si>
    <t>5011,kudkp1n,Well I trust the scientists if they say it's okay. They are the experts on it and of we can't trust them then idk how you can trust anything in life. And now that we have hindsight on our side the people who refused it for "being untested" look ridiculous.,1710170226,t3_1bbrv6g,top_level</t>
  </si>
  <si>
    <t>10474,ksdy7fc,I get this weird brown, smelly discharge throughout my entire cycle. It's mostly noticeable while I'm ovulating or before my period. I think it's an infection, but whenever I go get it checked out, nothing is found. It's really embarrassing for me...,1709048010,t3_1b0wtuv,top_level</t>
  </si>
  <si>
    <t>914,kuq36ai,Can you imagine putting a paper bag over your head and thinking youâ€™re safe from a deadly virus ? The stuff we seen was absolute bonkers. No mask ? Just wrap a bandana over your head. Got to go !,1710358707,t3_1bdp9ll,top_level</t>
  </si>
  <si>
    <t>5321,krxj0od,Probably a good idea for everyone to [actually have a read](https://archive.is/wsLGk),1708789346,t3_1ayqrnd,top_level</t>
  </si>
  <si>
    <t>1260,ku3afbj,He deserves recognition, the funny part is the people who love it, also hate him which is ironic,1710002570,t3_1b9x8a9,top_level</t>
  </si>
  <si>
    <t>8736,ksuphqs,Becoming absolutely over confident. During hypomania I feel like some kind of messiah who can help everyone if they talk to me,1709302123,t3_1b34tlm,top_level</t>
  </si>
  <si>
    <t>1985,kuy5dkk,Mid-50s. No symptomatic COVID. Fully vaxxed. All boosters. ðŸ¤·â€_x008d_â™€ï¸_x008f_,1710477681,t3_1bf22ot,top_level</t>
  </si>
  <si>
    <t>3819,kqxxd3w,Who is this YouTuber? Seems like someone I should watch.,1708227378,t3_1aswm2h,top_level</t>
  </si>
  <si>
    <t>192,kua5gfk,Why do I feel there is a good chance Holden is now in a position of huge influence like a powerful politician or head of large corporation right now.,1710108215,t3_1bblqf6,top_level</t>
  </si>
  <si>
    <t>7537,kv83r2p,I love math! Slow at it but I love it. Also was really good at physics, chemistry, biology, loved art, and electronics. I am terrible at English, history, spelling and generally any comprehensive reading due to my dyslexia. I have a bad memory and prefer to work with my hands which is why I loved the other classes so much.,1710640947,t3_1bglje0,top_level</t>
  </si>
  <si>
    <t>5797,ksz5kj7,What an AH doctor.,1709366906,t3_1b3w3it,top_level</t>
  </si>
  <si>
    <t>5786,ksvoky1,I would definitely call that office and speak to the office manager. Iâ€™ve had to do this a few times with doctors that were negligent or didnâ€™t listen and the office managers have always been very kind and apologetic. 
 Iâ€™m so sorry this happened to you. Sending good vibes your way.,1709314435,t3_1b3w3it,top_level</t>
  </si>
  <si>
    <t>52,kqner5j,Say what you want, but my long covid is a lung injury. I've just had perpetual bronchitis ever since.,1708062575,t3_1arvxa0,top_level</t>
  </si>
  <si>
    <t>7308,ktrqqrj,Biden should submit himself to the standard cognitive tests and challenge Chump to do the same, and publish the results for everyone to see. And it Chump fails or blows it off, hit him on it again and again. Call him a coward.,1709821949,t3_1b8slxr,top_level</t>
  </si>
  <si>
    <t>5514,ksjvz8c,Just checked them out. Theyâ€™re really not that cheap.,1709136655,t3_1b28muc,top_level</t>
  </si>
  <si>
    <t>950,kup00tf,They're still doing this in LA,1710345941,t3_1bdp9ll,top_level</t>
  </si>
  <si>
    <t>6117,kutwi4x,He's in it for the culture ðŸ˜‚,1710422174,t3_1beklcp,top_level</t>
  </si>
  <si>
    <t>7500,ktt3qyd,he's the figurehead for hate, it doesn't matter,1709839616,t3_1b8slxr,top_level</t>
  </si>
  <si>
    <t>7762,kv9usrj,I was good at math and English but terrible in science and history, too much lengthy memorizing.,1710679838,t3_1bglje0,top_level</t>
  </si>
  <si>
    <t>6585,ku3njdp,Imagine we get another tota style league. LOGOUT dude,1710006932,t3_1bafal3,top_level</t>
  </si>
  <si>
    <t>9141,kvkwvsb,First pregnancy I had zero. I had my positive tests around 4 weeks, then before my first OB appt at 10 weeks I took another one cause I had absolutely zero symptoms (I was still pregnant!) all good.,1710857494,t3_1bi79wo,top_level</t>
  </si>
  <si>
    <t>2017,kuyhlbi,70, havenâ€™t had it . Up on all boosters. I donâ€™t go out a lot . Generally wear mask in stores except cafes. See grandkids every day. No one in our household has had it.,1710485462,t3_1bf22ot,top_level</t>
  </si>
  <si>
    <t>1925,kuxtrsp,63F, never had it (but fully vaxxed). Most people I know have had it, including my son, who still lives with me.,1710472092,t3_1bf22ot,top_level</t>
  </si>
  <si>
    <t>6150,kuuhxnq,Itâ€™s different because it really makes no sense, but first I saw it â€˜ I couldnâ€™t look away at it,1710429955,t3_1beklcp,top_level</t>
  </si>
  <si>
    <t>8177,ks1c7vs,My random attacks where my heart rate skyrockets, BP, tremors, shaking, doom and the feeling of blackout coming. People call it adrenaline dump or histamine dumps. Donâ€™t know what it is honestly.,1708844746,t3_1azap75,top_level</t>
  </si>
  <si>
    <t>5872,kszgbsa,**There's a wonderful sub dedicated to Tunisian crochet. Check it out!**
 #**r/Tunisian_crochet**
 *I am a bot, and this action was performed automatically. Please [contact the moderators of this subreddit](/message/compose/?to=/r/crochet) if you have any questions or concerns.*,1709375038,t3_1b4l7aq,top_level</t>
  </si>
  <si>
    <t>4191,krfegl3,I dont know if I've had it or not, I have chronic non-allergic rhinitis/ post nasal drip, so may have had it and not realised. Havent had any of the other symptoms,1708508150,t3_1avy5x5,top_level</t>
  </si>
  <si>
    <t>2282,kuaybit,$20 says he picked up the c-diff in the hospital and not from the â€œCovid earâ€_x009d_ antibiotics ðŸ™„ðŸ™„ anything to blame the condition on the doctor,1710119216,t3_1bbfr4w,top_level</t>
  </si>
  <si>
    <t>6280,kv0jceb,This is absolutely insane,1710521328,t3_1bfhi0a,top_level</t>
  </si>
  <si>
    <t>1727,ktk46n2,Dudes arms must be so sore.,1709695923,t3_1b7i6pv,top_level</t>
  </si>
  <si>
    <t>6543,ku2a8b6,I really dislike sanctum. I dont know about you guys but I dont like being forced to build for an entire mechanic so therefore i avoid it.,1709988070,t3_1bafal3,top_level</t>
  </si>
  <si>
    <t>10875,kv2no9n,Long COVID â€˜indistinguishableâ€™ from other post-viral syndromes a year after infection
 https://www.eurekalert.org/news-releases/1037611?utm_source=substack&amp;utm_medium=email,1710548646,t3_1bfemmb,top_level</t>
  </si>
  <si>
    <t>1899,kuxpq0o,I haven't gotten it yet. I work in a PT clinic and am amazed I haven't. I've had the shot and all the boosters and will get the new one that will come out later this year. I still believe it's just a matter of time.,1710470360,t3_1bf22ot,top_level</t>
  </si>
  <si>
    <t>5867,kttk489,Does it hurt when you pull on the last joint (applying pressure as if youâ€™re hanging off a ledge)?,1709845533,t3_1b929fe,top_level</t>
  </si>
  <si>
    <t>4544,ktz4dmd,It sure would make me more comfortable if everyone was allowed to be on a 6-month schedule. Right now I anecdotally know a lot of people catching it again, even when caught up with the fall dose. And everyone's symptoms have still been miserable.,1709932517,t3_1b9nlnc,top_level</t>
  </si>
  <si>
    <t>1551,kufkq1f,you know i've heard that that increases blood viscosity. at 200+ jabs, that person's blood is going to be like hi-temp grease,1710194290,t3_1bc5kyq,top_level</t>
  </si>
  <si>
    <t>10713,ksv05xt,This is probably one of the most â€œno shit Sherlockâ€_x009d_ articles Iâ€™ve seen. This season is practically 6 MONTHS LONG with not much being introduced until Final Shape. So of course there will be huge lulls in player count.
 This just in, the floor is made out of floor.,1709306169,t3_1b3o8qj,top_level</t>
  </si>
  <si>
    <t>1602,ktj4ufe,So I bought that unvaxxxed sperm for NO REASON?,1709682138,t3_1b7i6pv,top_level</t>
  </si>
  <si>
    <t>No, I don't think so. 
 We gain pain tolerance and our awareness comes in to let us know that we're not gonna die or whatever young children may believe due to their lack of experience--bless their souls.</t>
  </si>
  <si>
    <t>Haven't gotten it. Everyone I know</t>
  </si>
  <si>
    <t xml:space="preserve"> including people I live with</t>
  </si>
  <si>
    <t xml:space="preserve"> my students</t>
  </si>
  <si>
    <t xml:space="preserve"> fellow teachers</t>
  </si>
  <si>
    <t xml:space="preserve"> my adult kids</t>
  </si>
  <si>
    <t>The one that surprised me the most was/is the sneezing. I didn't know it was a pregnancy thing until my doctor told me</t>
  </si>
  <si>
    <t xml:space="preserve"> I've sneezed about 6+ times a day since I got pregnant!</t>
  </si>
  <si>
    <t>Fatigue and night sweats</t>
  </si>
  <si>
    <t xml:space="preserve"> omg. Iâ€™m nowhere near menopause and Iâ€™m amazed at how much I sweat at night when I flare up.</t>
  </si>
  <si>
    <t>Didn't you know</t>
  </si>
  <si>
    <t xml:space="preserve"> yesterday the CDC said we should treat covid just like any other cold. It's basically the same thing. Imagine that.</t>
  </si>
  <si>
    <t>Boring</t>
  </si>
  <si>
    <t xml:space="preserve"> barely no symptoms first trimester here ðŸ‘‹ðŸ_x008f_» I'm 13 weeks now and feel fine. I was slightly more nauseated around w 9-10 but otherwise okay</t>
  </si>
  <si>
    <t xml:space="preserve"> no vomiting. I'm very happy about how my first tri was reading some other experiences on this sub ðŸ˜…</t>
  </si>
  <si>
    <t>Two researchers that have extensively studied symptoms of schizophrenia and the like in a nonconventional way: Colin A Ross</t>
  </si>
  <si>
    <t xml:space="preserve"> Jerry Marzinski. Hope either is help of some sort!</t>
  </si>
  <si>
    <t>I canâ€™t *imagine* how painful that was. I work with dry ice daily</t>
  </si>
  <si>
    <t xml:space="preserve"> and have only been burned once</t>
  </si>
  <si>
    <t xml:space="preserve"> but it sucked SO much.</t>
  </si>
  <si>
    <t>I get a â€˜second windâ€™ around 8 PM that makes it impossible to sleep at a usual hour</t>
  </si>
  <si>
    <t xml:space="preserve"> and then I know that Iâ€™ll be waking up with a migraine.</t>
  </si>
  <si>
    <t>Wut. This bullshit. Me have cobbid like free or five times</t>
  </si>
  <si>
    <t xml:space="preserve"> no slowdown in me brain! That silly. Hee hee Trump 2020</t>
  </si>
  <si>
    <t xml:space="preserve"> we will beat Obama again.</t>
  </si>
  <si>
    <t>Hyper tiredness and noise hyper sensitivity
 2 hours of driving? No music</t>
  </si>
  <si>
    <t xml:space="preserve"> 3-4 hours of sleep!
 A restaurant? 12-14 hours of sleep and 2 days to recover
 Farewell social life</t>
  </si>
  <si>
    <t>A seven year pattern of increasingly unstable</t>
  </si>
  <si>
    <t xml:space="preserve"> codependent relationships did it for me. I suspected it for many years before I was finally diagnosed.</t>
  </si>
  <si>
    <t>Me and the wife. Kids have had it. Only 2 jabs each. So far</t>
  </si>
  <si>
    <t xml:space="preserve"> so good.</t>
  </si>
  <si>
    <t>Iâ€™m an antisocial introvert who hates people</t>
  </si>
  <si>
    <t xml:space="preserve"> and m perfect for this!
 â€œLockdownâ€_x009d_ was no different for me than my normal daily life.</t>
  </si>
  <si>
    <t>ðŸ¥± All of these posts follow the same trajectory</t>
  </si>
  <si>
    <t xml:space="preserve"> use the same memes</t>
  </si>
  <si>
    <t xml:space="preserve"> spew the same hate and misinformation. ðŸ¥± 
 Anyways</t>
  </si>
  <si>
    <t xml:space="preserve"> I gotta pie to bake here. Happy Sunday.</t>
  </si>
  <si>
    <t>I remember when I first began school I would think a bad thought about one of my classmates (their appearance</t>
  </si>
  <si>
    <t xml:space="preserve"> hurting them</t>
  </si>
  <si>
    <t xml:space="preserve"> kissing them) and then freak out because I was afraid that someone in the classroom could read my mind or my thoughts so Iâ€™d apologize to them in my head over and over.</t>
  </si>
  <si>
    <t>I donâ€™t wear them and I have literally zero feelings about what anyone else does</t>
  </si>
  <si>
    <t xml:space="preserve"> never mind anger over something like this.</t>
  </si>
  <si>
    <t>Thinking you're ok and that you just need space</t>
  </si>
  <si>
    <t xml:space="preserve"> but you've needed space for 2 months now and you've not left your room and seen about a total of 2 hours of sunlight in all that time</t>
  </si>
  <si>
    <t>see</t>
  </si>
  <si>
    <t xml:space="preserve"> clear proof I'm actually just a dumbass who only *thinks* I might have adhd! 
 /s</t>
  </si>
  <si>
    <t>my voice feels most comfortable when I'm singing along to hozier</t>
  </si>
  <si>
    <t xml:space="preserve"> which is the biggest win I have going for me</t>
  </si>
  <si>
    <t>Canadian Liberal/NDP government</t>
  </si>
  <si>
    <t xml:space="preserve"> nothing to see here shut down the investigation</t>
  </si>
  <si>
    <t>Her fame is based solely on saying stupid shit. If she went mute</t>
  </si>
  <si>
    <t xml:space="preserve"> she'd drop out of the news completely. Let's all hope idiopathic muteness strikes overnight.</t>
  </si>
  <si>
    <t>Vasovagal Syncope - a sudden drop in heart rate and blood pressure leading to fainting</t>
  </si>
  <si>
    <t xml:space="preserve"> often in reaction to a stressful trigger.</t>
  </si>
  <si>
    <t>On the heels front</t>
  </si>
  <si>
    <t xml:space="preserve"> I've also noticed that it's becoming a lot less common for women to wear high heels to work since returning to the office. A lot more flats but also a surprising number of people just wearing nice sneakers!</t>
  </si>
  <si>
    <t>And to think</t>
  </si>
  <si>
    <t xml:space="preserve"> if I hadn't been written of as lazy or careless or uncaring in school</t>
  </si>
  <si>
    <t xml:space="preserve"> maybe they would have done more than just punish me for shit.
 I'm definitely mixed between the two as I show damn near all of these.</t>
  </si>
  <si>
    <t>I know so many at my job that got problems after getting vax'd. I didn't</t>
  </si>
  <si>
    <t xml:space="preserve"> kept my immune system up and caught and fought off covid twice with minor symptom in a few days. I am 59 btw. When it first came out they told you best defence was strong immune system. Than after a week that was gone. You have to have the vaccine. Phifft.</t>
  </si>
  <si>
    <t>My symptoms didnâ€™t start until later in first trimester. I didnâ€™t experience nausea until week 10 and I can say first trimester turned into a special form of hell for me. Major major food aversions</t>
  </si>
  <si>
    <t xml:space="preserve"> smells</t>
  </si>
  <si>
    <t xml:space="preserve"> insane fatigue</t>
  </si>
  <si>
    <t>SARS and mers were also coronaviruses! Did they also come from a lab? Itâ€™s more likely to be natural in my opinion. Labs that work on viruses are in every major city and so are markets</t>
  </si>
  <si>
    <t xml:space="preserve"> is there some thing I am missing!</t>
  </si>
  <si>
    <t>If you are physically handicapping/mutilating yourself to get insurance money</t>
  </si>
  <si>
    <t xml:space="preserve"> you're mentally ill and need to be hospitalized...</t>
  </si>
  <si>
    <t>&gt;"So happy I won't have to stay home next time!"
 Some people have a seriously over-inflated sense of self-importance. The vast majority of the time</t>
  </si>
  <si>
    <t xml:space="preserve"> if work is going to fall apart because you're the only one who can do a thing</t>
  </si>
  <si>
    <t xml:space="preserve"> you're doing something wrong.</t>
  </si>
  <si>
    <t>Gums bleeding</t>
  </si>
  <si>
    <t xml:space="preserve"> pregnancy rage</t>
  </si>
  <si>
    <t xml:space="preserve"> and butt pain.</t>
  </si>
  <si>
    <t>I like to keep Excedrin migraine in my bug out bag for this reason</t>
  </si>
  <si>
    <t xml:space="preserve"> mild pain relief and caffeine is great if you have to walk around all day.</t>
  </si>
  <si>
    <t>Whenever I hear about him</t>
  </si>
  <si>
    <t xml:space="preserve"> I think of the Family Guy joke.
 "TONY ROBBINS HUNGRY!" *eats Peter in a single gulp*</t>
  </si>
  <si>
    <t>I get this weird brown</t>
  </si>
  <si>
    <t xml:space="preserve"> smelly discharge throughout my entire cycle. It's mostly noticeable while I'm ovulating or before my period. I think it's an infection</t>
  </si>
  <si>
    <t xml:space="preserve"> but whenever I go get it checked out</t>
  </si>
  <si>
    <t xml:space="preserve"> nothing is found. It's really embarrassing for me...</t>
  </si>
  <si>
    <t>He deserves recognition</t>
  </si>
  <si>
    <t xml:space="preserve"> the funny part is the people who love it</t>
  </si>
  <si>
    <t xml:space="preserve"> also hate him which is ironic</t>
  </si>
  <si>
    <t>I love math! Slow at it but I love it. Also was really good at physics</t>
  </si>
  <si>
    <t xml:space="preserve"> chemistry</t>
  </si>
  <si>
    <t xml:space="preserve"> biology</t>
  </si>
  <si>
    <t xml:space="preserve"> loved art</t>
  </si>
  <si>
    <t xml:space="preserve"> and electronics. I am terrible at English</t>
  </si>
  <si>
    <t>Say what you want</t>
  </si>
  <si>
    <t xml:space="preserve"> but my long covid is a lung injury. I've just had perpetual bronchitis ever since.</t>
  </si>
  <si>
    <t>Biden should submit himself to the standard cognitive tests and challenge Chump to do the same</t>
  </si>
  <si>
    <t xml:space="preserve"> and publish the results for everyone to see. And it Chump fails or blows it off</t>
  </si>
  <si>
    <t xml:space="preserve"> hit him on it again and again. Call him a coward.</t>
  </si>
  <si>
    <t>he's the figurehead for hate</t>
  </si>
  <si>
    <t xml:space="preserve"> it doesn't matter</t>
  </si>
  <si>
    <t>I was good at math and English but terrible in science and history</t>
  </si>
  <si>
    <t xml:space="preserve"> too much lengthy memorizing.</t>
  </si>
  <si>
    <t>First pregnancy I had zero. I had my positive tests around 4 weeks</t>
  </si>
  <si>
    <t xml:space="preserve"> then before my first OB appt at 10 weeks I took another one cause I had absolutely zero symptoms (I was still pregnant!) all good.</t>
  </si>
  <si>
    <t xml:space="preserve"> havenâ€™t had it . Up on all boosters. I donâ€™t go out a lot . Generally wear mask in stores except cafes. See grandkids every day. No one in our household has had it.</t>
  </si>
  <si>
    <t>63F</t>
  </si>
  <si>
    <t xml:space="preserve"> never had it (but fully vaxxed). Most people I know have had it</t>
  </si>
  <si>
    <t xml:space="preserve"> including my son</t>
  </si>
  <si>
    <t xml:space="preserve"> who still lives with me.</t>
  </si>
  <si>
    <t>Itâ€™s different because it really makes no sense</t>
  </si>
  <si>
    <t xml:space="preserve"> but first I saw it â€˜ I couldnâ€™t look away at it</t>
  </si>
  <si>
    <t>My random attacks where my heart rate skyrockets</t>
  </si>
  <si>
    <t xml:space="preserve"> BP</t>
  </si>
  <si>
    <t xml:space="preserve"> tremors</t>
  </si>
  <si>
    <t xml:space="preserve"> shaking</t>
  </si>
  <si>
    <t xml:space="preserve"> doom and the feeling of blackout coming. People call it adrenaline dump or histamine dumps. Donâ€™t know what it is honestly.</t>
  </si>
  <si>
    <t>**There's a wonderful sub dedicated to Tunisian crochet. Check it out!**
 #**r/Tunisian_crochet**
 *I am a bot</t>
  </si>
  <si>
    <t xml:space="preserve"> and this action was performed automatically. Please [contact the moderators of this subreddit](/message/compose/?to=/r/crochet) if you have any questions or concerns.*</t>
  </si>
  <si>
    <t>I dont know if I've had it or not</t>
  </si>
  <si>
    <t xml:space="preserve"> I have chronic non-allergic rhinitis/ post nasal drip</t>
  </si>
  <si>
    <t xml:space="preserve"> so may have had it and not realised. Havent had any of the other symptoms</t>
  </si>
  <si>
    <t>It sure would make me more comfortable if everyone was allowed to be on a 6-month schedule. Right now I anecdotally know a lot of people catching it again</t>
  </si>
  <si>
    <t xml:space="preserve"> even when caught up with the fall dose. And everyone's symptoms have still been miserable.</t>
  </si>
  <si>
    <t>you know i've heard that that increases blood viscosity. at 200+ jabs</t>
  </si>
  <si>
    <t xml:space="preserve"> that person's blood is going to be like hi-temp grease</t>
  </si>
  <si>
    <t>This is probably one of the most â€œno shit Sherlockâ€_x009d_ articles Iâ€™ve seen. This season is practically 6 MONTHS LONG with not much being introduced until Final Shape. So of course there will be huge lulls in player count.
 This just in</t>
  </si>
  <si>
    <t xml:space="preserve"> the floor is made out of floor.</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</si>
</sst>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font>
    <font>
      <color theme="1"/>
      <name val="Calibri"/>
    </font>
    <font>
      <color theme="1"/>
      <name val="Arial"/>
      <scheme val="minor"/>
    </font>
    <font>
      <sz val="11.0"/>
      <color rgb="FF000000"/>
      <name val="Calibri"/>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3" numFmtId="0" xfId="0" applyFont="1"/>
    <xf borderId="0" fillId="0" fontId="3" numFmtId="0" xfId="0" applyAlignment="1" applyFont="1">
      <alignment readingOrder="0"/>
    </xf>
    <xf borderId="0" fillId="0" fontId="4" numFmtId="0" xfId="0" applyAlignment="1" applyFont="1">
      <alignment horizontal="lef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13"/>
    <col customWidth="1" min="2" max="2" width="7.75"/>
    <col customWidth="1" min="3" max="3" width="50.38"/>
    <col customWidth="1" min="4" max="4" width="10.25"/>
    <col customWidth="1" min="5" max="5" width="10.5"/>
    <col customWidth="1" min="6" max="6" width="9.38"/>
  </cols>
  <sheetData>
    <row r="1">
      <c r="A1" s="1" t="s">
        <v>0</v>
      </c>
      <c r="B1" s="1" t="s">
        <v>1</v>
      </c>
      <c r="C1" s="1" t="s">
        <v>2</v>
      </c>
      <c r="D1" s="1" t="s">
        <v>3</v>
      </c>
      <c r="E1" s="1" t="s">
        <v>4</v>
      </c>
      <c r="F1" s="1" t="s">
        <v>5</v>
      </c>
      <c r="G1" s="2" t="s">
        <v>6</v>
      </c>
      <c r="H1" s="2" t="s">
        <v>7</v>
      </c>
      <c r="I1" s="2" t="s">
        <v>8</v>
      </c>
      <c r="J1" s="2" t="s">
        <v>9</v>
      </c>
      <c r="K1" s="2" t="s">
        <v>10</v>
      </c>
      <c r="L1" s="2" t="s">
        <v>11</v>
      </c>
      <c r="M1" s="1"/>
      <c r="N1" s="1"/>
      <c r="O1" s="1"/>
      <c r="P1" s="1"/>
      <c r="Q1" s="1"/>
      <c r="R1" s="1"/>
      <c r="S1" s="1"/>
      <c r="T1" s="1"/>
      <c r="U1" s="1"/>
      <c r="V1" s="1"/>
      <c r="W1" s="1"/>
      <c r="X1" s="1"/>
      <c r="Y1" s="1"/>
      <c r="Z1" s="1"/>
    </row>
    <row r="2">
      <c r="A2" s="3">
        <v>6429.0</v>
      </c>
      <c r="B2" s="3" t="s">
        <v>12</v>
      </c>
      <c r="C2" s="4" t="s">
        <v>13</v>
      </c>
      <c r="D2" s="3">
        <v>1.7085371E9</v>
      </c>
      <c r="E2" s="3" t="s">
        <v>14</v>
      </c>
      <c r="F2" s="3" t="s">
        <v>15</v>
      </c>
      <c r="G2" s="4">
        <v>0.0</v>
      </c>
      <c r="H2" s="4">
        <v>0.0</v>
      </c>
      <c r="I2" s="4">
        <v>0.0</v>
      </c>
      <c r="J2" s="4">
        <v>0.0</v>
      </c>
      <c r="K2" s="4">
        <v>0.0</v>
      </c>
      <c r="L2" s="4">
        <v>0.0</v>
      </c>
    </row>
    <row r="3">
      <c r="A3" s="3">
        <v>10022.0</v>
      </c>
      <c r="B3" s="3" t="s">
        <v>16</v>
      </c>
      <c r="C3" s="4" t="s">
        <v>17</v>
      </c>
      <c r="D3" s="3">
        <v>1.709584817E9</v>
      </c>
      <c r="E3" s="3" t="s">
        <v>18</v>
      </c>
      <c r="F3" s="3" t="s">
        <v>15</v>
      </c>
      <c r="G3" s="4">
        <v>0.0</v>
      </c>
      <c r="H3" s="4">
        <v>0.0</v>
      </c>
      <c r="I3" s="4">
        <v>0.0</v>
      </c>
      <c r="J3" s="4">
        <v>0.0</v>
      </c>
      <c r="K3" s="4">
        <v>0.0</v>
      </c>
      <c r="L3" s="4">
        <v>0.0</v>
      </c>
    </row>
    <row r="4">
      <c r="A4" s="3">
        <v>5722.0</v>
      </c>
      <c r="B4" s="3" t="s">
        <v>19</v>
      </c>
      <c r="C4" s="3" t="s">
        <v>20</v>
      </c>
      <c r="D4" s="3">
        <v>1.709833352E9</v>
      </c>
      <c r="E4" s="3" t="s">
        <v>21</v>
      </c>
      <c r="F4" s="3" t="s">
        <v>15</v>
      </c>
      <c r="G4" s="4">
        <v>0.0</v>
      </c>
      <c r="H4" s="4">
        <v>0.0</v>
      </c>
      <c r="I4" s="4">
        <v>0.0</v>
      </c>
      <c r="J4" s="4">
        <v>0.0</v>
      </c>
      <c r="K4" s="4">
        <v>0.0</v>
      </c>
      <c r="L4" s="4">
        <v>0.0</v>
      </c>
    </row>
    <row r="5">
      <c r="A5" s="3">
        <v>5904.0</v>
      </c>
      <c r="B5" s="3" t="s">
        <v>22</v>
      </c>
      <c r="C5" s="3" t="s">
        <v>23</v>
      </c>
      <c r="D5" s="3">
        <v>1.708271392E9</v>
      </c>
      <c r="E5" s="3" t="s">
        <v>24</v>
      </c>
      <c r="F5" s="3" t="s">
        <v>15</v>
      </c>
      <c r="G5" s="4">
        <v>0.0</v>
      </c>
      <c r="H5" s="4">
        <v>0.0</v>
      </c>
      <c r="I5" s="4">
        <v>0.0</v>
      </c>
      <c r="J5" s="4">
        <v>0.0</v>
      </c>
      <c r="K5" s="4">
        <v>0.0</v>
      </c>
      <c r="L5" s="4">
        <v>0.0</v>
      </c>
    </row>
    <row r="6">
      <c r="A6" s="3">
        <v>8363.0</v>
      </c>
      <c r="B6" s="3" t="s">
        <v>25</v>
      </c>
      <c r="C6" s="4" t="s">
        <v>26</v>
      </c>
      <c r="D6" s="3">
        <v>1.710685792E9</v>
      </c>
      <c r="E6" s="3" t="s">
        <v>27</v>
      </c>
      <c r="F6" s="3" t="s">
        <v>15</v>
      </c>
      <c r="G6" s="4">
        <v>0.0</v>
      </c>
      <c r="H6" s="4">
        <v>0.0</v>
      </c>
      <c r="I6" s="4">
        <v>0.0</v>
      </c>
      <c r="J6" s="4">
        <v>0.0</v>
      </c>
      <c r="K6" s="4">
        <v>0.0</v>
      </c>
      <c r="L6" s="4">
        <v>0.0</v>
      </c>
    </row>
    <row r="7">
      <c r="A7" s="3">
        <v>1738.0</v>
      </c>
      <c r="B7" s="3" t="s">
        <v>28</v>
      </c>
      <c r="C7" s="3" t="s">
        <v>29</v>
      </c>
      <c r="D7" s="3">
        <v>1.709698024E9</v>
      </c>
      <c r="E7" s="3" t="s">
        <v>30</v>
      </c>
      <c r="F7" s="3" t="s">
        <v>15</v>
      </c>
      <c r="G7" s="4">
        <v>0.0</v>
      </c>
      <c r="H7" s="4">
        <v>0.0</v>
      </c>
      <c r="I7" s="4">
        <v>0.0</v>
      </c>
      <c r="J7" s="4">
        <v>0.0</v>
      </c>
      <c r="K7" s="4">
        <v>0.0</v>
      </c>
      <c r="L7" s="4">
        <v>0.0</v>
      </c>
    </row>
    <row r="8">
      <c r="A8" s="3">
        <v>5.0</v>
      </c>
      <c r="B8" s="3" t="s">
        <v>31</v>
      </c>
      <c r="C8" s="4" t="s">
        <v>32</v>
      </c>
      <c r="D8" s="3">
        <v>1.708056296E9</v>
      </c>
      <c r="E8" s="3" t="s">
        <v>33</v>
      </c>
      <c r="F8" s="3" t="s">
        <v>15</v>
      </c>
      <c r="G8" s="4">
        <v>0.0</v>
      </c>
      <c r="H8" s="4">
        <v>0.0</v>
      </c>
      <c r="I8" s="4">
        <v>0.0</v>
      </c>
      <c r="J8" s="4">
        <v>0.0</v>
      </c>
      <c r="K8" s="4">
        <v>0.0</v>
      </c>
      <c r="L8" s="4">
        <v>0.0</v>
      </c>
    </row>
    <row r="9">
      <c r="A9" s="3">
        <v>7528.0</v>
      </c>
      <c r="B9" s="3" t="s">
        <v>34</v>
      </c>
      <c r="C9" s="3" t="s">
        <v>35</v>
      </c>
      <c r="D9" s="3">
        <v>1.709842563E9</v>
      </c>
      <c r="E9" s="3" t="s">
        <v>36</v>
      </c>
      <c r="F9" s="3" t="s">
        <v>15</v>
      </c>
      <c r="G9" s="4">
        <v>0.0</v>
      </c>
      <c r="H9" s="4">
        <v>0.0</v>
      </c>
      <c r="I9" s="4">
        <v>1.0</v>
      </c>
      <c r="J9" s="4">
        <v>0.0</v>
      </c>
      <c r="K9" s="4">
        <v>0.0</v>
      </c>
      <c r="L9" s="4">
        <v>0.0</v>
      </c>
    </row>
    <row r="10">
      <c r="A10" s="3">
        <v>4820.0</v>
      </c>
      <c r="B10" s="3" t="s">
        <v>37</v>
      </c>
      <c r="C10" s="3" t="s">
        <v>38</v>
      </c>
      <c r="D10" s="3">
        <v>1.708889308E9</v>
      </c>
      <c r="E10" s="3" t="s">
        <v>39</v>
      </c>
      <c r="F10" s="3" t="s">
        <v>15</v>
      </c>
      <c r="G10" s="4">
        <v>0.0</v>
      </c>
      <c r="H10" s="4">
        <v>0.0</v>
      </c>
      <c r="I10" s="4">
        <v>0.0</v>
      </c>
      <c r="J10" s="4">
        <v>0.0</v>
      </c>
      <c r="K10" s="4">
        <v>0.0</v>
      </c>
      <c r="L10" s="4">
        <v>0.0</v>
      </c>
    </row>
    <row r="11">
      <c r="A11" s="3">
        <v>6545.0</v>
      </c>
      <c r="B11" s="3" t="s">
        <v>40</v>
      </c>
      <c r="C11" s="3" t="s">
        <v>41</v>
      </c>
      <c r="D11" s="3">
        <v>1.709989663E9</v>
      </c>
      <c r="E11" s="3" t="s">
        <v>42</v>
      </c>
      <c r="F11" s="3" t="s">
        <v>15</v>
      </c>
      <c r="G11" s="4">
        <v>0.0</v>
      </c>
      <c r="H11" s="4">
        <v>0.0</v>
      </c>
      <c r="I11" s="4">
        <v>0.0</v>
      </c>
      <c r="J11" s="4">
        <v>0.0</v>
      </c>
      <c r="K11" s="4">
        <v>0.0</v>
      </c>
      <c r="L11" s="4">
        <v>0.0</v>
      </c>
    </row>
    <row r="12">
      <c r="A12" s="3">
        <v>5199.0</v>
      </c>
      <c r="B12" s="3" t="s">
        <v>43</v>
      </c>
      <c r="C12" s="4" t="s">
        <v>44</v>
      </c>
      <c r="D12" s="3">
        <v>1.708491251E9</v>
      </c>
      <c r="E12" s="3" t="s">
        <v>45</v>
      </c>
      <c r="F12" s="3" t="s">
        <v>15</v>
      </c>
      <c r="G12" s="4">
        <v>0.0</v>
      </c>
      <c r="H12" s="4">
        <v>0.0</v>
      </c>
      <c r="I12" s="4">
        <v>1.0</v>
      </c>
      <c r="J12" s="4">
        <v>0.0</v>
      </c>
      <c r="K12" s="4">
        <v>0.0</v>
      </c>
      <c r="L12" s="4">
        <v>0.0</v>
      </c>
    </row>
    <row r="13">
      <c r="A13" s="3">
        <v>8424.0</v>
      </c>
      <c r="B13" s="3" t="s">
        <v>46</v>
      </c>
      <c r="C13" s="3" t="s">
        <v>47</v>
      </c>
      <c r="D13" s="3">
        <v>1.7084874E9</v>
      </c>
      <c r="E13" s="3" t="s">
        <v>48</v>
      </c>
      <c r="F13" s="3" t="s">
        <v>15</v>
      </c>
      <c r="G13" s="4">
        <v>0.0</v>
      </c>
      <c r="H13" s="4">
        <v>0.0</v>
      </c>
      <c r="I13" s="4">
        <v>0.0</v>
      </c>
      <c r="J13" s="4">
        <v>0.0</v>
      </c>
      <c r="K13" s="4">
        <v>0.0</v>
      </c>
      <c r="L13" s="4">
        <v>0.0</v>
      </c>
    </row>
    <row r="14">
      <c r="A14" s="3">
        <v>6478.0</v>
      </c>
      <c r="B14" s="3" t="s">
        <v>49</v>
      </c>
      <c r="C14" s="4" t="s">
        <v>50</v>
      </c>
      <c r="D14" s="3">
        <v>1.71060622E9</v>
      </c>
      <c r="E14" s="3" t="s">
        <v>51</v>
      </c>
      <c r="F14" s="3" t="s">
        <v>15</v>
      </c>
      <c r="G14" s="4">
        <v>0.0</v>
      </c>
      <c r="H14" s="4">
        <v>0.0</v>
      </c>
      <c r="I14" s="4">
        <v>0.0</v>
      </c>
      <c r="J14" s="4">
        <v>0.0</v>
      </c>
      <c r="K14" s="4">
        <v>1.0</v>
      </c>
      <c r="L14" s="4">
        <v>0.0</v>
      </c>
    </row>
    <row r="15">
      <c r="A15" s="3">
        <v>3365.0</v>
      </c>
      <c r="B15" s="3" t="s">
        <v>52</v>
      </c>
      <c r="C15" s="4" t="s">
        <v>53</v>
      </c>
      <c r="D15" s="3">
        <v>1.709006535E9</v>
      </c>
      <c r="E15" s="3" t="s">
        <v>54</v>
      </c>
      <c r="F15" s="3" t="s">
        <v>15</v>
      </c>
      <c r="G15" s="4">
        <v>0.0</v>
      </c>
      <c r="H15" s="4">
        <v>0.0</v>
      </c>
      <c r="I15" s="4">
        <v>0.0</v>
      </c>
      <c r="J15" s="4">
        <v>0.0</v>
      </c>
      <c r="K15" s="4">
        <v>0.0</v>
      </c>
      <c r="L15" s="4">
        <v>0.0</v>
      </c>
    </row>
    <row r="16">
      <c r="A16" s="3">
        <v>6273.0</v>
      </c>
      <c r="B16" s="3" t="s">
        <v>55</v>
      </c>
      <c r="C16" s="3" t="s">
        <v>56</v>
      </c>
      <c r="D16" s="3">
        <v>1.710520427E9</v>
      </c>
      <c r="E16" s="3" t="s">
        <v>57</v>
      </c>
      <c r="F16" s="3" t="s">
        <v>15</v>
      </c>
      <c r="G16" s="4">
        <v>0.0</v>
      </c>
      <c r="H16" s="4">
        <v>0.0</v>
      </c>
      <c r="I16" s="4">
        <v>0.0</v>
      </c>
      <c r="J16" s="4">
        <v>0.0</v>
      </c>
      <c r="K16" s="4">
        <v>0.0</v>
      </c>
      <c r="L16" s="4">
        <v>0.0</v>
      </c>
    </row>
    <row r="17">
      <c r="A17" s="3">
        <v>7894.0</v>
      </c>
      <c r="B17" s="3" t="s">
        <v>58</v>
      </c>
      <c r="C17" s="3" t="s">
        <v>59</v>
      </c>
      <c r="D17" s="3">
        <v>1.708550701E9</v>
      </c>
      <c r="E17" s="3" t="s">
        <v>60</v>
      </c>
      <c r="F17" s="3" t="s">
        <v>15</v>
      </c>
      <c r="G17" s="4">
        <v>0.0</v>
      </c>
      <c r="H17" s="4">
        <v>0.0</v>
      </c>
      <c r="I17" s="4">
        <v>0.0</v>
      </c>
      <c r="J17" s="4">
        <v>0.0</v>
      </c>
      <c r="K17" s="4">
        <v>0.0</v>
      </c>
      <c r="L17" s="4">
        <v>0.0</v>
      </c>
    </row>
    <row r="18">
      <c r="A18" s="3">
        <v>7107.0</v>
      </c>
      <c r="B18" s="3" t="s">
        <v>61</v>
      </c>
      <c r="C18" s="3" t="s">
        <v>62</v>
      </c>
      <c r="D18" s="3">
        <v>1.70930863E9</v>
      </c>
      <c r="E18" s="3" t="s">
        <v>63</v>
      </c>
      <c r="F18" s="3" t="s">
        <v>15</v>
      </c>
      <c r="G18" s="4">
        <v>0.0</v>
      </c>
      <c r="H18" s="4">
        <v>0.0</v>
      </c>
      <c r="I18" s="4">
        <v>0.0</v>
      </c>
      <c r="J18" s="4">
        <v>0.0</v>
      </c>
      <c r="K18" s="4">
        <v>0.0</v>
      </c>
      <c r="L18" s="4">
        <v>0.0</v>
      </c>
    </row>
    <row r="19">
      <c r="A19" s="3">
        <v>964.0</v>
      </c>
      <c r="B19" s="3" t="s">
        <v>64</v>
      </c>
      <c r="C19" s="3" t="s">
        <v>65</v>
      </c>
      <c r="D19" s="3">
        <v>1.7103557E9</v>
      </c>
      <c r="E19" s="3" t="s">
        <v>66</v>
      </c>
      <c r="F19" s="3" t="s">
        <v>15</v>
      </c>
      <c r="G19" s="4">
        <v>0.0</v>
      </c>
      <c r="H19" s="4">
        <v>0.0</v>
      </c>
      <c r="I19" s="4">
        <v>0.0</v>
      </c>
      <c r="J19" s="4">
        <v>0.0</v>
      </c>
      <c r="K19" s="4">
        <v>0.0</v>
      </c>
      <c r="L19" s="4">
        <v>0.0</v>
      </c>
    </row>
    <row r="20">
      <c r="A20" s="3">
        <v>9064.0</v>
      </c>
      <c r="B20" s="3" t="s">
        <v>67</v>
      </c>
      <c r="C20" s="3" t="s">
        <v>68</v>
      </c>
      <c r="D20" s="3">
        <v>1.709308241E9</v>
      </c>
      <c r="E20" s="3" t="s">
        <v>69</v>
      </c>
      <c r="F20" s="3" t="s">
        <v>15</v>
      </c>
      <c r="G20" s="4">
        <v>0.0</v>
      </c>
      <c r="H20" s="4">
        <v>0.0</v>
      </c>
      <c r="I20" s="4">
        <v>0.0</v>
      </c>
      <c r="J20" s="4">
        <v>0.0</v>
      </c>
      <c r="K20" s="4">
        <v>0.0</v>
      </c>
      <c r="L20" s="4">
        <v>0.0</v>
      </c>
    </row>
    <row r="21">
      <c r="A21" s="3">
        <v>7466.0</v>
      </c>
      <c r="B21" s="3" t="s">
        <v>70</v>
      </c>
      <c r="C21" s="3" t="s">
        <v>71</v>
      </c>
      <c r="D21" s="3">
        <v>1.70983617E9</v>
      </c>
      <c r="E21" s="3" t="s">
        <v>36</v>
      </c>
      <c r="F21" s="3" t="s">
        <v>15</v>
      </c>
      <c r="G21" s="4">
        <v>0.0</v>
      </c>
      <c r="H21" s="4">
        <v>0.0</v>
      </c>
      <c r="I21" s="4">
        <v>0.0</v>
      </c>
      <c r="J21" s="4">
        <v>0.0</v>
      </c>
      <c r="K21" s="4">
        <v>0.0</v>
      </c>
      <c r="L21" s="4">
        <v>0.0</v>
      </c>
    </row>
    <row r="22">
      <c r="A22" s="3">
        <v>7021.0</v>
      </c>
      <c r="B22" s="3" t="s">
        <v>72</v>
      </c>
      <c r="C22" s="4" t="s">
        <v>73</v>
      </c>
      <c r="D22" s="3">
        <v>1.709314834E9</v>
      </c>
      <c r="E22" s="3" t="s">
        <v>63</v>
      </c>
      <c r="F22" s="3" t="s">
        <v>15</v>
      </c>
      <c r="G22" s="4">
        <v>0.0</v>
      </c>
      <c r="H22" s="4">
        <v>0.0</v>
      </c>
      <c r="I22" s="4">
        <v>0.0</v>
      </c>
      <c r="J22" s="4">
        <v>0.0</v>
      </c>
      <c r="K22" s="4">
        <v>0.0</v>
      </c>
      <c r="L22" s="4">
        <v>0.0</v>
      </c>
    </row>
    <row r="23">
      <c r="A23" s="3">
        <v>6594.0</v>
      </c>
      <c r="B23" s="3" t="s">
        <v>74</v>
      </c>
      <c r="C23" s="4" t="s">
        <v>75</v>
      </c>
      <c r="D23" s="3">
        <v>1.709999904E9</v>
      </c>
      <c r="E23" s="3" t="s">
        <v>42</v>
      </c>
      <c r="F23" s="3" t="s">
        <v>15</v>
      </c>
      <c r="G23" s="4">
        <v>0.0</v>
      </c>
      <c r="H23" s="4">
        <v>0.0</v>
      </c>
      <c r="I23" s="4">
        <v>0.0</v>
      </c>
      <c r="J23" s="4">
        <v>0.0</v>
      </c>
      <c r="K23" s="4">
        <v>0.0</v>
      </c>
      <c r="L23" s="4">
        <v>0.0</v>
      </c>
    </row>
    <row r="24">
      <c r="A24" s="3">
        <v>5966.0</v>
      </c>
      <c r="B24" s="3" t="s">
        <v>76</v>
      </c>
      <c r="C24" s="3" t="s">
        <v>77</v>
      </c>
      <c r="D24" s="3">
        <v>1.710700143E9</v>
      </c>
      <c r="E24" s="3" t="s">
        <v>78</v>
      </c>
      <c r="F24" s="3" t="s">
        <v>15</v>
      </c>
      <c r="G24" s="4">
        <v>0.0</v>
      </c>
      <c r="H24" s="4">
        <v>0.0</v>
      </c>
      <c r="I24" s="4">
        <v>0.0</v>
      </c>
      <c r="J24" s="4">
        <v>0.0</v>
      </c>
      <c r="K24" s="4">
        <v>0.0</v>
      </c>
      <c r="L24" s="4">
        <v>0.0</v>
      </c>
    </row>
    <row r="25">
      <c r="A25" s="3">
        <v>7922.0</v>
      </c>
      <c r="B25" s="3" t="s">
        <v>79</v>
      </c>
      <c r="C25" s="3" t="s">
        <v>80</v>
      </c>
      <c r="D25" s="3">
        <v>1.70856503E9</v>
      </c>
      <c r="E25" s="3" t="s">
        <v>60</v>
      </c>
      <c r="F25" s="3" t="s">
        <v>15</v>
      </c>
      <c r="G25" s="4">
        <v>0.0</v>
      </c>
      <c r="H25" s="4">
        <v>0.0</v>
      </c>
      <c r="I25" s="4">
        <v>0.0</v>
      </c>
      <c r="J25" s="4">
        <v>0.0</v>
      </c>
      <c r="K25" s="4">
        <v>0.0</v>
      </c>
      <c r="L25" s="4">
        <v>0.0</v>
      </c>
    </row>
    <row r="26">
      <c r="A26" s="3">
        <v>1854.0</v>
      </c>
      <c r="B26" s="3" t="s">
        <v>81</v>
      </c>
      <c r="C26" s="3" t="s">
        <v>82</v>
      </c>
      <c r="D26" s="3">
        <v>1.710466979E9</v>
      </c>
      <c r="E26" s="3" t="s">
        <v>83</v>
      </c>
      <c r="F26" s="3" t="s">
        <v>15</v>
      </c>
      <c r="G26" s="4">
        <v>0.0</v>
      </c>
      <c r="H26" s="4">
        <v>0.0</v>
      </c>
      <c r="I26" s="4">
        <v>0.0</v>
      </c>
      <c r="J26" s="4">
        <v>0.0</v>
      </c>
      <c r="K26" s="4">
        <v>0.0</v>
      </c>
      <c r="L26" s="4">
        <v>0.0</v>
      </c>
    </row>
    <row r="27">
      <c r="A27" s="3">
        <v>9809.0</v>
      </c>
      <c r="B27" s="3" t="s">
        <v>84</v>
      </c>
      <c r="C27" s="3" t="s">
        <v>85</v>
      </c>
      <c r="D27" s="3">
        <v>1.710557554E9</v>
      </c>
      <c r="E27" s="3" t="s">
        <v>86</v>
      </c>
      <c r="F27" s="3" t="s">
        <v>15</v>
      </c>
      <c r="G27" s="4">
        <v>0.0</v>
      </c>
      <c r="H27" s="4">
        <v>0.0</v>
      </c>
      <c r="I27" s="4">
        <v>0.0</v>
      </c>
      <c r="J27" s="4">
        <v>0.0</v>
      </c>
      <c r="K27" s="4">
        <v>0.0</v>
      </c>
      <c r="L27" s="4">
        <v>0.0</v>
      </c>
    </row>
    <row r="28">
      <c r="A28" s="3">
        <v>1793.0</v>
      </c>
      <c r="B28" s="3" t="s">
        <v>87</v>
      </c>
      <c r="C28" s="3" t="s">
        <v>88</v>
      </c>
      <c r="D28" s="3">
        <v>1.709958144E9</v>
      </c>
      <c r="E28" s="3" t="s">
        <v>89</v>
      </c>
      <c r="F28" s="3" t="s">
        <v>15</v>
      </c>
      <c r="G28" s="4">
        <v>0.0</v>
      </c>
      <c r="H28" s="4">
        <v>0.0</v>
      </c>
      <c r="I28" s="4">
        <v>0.0</v>
      </c>
      <c r="J28" s="4">
        <v>0.0</v>
      </c>
      <c r="K28" s="4">
        <v>0.0</v>
      </c>
      <c r="L28" s="4">
        <v>0.0</v>
      </c>
    </row>
    <row r="29">
      <c r="A29" s="3">
        <v>3398.0</v>
      </c>
      <c r="B29" s="3" t="s">
        <v>90</v>
      </c>
      <c r="C29" s="3" t="s">
        <v>91</v>
      </c>
      <c r="D29" s="3">
        <v>1.708455303E9</v>
      </c>
      <c r="E29" s="3" t="s">
        <v>92</v>
      </c>
      <c r="F29" s="3" t="s">
        <v>15</v>
      </c>
      <c r="G29" s="4">
        <v>0.0</v>
      </c>
      <c r="H29" s="4">
        <v>0.0</v>
      </c>
      <c r="I29" s="4">
        <v>0.0</v>
      </c>
      <c r="J29" s="4">
        <v>0.0</v>
      </c>
      <c r="K29" s="4">
        <v>0.0</v>
      </c>
      <c r="L29" s="4">
        <v>0.0</v>
      </c>
    </row>
    <row r="30">
      <c r="A30" s="3">
        <v>4134.0</v>
      </c>
      <c r="B30" s="3" t="s">
        <v>93</v>
      </c>
      <c r="C30" s="3" t="s">
        <v>94</v>
      </c>
      <c r="D30" s="3">
        <v>1.708481848E9</v>
      </c>
      <c r="E30" s="3" t="s">
        <v>95</v>
      </c>
      <c r="F30" s="3" t="s">
        <v>15</v>
      </c>
      <c r="G30" s="4">
        <v>0.0</v>
      </c>
      <c r="H30" s="4">
        <v>0.0</v>
      </c>
      <c r="I30" s="4">
        <v>0.0</v>
      </c>
      <c r="J30" s="4">
        <v>0.0</v>
      </c>
      <c r="K30" s="4">
        <v>0.0</v>
      </c>
      <c r="L30" s="4">
        <v>0.0</v>
      </c>
    </row>
    <row r="31">
      <c r="A31" s="3">
        <v>10858.0</v>
      </c>
      <c r="B31" s="3" t="s">
        <v>96</v>
      </c>
      <c r="C31" s="3" t="s">
        <v>97</v>
      </c>
      <c r="D31" s="3">
        <v>1.710989926E9</v>
      </c>
      <c r="E31" s="3" t="s">
        <v>98</v>
      </c>
      <c r="F31" s="3" t="s">
        <v>15</v>
      </c>
      <c r="G31" s="4">
        <v>0.0</v>
      </c>
      <c r="H31" s="4">
        <v>0.0</v>
      </c>
      <c r="I31" s="4">
        <v>0.0</v>
      </c>
      <c r="J31" s="4">
        <v>0.0</v>
      </c>
      <c r="K31" s="4">
        <v>0.0</v>
      </c>
      <c r="L31" s="4">
        <v>0.0</v>
      </c>
    </row>
    <row r="32">
      <c r="A32" s="3">
        <v>9580.0</v>
      </c>
      <c r="B32" s="3" t="s">
        <v>99</v>
      </c>
      <c r="C32" s="3" t="s">
        <v>100</v>
      </c>
      <c r="D32" s="3">
        <v>1.710960668E9</v>
      </c>
      <c r="E32" s="3" t="s">
        <v>101</v>
      </c>
      <c r="F32" s="3" t="s">
        <v>15</v>
      </c>
      <c r="G32" s="4">
        <v>0.0</v>
      </c>
      <c r="H32" s="4">
        <v>0.0</v>
      </c>
      <c r="I32" s="4">
        <v>0.0</v>
      </c>
      <c r="J32" s="4">
        <v>0.0</v>
      </c>
      <c r="K32" s="4">
        <v>0.0</v>
      </c>
      <c r="L32" s="4">
        <v>0.0</v>
      </c>
    </row>
    <row r="33">
      <c r="A33" s="3">
        <v>4847.0</v>
      </c>
      <c r="B33" s="3" t="s">
        <v>102</v>
      </c>
      <c r="C33" s="3" t="s">
        <v>103</v>
      </c>
      <c r="D33" s="3">
        <v>1.710348718E9</v>
      </c>
      <c r="E33" s="3" t="s">
        <v>104</v>
      </c>
      <c r="F33" s="3" t="s">
        <v>15</v>
      </c>
      <c r="G33" s="4">
        <v>0.0</v>
      </c>
      <c r="H33" s="4">
        <v>0.0</v>
      </c>
      <c r="I33" s="4">
        <v>0.0</v>
      </c>
      <c r="J33" s="4">
        <v>0.0</v>
      </c>
      <c r="K33" s="4">
        <v>0.0</v>
      </c>
      <c r="L33" s="4">
        <v>0.0</v>
      </c>
    </row>
    <row r="34">
      <c r="A34" s="3">
        <v>3199.0</v>
      </c>
      <c r="B34" s="3" t="s">
        <v>105</v>
      </c>
      <c r="C34" s="4" t="s">
        <v>106</v>
      </c>
      <c r="D34" s="3">
        <v>1.708142972E9</v>
      </c>
      <c r="E34" s="3" t="s">
        <v>107</v>
      </c>
      <c r="F34" s="3" t="s">
        <v>15</v>
      </c>
      <c r="G34" s="4">
        <v>0.0</v>
      </c>
      <c r="H34" s="4">
        <v>1.0</v>
      </c>
      <c r="I34" s="4">
        <v>0.0</v>
      </c>
      <c r="J34" s="4">
        <v>0.0</v>
      </c>
      <c r="K34" s="4">
        <v>0.0</v>
      </c>
      <c r="L34" s="4">
        <v>0.0</v>
      </c>
    </row>
    <row r="35">
      <c r="A35" s="3">
        <v>4076.0</v>
      </c>
      <c r="B35" s="3" t="s">
        <v>108</v>
      </c>
      <c r="C35" s="3" t="s">
        <v>109</v>
      </c>
      <c r="D35" s="3">
        <v>1.708481668E9</v>
      </c>
      <c r="E35" s="3" t="s">
        <v>95</v>
      </c>
      <c r="F35" s="3" t="s">
        <v>15</v>
      </c>
      <c r="G35" s="4">
        <v>0.0</v>
      </c>
      <c r="H35" s="4">
        <v>0.0</v>
      </c>
      <c r="I35" s="4">
        <v>0.0</v>
      </c>
      <c r="J35" s="4">
        <v>0.0</v>
      </c>
      <c r="K35" s="4">
        <v>0.0</v>
      </c>
      <c r="L35" s="4">
        <v>0.0</v>
      </c>
    </row>
    <row r="36">
      <c r="A36" s="3">
        <v>93.0</v>
      </c>
      <c r="B36" s="3" t="s">
        <v>110</v>
      </c>
      <c r="C36" s="4" t="s">
        <v>111</v>
      </c>
      <c r="D36" s="3">
        <v>1.710436673E9</v>
      </c>
      <c r="E36" s="3" t="s">
        <v>112</v>
      </c>
      <c r="F36" s="3" t="s">
        <v>15</v>
      </c>
      <c r="G36" s="4">
        <v>0.0</v>
      </c>
      <c r="H36" s="4">
        <v>0.0</v>
      </c>
      <c r="I36" s="4">
        <v>0.0</v>
      </c>
      <c r="J36" s="4">
        <v>0.0</v>
      </c>
      <c r="K36" s="4">
        <v>0.0</v>
      </c>
      <c r="L36" s="4">
        <v>0.0</v>
      </c>
    </row>
    <row r="37">
      <c r="A37" s="3">
        <v>1852.0</v>
      </c>
      <c r="B37" s="3" t="s">
        <v>113</v>
      </c>
      <c r="C37" s="3" t="s">
        <v>114</v>
      </c>
      <c r="D37" s="3">
        <v>1.710466688E9</v>
      </c>
      <c r="E37" s="3" t="s">
        <v>83</v>
      </c>
      <c r="F37" s="3" t="s">
        <v>15</v>
      </c>
      <c r="G37" s="4">
        <v>0.0</v>
      </c>
      <c r="H37" s="4">
        <v>0.0</v>
      </c>
      <c r="I37" s="4">
        <v>0.0</v>
      </c>
      <c r="J37" s="4">
        <v>0.0</v>
      </c>
      <c r="K37" s="4">
        <v>0.0</v>
      </c>
      <c r="L37" s="4">
        <v>0.0</v>
      </c>
    </row>
    <row r="38">
      <c r="A38" s="3">
        <v>10380.0</v>
      </c>
      <c r="B38" s="3" t="s">
        <v>115</v>
      </c>
      <c r="C38" s="4" t="s">
        <v>116</v>
      </c>
      <c r="D38" s="3">
        <v>1.710525018E9</v>
      </c>
      <c r="E38" s="3" t="s">
        <v>117</v>
      </c>
      <c r="F38" s="3" t="s">
        <v>15</v>
      </c>
      <c r="G38" s="4">
        <v>0.0</v>
      </c>
      <c r="H38" s="4">
        <v>0.0</v>
      </c>
      <c r="I38" s="4">
        <v>0.0</v>
      </c>
      <c r="J38" s="4">
        <v>0.0</v>
      </c>
      <c r="K38" s="4">
        <v>0.0</v>
      </c>
      <c r="L38" s="4">
        <v>0.0</v>
      </c>
    </row>
    <row r="39">
      <c r="A39" s="3">
        <v>9419.0</v>
      </c>
      <c r="B39" s="3" t="s">
        <v>118</v>
      </c>
      <c r="C39" s="4" t="s">
        <v>119</v>
      </c>
      <c r="D39" s="3">
        <v>1.710183667E9</v>
      </c>
      <c r="E39" s="3" t="s">
        <v>120</v>
      </c>
      <c r="F39" s="3" t="s">
        <v>15</v>
      </c>
      <c r="G39" s="4">
        <v>0.0</v>
      </c>
      <c r="H39" s="4">
        <v>0.0</v>
      </c>
      <c r="I39" s="4">
        <v>0.0</v>
      </c>
      <c r="J39" s="4">
        <v>0.0</v>
      </c>
      <c r="K39" s="4">
        <v>0.0</v>
      </c>
      <c r="L39" s="4">
        <v>0.0</v>
      </c>
    </row>
    <row r="40">
      <c r="A40" s="3">
        <v>325.0</v>
      </c>
      <c r="B40" s="3" t="s">
        <v>121</v>
      </c>
      <c r="C40" s="3" t="s">
        <v>122</v>
      </c>
      <c r="D40" s="3">
        <v>1.710654717E9</v>
      </c>
      <c r="E40" s="3" t="s">
        <v>123</v>
      </c>
      <c r="F40" s="3" t="s">
        <v>15</v>
      </c>
      <c r="G40" s="4">
        <v>0.0</v>
      </c>
      <c r="H40" s="4">
        <v>0.0</v>
      </c>
      <c r="I40" s="4">
        <v>0.0</v>
      </c>
      <c r="J40" s="4">
        <v>0.0</v>
      </c>
      <c r="K40" s="4">
        <v>0.0</v>
      </c>
      <c r="L40" s="4">
        <v>0.0</v>
      </c>
    </row>
    <row r="41">
      <c r="A41" s="3">
        <v>469.0</v>
      </c>
      <c r="B41" s="3" t="s">
        <v>124</v>
      </c>
      <c r="C41" s="3" t="s">
        <v>125</v>
      </c>
      <c r="D41" s="3">
        <v>1.709738118E9</v>
      </c>
      <c r="E41" s="3" t="s">
        <v>126</v>
      </c>
      <c r="F41" s="3" t="s">
        <v>15</v>
      </c>
      <c r="G41" s="4">
        <v>0.0</v>
      </c>
      <c r="H41" s="4">
        <v>0.0</v>
      </c>
      <c r="I41" s="4">
        <v>0.0</v>
      </c>
      <c r="J41" s="4">
        <v>0.0</v>
      </c>
      <c r="K41" s="4">
        <v>0.0</v>
      </c>
      <c r="L41" s="4">
        <v>0.0</v>
      </c>
    </row>
    <row r="42">
      <c r="A42" s="3">
        <v>10361.0</v>
      </c>
      <c r="B42" s="3" t="s">
        <v>127</v>
      </c>
      <c r="C42" s="3" t="s">
        <v>128</v>
      </c>
      <c r="D42" s="3">
        <v>1.710296503E9</v>
      </c>
      <c r="E42" s="3" t="s">
        <v>129</v>
      </c>
      <c r="F42" s="3" t="s">
        <v>15</v>
      </c>
      <c r="G42" s="4">
        <v>0.0</v>
      </c>
      <c r="H42" s="4">
        <v>0.0</v>
      </c>
      <c r="I42" s="4">
        <v>0.0</v>
      </c>
      <c r="J42" s="4">
        <v>0.0</v>
      </c>
      <c r="K42" s="4">
        <v>0.0</v>
      </c>
      <c r="L42" s="4">
        <v>0.0</v>
      </c>
    </row>
    <row r="43">
      <c r="A43" s="3">
        <v>8875.0</v>
      </c>
      <c r="B43" s="3" t="s">
        <v>130</v>
      </c>
      <c r="C43" s="3" t="s">
        <v>131</v>
      </c>
      <c r="D43" s="3">
        <v>1.709177358E9</v>
      </c>
      <c r="E43" s="3" t="s">
        <v>132</v>
      </c>
      <c r="F43" s="3" t="s">
        <v>15</v>
      </c>
      <c r="G43" s="4">
        <v>0.0</v>
      </c>
      <c r="H43" s="4">
        <v>0.0</v>
      </c>
      <c r="I43" s="4">
        <v>0.0</v>
      </c>
      <c r="J43" s="4">
        <v>0.0</v>
      </c>
      <c r="K43" s="4">
        <v>0.0</v>
      </c>
      <c r="L43" s="4">
        <v>0.0</v>
      </c>
    </row>
    <row r="44">
      <c r="A44" s="3">
        <v>6702.0</v>
      </c>
      <c r="B44" s="3" t="s">
        <v>133</v>
      </c>
      <c r="C44" s="3" t="s">
        <v>134</v>
      </c>
      <c r="D44" s="3">
        <v>1.711075657E9</v>
      </c>
      <c r="E44" s="3" t="s">
        <v>135</v>
      </c>
      <c r="F44" s="3" t="s">
        <v>15</v>
      </c>
      <c r="G44" s="4">
        <v>0.0</v>
      </c>
      <c r="H44" s="4">
        <v>0.0</v>
      </c>
      <c r="I44" s="4">
        <v>0.0</v>
      </c>
      <c r="J44" s="4">
        <v>0.0</v>
      </c>
      <c r="K44" s="4">
        <v>0.0</v>
      </c>
      <c r="L44" s="4">
        <v>0.0</v>
      </c>
    </row>
    <row r="45">
      <c r="A45" s="3">
        <v>7736.0</v>
      </c>
      <c r="B45" s="3" t="s">
        <v>136</v>
      </c>
      <c r="C45" s="3" t="s">
        <v>137</v>
      </c>
      <c r="D45" s="3">
        <v>1.710672972E9</v>
      </c>
      <c r="E45" s="3" t="s">
        <v>138</v>
      </c>
      <c r="F45" s="3" t="s">
        <v>15</v>
      </c>
      <c r="G45" s="4">
        <v>0.0</v>
      </c>
      <c r="H45" s="4">
        <v>0.0</v>
      </c>
      <c r="I45" s="4">
        <v>0.0</v>
      </c>
      <c r="J45" s="4">
        <v>0.0</v>
      </c>
      <c r="K45" s="4">
        <v>0.0</v>
      </c>
      <c r="L45" s="4">
        <v>0.0</v>
      </c>
    </row>
    <row r="46">
      <c r="A46" s="3">
        <v>8858.0</v>
      </c>
      <c r="B46" s="3" t="s">
        <v>139</v>
      </c>
      <c r="C46" s="3" t="s">
        <v>140</v>
      </c>
      <c r="D46" s="3">
        <v>1.709156457E9</v>
      </c>
      <c r="E46" s="3" t="s">
        <v>132</v>
      </c>
      <c r="F46" s="3" t="s">
        <v>15</v>
      </c>
      <c r="G46" s="4">
        <v>0.0</v>
      </c>
      <c r="H46" s="4">
        <v>0.0</v>
      </c>
      <c r="I46" s="4">
        <v>0.0</v>
      </c>
      <c r="J46" s="4">
        <v>0.0</v>
      </c>
      <c r="K46" s="4">
        <v>0.0</v>
      </c>
      <c r="L46" s="4">
        <v>0.0</v>
      </c>
    </row>
    <row r="47">
      <c r="A47" s="3">
        <v>9911.0</v>
      </c>
      <c r="B47" s="3" t="s">
        <v>141</v>
      </c>
      <c r="C47" s="3" t="s">
        <v>142</v>
      </c>
      <c r="D47" s="3">
        <v>1.710601E9</v>
      </c>
      <c r="E47" s="3" t="s">
        <v>86</v>
      </c>
      <c r="F47" s="3" t="s">
        <v>15</v>
      </c>
      <c r="G47" s="4">
        <v>0.0</v>
      </c>
      <c r="H47" s="4">
        <v>0.0</v>
      </c>
      <c r="I47" s="4">
        <v>0.0</v>
      </c>
      <c r="J47" s="4">
        <v>0.0</v>
      </c>
      <c r="K47" s="4">
        <v>0.0</v>
      </c>
      <c r="L47" s="4">
        <v>0.0</v>
      </c>
    </row>
    <row r="48">
      <c r="A48" s="3">
        <v>5382.0</v>
      </c>
      <c r="B48" s="3" t="s">
        <v>143</v>
      </c>
      <c r="C48" s="4" t="s">
        <v>144</v>
      </c>
      <c r="D48" s="3">
        <v>1.708962033E9</v>
      </c>
      <c r="E48" s="3" t="s">
        <v>145</v>
      </c>
      <c r="F48" s="3" t="s">
        <v>15</v>
      </c>
      <c r="G48" s="4">
        <v>0.0</v>
      </c>
      <c r="H48" s="4">
        <v>0.0</v>
      </c>
      <c r="I48" s="4">
        <v>0.0</v>
      </c>
      <c r="J48" s="4">
        <v>0.0</v>
      </c>
      <c r="K48" s="4">
        <v>0.0</v>
      </c>
      <c r="L48" s="4">
        <v>0.0</v>
      </c>
    </row>
    <row r="49">
      <c r="A49" s="3">
        <v>1926.0</v>
      </c>
      <c r="B49" s="3" t="s">
        <v>146</v>
      </c>
      <c r="C49" s="3" t="s">
        <v>147</v>
      </c>
      <c r="D49" s="3">
        <v>1.710472168E9</v>
      </c>
      <c r="E49" s="3" t="s">
        <v>83</v>
      </c>
      <c r="F49" s="3" t="s">
        <v>15</v>
      </c>
      <c r="G49" s="4">
        <v>0.0</v>
      </c>
      <c r="H49" s="4">
        <v>0.0</v>
      </c>
      <c r="I49" s="4">
        <v>0.0</v>
      </c>
      <c r="J49" s="4">
        <v>0.0</v>
      </c>
      <c r="K49" s="4">
        <v>0.0</v>
      </c>
      <c r="L49" s="4">
        <v>0.0</v>
      </c>
    </row>
    <row r="50">
      <c r="A50" s="3">
        <v>6792.0</v>
      </c>
      <c r="B50" s="3" t="s">
        <v>148</v>
      </c>
      <c r="C50" s="4" t="s">
        <v>149</v>
      </c>
      <c r="D50" s="3">
        <v>1.710562343E9</v>
      </c>
      <c r="E50" s="3" t="s">
        <v>150</v>
      </c>
      <c r="F50" s="3" t="s">
        <v>15</v>
      </c>
      <c r="G50" s="4">
        <v>0.0</v>
      </c>
      <c r="H50" s="4">
        <v>0.0</v>
      </c>
      <c r="I50" s="4">
        <v>0.0</v>
      </c>
      <c r="J50" s="4">
        <v>0.0</v>
      </c>
      <c r="K50" s="4">
        <v>0.0</v>
      </c>
      <c r="L50" s="4">
        <v>0.0</v>
      </c>
    </row>
    <row r="51">
      <c r="A51" s="3">
        <v>2348.0</v>
      </c>
      <c r="B51" s="3" t="s">
        <v>151</v>
      </c>
      <c r="C51" s="3" t="s">
        <v>152</v>
      </c>
      <c r="D51" s="3">
        <v>1.710422419E9</v>
      </c>
      <c r="E51" s="3" t="s">
        <v>153</v>
      </c>
      <c r="F51" s="3" t="s">
        <v>15</v>
      </c>
      <c r="G51" s="4">
        <v>0.0</v>
      </c>
      <c r="H51" s="4">
        <v>1.0</v>
      </c>
      <c r="I51" s="4">
        <v>0.0</v>
      </c>
      <c r="J51" s="4">
        <v>0.0</v>
      </c>
      <c r="K51" s="4">
        <v>0.0</v>
      </c>
      <c r="L51" s="4">
        <v>0.0</v>
      </c>
    </row>
    <row r="52">
      <c r="A52" s="3">
        <v>9671.0</v>
      </c>
      <c r="B52" s="3" t="s">
        <v>154</v>
      </c>
      <c r="C52" s="4" t="s">
        <v>155</v>
      </c>
      <c r="D52" s="3">
        <v>1.709519453E9</v>
      </c>
      <c r="E52" s="3" t="s">
        <v>156</v>
      </c>
      <c r="F52" s="3" t="s">
        <v>15</v>
      </c>
      <c r="G52" s="4">
        <v>0.0</v>
      </c>
      <c r="H52" s="4">
        <v>0.0</v>
      </c>
      <c r="I52" s="4">
        <v>0.0</v>
      </c>
      <c r="J52" s="4">
        <v>0.0</v>
      </c>
      <c r="K52" s="4">
        <v>0.0</v>
      </c>
      <c r="L52" s="4">
        <v>0.0</v>
      </c>
    </row>
    <row r="53">
      <c r="A53" s="3">
        <v>9753.0</v>
      </c>
      <c r="B53" s="3" t="s">
        <v>157</v>
      </c>
      <c r="C53" s="3" t="s">
        <v>158</v>
      </c>
      <c r="D53" s="3">
        <v>1.71067582E9</v>
      </c>
      <c r="E53" s="3" t="s">
        <v>159</v>
      </c>
      <c r="F53" s="3" t="s">
        <v>15</v>
      </c>
      <c r="G53" s="4">
        <v>0.0</v>
      </c>
      <c r="H53" s="4">
        <v>0.0</v>
      </c>
      <c r="I53" s="4">
        <v>0.0</v>
      </c>
      <c r="J53" s="4">
        <v>0.0</v>
      </c>
      <c r="K53" s="4">
        <v>0.0</v>
      </c>
      <c r="L53" s="4">
        <v>0.0</v>
      </c>
    </row>
    <row r="54">
      <c r="A54" s="3">
        <v>2320.0</v>
      </c>
      <c r="B54" s="3" t="s">
        <v>160</v>
      </c>
      <c r="C54" s="3" t="s">
        <v>161</v>
      </c>
      <c r="D54" s="3">
        <v>1.710126059E9</v>
      </c>
      <c r="E54" s="3" t="s">
        <v>162</v>
      </c>
      <c r="F54" s="3" t="s">
        <v>15</v>
      </c>
      <c r="G54" s="4">
        <v>0.0</v>
      </c>
      <c r="H54" s="4">
        <v>0.0</v>
      </c>
      <c r="I54" s="4">
        <v>0.0</v>
      </c>
      <c r="J54" s="4">
        <v>0.0</v>
      </c>
      <c r="K54" s="4">
        <v>0.0</v>
      </c>
      <c r="L54" s="4">
        <v>0.0</v>
      </c>
    </row>
    <row r="55">
      <c r="A55" s="3">
        <v>6923.0</v>
      </c>
      <c r="B55" s="3" t="s">
        <v>163</v>
      </c>
      <c r="C55" s="3" t="s">
        <v>164</v>
      </c>
      <c r="D55" s="3">
        <v>1.710627863E9</v>
      </c>
      <c r="E55" s="3" t="s">
        <v>150</v>
      </c>
      <c r="F55" s="3" t="s">
        <v>15</v>
      </c>
      <c r="G55" s="4">
        <v>0.0</v>
      </c>
      <c r="H55" s="4">
        <v>0.0</v>
      </c>
      <c r="I55" s="4">
        <v>0.0</v>
      </c>
      <c r="J55" s="4">
        <v>0.0</v>
      </c>
      <c r="K55" s="4">
        <v>0.0</v>
      </c>
      <c r="L55" s="4">
        <v>0.0</v>
      </c>
    </row>
    <row r="56">
      <c r="A56" s="3">
        <v>3131.0</v>
      </c>
      <c r="B56" s="3" t="s">
        <v>165</v>
      </c>
      <c r="C56" s="3" t="s">
        <v>166</v>
      </c>
      <c r="D56" s="3">
        <v>1.709232576E9</v>
      </c>
      <c r="E56" s="3" t="s">
        <v>167</v>
      </c>
      <c r="F56" s="3" t="s">
        <v>15</v>
      </c>
      <c r="G56" s="4">
        <v>0.0</v>
      </c>
      <c r="H56" s="4">
        <v>0.0</v>
      </c>
      <c r="I56" s="4">
        <v>0.0</v>
      </c>
      <c r="J56" s="4">
        <v>0.0</v>
      </c>
      <c r="K56" s="4">
        <v>0.0</v>
      </c>
      <c r="L56" s="4">
        <v>0.0</v>
      </c>
    </row>
    <row r="57">
      <c r="A57" s="3">
        <v>3433.0</v>
      </c>
      <c r="B57" s="3" t="s">
        <v>168</v>
      </c>
      <c r="C57" s="3" t="s">
        <v>169</v>
      </c>
      <c r="D57" s="3">
        <v>1.708531656E9</v>
      </c>
      <c r="E57" s="3" t="s">
        <v>92</v>
      </c>
      <c r="F57" s="3" t="s">
        <v>15</v>
      </c>
      <c r="G57" s="4">
        <v>0.0</v>
      </c>
      <c r="H57" s="4">
        <v>0.0</v>
      </c>
      <c r="I57" s="4">
        <v>0.0</v>
      </c>
      <c r="J57" s="4">
        <v>0.0</v>
      </c>
      <c r="K57" s="4">
        <v>0.0</v>
      </c>
      <c r="L57" s="4">
        <v>0.0</v>
      </c>
    </row>
    <row r="58">
      <c r="A58" s="3">
        <v>6646.0</v>
      </c>
      <c r="B58" s="3" t="s">
        <v>170</v>
      </c>
      <c r="C58" s="4" t="s">
        <v>171</v>
      </c>
      <c r="D58" s="3">
        <v>1.711073886E9</v>
      </c>
      <c r="E58" s="3" t="s">
        <v>135</v>
      </c>
      <c r="F58" s="3" t="s">
        <v>15</v>
      </c>
      <c r="G58" s="4">
        <v>0.0</v>
      </c>
      <c r="H58" s="4">
        <v>0.0</v>
      </c>
      <c r="I58" s="4">
        <v>0.0</v>
      </c>
      <c r="J58" s="4">
        <v>0.0</v>
      </c>
      <c r="K58" s="4">
        <v>0.0</v>
      </c>
      <c r="L58" s="4">
        <v>0.0</v>
      </c>
    </row>
    <row r="59">
      <c r="A59" s="3">
        <v>1440.0</v>
      </c>
      <c r="B59" s="3" t="s">
        <v>172</v>
      </c>
      <c r="C59" s="3" t="s">
        <v>173</v>
      </c>
      <c r="D59" s="3">
        <v>1.710411949E9</v>
      </c>
      <c r="E59" s="3" t="s">
        <v>174</v>
      </c>
      <c r="F59" s="3" t="s">
        <v>15</v>
      </c>
      <c r="G59" s="4">
        <v>0.0</v>
      </c>
      <c r="H59" s="4">
        <v>0.0</v>
      </c>
      <c r="I59" s="4">
        <v>0.0</v>
      </c>
      <c r="J59" s="4">
        <v>0.0</v>
      </c>
      <c r="K59" s="4">
        <v>0.0</v>
      </c>
      <c r="L59" s="4">
        <v>0.0</v>
      </c>
    </row>
    <row r="60">
      <c r="A60" s="3">
        <v>5412.0</v>
      </c>
      <c r="B60" s="3" t="s">
        <v>175</v>
      </c>
      <c r="C60" s="3" t="s">
        <v>176</v>
      </c>
      <c r="D60" s="3">
        <v>1.709626522E9</v>
      </c>
      <c r="E60" s="3" t="s">
        <v>177</v>
      </c>
      <c r="F60" s="3" t="s">
        <v>15</v>
      </c>
      <c r="G60" s="4">
        <v>0.0</v>
      </c>
      <c r="H60" s="4">
        <v>1.0</v>
      </c>
      <c r="I60" s="4">
        <v>1.0</v>
      </c>
      <c r="J60" s="4">
        <v>1.0</v>
      </c>
      <c r="K60" s="4">
        <v>0.0</v>
      </c>
      <c r="L60" s="4">
        <v>0.0</v>
      </c>
    </row>
    <row r="61">
      <c r="A61" s="3">
        <v>6932.0</v>
      </c>
      <c r="B61" s="3" t="s">
        <v>178</v>
      </c>
      <c r="C61" s="4" t="s">
        <v>179</v>
      </c>
      <c r="D61" s="3">
        <v>1.710638403E9</v>
      </c>
      <c r="E61" s="3" t="s">
        <v>150</v>
      </c>
      <c r="F61" s="3" t="s">
        <v>15</v>
      </c>
      <c r="G61" s="4">
        <v>0.0</v>
      </c>
      <c r="H61" s="4">
        <v>0.0</v>
      </c>
      <c r="I61" s="4">
        <v>0.0</v>
      </c>
      <c r="J61" s="4">
        <v>0.0</v>
      </c>
      <c r="K61" s="4">
        <v>0.0</v>
      </c>
      <c r="L61" s="4">
        <v>0.0</v>
      </c>
    </row>
    <row r="62">
      <c r="A62" s="3">
        <v>10280.0</v>
      </c>
      <c r="B62" s="3" t="s">
        <v>180</v>
      </c>
      <c r="C62" s="3" t="s">
        <v>181</v>
      </c>
      <c r="D62" s="3">
        <v>1.710751586E9</v>
      </c>
      <c r="E62" s="3" t="s">
        <v>182</v>
      </c>
      <c r="F62" s="3" t="s">
        <v>15</v>
      </c>
      <c r="G62" s="4">
        <v>0.0</v>
      </c>
      <c r="H62" s="4">
        <v>0.0</v>
      </c>
      <c r="I62" s="4">
        <v>0.0</v>
      </c>
      <c r="J62" s="4">
        <v>0.0</v>
      </c>
      <c r="K62" s="4">
        <v>0.0</v>
      </c>
      <c r="L62" s="4">
        <v>0.0</v>
      </c>
    </row>
    <row r="63">
      <c r="A63" s="3">
        <v>8782.0</v>
      </c>
      <c r="B63" s="3" t="s">
        <v>183</v>
      </c>
      <c r="C63" s="4" t="s">
        <v>184</v>
      </c>
      <c r="D63" s="3">
        <v>1.708975877E9</v>
      </c>
      <c r="E63" s="3" t="s">
        <v>185</v>
      </c>
      <c r="F63" s="3" t="s">
        <v>15</v>
      </c>
      <c r="G63" s="4">
        <v>0.0</v>
      </c>
      <c r="H63" s="4">
        <v>0.0</v>
      </c>
      <c r="I63" s="4">
        <v>0.0</v>
      </c>
      <c r="J63" s="4">
        <v>0.0</v>
      </c>
      <c r="K63" s="4">
        <v>0.0</v>
      </c>
      <c r="L63" s="4">
        <v>0.0</v>
      </c>
    </row>
    <row r="64">
      <c r="A64" s="3">
        <v>3686.0</v>
      </c>
      <c r="B64" s="3" t="s">
        <v>186</v>
      </c>
      <c r="C64" s="4" t="s">
        <v>187</v>
      </c>
      <c r="D64" s="3">
        <v>1.70959005E9</v>
      </c>
      <c r="E64" s="3" t="s">
        <v>188</v>
      </c>
      <c r="F64" s="3" t="s">
        <v>15</v>
      </c>
      <c r="G64" s="4">
        <v>0.0</v>
      </c>
      <c r="H64" s="4">
        <v>0.0</v>
      </c>
      <c r="I64" s="4">
        <v>0.0</v>
      </c>
      <c r="J64" s="4">
        <v>0.0</v>
      </c>
      <c r="K64" s="4">
        <v>0.0</v>
      </c>
      <c r="L64" s="4">
        <v>0.0</v>
      </c>
    </row>
    <row r="65">
      <c r="A65" s="3">
        <v>10343.0</v>
      </c>
      <c r="B65" s="3" t="s">
        <v>189</v>
      </c>
      <c r="C65" s="3" t="s">
        <v>190</v>
      </c>
      <c r="D65" s="3">
        <v>1.708770293E9</v>
      </c>
      <c r="E65" s="3" t="s">
        <v>191</v>
      </c>
      <c r="F65" s="3" t="s">
        <v>15</v>
      </c>
      <c r="G65" s="4">
        <v>0.0</v>
      </c>
      <c r="H65" s="4">
        <v>0.0</v>
      </c>
      <c r="I65" s="4">
        <v>0.0</v>
      </c>
      <c r="J65" s="4">
        <v>0.0</v>
      </c>
      <c r="K65" s="4">
        <v>0.0</v>
      </c>
      <c r="L65" s="4">
        <v>0.0</v>
      </c>
    </row>
    <row r="66">
      <c r="A66" s="3">
        <v>10250.0</v>
      </c>
      <c r="B66" s="3" t="s">
        <v>192</v>
      </c>
      <c r="C66" s="3" t="s">
        <v>193</v>
      </c>
      <c r="D66" s="3">
        <v>1.710707533E9</v>
      </c>
      <c r="E66" s="3" t="s">
        <v>182</v>
      </c>
      <c r="F66" s="3" t="s">
        <v>15</v>
      </c>
      <c r="G66" s="4">
        <v>0.0</v>
      </c>
      <c r="H66" s="4">
        <v>1.0</v>
      </c>
      <c r="I66" s="4">
        <v>0.0</v>
      </c>
      <c r="J66" s="4">
        <v>0.0</v>
      </c>
      <c r="K66" s="4">
        <v>0.0</v>
      </c>
      <c r="L66" s="4">
        <v>0.0</v>
      </c>
    </row>
    <row r="67">
      <c r="A67" s="3">
        <v>9559.0</v>
      </c>
      <c r="B67" s="3" t="s">
        <v>194</v>
      </c>
      <c r="C67" s="3" t="s">
        <v>195</v>
      </c>
      <c r="D67" s="3">
        <v>1.710927067E9</v>
      </c>
      <c r="E67" s="3" t="s">
        <v>101</v>
      </c>
      <c r="F67" s="3" t="s">
        <v>15</v>
      </c>
      <c r="G67" s="4">
        <v>0.0</v>
      </c>
      <c r="H67" s="4">
        <v>0.0</v>
      </c>
      <c r="I67" s="4">
        <v>0.0</v>
      </c>
      <c r="J67" s="4">
        <v>0.0</v>
      </c>
      <c r="K67" s="4">
        <v>0.0</v>
      </c>
      <c r="L67" s="4">
        <v>0.0</v>
      </c>
    </row>
    <row r="68">
      <c r="A68" s="3">
        <v>1177.0</v>
      </c>
      <c r="B68" s="3" t="s">
        <v>196</v>
      </c>
      <c r="C68" s="4" t="s">
        <v>197</v>
      </c>
      <c r="D68" s="3">
        <v>1.708227205E9</v>
      </c>
      <c r="E68" s="3" t="s">
        <v>198</v>
      </c>
      <c r="F68" s="3" t="s">
        <v>15</v>
      </c>
      <c r="G68" s="4">
        <v>0.0</v>
      </c>
      <c r="H68" s="4">
        <v>0.0</v>
      </c>
      <c r="I68" s="4">
        <v>0.0</v>
      </c>
      <c r="J68" s="4">
        <v>0.0</v>
      </c>
      <c r="K68" s="4">
        <v>0.0</v>
      </c>
      <c r="L68" s="4">
        <v>0.0</v>
      </c>
    </row>
    <row r="69">
      <c r="A69" s="3">
        <v>45.0</v>
      </c>
      <c r="B69" s="3" t="s">
        <v>199</v>
      </c>
      <c r="C69" s="4" t="s">
        <v>200</v>
      </c>
      <c r="D69" s="3">
        <v>1.70808627E9</v>
      </c>
      <c r="E69" s="3" t="s">
        <v>33</v>
      </c>
      <c r="F69" s="3" t="s">
        <v>15</v>
      </c>
      <c r="G69" s="4">
        <v>0.0</v>
      </c>
      <c r="H69" s="4">
        <v>0.0</v>
      </c>
      <c r="I69" s="4">
        <v>0.0</v>
      </c>
      <c r="J69" s="4">
        <v>0.0</v>
      </c>
      <c r="K69" s="4">
        <v>0.0</v>
      </c>
      <c r="L69" s="4">
        <v>0.0</v>
      </c>
    </row>
    <row r="70">
      <c r="A70" s="3">
        <v>9711.0</v>
      </c>
      <c r="B70" s="3" t="s">
        <v>201</v>
      </c>
      <c r="C70" s="3" t="s">
        <v>202</v>
      </c>
      <c r="D70" s="3">
        <v>1.709602403E9</v>
      </c>
      <c r="E70" s="3" t="s">
        <v>156</v>
      </c>
      <c r="F70" s="3" t="s">
        <v>15</v>
      </c>
      <c r="G70" s="4">
        <v>0.0</v>
      </c>
      <c r="H70" s="4">
        <v>0.0</v>
      </c>
      <c r="I70" s="4">
        <v>0.0</v>
      </c>
      <c r="J70" s="4">
        <v>0.0</v>
      </c>
      <c r="K70" s="4">
        <v>0.0</v>
      </c>
      <c r="L70" s="4">
        <v>0.0</v>
      </c>
    </row>
    <row r="71">
      <c r="A71" s="3">
        <v>2566.0</v>
      </c>
      <c r="B71" s="3" t="s">
        <v>203</v>
      </c>
      <c r="C71" s="4" t="s">
        <v>204</v>
      </c>
      <c r="D71" s="3">
        <v>1.70996845E9</v>
      </c>
      <c r="E71" s="3" t="s">
        <v>205</v>
      </c>
      <c r="F71" s="3" t="s">
        <v>15</v>
      </c>
      <c r="G71" s="4">
        <v>0.0</v>
      </c>
      <c r="H71" s="4">
        <v>0.0</v>
      </c>
      <c r="I71" s="4">
        <v>0.0</v>
      </c>
      <c r="J71" s="4">
        <v>0.0</v>
      </c>
      <c r="K71" s="4">
        <v>0.0</v>
      </c>
      <c r="L71" s="4">
        <v>0.0</v>
      </c>
    </row>
    <row r="72">
      <c r="A72" s="3">
        <v>7086.0</v>
      </c>
      <c r="B72" s="3" t="s">
        <v>206</v>
      </c>
      <c r="C72" s="4" t="s">
        <v>207</v>
      </c>
      <c r="D72" s="3">
        <v>1.709275603E9</v>
      </c>
      <c r="E72" s="3" t="s">
        <v>63</v>
      </c>
      <c r="F72" s="3" t="s">
        <v>15</v>
      </c>
      <c r="G72" s="4">
        <v>0.0</v>
      </c>
      <c r="H72" s="4">
        <v>0.0</v>
      </c>
      <c r="I72" s="4">
        <v>0.0</v>
      </c>
      <c r="J72" s="4">
        <v>0.0</v>
      </c>
      <c r="K72" s="4">
        <v>0.0</v>
      </c>
      <c r="L72" s="4">
        <v>0.0</v>
      </c>
    </row>
    <row r="73">
      <c r="A73" s="3">
        <v>9683.0</v>
      </c>
      <c r="B73" s="3" t="s">
        <v>208</v>
      </c>
      <c r="C73" s="3" t="s">
        <v>209</v>
      </c>
      <c r="D73" s="3">
        <v>1.709561495E9</v>
      </c>
      <c r="E73" s="3" t="s">
        <v>156</v>
      </c>
      <c r="F73" s="3" t="s">
        <v>15</v>
      </c>
      <c r="G73" s="4">
        <v>0.0</v>
      </c>
      <c r="H73" s="4">
        <v>0.0</v>
      </c>
      <c r="I73" s="4">
        <v>0.0</v>
      </c>
      <c r="J73" s="4">
        <v>0.0</v>
      </c>
      <c r="K73" s="4">
        <v>0.0</v>
      </c>
      <c r="L73" s="4">
        <v>0.0</v>
      </c>
    </row>
    <row r="74">
      <c r="A74" s="3">
        <v>5833.0</v>
      </c>
      <c r="B74" s="3" t="s">
        <v>210</v>
      </c>
      <c r="C74" s="3" t="s">
        <v>211</v>
      </c>
      <c r="D74" s="3">
        <v>1.709458077E9</v>
      </c>
      <c r="E74" s="3" t="s">
        <v>212</v>
      </c>
      <c r="F74" s="3" t="s">
        <v>15</v>
      </c>
      <c r="G74" s="4">
        <v>0.0</v>
      </c>
      <c r="H74" s="4">
        <v>0.0</v>
      </c>
      <c r="I74" s="4">
        <v>0.0</v>
      </c>
      <c r="J74" s="4">
        <v>0.0</v>
      </c>
      <c r="K74" s="4">
        <v>0.0</v>
      </c>
      <c r="L74" s="4">
        <v>0.0</v>
      </c>
    </row>
    <row r="75">
      <c r="A75" s="3">
        <v>773.0</v>
      </c>
      <c r="B75" s="3" t="s">
        <v>213</v>
      </c>
      <c r="C75" s="3" t="s">
        <v>214</v>
      </c>
      <c r="D75" s="3">
        <v>1.709733512E9</v>
      </c>
      <c r="E75" s="3" t="s">
        <v>215</v>
      </c>
      <c r="F75" s="3" t="s">
        <v>15</v>
      </c>
      <c r="G75" s="4">
        <v>0.0</v>
      </c>
      <c r="H75" s="4">
        <v>0.0</v>
      </c>
      <c r="I75" s="4">
        <v>0.0</v>
      </c>
      <c r="J75" s="4">
        <v>0.0</v>
      </c>
      <c r="K75" s="4">
        <v>0.0</v>
      </c>
      <c r="L75" s="4">
        <v>0.0</v>
      </c>
    </row>
    <row r="76">
      <c r="A76" s="3">
        <v>4232.0</v>
      </c>
      <c r="B76" s="3" t="s">
        <v>216</v>
      </c>
      <c r="C76" s="3" t="s">
        <v>217</v>
      </c>
      <c r="D76" s="3">
        <v>1.709348676E9</v>
      </c>
      <c r="E76" s="3" t="s">
        <v>218</v>
      </c>
      <c r="F76" s="3" t="s">
        <v>15</v>
      </c>
      <c r="G76" s="4">
        <v>0.0</v>
      </c>
      <c r="H76" s="4">
        <v>0.0</v>
      </c>
      <c r="I76" s="4">
        <v>0.0</v>
      </c>
      <c r="J76" s="4">
        <v>0.0</v>
      </c>
      <c r="K76" s="4">
        <v>0.0</v>
      </c>
      <c r="L76" s="4">
        <v>0.0</v>
      </c>
    </row>
    <row r="77">
      <c r="A77" s="3">
        <v>1956.0</v>
      </c>
      <c r="B77" s="3" t="s">
        <v>219</v>
      </c>
      <c r="C77" s="4" t="s">
        <v>220</v>
      </c>
      <c r="D77" s="3">
        <v>1.710474403E9</v>
      </c>
      <c r="E77" s="3" t="s">
        <v>83</v>
      </c>
      <c r="F77" s="3" t="s">
        <v>15</v>
      </c>
      <c r="G77" s="4">
        <v>0.0</v>
      </c>
      <c r="H77" s="4">
        <v>0.0</v>
      </c>
      <c r="I77" s="4">
        <v>0.0</v>
      </c>
      <c r="J77" s="4">
        <v>0.0</v>
      </c>
      <c r="K77" s="4">
        <v>0.0</v>
      </c>
      <c r="L77" s="4">
        <v>0.0</v>
      </c>
    </row>
    <row r="78">
      <c r="A78" s="3">
        <v>7199.0</v>
      </c>
      <c r="B78" s="3" t="s">
        <v>221</v>
      </c>
      <c r="C78" s="3" t="s">
        <v>222</v>
      </c>
      <c r="D78" s="3">
        <v>1.711042984E9</v>
      </c>
      <c r="E78" s="3" t="s">
        <v>223</v>
      </c>
      <c r="F78" s="3" t="s">
        <v>15</v>
      </c>
      <c r="G78" s="4">
        <v>0.0</v>
      </c>
      <c r="H78" s="4">
        <v>0.0</v>
      </c>
      <c r="I78" s="4">
        <v>0.0</v>
      </c>
      <c r="J78" s="4">
        <v>0.0</v>
      </c>
      <c r="K78" s="4">
        <v>0.0</v>
      </c>
      <c r="L78" s="4">
        <v>0.0</v>
      </c>
    </row>
    <row r="79">
      <c r="A79" s="3">
        <v>9185.0</v>
      </c>
      <c r="B79" s="3" t="s">
        <v>224</v>
      </c>
      <c r="C79" s="3" t="s">
        <v>225</v>
      </c>
      <c r="D79" s="3">
        <v>1.710353463E9</v>
      </c>
      <c r="E79" s="3" t="s">
        <v>226</v>
      </c>
      <c r="F79" s="3" t="s">
        <v>15</v>
      </c>
      <c r="G79" s="4">
        <v>0.0</v>
      </c>
      <c r="H79" s="4">
        <v>0.0</v>
      </c>
      <c r="I79" s="4">
        <v>0.0</v>
      </c>
      <c r="J79" s="4">
        <v>0.0</v>
      </c>
      <c r="K79" s="4">
        <v>0.0</v>
      </c>
      <c r="L79" s="4">
        <v>0.0</v>
      </c>
    </row>
    <row r="80">
      <c r="A80" s="3">
        <v>6977.0</v>
      </c>
      <c r="B80" s="3" t="s">
        <v>227</v>
      </c>
      <c r="C80" s="4" t="s">
        <v>228</v>
      </c>
      <c r="D80" s="3">
        <v>1.709253125E9</v>
      </c>
      <c r="E80" s="3" t="s">
        <v>63</v>
      </c>
      <c r="F80" s="3" t="s">
        <v>15</v>
      </c>
      <c r="G80" s="4">
        <v>0.0</v>
      </c>
      <c r="H80" s="4">
        <v>0.0</v>
      </c>
      <c r="I80" s="4">
        <v>0.0</v>
      </c>
      <c r="J80" s="4">
        <v>0.0</v>
      </c>
      <c r="K80" s="4">
        <v>0.0</v>
      </c>
      <c r="L80" s="4">
        <v>0.0</v>
      </c>
    </row>
    <row r="81">
      <c r="A81" s="3">
        <v>8260.0</v>
      </c>
      <c r="B81" s="3" t="s">
        <v>229</v>
      </c>
      <c r="C81" s="3" t="s">
        <v>230</v>
      </c>
      <c r="D81" s="3">
        <v>1.709807106E9</v>
      </c>
      <c r="E81" s="3" t="s">
        <v>231</v>
      </c>
      <c r="F81" s="3" t="s">
        <v>15</v>
      </c>
      <c r="G81" s="4">
        <v>0.0</v>
      </c>
      <c r="H81" s="4">
        <v>0.0</v>
      </c>
      <c r="I81" s="4">
        <v>0.0</v>
      </c>
      <c r="J81" s="4">
        <v>0.0</v>
      </c>
      <c r="K81" s="4">
        <v>0.0</v>
      </c>
      <c r="L81" s="4">
        <v>0.0</v>
      </c>
    </row>
    <row r="82">
      <c r="A82" s="3">
        <v>4220.0</v>
      </c>
      <c r="B82" s="3" t="s">
        <v>232</v>
      </c>
      <c r="C82" s="3" t="s">
        <v>233</v>
      </c>
      <c r="D82" s="3">
        <v>1.709333783E9</v>
      </c>
      <c r="E82" s="3" t="s">
        <v>218</v>
      </c>
      <c r="F82" s="3" t="s">
        <v>15</v>
      </c>
      <c r="G82" s="4">
        <v>0.0</v>
      </c>
      <c r="H82" s="4">
        <v>0.0</v>
      </c>
      <c r="I82" s="4">
        <v>0.0</v>
      </c>
      <c r="J82" s="4">
        <v>0.0</v>
      </c>
      <c r="K82" s="4">
        <v>0.0</v>
      </c>
      <c r="L82" s="4">
        <v>0.0</v>
      </c>
    </row>
    <row r="83">
      <c r="A83" s="3">
        <v>7277.0</v>
      </c>
      <c r="B83" s="3" t="s">
        <v>234</v>
      </c>
      <c r="C83" s="3" t="s">
        <v>235</v>
      </c>
      <c r="D83" s="3">
        <v>1.711003612E9</v>
      </c>
      <c r="E83" s="3" t="s">
        <v>223</v>
      </c>
      <c r="F83" s="3" t="s">
        <v>15</v>
      </c>
      <c r="G83" s="4">
        <v>0.0</v>
      </c>
      <c r="H83" s="4">
        <v>0.0</v>
      </c>
      <c r="I83" s="4">
        <v>0.0</v>
      </c>
      <c r="J83" s="4">
        <v>0.0</v>
      </c>
      <c r="K83" s="4">
        <v>0.0</v>
      </c>
      <c r="L83" s="4">
        <v>0.0</v>
      </c>
    </row>
    <row r="84">
      <c r="A84" s="3">
        <v>7396.0</v>
      </c>
      <c r="B84" s="3" t="s">
        <v>236</v>
      </c>
      <c r="C84" s="3" t="s">
        <v>237</v>
      </c>
      <c r="D84" s="3">
        <v>1.709825051E9</v>
      </c>
      <c r="E84" s="3" t="s">
        <v>36</v>
      </c>
      <c r="F84" s="3" t="s">
        <v>15</v>
      </c>
      <c r="G84" s="4">
        <v>0.0</v>
      </c>
      <c r="H84" s="4">
        <v>1.0</v>
      </c>
      <c r="I84" s="4">
        <v>0.0</v>
      </c>
      <c r="J84" s="4">
        <v>1.0</v>
      </c>
      <c r="K84" s="4">
        <v>0.0</v>
      </c>
      <c r="L84" s="4">
        <v>0.0</v>
      </c>
    </row>
    <row r="85">
      <c r="A85" s="3">
        <v>8321.0</v>
      </c>
      <c r="B85" s="3" t="s">
        <v>238</v>
      </c>
      <c r="C85" s="4" t="s">
        <v>239</v>
      </c>
      <c r="D85" s="3">
        <v>1.709852653E9</v>
      </c>
      <c r="E85" s="3" t="s">
        <v>231</v>
      </c>
      <c r="F85" s="3" t="s">
        <v>15</v>
      </c>
      <c r="G85" s="4">
        <v>0.0</v>
      </c>
      <c r="H85" s="4">
        <v>0.0</v>
      </c>
      <c r="I85" s="4">
        <v>0.0</v>
      </c>
      <c r="J85" s="4">
        <v>0.0</v>
      </c>
      <c r="K85" s="4">
        <v>0.0</v>
      </c>
      <c r="L85" s="4">
        <v>0.0</v>
      </c>
    </row>
    <row r="86">
      <c r="A86" s="3">
        <v>4662.0</v>
      </c>
      <c r="B86" s="3" t="s">
        <v>240</v>
      </c>
      <c r="C86" s="4" t="s">
        <v>241</v>
      </c>
      <c r="D86" s="3">
        <v>1.709426148E9</v>
      </c>
      <c r="E86" s="3" t="s">
        <v>242</v>
      </c>
      <c r="F86" s="3" t="s">
        <v>15</v>
      </c>
      <c r="G86" s="4">
        <v>0.0</v>
      </c>
      <c r="H86" s="4">
        <v>0.0</v>
      </c>
      <c r="I86" s="4">
        <v>0.0</v>
      </c>
      <c r="J86" s="4">
        <v>0.0</v>
      </c>
      <c r="K86" s="4">
        <v>0.0</v>
      </c>
      <c r="L86" s="4">
        <v>0.0</v>
      </c>
    </row>
    <row r="87">
      <c r="A87" s="3">
        <v>9354.0</v>
      </c>
      <c r="B87" s="3" t="s">
        <v>243</v>
      </c>
      <c r="C87" s="3" t="s">
        <v>244</v>
      </c>
      <c r="D87" s="3">
        <v>1.710253007E9</v>
      </c>
      <c r="E87" s="3" t="s">
        <v>245</v>
      </c>
      <c r="F87" s="3" t="s">
        <v>15</v>
      </c>
      <c r="G87" s="4">
        <v>0.0</v>
      </c>
      <c r="H87" s="4">
        <v>0.0</v>
      </c>
      <c r="I87" s="4">
        <v>0.0</v>
      </c>
      <c r="J87" s="4">
        <v>0.0</v>
      </c>
      <c r="K87" s="4">
        <v>0.0</v>
      </c>
      <c r="L87" s="4">
        <v>0.0</v>
      </c>
    </row>
    <row r="88">
      <c r="A88" s="3">
        <v>9017.0</v>
      </c>
      <c r="B88" s="3" t="s">
        <v>246</v>
      </c>
      <c r="C88" s="3" t="s">
        <v>247</v>
      </c>
      <c r="D88" s="3">
        <v>1.710474546E9</v>
      </c>
      <c r="E88" s="3" t="s">
        <v>248</v>
      </c>
      <c r="F88" s="3" t="s">
        <v>15</v>
      </c>
      <c r="G88" s="4">
        <v>0.0</v>
      </c>
      <c r="H88" s="4">
        <v>0.0</v>
      </c>
      <c r="I88" s="4">
        <v>0.0</v>
      </c>
      <c r="J88" s="4">
        <v>0.0</v>
      </c>
      <c r="K88" s="4">
        <v>0.0</v>
      </c>
      <c r="L88" s="4">
        <v>0.0</v>
      </c>
    </row>
    <row r="89">
      <c r="A89" s="3">
        <v>9123.0</v>
      </c>
      <c r="B89" s="3" t="s">
        <v>249</v>
      </c>
      <c r="C89" s="4" t="s">
        <v>250</v>
      </c>
      <c r="D89" s="3">
        <v>1.71084269E9</v>
      </c>
      <c r="E89" s="3" t="s">
        <v>251</v>
      </c>
      <c r="F89" s="3" t="s">
        <v>15</v>
      </c>
      <c r="G89" s="4">
        <v>0.0</v>
      </c>
      <c r="H89" s="4">
        <v>0.0</v>
      </c>
      <c r="I89" s="4">
        <v>0.0</v>
      </c>
      <c r="J89" s="4">
        <v>0.0</v>
      </c>
      <c r="K89" s="4">
        <v>0.0</v>
      </c>
      <c r="L89" s="4">
        <v>0.0</v>
      </c>
    </row>
    <row r="90">
      <c r="A90" s="3">
        <v>10216.0</v>
      </c>
      <c r="B90" s="3" t="s">
        <v>252</v>
      </c>
      <c r="C90" s="4" t="s">
        <v>253</v>
      </c>
      <c r="D90" s="3">
        <v>1.710784383E9</v>
      </c>
      <c r="E90" s="3" t="s">
        <v>254</v>
      </c>
      <c r="F90" s="3" t="s">
        <v>15</v>
      </c>
      <c r="G90" s="4">
        <v>0.0</v>
      </c>
      <c r="H90" s="4">
        <v>0.0</v>
      </c>
      <c r="I90" s="4">
        <v>0.0</v>
      </c>
      <c r="J90" s="4">
        <v>0.0</v>
      </c>
      <c r="K90" s="4">
        <v>0.0</v>
      </c>
      <c r="L90" s="4">
        <v>0.0</v>
      </c>
    </row>
    <row r="91">
      <c r="A91" s="3">
        <v>2738.0</v>
      </c>
      <c r="B91" s="3" t="s">
        <v>255</v>
      </c>
      <c r="C91" s="3" t="s">
        <v>256</v>
      </c>
      <c r="D91" s="3">
        <v>1.708201387E9</v>
      </c>
      <c r="E91" s="3" t="s">
        <v>257</v>
      </c>
      <c r="F91" s="3" t="s">
        <v>15</v>
      </c>
      <c r="G91" s="4">
        <v>0.0</v>
      </c>
      <c r="H91" s="4">
        <v>0.0</v>
      </c>
      <c r="I91" s="4">
        <v>0.0</v>
      </c>
      <c r="J91" s="4">
        <v>0.0</v>
      </c>
      <c r="K91" s="4">
        <v>0.0</v>
      </c>
      <c r="L91" s="4">
        <v>0.0</v>
      </c>
    </row>
    <row r="92">
      <c r="A92" s="3">
        <v>7738.0</v>
      </c>
      <c r="B92" s="3" t="s">
        <v>258</v>
      </c>
      <c r="C92" s="3" t="s">
        <v>259</v>
      </c>
      <c r="D92" s="3">
        <v>1.71067301E9</v>
      </c>
      <c r="E92" s="3" t="s">
        <v>138</v>
      </c>
      <c r="F92" s="3" t="s">
        <v>15</v>
      </c>
      <c r="G92" s="4">
        <v>0.0</v>
      </c>
      <c r="H92" s="4">
        <v>0.0</v>
      </c>
      <c r="I92" s="4">
        <v>0.0</v>
      </c>
      <c r="J92" s="4">
        <v>0.0</v>
      </c>
      <c r="K92" s="4">
        <v>0.0</v>
      </c>
      <c r="L92" s="4">
        <v>0.0</v>
      </c>
    </row>
    <row r="93">
      <c r="A93" s="3">
        <v>6317.0</v>
      </c>
      <c r="B93" s="3" t="s">
        <v>260</v>
      </c>
      <c r="C93" s="4" t="s">
        <v>261</v>
      </c>
      <c r="D93" s="3">
        <v>1.71052301E9</v>
      </c>
      <c r="E93" s="3" t="s">
        <v>57</v>
      </c>
      <c r="F93" s="3" t="s">
        <v>15</v>
      </c>
      <c r="G93" s="4">
        <v>0.0</v>
      </c>
      <c r="H93" s="4">
        <v>0.0</v>
      </c>
      <c r="I93" s="4">
        <v>0.0</v>
      </c>
      <c r="J93" s="4">
        <v>0.0</v>
      </c>
      <c r="K93" s="4">
        <v>0.0</v>
      </c>
      <c r="L93" s="4">
        <v>0.0</v>
      </c>
    </row>
    <row r="94">
      <c r="A94" s="3">
        <v>7870.0</v>
      </c>
      <c r="B94" s="3" t="s">
        <v>262</v>
      </c>
      <c r="C94" s="4" t="s">
        <v>263</v>
      </c>
      <c r="D94" s="3">
        <v>1.708540943E9</v>
      </c>
      <c r="E94" s="3" t="s">
        <v>60</v>
      </c>
      <c r="F94" s="3" t="s">
        <v>15</v>
      </c>
      <c r="G94" s="4">
        <v>0.0</v>
      </c>
      <c r="H94" s="4">
        <v>0.0</v>
      </c>
      <c r="I94" s="4">
        <v>0.0</v>
      </c>
      <c r="J94" s="4">
        <v>0.0</v>
      </c>
      <c r="K94" s="4">
        <v>0.0</v>
      </c>
      <c r="L94" s="4">
        <v>0.0</v>
      </c>
    </row>
    <row r="95">
      <c r="A95" s="3">
        <v>2891.0</v>
      </c>
      <c r="B95" s="3" t="s">
        <v>264</v>
      </c>
      <c r="C95" s="4" t="s">
        <v>265</v>
      </c>
      <c r="D95" s="3">
        <v>1.710368525E9</v>
      </c>
      <c r="E95" s="3" t="s">
        <v>266</v>
      </c>
      <c r="F95" s="3" t="s">
        <v>15</v>
      </c>
      <c r="G95" s="4">
        <v>0.0</v>
      </c>
      <c r="H95" s="4">
        <v>1.0</v>
      </c>
      <c r="I95" s="4">
        <v>0.0</v>
      </c>
      <c r="J95" s="4">
        <v>1.0</v>
      </c>
      <c r="K95" s="4">
        <v>0.0</v>
      </c>
      <c r="L95" s="4">
        <v>0.0</v>
      </c>
    </row>
    <row r="96">
      <c r="A96" s="3">
        <v>7910.0</v>
      </c>
      <c r="B96" s="3" t="s">
        <v>267</v>
      </c>
      <c r="C96" s="3" t="s">
        <v>268</v>
      </c>
      <c r="D96" s="3">
        <v>1.708557399E9</v>
      </c>
      <c r="E96" s="3" t="s">
        <v>60</v>
      </c>
      <c r="F96" s="3" t="s">
        <v>15</v>
      </c>
      <c r="G96" s="4">
        <v>0.0</v>
      </c>
      <c r="H96" s="4">
        <v>0.0</v>
      </c>
      <c r="I96" s="4">
        <v>0.0</v>
      </c>
      <c r="J96" s="4">
        <v>0.0</v>
      </c>
      <c r="K96" s="4">
        <v>0.0</v>
      </c>
      <c r="L96" s="4">
        <v>0.0</v>
      </c>
    </row>
    <row r="97">
      <c r="A97" s="3">
        <v>7712.0</v>
      </c>
      <c r="B97" s="3" t="s">
        <v>269</v>
      </c>
      <c r="C97" s="3" t="s">
        <v>270</v>
      </c>
      <c r="D97" s="3">
        <v>1.710663076E9</v>
      </c>
      <c r="E97" s="3" t="s">
        <v>138</v>
      </c>
      <c r="F97" s="3" t="s">
        <v>15</v>
      </c>
      <c r="G97" s="4">
        <v>0.0</v>
      </c>
      <c r="H97" s="4">
        <v>0.0</v>
      </c>
      <c r="I97" s="4">
        <v>0.0</v>
      </c>
      <c r="J97" s="4">
        <v>0.0</v>
      </c>
      <c r="K97" s="4">
        <v>0.0</v>
      </c>
      <c r="L97" s="4">
        <v>0.0</v>
      </c>
    </row>
    <row r="98">
      <c r="A98" s="3">
        <v>8196.0</v>
      </c>
      <c r="B98" s="3" t="s">
        <v>271</v>
      </c>
      <c r="C98" s="4" t="s">
        <v>272</v>
      </c>
      <c r="D98" s="3">
        <v>1.708848482E9</v>
      </c>
      <c r="E98" s="3" t="s">
        <v>273</v>
      </c>
      <c r="F98" s="3" t="s">
        <v>15</v>
      </c>
      <c r="G98" s="4">
        <v>0.0</v>
      </c>
      <c r="H98" s="4">
        <v>0.0</v>
      </c>
      <c r="I98" s="4">
        <v>0.0</v>
      </c>
      <c r="J98" s="4">
        <v>0.0</v>
      </c>
      <c r="K98" s="4">
        <v>0.0</v>
      </c>
      <c r="L98" s="4">
        <v>0.0</v>
      </c>
    </row>
    <row r="99">
      <c r="A99" s="3">
        <v>8409.0</v>
      </c>
      <c r="B99" s="3" t="s">
        <v>274</v>
      </c>
      <c r="C99" s="4" t="s">
        <v>275</v>
      </c>
      <c r="D99" s="3">
        <v>1.708465538E9</v>
      </c>
      <c r="E99" s="3" t="s">
        <v>48</v>
      </c>
      <c r="F99" s="3" t="s">
        <v>15</v>
      </c>
      <c r="G99" s="4">
        <v>0.0</v>
      </c>
      <c r="H99" s="4">
        <v>0.0</v>
      </c>
      <c r="I99" s="4">
        <v>0.0</v>
      </c>
      <c r="J99" s="4">
        <v>0.0</v>
      </c>
      <c r="K99" s="4">
        <v>0.0</v>
      </c>
      <c r="L99" s="4">
        <v>0.0</v>
      </c>
    </row>
    <row r="100">
      <c r="A100" s="3">
        <v>4113.0</v>
      </c>
      <c r="B100" s="3" t="s">
        <v>276</v>
      </c>
      <c r="C100" s="4" t="s">
        <v>277</v>
      </c>
      <c r="D100" s="3">
        <v>1.708492338E9</v>
      </c>
      <c r="E100" s="3" t="s">
        <v>95</v>
      </c>
      <c r="F100" s="3" t="s">
        <v>15</v>
      </c>
      <c r="G100" s="4">
        <v>0.0</v>
      </c>
      <c r="H100" s="4">
        <v>0.0</v>
      </c>
      <c r="I100" s="4">
        <v>0.0</v>
      </c>
      <c r="J100" s="4">
        <v>0.0</v>
      </c>
      <c r="K100" s="4">
        <v>0.0</v>
      </c>
      <c r="L100" s="4">
        <v>0.0</v>
      </c>
    </row>
    <row r="101">
      <c r="A101" s="3">
        <v>519.0</v>
      </c>
      <c r="B101" s="3" t="s">
        <v>278</v>
      </c>
      <c r="C101" s="3" t="s">
        <v>279</v>
      </c>
      <c r="D101" s="3">
        <v>1.709764298E9</v>
      </c>
      <c r="E101" s="3" t="s">
        <v>126</v>
      </c>
      <c r="F101" s="3" t="s">
        <v>15</v>
      </c>
      <c r="G101" s="4">
        <v>0.0</v>
      </c>
      <c r="H101" s="4">
        <v>0.0</v>
      </c>
      <c r="I101" s="4">
        <v>0.0</v>
      </c>
      <c r="J101" s="4">
        <v>0.0</v>
      </c>
      <c r="K101" s="4">
        <v>0.0</v>
      </c>
      <c r="L101" s="4">
        <v>0.0</v>
      </c>
    </row>
    <row r="102">
      <c r="A102" s="3">
        <v>7025.0</v>
      </c>
      <c r="B102" s="3" t="s">
        <v>280</v>
      </c>
      <c r="C102" s="3" t="s">
        <v>281</v>
      </c>
      <c r="D102" s="3">
        <v>1.709254853E9</v>
      </c>
      <c r="E102" s="3" t="s">
        <v>63</v>
      </c>
      <c r="F102" s="3" t="s">
        <v>15</v>
      </c>
      <c r="G102" s="4">
        <v>0.0</v>
      </c>
      <c r="H102" s="4">
        <v>0.0</v>
      </c>
      <c r="I102" s="4">
        <v>0.0</v>
      </c>
      <c r="J102" s="4">
        <v>0.0</v>
      </c>
      <c r="K102" s="4">
        <v>0.0</v>
      </c>
      <c r="L102" s="4">
        <v>0.0</v>
      </c>
    </row>
    <row r="103">
      <c r="A103" s="3">
        <v>2823.0</v>
      </c>
      <c r="B103" s="3" t="s">
        <v>282</v>
      </c>
      <c r="C103" s="4" t="s">
        <v>283</v>
      </c>
      <c r="D103" s="3">
        <v>1.70857191E9</v>
      </c>
      <c r="E103" s="3" t="s">
        <v>284</v>
      </c>
      <c r="F103" s="3" t="s">
        <v>15</v>
      </c>
      <c r="G103" s="4">
        <v>0.0</v>
      </c>
      <c r="H103" s="4">
        <v>0.0</v>
      </c>
      <c r="I103" s="4">
        <v>0.0</v>
      </c>
      <c r="J103" s="4">
        <v>0.0</v>
      </c>
      <c r="K103" s="4">
        <v>0.0</v>
      </c>
      <c r="L103" s="4">
        <v>0.0</v>
      </c>
    </row>
    <row r="104">
      <c r="A104" s="3">
        <v>1573.0</v>
      </c>
      <c r="B104" s="3" t="s">
        <v>285</v>
      </c>
      <c r="C104" s="3" t="s">
        <v>286</v>
      </c>
      <c r="D104" s="3">
        <v>1.710185902E9</v>
      </c>
      <c r="E104" s="3" t="s">
        <v>287</v>
      </c>
      <c r="F104" s="3" t="s">
        <v>15</v>
      </c>
      <c r="G104" s="4">
        <v>0.0</v>
      </c>
      <c r="H104" s="4">
        <v>0.0</v>
      </c>
      <c r="I104" s="4">
        <v>0.0</v>
      </c>
      <c r="J104" s="4">
        <v>0.0</v>
      </c>
      <c r="K104" s="4">
        <v>0.0</v>
      </c>
      <c r="L104" s="4">
        <v>0.0</v>
      </c>
    </row>
    <row r="105">
      <c r="A105" s="3">
        <v>2242.0</v>
      </c>
      <c r="B105" s="3" t="s">
        <v>288</v>
      </c>
      <c r="C105" s="4" t="s">
        <v>289</v>
      </c>
      <c r="D105" s="3">
        <v>1.710095936E9</v>
      </c>
      <c r="E105" s="3" t="s">
        <v>162</v>
      </c>
      <c r="F105" s="3" t="s">
        <v>15</v>
      </c>
      <c r="G105" s="4">
        <v>0.0</v>
      </c>
      <c r="H105" s="4">
        <v>0.0</v>
      </c>
      <c r="I105" s="4">
        <v>0.0</v>
      </c>
      <c r="J105" s="4">
        <v>0.0</v>
      </c>
      <c r="K105" s="4">
        <v>0.0</v>
      </c>
      <c r="L105" s="4">
        <v>0.0</v>
      </c>
    </row>
    <row r="106">
      <c r="A106" s="3">
        <v>9371.0</v>
      </c>
      <c r="B106" s="3" t="s">
        <v>290</v>
      </c>
      <c r="C106" s="3" t="s">
        <v>291</v>
      </c>
      <c r="D106" s="3">
        <v>1.710121232E9</v>
      </c>
      <c r="E106" s="3" t="s">
        <v>120</v>
      </c>
      <c r="F106" s="3" t="s">
        <v>15</v>
      </c>
      <c r="G106" s="4">
        <v>0.0</v>
      </c>
      <c r="H106" s="4">
        <v>0.0</v>
      </c>
      <c r="I106" s="4">
        <v>0.0</v>
      </c>
      <c r="J106" s="4">
        <v>0.0</v>
      </c>
      <c r="K106" s="4">
        <v>0.0</v>
      </c>
      <c r="L106" s="4">
        <v>0.0</v>
      </c>
    </row>
    <row r="107">
      <c r="A107" s="3">
        <v>10723.0</v>
      </c>
      <c r="B107" s="3" t="s">
        <v>292</v>
      </c>
      <c r="C107" s="4" t="s">
        <v>293</v>
      </c>
      <c r="D107" s="3">
        <v>1.709681163E9</v>
      </c>
      <c r="E107" s="3" t="s">
        <v>294</v>
      </c>
      <c r="F107" s="3" t="s">
        <v>15</v>
      </c>
      <c r="G107" s="4">
        <v>0.0</v>
      </c>
      <c r="H107" s="4">
        <v>0.0</v>
      </c>
      <c r="I107" s="4">
        <v>0.0</v>
      </c>
      <c r="J107" s="4">
        <v>0.0</v>
      </c>
      <c r="K107" s="4">
        <v>0.0</v>
      </c>
      <c r="L107" s="4">
        <v>0.0</v>
      </c>
    </row>
    <row r="108">
      <c r="A108" s="3">
        <v>6924.0</v>
      </c>
      <c r="B108" s="3" t="s">
        <v>295</v>
      </c>
      <c r="C108" s="3" t="s">
        <v>296</v>
      </c>
      <c r="D108" s="3">
        <v>1.710629586E9</v>
      </c>
      <c r="E108" s="3" t="s">
        <v>150</v>
      </c>
      <c r="F108" s="3" t="s">
        <v>15</v>
      </c>
      <c r="G108" s="4">
        <v>0.0</v>
      </c>
      <c r="H108" s="4">
        <v>0.0</v>
      </c>
      <c r="I108" s="4">
        <v>0.0</v>
      </c>
      <c r="J108" s="4">
        <v>0.0</v>
      </c>
      <c r="K108" s="4">
        <v>0.0</v>
      </c>
      <c r="L108" s="4">
        <v>0.0</v>
      </c>
    </row>
    <row r="109">
      <c r="A109" s="3">
        <v>8842.0</v>
      </c>
      <c r="B109" s="3" t="s">
        <v>297</v>
      </c>
      <c r="C109" s="3" t="s">
        <v>298</v>
      </c>
      <c r="D109" s="3">
        <v>1.708701657E9</v>
      </c>
      <c r="E109" s="3" t="s">
        <v>299</v>
      </c>
      <c r="F109" s="3" t="s">
        <v>15</v>
      </c>
      <c r="G109" s="4">
        <v>0.0</v>
      </c>
      <c r="H109" s="4">
        <v>0.0</v>
      </c>
      <c r="I109" s="4">
        <v>0.0</v>
      </c>
      <c r="J109" s="4">
        <v>0.0</v>
      </c>
      <c r="K109" s="4">
        <v>0.0</v>
      </c>
      <c r="L109" s="4">
        <v>0.0</v>
      </c>
    </row>
    <row r="110">
      <c r="A110" s="3">
        <v>3345.0</v>
      </c>
      <c r="B110" s="3" t="s">
        <v>300</v>
      </c>
      <c r="C110" s="3" t="s">
        <v>301</v>
      </c>
      <c r="D110" s="3">
        <v>1.709008176E9</v>
      </c>
      <c r="E110" s="3" t="s">
        <v>54</v>
      </c>
      <c r="F110" s="3" t="s">
        <v>15</v>
      </c>
      <c r="G110" s="4">
        <v>0.0</v>
      </c>
      <c r="H110" s="4">
        <v>0.0</v>
      </c>
      <c r="I110" s="4">
        <v>1.0</v>
      </c>
      <c r="J110" s="4">
        <v>0.0</v>
      </c>
      <c r="K110" s="4">
        <v>0.0</v>
      </c>
      <c r="L110" s="4">
        <v>0.0</v>
      </c>
    </row>
    <row r="111">
      <c r="A111" s="3">
        <v>5349.0</v>
      </c>
      <c r="B111" s="3" t="s">
        <v>302</v>
      </c>
      <c r="C111" s="3" t="s">
        <v>303</v>
      </c>
      <c r="D111" s="3">
        <v>1.708189537E9</v>
      </c>
      <c r="E111" s="3" t="s">
        <v>304</v>
      </c>
      <c r="F111" s="3" t="s">
        <v>15</v>
      </c>
      <c r="G111" s="4">
        <v>0.0</v>
      </c>
      <c r="H111" s="4">
        <v>0.0</v>
      </c>
      <c r="I111" s="4">
        <v>0.0</v>
      </c>
      <c r="J111" s="4">
        <v>0.0</v>
      </c>
      <c r="K111" s="4">
        <v>0.0</v>
      </c>
      <c r="L111" s="4">
        <v>0.0</v>
      </c>
    </row>
    <row r="112">
      <c r="A112" s="3">
        <v>4450.0</v>
      </c>
      <c r="B112" s="3" t="s">
        <v>305</v>
      </c>
      <c r="C112" s="3" t="s">
        <v>306</v>
      </c>
      <c r="D112" s="3">
        <v>1.709318359E9</v>
      </c>
      <c r="E112" s="3" t="s">
        <v>307</v>
      </c>
      <c r="F112" s="3" t="s">
        <v>15</v>
      </c>
      <c r="G112" s="4">
        <v>0.0</v>
      </c>
      <c r="H112" s="4">
        <v>0.0</v>
      </c>
      <c r="I112" s="4">
        <v>0.0</v>
      </c>
      <c r="J112" s="4">
        <v>0.0</v>
      </c>
      <c r="K112" s="4">
        <v>0.0</v>
      </c>
      <c r="L112" s="4">
        <v>0.0</v>
      </c>
    </row>
    <row r="113">
      <c r="A113" s="3">
        <v>9042.0</v>
      </c>
      <c r="B113" s="3" t="s">
        <v>308</v>
      </c>
      <c r="C113" s="3" t="s">
        <v>309</v>
      </c>
      <c r="D113" s="3">
        <v>1.709305362E9</v>
      </c>
      <c r="E113" s="3" t="s">
        <v>69</v>
      </c>
      <c r="F113" s="3" t="s">
        <v>15</v>
      </c>
      <c r="G113" s="4">
        <v>0.0</v>
      </c>
      <c r="H113" s="4">
        <v>0.0</v>
      </c>
      <c r="I113" s="4">
        <v>0.0</v>
      </c>
      <c r="J113" s="4">
        <v>0.0</v>
      </c>
      <c r="K113" s="4">
        <v>0.0</v>
      </c>
      <c r="L113" s="4">
        <v>0.0</v>
      </c>
    </row>
    <row r="114">
      <c r="A114" s="3">
        <v>6403.0</v>
      </c>
      <c r="B114" s="3" t="s">
        <v>310</v>
      </c>
      <c r="C114" s="3" t="s">
        <v>311</v>
      </c>
      <c r="D114" s="3">
        <v>1.710533522E9</v>
      </c>
      <c r="E114" s="3" t="s">
        <v>57</v>
      </c>
      <c r="F114" s="3" t="s">
        <v>15</v>
      </c>
      <c r="G114" s="4">
        <v>0.0</v>
      </c>
      <c r="H114" s="4">
        <v>0.0</v>
      </c>
      <c r="I114" s="4">
        <v>0.0</v>
      </c>
      <c r="J114" s="4">
        <v>0.0</v>
      </c>
      <c r="K114" s="4">
        <v>0.0</v>
      </c>
      <c r="L114" s="4">
        <v>0.0</v>
      </c>
    </row>
    <row r="115">
      <c r="A115" s="3">
        <v>8968.0</v>
      </c>
      <c r="B115" s="3" t="s">
        <v>312</v>
      </c>
      <c r="C115" s="3" t="s">
        <v>313</v>
      </c>
      <c r="D115" s="3">
        <v>1.710431112E9</v>
      </c>
      <c r="E115" s="3" t="s">
        <v>248</v>
      </c>
      <c r="F115" s="3" t="s">
        <v>15</v>
      </c>
      <c r="G115" s="4">
        <v>0.0</v>
      </c>
      <c r="H115" s="4">
        <v>0.0</v>
      </c>
      <c r="I115" s="4">
        <v>0.0</v>
      </c>
      <c r="J115" s="4">
        <v>0.0</v>
      </c>
      <c r="K115" s="4">
        <v>0.0</v>
      </c>
      <c r="L115" s="4">
        <v>0.0</v>
      </c>
    </row>
    <row r="116">
      <c r="A116" s="3">
        <v>4705.0</v>
      </c>
      <c r="B116" s="3" t="s">
        <v>314</v>
      </c>
      <c r="C116" s="3" t="s">
        <v>315</v>
      </c>
      <c r="D116" s="3">
        <v>1.708184038E9</v>
      </c>
      <c r="E116" s="3" t="s">
        <v>316</v>
      </c>
      <c r="F116" s="3" t="s">
        <v>15</v>
      </c>
      <c r="G116" s="4">
        <v>0.0</v>
      </c>
      <c r="H116" s="4">
        <v>0.0</v>
      </c>
      <c r="I116" s="4">
        <v>0.0</v>
      </c>
      <c r="J116" s="4">
        <v>0.0</v>
      </c>
      <c r="K116" s="4">
        <v>0.0</v>
      </c>
      <c r="L116" s="4">
        <v>0.0</v>
      </c>
    </row>
    <row r="117">
      <c r="A117" s="3">
        <v>3864.0</v>
      </c>
      <c r="B117" s="3" t="s">
        <v>317</v>
      </c>
      <c r="C117" s="3" t="s">
        <v>318</v>
      </c>
      <c r="D117" s="3">
        <v>1.710551003E9</v>
      </c>
      <c r="E117" s="3" t="s">
        <v>319</v>
      </c>
      <c r="F117" s="3" t="s">
        <v>15</v>
      </c>
      <c r="G117" s="4">
        <v>0.0</v>
      </c>
      <c r="H117" s="4">
        <v>0.0</v>
      </c>
      <c r="I117" s="4">
        <v>0.0</v>
      </c>
      <c r="J117" s="4">
        <v>0.0</v>
      </c>
      <c r="K117" s="4">
        <v>0.0</v>
      </c>
      <c r="L117" s="4">
        <v>0.0</v>
      </c>
    </row>
    <row r="118">
      <c r="A118" s="3">
        <v>3960.0</v>
      </c>
      <c r="B118" s="3" t="s">
        <v>320</v>
      </c>
      <c r="C118" s="4" t="s">
        <v>321</v>
      </c>
      <c r="D118" s="3">
        <v>1.710602582E9</v>
      </c>
      <c r="E118" s="3" t="s">
        <v>319</v>
      </c>
      <c r="F118" s="3" t="s">
        <v>15</v>
      </c>
      <c r="G118" s="4">
        <v>0.0</v>
      </c>
      <c r="H118" s="4">
        <v>0.0</v>
      </c>
      <c r="I118" s="4">
        <v>0.0</v>
      </c>
      <c r="J118" s="4">
        <v>0.0</v>
      </c>
      <c r="K118" s="4">
        <v>0.0</v>
      </c>
      <c r="L118" s="4">
        <v>0.0</v>
      </c>
    </row>
    <row r="119">
      <c r="A119" s="3">
        <v>9436.0</v>
      </c>
      <c r="B119" s="3" t="s">
        <v>322</v>
      </c>
      <c r="C119" s="4" t="s">
        <v>323</v>
      </c>
      <c r="D119" s="3">
        <v>1.71014351E9</v>
      </c>
      <c r="E119" s="3" t="s">
        <v>120</v>
      </c>
      <c r="F119" s="3" t="s">
        <v>15</v>
      </c>
      <c r="G119" s="4">
        <v>0.0</v>
      </c>
      <c r="H119" s="4">
        <v>0.0</v>
      </c>
      <c r="I119" s="4">
        <v>0.0</v>
      </c>
      <c r="J119" s="4">
        <v>0.0</v>
      </c>
      <c r="K119" s="4">
        <v>0.0</v>
      </c>
      <c r="L119" s="4">
        <v>0.0</v>
      </c>
    </row>
    <row r="120">
      <c r="A120" s="3">
        <v>2011.0</v>
      </c>
      <c r="B120" s="3" t="s">
        <v>324</v>
      </c>
      <c r="C120" s="3" t="s">
        <v>325</v>
      </c>
      <c r="D120" s="3">
        <v>1.710484133E9</v>
      </c>
      <c r="E120" s="3" t="s">
        <v>83</v>
      </c>
      <c r="F120" s="3" t="s">
        <v>15</v>
      </c>
      <c r="G120" s="4">
        <v>0.0</v>
      </c>
      <c r="H120" s="4">
        <v>0.0</v>
      </c>
      <c r="I120" s="4">
        <v>0.0</v>
      </c>
      <c r="J120" s="4">
        <v>0.0</v>
      </c>
      <c r="K120" s="4">
        <v>0.0</v>
      </c>
      <c r="L120" s="4">
        <v>0.0</v>
      </c>
    </row>
    <row r="121">
      <c r="A121" s="3">
        <v>10387.0</v>
      </c>
      <c r="B121" s="3" t="s">
        <v>326</v>
      </c>
      <c r="C121" s="4" t="s">
        <v>327</v>
      </c>
      <c r="D121" s="3">
        <v>1.709333329E9</v>
      </c>
      <c r="E121" s="3" t="s">
        <v>328</v>
      </c>
      <c r="F121" s="3" t="s">
        <v>15</v>
      </c>
      <c r="G121" s="4">
        <v>0.0</v>
      </c>
      <c r="H121" s="4">
        <v>0.0</v>
      </c>
      <c r="I121" s="4">
        <v>0.0</v>
      </c>
      <c r="J121" s="4">
        <v>0.0</v>
      </c>
      <c r="K121" s="4">
        <v>0.0</v>
      </c>
      <c r="L121" s="4">
        <v>0.0</v>
      </c>
    </row>
    <row r="122">
      <c r="A122" s="3">
        <v>11007.0</v>
      </c>
      <c r="B122" s="3" t="s">
        <v>329</v>
      </c>
      <c r="C122" s="3" t="s">
        <v>330</v>
      </c>
      <c r="D122" s="3">
        <v>1.708891711E9</v>
      </c>
      <c r="E122" s="3" t="s">
        <v>331</v>
      </c>
      <c r="F122" s="3" t="s">
        <v>15</v>
      </c>
      <c r="G122" s="4">
        <v>0.0</v>
      </c>
      <c r="H122" s="4">
        <v>0.0</v>
      </c>
      <c r="I122" s="4">
        <v>0.0</v>
      </c>
      <c r="J122" s="4">
        <v>0.0</v>
      </c>
      <c r="K122" s="4">
        <v>0.0</v>
      </c>
      <c r="L122" s="4">
        <v>0.0</v>
      </c>
    </row>
    <row r="123">
      <c r="A123" s="3">
        <v>3652.0</v>
      </c>
      <c r="B123" s="3" t="s">
        <v>332</v>
      </c>
      <c r="C123" s="3" t="s">
        <v>333</v>
      </c>
      <c r="D123" s="3">
        <v>1.710556036E9</v>
      </c>
      <c r="E123" s="3" t="s">
        <v>334</v>
      </c>
      <c r="F123" s="3" t="s">
        <v>15</v>
      </c>
      <c r="G123" s="4">
        <v>0.0</v>
      </c>
      <c r="H123" s="4">
        <v>0.0</v>
      </c>
      <c r="I123" s="4">
        <v>0.0</v>
      </c>
      <c r="J123" s="4">
        <v>0.0</v>
      </c>
      <c r="K123" s="4">
        <v>0.0</v>
      </c>
      <c r="L123" s="4">
        <v>0.0</v>
      </c>
    </row>
    <row r="124">
      <c r="A124" s="3">
        <v>3419.0</v>
      </c>
      <c r="B124" s="3" t="s">
        <v>335</v>
      </c>
      <c r="C124" s="3" t="s">
        <v>336</v>
      </c>
      <c r="D124" s="3">
        <v>1.708469552E9</v>
      </c>
      <c r="E124" s="3" t="s">
        <v>92</v>
      </c>
      <c r="F124" s="3" t="s">
        <v>15</v>
      </c>
      <c r="G124" s="4">
        <v>0.0</v>
      </c>
      <c r="H124" s="4">
        <v>0.0</v>
      </c>
      <c r="I124" s="4">
        <v>0.0</v>
      </c>
      <c r="J124" s="4">
        <v>0.0</v>
      </c>
      <c r="K124" s="4">
        <v>0.0</v>
      </c>
      <c r="L124" s="4">
        <v>0.0</v>
      </c>
    </row>
    <row r="125">
      <c r="A125" s="3">
        <v>6036.0</v>
      </c>
      <c r="B125" s="3" t="s">
        <v>337</v>
      </c>
      <c r="C125" s="3" t="s">
        <v>338</v>
      </c>
      <c r="D125" s="3">
        <v>1.710765615E9</v>
      </c>
      <c r="E125" s="3" t="s">
        <v>78</v>
      </c>
      <c r="F125" s="3" t="s">
        <v>15</v>
      </c>
      <c r="G125" s="4">
        <v>0.0</v>
      </c>
      <c r="H125" s="4">
        <v>0.0</v>
      </c>
      <c r="I125" s="4">
        <v>0.0</v>
      </c>
      <c r="J125" s="4">
        <v>0.0</v>
      </c>
      <c r="K125" s="4">
        <v>0.0</v>
      </c>
      <c r="L125" s="4">
        <v>0.0</v>
      </c>
    </row>
    <row r="126">
      <c r="A126" s="3">
        <v>8324.0</v>
      </c>
      <c r="B126" s="3" t="s">
        <v>339</v>
      </c>
      <c r="C126" s="3" t="s">
        <v>340</v>
      </c>
      <c r="D126" s="3">
        <v>1.709857582E9</v>
      </c>
      <c r="E126" s="3" t="s">
        <v>231</v>
      </c>
      <c r="F126" s="3" t="s">
        <v>15</v>
      </c>
      <c r="G126" s="4">
        <v>0.0</v>
      </c>
      <c r="H126" s="4">
        <v>0.0</v>
      </c>
      <c r="I126" s="4">
        <v>0.0</v>
      </c>
      <c r="J126" s="4">
        <v>0.0</v>
      </c>
      <c r="K126" s="4">
        <v>0.0</v>
      </c>
      <c r="L126" s="4">
        <v>0.0</v>
      </c>
    </row>
    <row r="127">
      <c r="A127" s="3">
        <v>9205.0</v>
      </c>
      <c r="B127" s="3" t="s">
        <v>341</v>
      </c>
      <c r="C127" s="3" t="s">
        <v>342</v>
      </c>
      <c r="D127" s="3">
        <v>1.710355313E9</v>
      </c>
      <c r="E127" s="3" t="s">
        <v>226</v>
      </c>
      <c r="F127" s="3" t="s">
        <v>15</v>
      </c>
      <c r="G127" s="4">
        <v>0.0</v>
      </c>
      <c r="H127" s="4">
        <v>0.0</v>
      </c>
      <c r="I127" s="4">
        <v>0.0</v>
      </c>
      <c r="J127" s="4">
        <v>0.0</v>
      </c>
      <c r="K127" s="4">
        <v>0.0</v>
      </c>
      <c r="L127" s="4">
        <v>0.0</v>
      </c>
    </row>
    <row r="128">
      <c r="A128" s="3">
        <v>8783.0</v>
      </c>
      <c r="B128" s="3" t="s">
        <v>343</v>
      </c>
      <c r="C128" s="4" t="s">
        <v>344</v>
      </c>
      <c r="D128" s="3">
        <v>1.708983681E9</v>
      </c>
      <c r="E128" s="3" t="s">
        <v>185</v>
      </c>
      <c r="F128" s="3" t="s">
        <v>15</v>
      </c>
      <c r="G128" s="4">
        <v>0.0</v>
      </c>
      <c r="H128" s="4">
        <v>0.0</v>
      </c>
      <c r="I128" s="4">
        <v>0.0</v>
      </c>
      <c r="J128" s="4">
        <v>0.0</v>
      </c>
      <c r="K128" s="4">
        <v>0.0</v>
      </c>
      <c r="L128" s="4">
        <v>0.0</v>
      </c>
    </row>
    <row r="129">
      <c r="A129" s="3">
        <v>3002.0</v>
      </c>
      <c r="B129" s="3" t="s">
        <v>345</v>
      </c>
      <c r="C129" s="4" t="s">
        <v>346</v>
      </c>
      <c r="D129" s="3">
        <v>1.710542195E9</v>
      </c>
      <c r="E129" s="3" t="s">
        <v>347</v>
      </c>
      <c r="F129" s="3" t="s">
        <v>15</v>
      </c>
      <c r="G129" s="4">
        <v>0.0</v>
      </c>
      <c r="H129" s="4">
        <v>0.0</v>
      </c>
      <c r="I129" s="4">
        <v>0.0</v>
      </c>
      <c r="J129" s="4">
        <v>0.0</v>
      </c>
      <c r="K129" s="4">
        <v>0.0</v>
      </c>
      <c r="L129" s="4">
        <v>0.0</v>
      </c>
    </row>
    <row r="130">
      <c r="A130" s="3">
        <v>3176.0</v>
      </c>
      <c r="B130" s="3" t="s">
        <v>348</v>
      </c>
      <c r="C130" s="4" t="s">
        <v>349</v>
      </c>
      <c r="D130" s="3">
        <v>1.708146725E9</v>
      </c>
      <c r="E130" s="3" t="s">
        <v>107</v>
      </c>
      <c r="F130" s="3" t="s">
        <v>15</v>
      </c>
      <c r="G130" s="4">
        <v>0.0</v>
      </c>
      <c r="H130" s="4">
        <v>1.0</v>
      </c>
      <c r="I130" s="4">
        <v>1.0</v>
      </c>
      <c r="J130" s="4">
        <v>0.0</v>
      </c>
      <c r="K130" s="4">
        <v>0.0</v>
      </c>
      <c r="L130" s="4">
        <v>0.0</v>
      </c>
    </row>
    <row r="131">
      <c r="A131" s="3">
        <v>10316.0</v>
      </c>
      <c r="B131" s="3" t="s">
        <v>350</v>
      </c>
      <c r="C131" s="3" t="s">
        <v>351</v>
      </c>
      <c r="D131" s="3">
        <v>1.709059355E9</v>
      </c>
      <c r="E131" s="3" t="s">
        <v>352</v>
      </c>
      <c r="F131" s="3" t="s">
        <v>15</v>
      </c>
      <c r="G131" s="4">
        <v>0.0</v>
      </c>
      <c r="H131" s="4">
        <v>0.0</v>
      </c>
      <c r="I131" s="4">
        <v>0.0</v>
      </c>
      <c r="J131" s="4">
        <v>0.0</v>
      </c>
      <c r="K131" s="4">
        <v>0.0</v>
      </c>
      <c r="L131" s="4">
        <v>0.0</v>
      </c>
    </row>
    <row r="132">
      <c r="A132" s="3">
        <v>9981.0</v>
      </c>
      <c r="B132" s="3" t="s">
        <v>353</v>
      </c>
      <c r="C132" s="4" t="s">
        <v>354</v>
      </c>
      <c r="D132" s="3">
        <v>1.710669538E9</v>
      </c>
      <c r="E132" s="3" t="s">
        <v>86</v>
      </c>
      <c r="F132" s="3" t="s">
        <v>15</v>
      </c>
      <c r="G132" s="4">
        <v>0.0</v>
      </c>
      <c r="H132" s="4">
        <v>0.0</v>
      </c>
      <c r="I132" s="4">
        <v>0.0</v>
      </c>
      <c r="J132" s="4">
        <v>0.0</v>
      </c>
      <c r="K132" s="4">
        <v>0.0</v>
      </c>
      <c r="L132" s="4">
        <v>0.0</v>
      </c>
    </row>
    <row r="133">
      <c r="A133" s="3">
        <v>1795.0</v>
      </c>
      <c r="B133" s="3" t="s">
        <v>355</v>
      </c>
      <c r="C133" s="3" t="s">
        <v>356</v>
      </c>
      <c r="D133" s="3">
        <v>1.709958729E9</v>
      </c>
      <c r="E133" s="3" t="s">
        <v>89</v>
      </c>
      <c r="F133" s="3" t="s">
        <v>15</v>
      </c>
      <c r="G133" s="4">
        <v>0.0</v>
      </c>
      <c r="H133" s="4">
        <v>0.0</v>
      </c>
      <c r="I133" s="4">
        <v>0.0</v>
      </c>
      <c r="J133" s="4">
        <v>0.0</v>
      </c>
      <c r="K133" s="4">
        <v>0.0</v>
      </c>
      <c r="L133" s="4">
        <v>0.0</v>
      </c>
    </row>
    <row r="134">
      <c r="A134" s="3">
        <v>9515.0</v>
      </c>
      <c r="B134" s="3" t="s">
        <v>357</v>
      </c>
      <c r="C134" s="3" t="s">
        <v>358</v>
      </c>
      <c r="D134" s="3">
        <v>1.709166055E9</v>
      </c>
      <c r="E134" s="3" t="s">
        <v>359</v>
      </c>
      <c r="F134" s="3" t="s">
        <v>15</v>
      </c>
      <c r="G134" s="4">
        <v>0.0</v>
      </c>
      <c r="H134" s="4">
        <v>0.0</v>
      </c>
      <c r="I134" s="4">
        <v>0.0</v>
      </c>
      <c r="J134" s="4">
        <v>0.0</v>
      </c>
      <c r="K134" s="4">
        <v>0.0</v>
      </c>
      <c r="L134" s="4">
        <v>0.0</v>
      </c>
    </row>
    <row r="135">
      <c r="A135" s="3">
        <v>6843.0</v>
      </c>
      <c r="B135" s="3" t="s">
        <v>360</v>
      </c>
      <c r="C135" s="3" t="s">
        <v>361</v>
      </c>
      <c r="D135" s="3">
        <v>1.710560964E9</v>
      </c>
      <c r="E135" s="3" t="s">
        <v>150</v>
      </c>
      <c r="F135" s="3" t="s">
        <v>15</v>
      </c>
      <c r="G135" s="4">
        <v>0.0</v>
      </c>
      <c r="H135" s="4">
        <v>0.0</v>
      </c>
      <c r="I135" s="4">
        <v>0.0</v>
      </c>
      <c r="J135" s="4">
        <v>0.0</v>
      </c>
      <c r="K135" s="4">
        <v>0.0</v>
      </c>
      <c r="L135" s="4">
        <v>0.0</v>
      </c>
    </row>
    <row r="136">
      <c r="A136" s="3">
        <v>8830.0</v>
      </c>
      <c r="B136" s="3" t="s">
        <v>362</v>
      </c>
      <c r="C136" s="3" t="s">
        <v>363</v>
      </c>
      <c r="D136" s="3">
        <v>1.708652429E9</v>
      </c>
      <c r="E136" s="3" t="s">
        <v>299</v>
      </c>
      <c r="F136" s="3" t="s">
        <v>15</v>
      </c>
      <c r="G136" s="4">
        <v>0.0</v>
      </c>
      <c r="H136" s="4">
        <v>0.0</v>
      </c>
      <c r="I136" s="4">
        <v>0.0</v>
      </c>
      <c r="J136" s="4">
        <v>0.0</v>
      </c>
      <c r="K136" s="4">
        <v>0.0</v>
      </c>
      <c r="L136" s="4">
        <v>0.0</v>
      </c>
    </row>
    <row r="137">
      <c r="A137" s="3">
        <v>1196.0</v>
      </c>
      <c r="B137" s="3" t="s">
        <v>364</v>
      </c>
      <c r="C137" s="3" t="s">
        <v>365</v>
      </c>
      <c r="D137" s="3">
        <v>1.70835796E9</v>
      </c>
      <c r="E137" s="3" t="s">
        <v>198</v>
      </c>
      <c r="F137" s="3" t="s">
        <v>15</v>
      </c>
      <c r="G137" s="4">
        <v>0.0</v>
      </c>
      <c r="H137" s="4">
        <v>1.0</v>
      </c>
      <c r="I137" s="4">
        <v>0.0</v>
      </c>
      <c r="J137" s="4">
        <v>0.0</v>
      </c>
      <c r="K137" s="4">
        <v>0.0</v>
      </c>
      <c r="L137" s="4">
        <v>0.0</v>
      </c>
    </row>
    <row r="138">
      <c r="A138" s="3">
        <v>5608.0</v>
      </c>
      <c r="B138" s="3" t="s">
        <v>366</v>
      </c>
      <c r="C138" s="4" t="s">
        <v>367</v>
      </c>
      <c r="D138" s="3">
        <v>1.710668066E9</v>
      </c>
      <c r="E138" s="3" t="s">
        <v>368</v>
      </c>
      <c r="F138" s="3" t="s">
        <v>15</v>
      </c>
      <c r="G138" s="4">
        <v>0.0</v>
      </c>
      <c r="H138" s="4">
        <v>1.0</v>
      </c>
      <c r="I138" s="4">
        <v>0.0</v>
      </c>
      <c r="J138" s="4">
        <v>0.0</v>
      </c>
      <c r="K138" s="4">
        <v>1.0</v>
      </c>
      <c r="L138" s="4">
        <v>0.0</v>
      </c>
    </row>
    <row r="139">
      <c r="A139" s="3">
        <v>10163.0</v>
      </c>
      <c r="B139" s="3" t="s">
        <v>369</v>
      </c>
      <c r="C139" s="4" t="s">
        <v>370</v>
      </c>
      <c r="D139" s="3">
        <v>1.709842115E9</v>
      </c>
      <c r="E139" s="3" t="s">
        <v>371</v>
      </c>
      <c r="F139" s="3" t="s">
        <v>15</v>
      </c>
      <c r="G139" s="4">
        <v>0.0</v>
      </c>
      <c r="H139" s="4">
        <v>0.0</v>
      </c>
      <c r="I139" s="4">
        <v>0.0</v>
      </c>
      <c r="J139" s="4">
        <v>0.0</v>
      </c>
      <c r="K139" s="4">
        <v>0.0</v>
      </c>
      <c r="L139" s="4">
        <v>0.0</v>
      </c>
    </row>
    <row r="140">
      <c r="A140" s="3">
        <v>5058.0</v>
      </c>
      <c r="B140" s="3" t="s">
        <v>372</v>
      </c>
      <c r="C140" s="4" t="s">
        <v>373</v>
      </c>
      <c r="D140" s="3">
        <v>1.710174868E9</v>
      </c>
      <c r="E140" s="3" t="s">
        <v>374</v>
      </c>
      <c r="F140" s="3" t="s">
        <v>15</v>
      </c>
      <c r="G140" s="4">
        <v>0.0</v>
      </c>
      <c r="H140" s="4">
        <v>1.0</v>
      </c>
      <c r="I140" s="4">
        <v>1.0</v>
      </c>
      <c r="J140" s="4">
        <v>0.0</v>
      </c>
      <c r="K140" s="4">
        <v>0.0</v>
      </c>
      <c r="L140" s="4">
        <v>0.0</v>
      </c>
    </row>
    <row r="141">
      <c r="A141" s="3">
        <v>7527.0</v>
      </c>
      <c r="B141" s="3" t="s">
        <v>375</v>
      </c>
      <c r="C141" s="3" t="s">
        <v>376</v>
      </c>
      <c r="D141" s="3">
        <v>1.709842483E9</v>
      </c>
      <c r="E141" s="3" t="s">
        <v>36</v>
      </c>
      <c r="F141" s="3" t="s">
        <v>15</v>
      </c>
      <c r="G141" s="4">
        <v>0.0</v>
      </c>
      <c r="H141" s="4">
        <v>1.0</v>
      </c>
      <c r="I141" s="4">
        <v>0.0</v>
      </c>
      <c r="J141" s="4">
        <v>1.0</v>
      </c>
      <c r="K141" s="4">
        <v>0.0</v>
      </c>
      <c r="L141" s="4">
        <v>0.0</v>
      </c>
    </row>
    <row r="142">
      <c r="A142" s="3">
        <v>9163.0</v>
      </c>
      <c r="B142" s="3" t="s">
        <v>377</v>
      </c>
      <c r="C142" s="4" t="s">
        <v>378</v>
      </c>
      <c r="D142" s="3">
        <v>1.710872664E9</v>
      </c>
      <c r="E142" s="3" t="s">
        <v>251</v>
      </c>
      <c r="F142" s="3" t="s">
        <v>15</v>
      </c>
      <c r="G142" s="4">
        <v>0.0</v>
      </c>
      <c r="H142" s="4">
        <v>0.0</v>
      </c>
      <c r="I142" s="4">
        <v>0.0</v>
      </c>
      <c r="J142" s="4">
        <v>0.0</v>
      </c>
      <c r="K142" s="4">
        <v>0.0</v>
      </c>
      <c r="L142" s="4">
        <v>0.0</v>
      </c>
    </row>
    <row r="143">
      <c r="A143" s="3">
        <v>7275.0</v>
      </c>
      <c r="B143" s="3" t="s">
        <v>379</v>
      </c>
      <c r="C143" s="3" t="s">
        <v>380</v>
      </c>
      <c r="D143" s="3">
        <v>1.710999725E9</v>
      </c>
      <c r="E143" s="3" t="s">
        <v>223</v>
      </c>
      <c r="F143" s="3" t="s">
        <v>15</v>
      </c>
      <c r="G143" s="4">
        <v>0.0</v>
      </c>
      <c r="H143" s="4">
        <v>0.0</v>
      </c>
      <c r="I143" s="4">
        <v>0.0</v>
      </c>
      <c r="J143" s="4">
        <v>0.0</v>
      </c>
      <c r="K143" s="4">
        <v>0.0</v>
      </c>
      <c r="L143" s="4">
        <v>0.0</v>
      </c>
    </row>
    <row r="144">
      <c r="A144" s="3">
        <v>8894.0</v>
      </c>
      <c r="B144" s="3" t="s">
        <v>381</v>
      </c>
      <c r="C144" s="3" t="s">
        <v>382</v>
      </c>
      <c r="D144" s="3">
        <v>1.710023647E9</v>
      </c>
      <c r="E144" s="3" t="s">
        <v>383</v>
      </c>
      <c r="F144" s="3" t="s">
        <v>15</v>
      </c>
      <c r="G144" s="4">
        <v>0.0</v>
      </c>
      <c r="H144" s="4">
        <v>0.0</v>
      </c>
      <c r="I144" s="4">
        <v>0.0</v>
      </c>
      <c r="J144" s="4">
        <v>0.0</v>
      </c>
      <c r="K144" s="4">
        <v>0.0</v>
      </c>
      <c r="L144" s="4">
        <v>0.0</v>
      </c>
    </row>
    <row r="145">
      <c r="A145" s="3">
        <v>812.0</v>
      </c>
      <c r="B145" s="3" t="s">
        <v>384</v>
      </c>
      <c r="C145" s="3" t="s">
        <v>385</v>
      </c>
      <c r="D145" s="3">
        <v>1.709753071E9</v>
      </c>
      <c r="E145" s="3" t="s">
        <v>215</v>
      </c>
      <c r="F145" s="3" t="s">
        <v>15</v>
      </c>
      <c r="G145" s="4">
        <v>0.0</v>
      </c>
      <c r="H145" s="4">
        <v>1.0</v>
      </c>
      <c r="I145" s="4">
        <v>1.0</v>
      </c>
      <c r="J145" s="4">
        <v>0.0</v>
      </c>
      <c r="K145" s="4">
        <v>0.0</v>
      </c>
      <c r="L145" s="4">
        <v>0.0</v>
      </c>
    </row>
    <row r="146">
      <c r="A146" s="3">
        <v>4088.0</v>
      </c>
      <c r="B146" s="3" t="s">
        <v>386</v>
      </c>
      <c r="C146" s="3" t="s">
        <v>387</v>
      </c>
      <c r="D146" s="3">
        <v>1.708485139E9</v>
      </c>
      <c r="E146" s="3" t="s">
        <v>95</v>
      </c>
      <c r="F146" s="3" t="s">
        <v>15</v>
      </c>
      <c r="G146" s="4">
        <v>0.0</v>
      </c>
      <c r="H146" s="4">
        <v>0.0</v>
      </c>
      <c r="I146" s="4">
        <v>0.0</v>
      </c>
      <c r="J146" s="4">
        <v>0.0</v>
      </c>
      <c r="K146" s="4">
        <v>0.0</v>
      </c>
      <c r="L146" s="4">
        <v>0.0</v>
      </c>
    </row>
    <row r="147">
      <c r="A147" s="3">
        <v>4277.0</v>
      </c>
      <c r="B147" s="3" t="s">
        <v>388</v>
      </c>
      <c r="C147" s="4" t="s">
        <v>389</v>
      </c>
      <c r="D147" s="3">
        <v>1.70933692E9</v>
      </c>
      <c r="E147" s="3" t="s">
        <v>218</v>
      </c>
      <c r="F147" s="3" t="s">
        <v>15</v>
      </c>
      <c r="G147" s="4">
        <v>0.0</v>
      </c>
      <c r="H147" s="4">
        <v>0.0</v>
      </c>
      <c r="I147" s="4">
        <v>0.0</v>
      </c>
      <c r="J147" s="4">
        <v>0.0</v>
      </c>
      <c r="K147" s="4">
        <v>0.0</v>
      </c>
      <c r="L147" s="4">
        <v>0.0</v>
      </c>
    </row>
    <row r="148">
      <c r="A148" s="3">
        <v>10685.0</v>
      </c>
      <c r="B148" s="3" t="s">
        <v>390</v>
      </c>
      <c r="C148" s="3" t="s">
        <v>391</v>
      </c>
      <c r="D148" s="3">
        <v>1.710391341E9</v>
      </c>
      <c r="E148" s="3" t="s">
        <v>392</v>
      </c>
      <c r="F148" s="3" t="s">
        <v>15</v>
      </c>
      <c r="G148" s="4">
        <v>0.0</v>
      </c>
      <c r="H148" s="4">
        <v>0.0</v>
      </c>
      <c r="I148" s="4">
        <v>0.0</v>
      </c>
      <c r="J148" s="4">
        <v>0.0</v>
      </c>
      <c r="K148" s="4">
        <v>0.0</v>
      </c>
      <c r="L148" s="4">
        <v>0.0</v>
      </c>
    </row>
    <row r="149">
      <c r="A149" s="3">
        <v>6398.0</v>
      </c>
      <c r="B149" s="3" t="s">
        <v>393</v>
      </c>
      <c r="C149" s="4" t="s">
        <v>394</v>
      </c>
      <c r="D149" s="3">
        <v>1.710531267E9</v>
      </c>
      <c r="E149" s="3" t="s">
        <v>57</v>
      </c>
      <c r="F149" s="3" t="s">
        <v>15</v>
      </c>
      <c r="G149" s="4">
        <v>0.0</v>
      </c>
      <c r="H149" s="4">
        <v>1.0</v>
      </c>
      <c r="I149" s="4">
        <v>1.0</v>
      </c>
      <c r="J149" s="4">
        <v>0.0</v>
      </c>
      <c r="K149" s="4">
        <v>0.0</v>
      </c>
      <c r="L149" s="4">
        <v>0.0</v>
      </c>
    </row>
    <row r="150">
      <c r="A150" s="3">
        <v>10567.0</v>
      </c>
      <c r="B150" s="3" t="s">
        <v>395</v>
      </c>
      <c r="C150" s="3" t="s">
        <v>396</v>
      </c>
      <c r="D150" s="3">
        <v>1.710091189E9</v>
      </c>
      <c r="E150" s="3" t="s">
        <v>397</v>
      </c>
      <c r="F150" s="3" t="s">
        <v>15</v>
      </c>
      <c r="G150" s="4">
        <v>0.0</v>
      </c>
      <c r="H150" s="4">
        <v>0.0</v>
      </c>
      <c r="I150" s="4">
        <v>0.0</v>
      </c>
      <c r="J150" s="4">
        <v>0.0</v>
      </c>
      <c r="K150" s="4">
        <v>0.0</v>
      </c>
      <c r="L150" s="4">
        <v>0.0</v>
      </c>
    </row>
    <row r="151">
      <c r="A151" s="3">
        <v>7103.0</v>
      </c>
      <c r="B151" s="3" t="s">
        <v>398</v>
      </c>
      <c r="C151" s="3" t="s">
        <v>399</v>
      </c>
      <c r="D151" s="3">
        <v>1.709302645E9</v>
      </c>
      <c r="E151" s="3" t="s">
        <v>63</v>
      </c>
      <c r="F151" s="3" t="s">
        <v>15</v>
      </c>
      <c r="G151" s="4">
        <v>0.0</v>
      </c>
      <c r="H151" s="4">
        <v>0.0</v>
      </c>
      <c r="I151" s="4">
        <v>0.0</v>
      </c>
      <c r="J151" s="4">
        <v>0.0</v>
      </c>
      <c r="K151" s="4">
        <v>0.0</v>
      </c>
      <c r="L151" s="4">
        <v>0.0</v>
      </c>
    </row>
    <row r="152">
      <c r="A152" s="3">
        <v>5585.0</v>
      </c>
      <c r="B152" s="3" t="s">
        <v>400</v>
      </c>
      <c r="C152" s="4" t="s">
        <v>401</v>
      </c>
      <c r="D152" s="3">
        <v>1.709661914E9</v>
      </c>
      <c r="E152" s="3" t="s">
        <v>402</v>
      </c>
      <c r="F152" s="3" t="s">
        <v>15</v>
      </c>
      <c r="G152" s="4">
        <v>0.0</v>
      </c>
      <c r="H152" s="4">
        <v>1.0</v>
      </c>
      <c r="I152" s="4">
        <v>0.0</v>
      </c>
      <c r="J152" s="4">
        <v>0.0</v>
      </c>
      <c r="K152" s="4">
        <v>0.0</v>
      </c>
      <c r="L152" s="4">
        <v>0.0</v>
      </c>
    </row>
    <row r="153">
      <c r="A153" s="3">
        <v>7797.0</v>
      </c>
      <c r="B153" s="3" t="s">
        <v>403</v>
      </c>
      <c r="C153" s="3" t="s">
        <v>404</v>
      </c>
      <c r="D153" s="3">
        <v>1.710706998E9</v>
      </c>
      <c r="E153" s="3" t="s">
        <v>138</v>
      </c>
      <c r="F153" s="3" t="s">
        <v>15</v>
      </c>
      <c r="G153" s="4">
        <v>0.0</v>
      </c>
      <c r="H153" s="4">
        <v>0.0</v>
      </c>
      <c r="I153" s="4">
        <v>0.0</v>
      </c>
      <c r="J153" s="4">
        <v>0.0</v>
      </c>
      <c r="K153" s="4">
        <v>0.0</v>
      </c>
      <c r="L153" s="4">
        <v>0.0</v>
      </c>
    </row>
    <row r="154">
      <c r="A154" s="3">
        <v>8674.0</v>
      </c>
      <c r="B154" s="3" t="s">
        <v>405</v>
      </c>
      <c r="C154" s="3" t="s">
        <v>406</v>
      </c>
      <c r="D154" s="3">
        <v>1.709241639E9</v>
      </c>
      <c r="E154" s="3" t="s">
        <v>407</v>
      </c>
      <c r="F154" s="3" t="s">
        <v>15</v>
      </c>
      <c r="G154" s="4">
        <v>0.0</v>
      </c>
      <c r="H154" s="4">
        <v>0.0</v>
      </c>
      <c r="I154" s="4">
        <v>0.0</v>
      </c>
      <c r="J154" s="4">
        <v>0.0</v>
      </c>
      <c r="K154" s="4">
        <v>0.0</v>
      </c>
      <c r="L154" s="4">
        <v>0.0</v>
      </c>
    </row>
    <row r="155">
      <c r="A155" s="3">
        <v>357.0</v>
      </c>
      <c r="B155" s="3" t="s">
        <v>408</v>
      </c>
      <c r="C155" s="3" t="s">
        <v>409</v>
      </c>
      <c r="D155" s="3">
        <v>1.710624668E9</v>
      </c>
      <c r="E155" s="3" t="s">
        <v>123</v>
      </c>
      <c r="F155" s="3" t="s">
        <v>15</v>
      </c>
      <c r="G155" s="4">
        <v>0.0</v>
      </c>
      <c r="H155" s="4">
        <v>0.0</v>
      </c>
      <c r="I155" s="4">
        <v>0.0</v>
      </c>
      <c r="J155" s="4">
        <v>0.0</v>
      </c>
      <c r="K155" s="4">
        <v>0.0</v>
      </c>
      <c r="L155" s="4">
        <v>0.0</v>
      </c>
    </row>
    <row r="156">
      <c r="A156" s="3">
        <v>4600.0</v>
      </c>
      <c r="B156" s="3" t="s">
        <v>410</v>
      </c>
      <c r="C156" s="3" t="s">
        <v>411</v>
      </c>
      <c r="D156" s="3">
        <v>1.70875545E9</v>
      </c>
      <c r="E156" s="3" t="s">
        <v>412</v>
      </c>
      <c r="F156" s="3" t="s">
        <v>15</v>
      </c>
      <c r="G156" s="4">
        <v>0.0</v>
      </c>
      <c r="H156" s="4">
        <v>0.0</v>
      </c>
      <c r="I156" s="4">
        <v>0.0</v>
      </c>
      <c r="J156" s="4">
        <v>0.0</v>
      </c>
      <c r="K156" s="4">
        <v>0.0</v>
      </c>
      <c r="L156" s="4">
        <v>0.0</v>
      </c>
    </row>
    <row r="157">
      <c r="A157" s="3">
        <v>827.0</v>
      </c>
      <c r="B157" s="3" t="s">
        <v>413</v>
      </c>
      <c r="C157" s="3" t="s">
        <v>414</v>
      </c>
      <c r="D157" s="3">
        <v>1.709765023E9</v>
      </c>
      <c r="E157" s="3" t="s">
        <v>215</v>
      </c>
      <c r="F157" s="3" t="s">
        <v>15</v>
      </c>
      <c r="G157" s="4">
        <v>0.0</v>
      </c>
      <c r="H157" s="4">
        <v>0.0</v>
      </c>
      <c r="I157" s="4">
        <v>0.0</v>
      </c>
      <c r="J157" s="4">
        <v>0.0</v>
      </c>
      <c r="K157" s="4">
        <v>0.0</v>
      </c>
      <c r="L157" s="4">
        <v>0.0</v>
      </c>
    </row>
    <row r="158">
      <c r="A158" s="3">
        <v>1514.0</v>
      </c>
      <c r="B158" s="3" t="s">
        <v>415</v>
      </c>
      <c r="C158" s="3" t="s">
        <v>416</v>
      </c>
      <c r="D158" s="3">
        <v>1.710170885E9</v>
      </c>
      <c r="E158" s="3" t="s">
        <v>287</v>
      </c>
      <c r="F158" s="3" t="s">
        <v>15</v>
      </c>
      <c r="G158" s="4">
        <v>0.0</v>
      </c>
      <c r="H158" s="4">
        <v>0.0</v>
      </c>
      <c r="I158" s="4">
        <v>0.0</v>
      </c>
      <c r="J158" s="4">
        <v>0.0</v>
      </c>
      <c r="K158" s="4">
        <v>0.0</v>
      </c>
      <c r="L158" s="4">
        <v>0.0</v>
      </c>
    </row>
    <row r="159">
      <c r="A159" s="3">
        <v>6990.0</v>
      </c>
      <c r="B159" s="3" t="s">
        <v>417</v>
      </c>
      <c r="C159" s="4" t="s">
        <v>418</v>
      </c>
      <c r="D159" s="3">
        <v>1.709253006E9</v>
      </c>
      <c r="E159" s="3" t="s">
        <v>63</v>
      </c>
      <c r="F159" s="3" t="s">
        <v>15</v>
      </c>
      <c r="G159" s="4">
        <v>0.0</v>
      </c>
      <c r="H159" s="4">
        <v>0.0</v>
      </c>
      <c r="I159" s="4">
        <v>0.0</v>
      </c>
      <c r="J159" s="4">
        <v>0.0</v>
      </c>
      <c r="K159" s="4">
        <v>0.0</v>
      </c>
      <c r="L159" s="4">
        <v>0.0</v>
      </c>
    </row>
    <row r="160">
      <c r="A160" s="3">
        <v>3981.0</v>
      </c>
      <c r="B160" s="3" t="s">
        <v>419</v>
      </c>
      <c r="C160" s="3" t="s">
        <v>420</v>
      </c>
      <c r="D160" s="3">
        <v>1.710538548E9</v>
      </c>
      <c r="E160" s="3" t="s">
        <v>319</v>
      </c>
      <c r="F160" s="3" t="s">
        <v>15</v>
      </c>
      <c r="G160" s="4">
        <v>0.0</v>
      </c>
      <c r="H160" s="4">
        <v>0.0</v>
      </c>
      <c r="I160" s="4">
        <v>0.0</v>
      </c>
      <c r="J160" s="4">
        <v>0.0</v>
      </c>
      <c r="K160" s="4">
        <v>0.0</v>
      </c>
      <c r="L160" s="4">
        <v>0.0</v>
      </c>
    </row>
    <row r="161">
      <c r="A161" s="3">
        <v>10363.0</v>
      </c>
      <c r="B161" s="3" t="s">
        <v>421</v>
      </c>
      <c r="C161" s="4" t="s">
        <v>422</v>
      </c>
      <c r="D161" s="3">
        <v>1.710317145E9</v>
      </c>
      <c r="E161" s="3" t="s">
        <v>129</v>
      </c>
      <c r="F161" s="3" t="s">
        <v>15</v>
      </c>
      <c r="G161" s="4">
        <v>0.0</v>
      </c>
      <c r="H161" s="4">
        <v>0.0</v>
      </c>
      <c r="I161" s="4">
        <v>0.0</v>
      </c>
      <c r="J161" s="4">
        <v>0.0</v>
      </c>
      <c r="K161" s="4">
        <v>0.0</v>
      </c>
      <c r="L161" s="4">
        <v>0.0</v>
      </c>
    </row>
    <row r="162">
      <c r="A162" s="3">
        <v>8617.0</v>
      </c>
      <c r="B162" s="3" t="s">
        <v>423</v>
      </c>
      <c r="C162" s="3" t="s">
        <v>424</v>
      </c>
      <c r="D162" s="3">
        <v>1.7094994E9</v>
      </c>
      <c r="E162" s="3" t="s">
        <v>425</v>
      </c>
      <c r="F162" s="3" t="s">
        <v>15</v>
      </c>
      <c r="G162" s="4">
        <v>0.0</v>
      </c>
      <c r="H162" s="4">
        <v>0.0</v>
      </c>
      <c r="I162" s="4">
        <v>0.0</v>
      </c>
      <c r="J162" s="4">
        <v>0.0</v>
      </c>
      <c r="K162" s="4">
        <v>0.0</v>
      </c>
      <c r="L162" s="4">
        <v>0.0</v>
      </c>
    </row>
    <row r="163">
      <c r="A163" s="3">
        <v>4855.0</v>
      </c>
      <c r="B163" s="3" t="s">
        <v>426</v>
      </c>
      <c r="C163" s="4" t="s">
        <v>427</v>
      </c>
      <c r="D163" s="3">
        <v>1.710350368E9</v>
      </c>
      <c r="E163" s="3" t="s">
        <v>104</v>
      </c>
      <c r="F163" s="3" t="s">
        <v>15</v>
      </c>
      <c r="G163" s="4">
        <v>0.0</v>
      </c>
      <c r="H163" s="4">
        <v>0.0</v>
      </c>
      <c r="I163" s="4">
        <v>0.0</v>
      </c>
      <c r="J163" s="4">
        <v>0.0</v>
      </c>
      <c r="K163" s="4">
        <v>0.0</v>
      </c>
      <c r="L163" s="4">
        <v>0.0</v>
      </c>
    </row>
    <row r="164">
      <c r="A164" s="3">
        <v>5011.0</v>
      </c>
      <c r="B164" s="3" t="s">
        <v>428</v>
      </c>
      <c r="C164" s="3" t="s">
        <v>429</v>
      </c>
      <c r="D164" s="3">
        <v>1.710170226E9</v>
      </c>
      <c r="E164" s="3" t="s">
        <v>374</v>
      </c>
      <c r="F164" s="3" t="s">
        <v>15</v>
      </c>
      <c r="G164" s="4">
        <v>0.0</v>
      </c>
      <c r="H164" s="4">
        <v>1.0</v>
      </c>
      <c r="I164" s="4">
        <v>0.0</v>
      </c>
      <c r="J164" s="4">
        <v>0.0</v>
      </c>
      <c r="K164" s="4">
        <v>0.0</v>
      </c>
      <c r="L164" s="4">
        <v>0.0</v>
      </c>
    </row>
    <row r="165">
      <c r="A165" s="3">
        <v>10474.0</v>
      </c>
      <c r="B165" s="3" t="s">
        <v>430</v>
      </c>
      <c r="C165" s="4" t="s">
        <v>431</v>
      </c>
      <c r="D165" s="3">
        <v>1.70904801E9</v>
      </c>
      <c r="E165" s="3" t="s">
        <v>432</v>
      </c>
      <c r="F165" s="3" t="s">
        <v>15</v>
      </c>
      <c r="G165" s="4">
        <v>0.0</v>
      </c>
      <c r="H165" s="4">
        <v>0.0</v>
      </c>
      <c r="I165" s="4">
        <v>0.0</v>
      </c>
      <c r="J165" s="4">
        <v>0.0</v>
      </c>
      <c r="K165" s="4">
        <v>0.0</v>
      </c>
      <c r="L165" s="4">
        <v>0.0</v>
      </c>
    </row>
    <row r="166">
      <c r="A166" s="3">
        <v>914.0</v>
      </c>
      <c r="B166" s="3" t="s">
        <v>433</v>
      </c>
      <c r="C166" s="3" t="s">
        <v>434</v>
      </c>
      <c r="D166" s="3">
        <v>1.710358707E9</v>
      </c>
      <c r="E166" s="3" t="s">
        <v>66</v>
      </c>
      <c r="F166" s="3" t="s">
        <v>15</v>
      </c>
      <c r="G166" s="4">
        <v>0.0</v>
      </c>
      <c r="H166" s="4">
        <v>1.0</v>
      </c>
      <c r="I166" s="4">
        <v>1.0</v>
      </c>
      <c r="J166" s="4">
        <v>0.0</v>
      </c>
      <c r="K166" s="4">
        <v>0.0</v>
      </c>
      <c r="L166" s="4">
        <v>0.0</v>
      </c>
    </row>
    <row r="167">
      <c r="A167" s="3">
        <v>5321.0</v>
      </c>
      <c r="B167" s="3" t="s">
        <v>435</v>
      </c>
      <c r="C167" s="3" t="s">
        <v>436</v>
      </c>
      <c r="D167" s="3">
        <v>1.708789346E9</v>
      </c>
      <c r="E167" s="3" t="s">
        <v>437</v>
      </c>
      <c r="F167" s="3" t="s">
        <v>15</v>
      </c>
      <c r="G167" s="4">
        <v>0.0</v>
      </c>
      <c r="H167" s="4">
        <v>0.0</v>
      </c>
      <c r="I167" s="4">
        <v>0.0</v>
      </c>
      <c r="J167" s="4">
        <v>0.0</v>
      </c>
      <c r="K167" s="4">
        <v>0.0</v>
      </c>
      <c r="L167" s="4">
        <v>0.0</v>
      </c>
    </row>
    <row r="168">
      <c r="A168" s="3">
        <v>1260.0</v>
      </c>
      <c r="B168" s="3" t="s">
        <v>438</v>
      </c>
      <c r="C168" s="4" t="s">
        <v>439</v>
      </c>
      <c r="D168" s="3">
        <v>1.71000257E9</v>
      </c>
      <c r="E168" s="3" t="s">
        <v>440</v>
      </c>
      <c r="F168" s="3" t="s">
        <v>15</v>
      </c>
      <c r="G168" s="4">
        <v>0.0</v>
      </c>
      <c r="H168" s="4">
        <v>0.0</v>
      </c>
      <c r="I168" s="4">
        <v>0.0</v>
      </c>
      <c r="J168" s="4">
        <v>0.0</v>
      </c>
      <c r="K168" s="4">
        <v>0.0</v>
      </c>
      <c r="L168" s="4">
        <v>0.0</v>
      </c>
    </row>
    <row r="169">
      <c r="A169" s="3">
        <v>8736.0</v>
      </c>
      <c r="B169" s="3" t="s">
        <v>441</v>
      </c>
      <c r="C169" s="3" t="s">
        <v>442</v>
      </c>
      <c r="D169" s="3">
        <v>1.709302123E9</v>
      </c>
      <c r="E169" s="3" t="s">
        <v>407</v>
      </c>
      <c r="F169" s="3" t="s">
        <v>15</v>
      </c>
      <c r="G169" s="4">
        <v>0.0</v>
      </c>
      <c r="H169" s="4">
        <v>0.0</v>
      </c>
      <c r="I169" s="4">
        <v>0.0</v>
      </c>
      <c r="J169" s="4">
        <v>0.0</v>
      </c>
      <c r="K169" s="4">
        <v>0.0</v>
      </c>
      <c r="L169" s="4">
        <v>0.0</v>
      </c>
    </row>
    <row r="170">
      <c r="A170" s="3">
        <v>1985.0</v>
      </c>
      <c r="B170" s="3" t="s">
        <v>443</v>
      </c>
      <c r="C170" s="3" t="s">
        <v>444</v>
      </c>
      <c r="D170" s="3">
        <v>1.710477681E9</v>
      </c>
      <c r="E170" s="3" t="s">
        <v>83</v>
      </c>
      <c r="F170" s="3" t="s">
        <v>15</v>
      </c>
      <c r="G170" s="4">
        <v>0.0</v>
      </c>
      <c r="H170" s="4">
        <v>0.0</v>
      </c>
      <c r="I170" s="4">
        <v>0.0</v>
      </c>
      <c r="J170" s="4">
        <v>0.0</v>
      </c>
      <c r="K170" s="4">
        <v>0.0</v>
      </c>
      <c r="L170" s="4">
        <v>0.0</v>
      </c>
    </row>
    <row r="171">
      <c r="A171" s="3">
        <v>3819.0</v>
      </c>
      <c r="B171" s="3" t="s">
        <v>445</v>
      </c>
      <c r="C171" s="3" t="s">
        <v>446</v>
      </c>
      <c r="D171" s="3">
        <v>1.708227378E9</v>
      </c>
      <c r="E171" s="3" t="s">
        <v>447</v>
      </c>
      <c r="F171" s="3" t="s">
        <v>15</v>
      </c>
      <c r="G171" s="4">
        <v>0.0</v>
      </c>
      <c r="H171" s="4">
        <v>0.0</v>
      </c>
      <c r="I171" s="4">
        <v>0.0</v>
      </c>
      <c r="J171" s="4">
        <v>0.0</v>
      </c>
      <c r="K171" s="4">
        <v>0.0</v>
      </c>
      <c r="L171" s="4">
        <v>0.0</v>
      </c>
    </row>
    <row r="172">
      <c r="A172" s="3">
        <v>192.0</v>
      </c>
      <c r="B172" s="3" t="s">
        <v>448</v>
      </c>
      <c r="C172" s="3" t="s">
        <v>449</v>
      </c>
      <c r="D172" s="3">
        <v>1.710108215E9</v>
      </c>
      <c r="E172" s="3" t="s">
        <v>450</v>
      </c>
      <c r="F172" s="3" t="s">
        <v>15</v>
      </c>
      <c r="G172" s="4">
        <v>0.0</v>
      </c>
      <c r="H172" s="4">
        <v>0.0</v>
      </c>
      <c r="I172" s="4">
        <v>0.0</v>
      </c>
      <c r="J172" s="4">
        <v>0.0</v>
      </c>
      <c r="K172" s="4">
        <v>0.0</v>
      </c>
      <c r="L172" s="4">
        <v>0.0</v>
      </c>
    </row>
    <row r="173">
      <c r="A173" s="3">
        <v>7537.0</v>
      </c>
      <c r="B173" s="3" t="s">
        <v>451</v>
      </c>
      <c r="C173" s="4" t="s">
        <v>452</v>
      </c>
      <c r="D173" s="3">
        <v>1.710640947E9</v>
      </c>
      <c r="E173" s="3" t="s">
        <v>138</v>
      </c>
      <c r="F173" s="3" t="s">
        <v>15</v>
      </c>
      <c r="G173" s="4">
        <v>0.0</v>
      </c>
      <c r="H173" s="4">
        <v>0.0</v>
      </c>
      <c r="I173" s="4">
        <v>0.0</v>
      </c>
      <c r="J173" s="4">
        <v>0.0</v>
      </c>
      <c r="K173" s="4">
        <v>0.0</v>
      </c>
      <c r="L173" s="4">
        <v>0.0</v>
      </c>
    </row>
    <row r="174">
      <c r="A174" s="3">
        <v>5797.0</v>
      </c>
      <c r="B174" s="3" t="s">
        <v>453</v>
      </c>
      <c r="C174" s="3" t="s">
        <v>454</v>
      </c>
      <c r="D174" s="3">
        <v>1.709366906E9</v>
      </c>
      <c r="E174" s="3" t="s">
        <v>455</v>
      </c>
      <c r="F174" s="3" t="s">
        <v>15</v>
      </c>
      <c r="G174" s="4">
        <v>0.0</v>
      </c>
      <c r="H174" s="4">
        <v>0.0</v>
      </c>
      <c r="I174" s="4">
        <v>0.0</v>
      </c>
      <c r="J174" s="4">
        <v>0.0</v>
      </c>
      <c r="K174" s="4">
        <v>0.0</v>
      </c>
      <c r="L174" s="4">
        <v>0.0</v>
      </c>
    </row>
    <row r="175">
      <c r="A175" s="3">
        <v>5786.0</v>
      </c>
      <c r="B175" s="3" t="s">
        <v>456</v>
      </c>
      <c r="C175" s="3" t="s">
        <v>457</v>
      </c>
      <c r="D175" s="3">
        <v>1.709314435E9</v>
      </c>
      <c r="E175" s="3" t="s">
        <v>455</v>
      </c>
      <c r="F175" s="3" t="s">
        <v>15</v>
      </c>
      <c r="G175" s="4">
        <v>0.0</v>
      </c>
      <c r="H175" s="4">
        <v>0.0</v>
      </c>
      <c r="I175" s="4">
        <v>0.0</v>
      </c>
      <c r="J175" s="4">
        <v>0.0</v>
      </c>
      <c r="K175" s="4">
        <v>0.0</v>
      </c>
      <c r="L175" s="4">
        <v>0.0</v>
      </c>
    </row>
    <row r="176">
      <c r="A176" s="3">
        <v>52.0</v>
      </c>
      <c r="B176" s="3" t="s">
        <v>458</v>
      </c>
      <c r="C176" s="4" t="s">
        <v>459</v>
      </c>
      <c r="D176" s="3">
        <v>1.708062575E9</v>
      </c>
      <c r="E176" s="3" t="s">
        <v>33</v>
      </c>
      <c r="F176" s="3" t="s">
        <v>15</v>
      </c>
      <c r="G176" s="4">
        <v>0.0</v>
      </c>
      <c r="H176" s="4">
        <v>0.0</v>
      </c>
      <c r="I176" s="4">
        <v>0.0</v>
      </c>
      <c r="J176" s="4">
        <v>0.0</v>
      </c>
      <c r="K176" s="4">
        <v>0.0</v>
      </c>
      <c r="L176" s="4">
        <v>0.0</v>
      </c>
    </row>
    <row r="177">
      <c r="A177" s="3">
        <v>7308.0</v>
      </c>
      <c r="B177" s="3" t="s">
        <v>460</v>
      </c>
      <c r="C177" s="4" t="s">
        <v>461</v>
      </c>
      <c r="D177" s="3">
        <v>1.709821949E9</v>
      </c>
      <c r="E177" s="3" t="s">
        <v>36</v>
      </c>
      <c r="F177" s="3" t="s">
        <v>15</v>
      </c>
      <c r="G177" s="4">
        <v>0.0</v>
      </c>
      <c r="H177" s="4">
        <v>1.0</v>
      </c>
      <c r="I177" s="4">
        <v>1.0</v>
      </c>
      <c r="J177" s="4">
        <v>1.0</v>
      </c>
      <c r="K177" s="4">
        <v>0.0</v>
      </c>
      <c r="L177" s="4">
        <v>0.0</v>
      </c>
    </row>
    <row r="178">
      <c r="A178" s="3">
        <v>5514.0</v>
      </c>
      <c r="B178" s="3" t="s">
        <v>462</v>
      </c>
      <c r="C178" s="3" t="s">
        <v>463</v>
      </c>
      <c r="D178" s="3">
        <v>1.709136655E9</v>
      </c>
      <c r="E178" s="3" t="s">
        <v>464</v>
      </c>
      <c r="F178" s="3" t="s">
        <v>15</v>
      </c>
      <c r="G178" s="4">
        <v>0.0</v>
      </c>
      <c r="H178" s="4">
        <v>0.0</v>
      </c>
      <c r="I178" s="4">
        <v>0.0</v>
      </c>
      <c r="J178" s="4">
        <v>0.0</v>
      </c>
      <c r="K178" s="4">
        <v>0.0</v>
      </c>
      <c r="L178" s="4">
        <v>0.0</v>
      </c>
    </row>
    <row r="179">
      <c r="A179" s="3">
        <v>950.0</v>
      </c>
      <c r="B179" s="3" t="s">
        <v>465</v>
      </c>
      <c r="C179" s="3" t="s">
        <v>466</v>
      </c>
      <c r="D179" s="3">
        <v>1.710345941E9</v>
      </c>
      <c r="E179" s="3" t="s">
        <v>66</v>
      </c>
      <c r="F179" s="3" t="s">
        <v>15</v>
      </c>
      <c r="G179" s="4">
        <v>0.0</v>
      </c>
      <c r="H179" s="4">
        <v>0.0</v>
      </c>
      <c r="I179" s="4">
        <v>0.0</v>
      </c>
      <c r="J179" s="4">
        <v>0.0</v>
      </c>
      <c r="K179" s="4">
        <v>0.0</v>
      </c>
      <c r="L179" s="4">
        <v>0.0</v>
      </c>
    </row>
    <row r="180">
      <c r="A180" s="3">
        <v>6117.0</v>
      </c>
      <c r="B180" s="3" t="s">
        <v>467</v>
      </c>
      <c r="C180" s="3" t="s">
        <v>468</v>
      </c>
      <c r="D180" s="3">
        <v>1.710422174E9</v>
      </c>
      <c r="E180" s="3" t="s">
        <v>469</v>
      </c>
      <c r="F180" s="3" t="s">
        <v>15</v>
      </c>
      <c r="G180" s="4">
        <v>0.0</v>
      </c>
      <c r="H180" s="4">
        <v>0.0</v>
      </c>
      <c r="I180" s="4">
        <v>0.0</v>
      </c>
      <c r="J180" s="4">
        <v>0.0</v>
      </c>
      <c r="K180" s="4">
        <v>0.0</v>
      </c>
      <c r="L180" s="4">
        <v>0.0</v>
      </c>
    </row>
    <row r="181">
      <c r="A181" s="3">
        <v>7500.0</v>
      </c>
      <c r="B181" s="3" t="s">
        <v>470</v>
      </c>
      <c r="C181" s="4" t="s">
        <v>471</v>
      </c>
      <c r="D181" s="3">
        <v>1.709839616E9</v>
      </c>
      <c r="E181" s="3" t="s">
        <v>36</v>
      </c>
      <c r="F181" s="3" t="s">
        <v>15</v>
      </c>
      <c r="G181" s="4">
        <v>0.0</v>
      </c>
      <c r="H181" s="4">
        <v>1.0</v>
      </c>
      <c r="I181" s="4">
        <v>0.0</v>
      </c>
      <c r="J181" s="4">
        <v>0.0</v>
      </c>
      <c r="K181" s="4">
        <v>0.0</v>
      </c>
      <c r="L181" s="4">
        <v>0.0</v>
      </c>
    </row>
    <row r="182">
      <c r="A182" s="3">
        <v>7762.0</v>
      </c>
      <c r="B182" s="3" t="s">
        <v>472</v>
      </c>
      <c r="C182" s="4" t="s">
        <v>473</v>
      </c>
      <c r="D182" s="3">
        <v>1.710679838E9</v>
      </c>
      <c r="E182" s="3" t="s">
        <v>138</v>
      </c>
      <c r="F182" s="3" t="s">
        <v>15</v>
      </c>
      <c r="G182" s="4">
        <v>0.0</v>
      </c>
      <c r="H182" s="4">
        <v>0.0</v>
      </c>
      <c r="I182" s="4">
        <v>0.0</v>
      </c>
      <c r="J182" s="4">
        <v>0.0</v>
      </c>
      <c r="K182" s="4">
        <v>0.0</v>
      </c>
      <c r="L182" s="4">
        <v>0.0</v>
      </c>
    </row>
    <row r="183">
      <c r="A183" s="3">
        <v>6585.0</v>
      </c>
      <c r="B183" s="3" t="s">
        <v>474</v>
      </c>
      <c r="C183" s="3" t="s">
        <v>475</v>
      </c>
      <c r="D183" s="3">
        <v>1.710006932E9</v>
      </c>
      <c r="E183" s="3" t="s">
        <v>42</v>
      </c>
      <c r="F183" s="3" t="s">
        <v>15</v>
      </c>
      <c r="G183" s="4">
        <v>0.0</v>
      </c>
      <c r="H183" s="4">
        <v>0.0</v>
      </c>
      <c r="I183" s="4">
        <v>0.0</v>
      </c>
      <c r="J183" s="4">
        <v>0.0</v>
      </c>
      <c r="K183" s="4">
        <v>0.0</v>
      </c>
      <c r="L183" s="4">
        <v>0.0</v>
      </c>
    </row>
    <row r="184">
      <c r="A184" s="3">
        <v>9141.0</v>
      </c>
      <c r="B184" s="3" t="s">
        <v>476</v>
      </c>
      <c r="C184" s="4" t="s">
        <v>477</v>
      </c>
      <c r="D184" s="3">
        <v>1.710857494E9</v>
      </c>
      <c r="E184" s="3" t="s">
        <v>251</v>
      </c>
      <c r="F184" s="3" t="s">
        <v>15</v>
      </c>
      <c r="G184" s="4">
        <v>0.0</v>
      </c>
      <c r="H184" s="4">
        <v>0.0</v>
      </c>
      <c r="I184" s="4">
        <v>0.0</v>
      </c>
      <c r="J184" s="4">
        <v>0.0</v>
      </c>
      <c r="K184" s="4">
        <v>0.0</v>
      </c>
      <c r="L184" s="4">
        <v>0.0</v>
      </c>
    </row>
    <row r="185">
      <c r="A185" s="3">
        <v>2017.0</v>
      </c>
      <c r="B185" s="3" t="s">
        <v>478</v>
      </c>
      <c r="C185" s="4" t="s">
        <v>479</v>
      </c>
      <c r="D185" s="3">
        <v>1.710485462E9</v>
      </c>
      <c r="E185" s="3" t="s">
        <v>83</v>
      </c>
      <c r="F185" s="3" t="s">
        <v>15</v>
      </c>
      <c r="G185" s="4">
        <v>0.0</v>
      </c>
      <c r="H185" s="4">
        <v>0.0</v>
      </c>
      <c r="I185" s="4">
        <v>0.0</v>
      </c>
      <c r="J185" s="4">
        <v>0.0</v>
      </c>
      <c r="K185" s="4">
        <v>0.0</v>
      </c>
      <c r="L185" s="4">
        <v>0.0</v>
      </c>
    </row>
    <row r="186">
      <c r="A186" s="3">
        <v>1925.0</v>
      </c>
      <c r="B186" s="3" t="s">
        <v>480</v>
      </c>
      <c r="C186" s="4" t="s">
        <v>481</v>
      </c>
      <c r="D186" s="3">
        <v>1.710472092E9</v>
      </c>
      <c r="E186" s="3" t="s">
        <v>83</v>
      </c>
      <c r="F186" s="3" t="s">
        <v>15</v>
      </c>
      <c r="G186" s="4">
        <v>0.0</v>
      </c>
      <c r="H186" s="4">
        <v>0.0</v>
      </c>
      <c r="I186" s="4">
        <v>0.0</v>
      </c>
      <c r="J186" s="4">
        <v>0.0</v>
      </c>
      <c r="K186" s="4">
        <v>0.0</v>
      </c>
      <c r="L186" s="4">
        <v>0.0</v>
      </c>
    </row>
    <row r="187">
      <c r="A187" s="3">
        <v>6150.0</v>
      </c>
      <c r="B187" s="3" t="s">
        <v>482</v>
      </c>
      <c r="C187" s="4" t="s">
        <v>483</v>
      </c>
      <c r="D187" s="3">
        <v>1.710429955E9</v>
      </c>
      <c r="E187" s="3" t="s">
        <v>469</v>
      </c>
      <c r="F187" s="3" t="s">
        <v>15</v>
      </c>
      <c r="G187" s="4">
        <v>0.0</v>
      </c>
      <c r="H187" s="4">
        <v>0.0</v>
      </c>
      <c r="I187" s="4">
        <v>0.0</v>
      </c>
      <c r="J187" s="4">
        <v>0.0</v>
      </c>
      <c r="K187" s="4">
        <v>0.0</v>
      </c>
      <c r="L187" s="4">
        <v>0.0</v>
      </c>
    </row>
    <row r="188">
      <c r="A188" s="3">
        <v>8177.0</v>
      </c>
      <c r="B188" s="3" t="s">
        <v>484</v>
      </c>
      <c r="C188" s="4" t="s">
        <v>485</v>
      </c>
      <c r="D188" s="3">
        <v>1.708844746E9</v>
      </c>
      <c r="E188" s="3" t="s">
        <v>273</v>
      </c>
      <c r="F188" s="3" t="s">
        <v>15</v>
      </c>
      <c r="G188" s="4">
        <v>0.0</v>
      </c>
      <c r="H188" s="4">
        <v>0.0</v>
      </c>
      <c r="I188" s="4">
        <v>0.0</v>
      </c>
      <c r="J188" s="4">
        <v>0.0</v>
      </c>
      <c r="K188" s="4">
        <v>0.0</v>
      </c>
      <c r="L188" s="4">
        <v>0.0</v>
      </c>
    </row>
    <row r="189">
      <c r="A189" s="3">
        <v>5872.0</v>
      </c>
      <c r="B189" s="3" t="s">
        <v>486</v>
      </c>
      <c r="C189" s="4" t="s">
        <v>487</v>
      </c>
      <c r="D189" s="3">
        <v>1.709375038E9</v>
      </c>
      <c r="E189" s="3" t="s">
        <v>488</v>
      </c>
      <c r="F189" s="3" t="s">
        <v>15</v>
      </c>
      <c r="G189" s="4">
        <v>0.0</v>
      </c>
      <c r="H189" s="4">
        <v>0.0</v>
      </c>
      <c r="I189" s="4">
        <v>0.0</v>
      </c>
      <c r="J189" s="4">
        <v>0.0</v>
      </c>
      <c r="K189" s="4">
        <v>0.0</v>
      </c>
      <c r="L189" s="4">
        <v>0.0</v>
      </c>
    </row>
    <row r="190">
      <c r="A190" s="3">
        <v>4191.0</v>
      </c>
      <c r="B190" s="3" t="s">
        <v>489</v>
      </c>
      <c r="C190" s="4" t="s">
        <v>490</v>
      </c>
      <c r="D190" s="3">
        <v>1.70850815E9</v>
      </c>
      <c r="E190" s="3" t="s">
        <v>95</v>
      </c>
      <c r="F190" s="3" t="s">
        <v>15</v>
      </c>
      <c r="G190" s="4">
        <v>0.0</v>
      </c>
      <c r="H190" s="4">
        <v>0.0</v>
      </c>
      <c r="I190" s="4">
        <v>0.0</v>
      </c>
      <c r="J190" s="4">
        <v>0.0</v>
      </c>
      <c r="K190" s="4">
        <v>0.0</v>
      </c>
      <c r="L190" s="4">
        <v>0.0</v>
      </c>
    </row>
    <row r="191">
      <c r="A191" s="3">
        <v>2282.0</v>
      </c>
      <c r="B191" s="3" t="s">
        <v>491</v>
      </c>
      <c r="C191" s="3" t="s">
        <v>492</v>
      </c>
      <c r="D191" s="3">
        <v>1.710119216E9</v>
      </c>
      <c r="E191" s="3" t="s">
        <v>162</v>
      </c>
      <c r="F191" s="3" t="s">
        <v>15</v>
      </c>
      <c r="G191" s="4">
        <v>0.0</v>
      </c>
      <c r="H191" s="4">
        <v>0.0</v>
      </c>
      <c r="I191" s="4">
        <v>0.0</v>
      </c>
      <c r="J191" s="4">
        <v>0.0</v>
      </c>
      <c r="K191" s="4">
        <v>0.0</v>
      </c>
      <c r="L191" s="4">
        <v>0.0</v>
      </c>
    </row>
    <row r="192">
      <c r="A192" s="3">
        <v>6280.0</v>
      </c>
      <c r="B192" s="3" t="s">
        <v>493</v>
      </c>
      <c r="C192" s="3" t="s">
        <v>494</v>
      </c>
      <c r="D192" s="3">
        <v>1.710521328E9</v>
      </c>
      <c r="E192" s="3" t="s">
        <v>57</v>
      </c>
      <c r="F192" s="3" t="s">
        <v>15</v>
      </c>
      <c r="G192" s="4">
        <v>0.0</v>
      </c>
      <c r="H192" s="4">
        <v>0.0</v>
      </c>
      <c r="I192" s="4">
        <v>0.0</v>
      </c>
      <c r="J192" s="4">
        <v>0.0</v>
      </c>
      <c r="K192" s="4">
        <v>0.0</v>
      </c>
      <c r="L192" s="4">
        <v>0.0</v>
      </c>
    </row>
    <row r="193">
      <c r="A193" s="3">
        <v>1727.0</v>
      </c>
      <c r="B193" s="3" t="s">
        <v>495</v>
      </c>
      <c r="C193" s="3" t="s">
        <v>496</v>
      </c>
      <c r="D193" s="3">
        <v>1.709695923E9</v>
      </c>
      <c r="E193" s="3" t="s">
        <v>30</v>
      </c>
      <c r="F193" s="3" t="s">
        <v>15</v>
      </c>
      <c r="G193" s="4">
        <v>0.0</v>
      </c>
      <c r="H193" s="4">
        <v>0.0</v>
      </c>
      <c r="I193" s="4">
        <v>0.0</v>
      </c>
      <c r="J193" s="4">
        <v>0.0</v>
      </c>
      <c r="K193" s="4">
        <v>0.0</v>
      </c>
      <c r="L193" s="4">
        <v>0.0</v>
      </c>
    </row>
    <row r="194">
      <c r="A194" s="3">
        <v>6543.0</v>
      </c>
      <c r="B194" s="3" t="s">
        <v>497</v>
      </c>
      <c r="C194" s="3" t="s">
        <v>498</v>
      </c>
      <c r="D194" s="3">
        <v>1.70998807E9</v>
      </c>
      <c r="E194" s="3" t="s">
        <v>42</v>
      </c>
      <c r="F194" s="3" t="s">
        <v>15</v>
      </c>
      <c r="G194" s="4">
        <v>0.0</v>
      </c>
      <c r="H194" s="4">
        <v>0.0</v>
      </c>
      <c r="I194" s="4">
        <v>0.0</v>
      </c>
      <c r="J194" s="4">
        <v>0.0</v>
      </c>
      <c r="K194" s="4">
        <v>0.0</v>
      </c>
      <c r="L194" s="4">
        <v>0.0</v>
      </c>
    </row>
    <row r="195">
      <c r="A195" s="3">
        <v>10875.0</v>
      </c>
      <c r="B195" s="3" t="s">
        <v>499</v>
      </c>
      <c r="C195" s="3" t="s">
        <v>500</v>
      </c>
      <c r="D195" s="3">
        <v>1.710548646E9</v>
      </c>
      <c r="E195" s="3" t="s">
        <v>501</v>
      </c>
      <c r="F195" s="3" t="s">
        <v>15</v>
      </c>
      <c r="G195" s="4">
        <v>0.0</v>
      </c>
      <c r="H195" s="4">
        <v>0.0</v>
      </c>
      <c r="I195" s="4">
        <v>0.0</v>
      </c>
      <c r="J195" s="4">
        <v>0.0</v>
      </c>
      <c r="K195" s="4">
        <v>0.0</v>
      </c>
      <c r="L195" s="4">
        <v>0.0</v>
      </c>
    </row>
    <row r="196">
      <c r="A196" s="3">
        <v>1899.0</v>
      </c>
      <c r="B196" s="3" t="s">
        <v>502</v>
      </c>
      <c r="C196" s="3" t="s">
        <v>503</v>
      </c>
      <c r="D196" s="3">
        <v>1.71047036E9</v>
      </c>
      <c r="E196" s="3" t="s">
        <v>83</v>
      </c>
      <c r="F196" s="3" t="s">
        <v>15</v>
      </c>
      <c r="G196" s="4">
        <v>0.0</v>
      </c>
      <c r="H196" s="4">
        <v>0.0</v>
      </c>
      <c r="I196" s="4">
        <v>0.0</v>
      </c>
      <c r="J196" s="4">
        <v>0.0</v>
      </c>
      <c r="K196" s="4">
        <v>0.0</v>
      </c>
      <c r="L196" s="4">
        <v>0.0</v>
      </c>
    </row>
    <row r="197">
      <c r="A197" s="3">
        <v>5867.0</v>
      </c>
      <c r="B197" s="3" t="s">
        <v>504</v>
      </c>
      <c r="C197" s="3" t="s">
        <v>505</v>
      </c>
      <c r="D197" s="3">
        <v>1.709845533E9</v>
      </c>
      <c r="E197" s="3" t="s">
        <v>506</v>
      </c>
      <c r="F197" s="3" t="s">
        <v>15</v>
      </c>
      <c r="G197" s="4">
        <v>0.0</v>
      </c>
      <c r="H197" s="4">
        <v>0.0</v>
      </c>
      <c r="I197" s="4">
        <v>0.0</v>
      </c>
      <c r="J197" s="4">
        <v>0.0</v>
      </c>
      <c r="K197" s="4">
        <v>0.0</v>
      </c>
      <c r="L197" s="4">
        <v>0.0</v>
      </c>
    </row>
    <row r="198">
      <c r="A198" s="3">
        <v>4544.0</v>
      </c>
      <c r="B198" s="3" t="s">
        <v>507</v>
      </c>
      <c r="C198" s="4" t="s">
        <v>508</v>
      </c>
      <c r="D198" s="3">
        <v>1.709932517E9</v>
      </c>
      <c r="E198" s="3" t="s">
        <v>509</v>
      </c>
      <c r="F198" s="3" t="s">
        <v>15</v>
      </c>
      <c r="G198" s="4">
        <v>0.0</v>
      </c>
      <c r="H198" s="4">
        <v>0.0</v>
      </c>
      <c r="I198" s="4">
        <v>0.0</v>
      </c>
      <c r="J198" s="4">
        <v>0.0</v>
      </c>
      <c r="K198" s="4">
        <v>0.0</v>
      </c>
      <c r="L198" s="4">
        <v>0.0</v>
      </c>
    </row>
    <row r="199">
      <c r="A199" s="3">
        <v>1551.0</v>
      </c>
      <c r="B199" s="3" t="s">
        <v>510</v>
      </c>
      <c r="C199" s="4" t="s">
        <v>511</v>
      </c>
      <c r="D199" s="3">
        <v>1.71019429E9</v>
      </c>
      <c r="E199" s="3" t="s">
        <v>287</v>
      </c>
      <c r="F199" s="3" t="s">
        <v>15</v>
      </c>
      <c r="G199" s="4">
        <v>0.0</v>
      </c>
      <c r="H199" s="4">
        <v>0.0</v>
      </c>
      <c r="I199" s="4">
        <v>0.0</v>
      </c>
      <c r="J199" s="4">
        <v>0.0</v>
      </c>
      <c r="K199" s="4">
        <v>0.0</v>
      </c>
      <c r="L199" s="4">
        <v>0.0</v>
      </c>
    </row>
    <row r="200">
      <c r="A200" s="3">
        <v>10713.0</v>
      </c>
      <c r="B200" s="3" t="s">
        <v>512</v>
      </c>
      <c r="C200" s="4" t="s">
        <v>513</v>
      </c>
      <c r="D200" s="3">
        <v>1.709306169E9</v>
      </c>
      <c r="E200" s="3" t="s">
        <v>514</v>
      </c>
      <c r="F200" s="3" t="s">
        <v>15</v>
      </c>
      <c r="G200" s="4">
        <v>0.0</v>
      </c>
      <c r="H200" s="4">
        <v>1.0</v>
      </c>
      <c r="I200" s="4">
        <v>1.0</v>
      </c>
      <c r="J200" s="4">
        <v>0.0</v>
      </c>
      <c r="K200" s="4">
        <v>0.0</v>
      </c>
      <c r="L200" s="4">
        <v>0.0</v>
      </c>
    </row>
    <row r="201">
      <c r="A201" s="4">
        <v>1602.0</v>
      </c>
      <c r="B201" s="4" t="s">
        <v>515</v>
      </c>
      <c r="C201" s="4" t="s">
        <v>516</v>
      </c>
      <c r="D201" s="4">
        <v>1.709682138E9</v>
      </c>
      <c r="E201" s="4" t="s">
        <v>30</v>
      </c>
      <c r="F201" s="4" t="s">
        <v>15</v>
      </c>
      <c r="G201" s="4">
        <v>0.0</v>
      </c>
      <c r="H201" s="4">
        <v>1.0</v>
      </c>
      <c r="I201" s="4">
        <v>0.0</v>
      </c>
      <c r="J201" s="4">
        <v>0.0</v>
      </c>
      <c r="K201" s="4">
        <v>0.0</v>
      </c>
      <c r="L201" s="4">
        <v>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517</v>
      </c>
      <c r="N1" s="3">
        <f>IFERROR(__xludf.DUMMYFUNCTION("SPLIT(A1,"","")"),6429.0)</f>
        <v>6429</v>
      </c>
      <c r="O1" s="3" t="str">
        <f>IFERROR(__xludf.DUMMYFUNCTION("""COMPUTED_VALUE"""),"krh8gsk")</f>
        <v>krh8gsk</v>
      </c>
      <c r="P1" s="3" t="str">
        <f>IFERROR(__xludf.DUMMYFUNCTION("""COMPUTED_VALUE"""),"No")</f>
        <v>No</v>
      </c>
      <c r="Q1" s="3" t="str">
        <f>IFERROR(__xludf.DUMMYFUNCTION("""COMPUTED_VALUE""")," I don't think so. 
 We gain pain tolerance and our awareness comes in to let us know that we're not gonna die or whatever young children may believe due to their lack of experience--bless their souls.")</f>
        <v> I don't think so. 
 We gain pain tolerance and our awareness comes in to let us know that we're not gonna die or whatever young children may believe due to their lack of experience--bless their souls.</v>
      </c>
      <c r="R1" s="3">
        <f>IFERROR(__xludf.DUMMYFUNCTION("""COMPUTED_VALUE"""),1.7085371E9)</f>
        <v>1708537100</v>
      </c>
      <c r="S1" s="3" t="str">
        <f>IFERROR(__xludf.DUMMYFUNCTION("""COMPUTED_VALUE"""),"t3_1awao1b")</f>
        <v>t3_1awao1b</v>
      </c>
      <c r="T1" s="3" t="str">
        <f>IFERROR(__xludf.DUMMYFUNCTION("""COMPUTED_VALUE"""),"top_level")</f>
        <v>top_level</v>
      </c>
    </row>
    <row r="2">
      <c r="A2" s="5" t="s">
        <v>518</v>
      </c>
      <c r="N2" s="3">
        <f>IFERROR(__xludf.DUMMYFUNCTION("SPLIT(A2,"","")"),10022.0)</f>
        <v>10022</v>
      </c>
      <c r="O2" s="3" t="str">
        <f>IFERROR(__xludf.DUMMYFUNCTION("""COMPUTED_VALUE"""),"ktcl5s7")</f>
        <v>ktcl5s7</v>
      </c>
      <c r="P2" s="3" t="str">
        <f>IFERROR(__xludf.DUMMYFUNCTION("""COMPUTED_VALUE"""),"Ash")</f>
        <v>Ash</v>
      </c>
      <c r="Q2" s="3" t="str">
        <f>IFERROR(__xludf.DUMMYFUNCTION("""COMPUTED_VALUE""")," it means that they are aware of your polypharmacy and malingering and they ain't touching that mess with a 10 ft pole.")</f>
        <v> it means that they are aware of your polypharmacy and malingering and they ain't touching that mess with a 10 ft pole.</v>
      </c>
      <c r="R2" s="3">
        <f>IFERROR(__xludf.DUMMYFUNCTION("""COMPUTED_VALUE"""),1.709584817E9)</f>
        <v>1709584817</v>
      </c>
      <c r="S2" s="3" t="str">
        <f>IFERROR(__xludf.DUMMYFUNCTION("""COMPUTED_VALUE"""),"t3_1b6gkqn")</f>
        <v>t3_1b6gkqn</v>
      </c>
      <c r="T2" s="3" t="str">
        <f>IFERROR(__xludf.DUMMYFUNCTION("""COMPUTED_VALUE"""),"top_level")</f>
        <v>top_level</v>
      </c>
    </row>
    <row r="3">
      <c r="A3" s="5" t="s">
        <v>519</v>
      </c>
      <c r="N3" s="3">
        <f>IFERROR(__xludf.DUMMYFUNCTION("SPLIT(A3,"","")"),5722.0)</f>
        <v>5722</v>
      </c>
      <c r="O3" s="3" t="str">
        <f>IFERROR(__xludf.DUMMYFUNCTION("""COMPUTED_VALUE"""),"ktsmvtf")</f>
        <v>ktsmvtf</v>
      </c>
      <c r="P3" s="3" t="str">
        <f>IFERROR(__xludf.DUMMYFUNCTION("""COMPUTED_VALUE"""),"Try doing towel excercises that strengthen your knees.")</f>
        <v>Try doing towel excercises that strengthen your knees.</v>
      </c>
      <c r="Q3" s="3">
        <f>IFERROR(__xludf.DUMMYFUNCTION("""COMPUTED_VALUE"""),1.709833352E9)</f>
        <v>1709833352</v>
      </c>
      <c r="R3" s="3" t="str">
        <f>IFERROR(__xludf.DUMMYFUNCTION("""COMPUTED_VALUE"""),"t3_1b8pxjk")</f>
        <v>t3_1b8pxjk</v>
      </c>
      <c r="S3" s="3" t="str">
        <f>IFERROR(__xludf.DUMMYFUNCTION("""COMPUTED_VALUE"""),"top_level")</f>
        <v>top_level</v>
      </c>
    </row>
    <row r="4">
      <c r="A4" s="5" t="s">
        <v>520</v>
      </c>
      <c r="N4" s="3">
        <f>IFERROR(__xludf.DUMMYFUNCTION("SPLIT(A4,"","")"),5904.0)</f>
        <v>5904</v>
      </c>
      <c r="O4" s="3" t="str">
        <f>IFERROR(__xludf.DUMMYFUNCTION("""COMPUTED_VALUE"""),"kr02e61")</f>
        <v>kr02e61</v>
      </c>
      <c r="P4" s="3" t="str">
        <f>IFERROR(__xludf.DUMMYFUNCTION("""COMPUTED_VALUE"""),"You need physical therapy to correct your posture. Those areas are weak and need to be strengthened.")</f>
        <v>You need physical therapy to correct your posture. Those areas are weak and need to be strengthened.</v>
      </c>
      <c r="Q4" s="3">
        <f>IFERROR(__xludf.DUMMYFUNCTION("""COMPUTED_VALUE"""),1.708271392E9)</f>
        <v>1708271392</v>
      </c>
      <c r="R4" s="3" t="str">
        <f>IFERROR(__xludf.DUMMYFUNCTION("""COMPUTED_VALUE"""),"t3_1atmfuv")</f>
        <v>t3_1atmfuv</v>
      </c>
      <c r="S4" s="3" t="str">
        <f>IFERROR(__xludf.DUMMYFUNCTION("""COMPUTED_VALUE"""),"top_level")</f>
        <v>top_level</v>
      </c>
    </row>
    <row r="5">
      <c r="A5" s="5" t="s">
        <v>521</v>
      </c>
      <c r="N5" s="3">
        <f>IFERROR(__xludf.DUMMYFUNCTION("SPLIT(A5,"","")"),8363.0)</f>
        <v>8363</v>
      </c>
      <c r="O5" s="3" t="str">
        <f>IFERROR(__xludf.DUMMYFUNCTION("""COMPUTED_VALUE"""),"kva8jw3")</f>
        <v>kva8jw3</v>
      </c>
      <c r="P5" s="3" t="str">
        <f>IFERROR(__xludf.DUMMYFUNCTION("""COMPUTED_VALUE"""),"hi! iâ€™m here for the symptoms commiseration. with my last pregnancy being able to come here and talk about it really helped")</f>
        <v>hi! iâ€™m here for the symptoms commiseration. with my last pregnancy being able to come here and talk about it really helped</v>
      </c>
      <c r="Q5" s="3" t="str">
        <f>IFERROR(__xludf.DUMMYFUNCTION("""COMPUTED_VALUE""")," hoping itâ€™s the same for me this second time and that this community also helps some you like it has helped me")</f>
        <v> hoping itâ€™s the same for me this second time and that this community also helps some you like it has helped me</v>
      </c>
      <c r="R5" s="3">
        <f>IFERROR(__xludf.DUMMYFUNCTION("""COMPUTED_VALUE"""),1.710685792E9)</f>
        <v>1710685792</v>
      </c>
      <c r="S5" s="3" t="str">
        <f>IFERROR(__xludf.DUMMYFUNCTION("""COMPUTED_VALUE"""),"t3_1bfxdor")</f>
        <v>t3_1bfxdor</v>
      </c>
      <c r="T5" s="3" t="str">
        <f>IFERROR(__xludf.DUMMYFUNCTION("""COMPUTED_VALUE"""),"top_level")</f>
        <v>top_level</v>
      </c>
    </row>
    <row r="6">
      <c r="A6" s="5" t="s">
        <v>522</v>
      </c>
      <c r="N6" s="3">
        <f>IFERROR(__xludf.DUMMYFUNCTION("SPLIT(A6,"","")"),1738.0)</f>
        <v>1738</v>
      </c>
      <c r="O6" s="3" t="str">
        <f>IFERROR(__xludf.DUMMYFUNCTION("""COMPUTED_VALUE"""),"ktk91sn")</f>
        <v>ktk91sn</v>
      </c>
      <c r="P6" s="3" t="str">
        <f>IFERROR(__xludf.DUMMYFUNCTION("""COMPUTED_VALUE"""),"Walking case report lol")</f>
        <v>Walking case report lol</v>
      </c>
      <c r="Q6" s="3">
        <f>IFERROR(__xludf.DUMMYFUNCTION("""COMPUTED_VALUE"""),1.709698024E9)</f>
        <v>1709698024</v>
      </c>
      <c r="R6" s="3" t="str">
        <f>IFERROR(__xludf.DUMMYFUNCTION("""COMPUTED_VALUE"""),"t3_1b7i6pv")</f>
        <v>t3_1b7i6pv</v>
      </c>
      <c r="S6" s="3" t="str">
        <f>IFERROR(__xludf.DUMMYFUNCTION("""COMPUTED_VALUE"""),"top_level")</f>
        <v>top_level</v>
      </c>
    </row>
    <row r="7">
      <c r="A7" s="5" t="s">
        <v>523</v>
      </c>
      <c r="N7" s="3">
        <f>IFERROR(__xludf.DUMMYFUNCTION("SPLIT(A7,"","")"),5.0)</f>
        <v>5</v>
      </c>
      <c r="O7" s="3" t="str">
        <f>IFERROR(__xludf.DUMMYFUNCTION("""COMPUTED_VALUE"""),"kqn2e4w")</f>
        <v>kqn2e4w</v>
      </c>
      <c r="P7" s="3" t="str">
        <f>IFERROR(__xludf.DUMMYFUNCTION("""COMPUTED_VALUE"""),"I do not have taste or smell since December 13")</f>
        <v>I do not have taste or smell since December 13</v>
      </c>
      <c r="Q7" s="3" t="str">
        <f>IFERROR(__xludf.DUMMYFUNCTION("""COMPUTED_VALUE""")," 2020. Doubtful itâ€™s ever coming back :(")</f>
        <v> 2020. Doubtful itâ€™s ever coming back :(</v>
      </c>
      <c r="R7" s="3">
        <f>IFERROR(__xludf.DUMMYFUNCTION("""COMPUTED_VALUE"""),1.708056296E9)</f>
        <v>1708056296</v>
      </c>
      <c r="S7" s="3" t="str">
        <f>IFERROR(__xludf.DUMMYFUNCTION("""COMPUTED_VALUE"""),"t3_1arvxa0")</f>
        <v>t3_1arvxa0</v>
      </c>
      <c r="T7" s="3" t="str">
        <f>IFERROR(__xludf.DUMMYFUNCTION("""COMPUTED_VALUE"""),"top_level")</f>
        <v>top_level</v>
      </c>
    </row>
    <row r="8">
      <c r="A8" s="5" t="s">
        <v>524</v>
      </c>
      <c r="N8" s="3">
        <f>IFERROR(__xludf.DUMMYFUNCTION("SPLIT(A8,"","")"),7528.0)</f>
        <v>7528</v>
      </c>
      <c r="O8" s="3" t="str">
        <f>IFERROR(__xludf.DUMMYFUNCTION("""COMPUTED_VALUE"""),"kttbcnb")</f>
        <v>kttbcnb</v>
      </c>
      <c r="P8" s="3" t="str">
        <f>IFERROR(__xludf.DUMMYFUNCTION("""COMPUTED_VALUE"""),"Straight out of the DNC playbook: accuse others of that which you are guilty.")</f>
        <v>Straight out of the DNC playbook: accuse others of that which you are guilty.</v>
      </c>
      <c r="Q8" s="3">
        <f>IFERROR(__xludf.DUMMYFUNCTION("""COMPUTED_VALUE"""),1.709842563E9)</f>
        <v>1709842563</v>
      </c>
      <c r="R8" s="3" t="str">
        <f>IFERROR(__xludf.DUMMYFUNCTION("""COMPUTED_VALUE"""),"t3_1b8slxr")</f>
        <v>t3_1b8slxr</v>
      </c>
      <c r="S8" s="3" t="str">
        <f>IFERROR(__xludf.DUMMYFUNCTION("""COMPUTED_VALUE"""),"top_level")</f>
        <v>top_level</v>
      </c>
    </row>
    <row r="9">
      <c r="A9" s="5" t="s">
        <v>525</v>
      </c>
      <c r="N9" s="3">
        <f>IFERROR(__xludf.DUMMYFUNCTION("SPLIT(A9,"","")"),4820.0)</f>
        <v>4820</v>
      </c>
      <c r="O9" s="3" t="str">
        <f>IFERROR(__xludf.DUMMYFUNCTION("""COMPUTED_VALUE"""),"ks3xmnq")</f>
        <v>ks3xmnq</v>
      </c>
      <c r="P9" s="3" t="str">
        <f>IFERROR(__xludf.DUMMYFUNCTION("""COMPUTED_VALUE"""),"You are wrong OP. [Here](https://m.youtube.com/watch?v=dQw4w9WgXcQ) is where covid started.")</f>
        <v>You are wrong OP. [Here](https://m.youtube.com/watch?v=dQw4w9WgXcQ) is where covid started.</v>
      </c>
      <c r="Q9" s="3">
        <f>IFERROR(__xludf.DUMMYFUNCTION("""COMPUTED_VALUE"""),1.708889308E9)</f>
        <v>1708889308</v>
      </c>
      <c r="R9" s="3" t="str">
        <f>IFERROR(__xludf.DUMMYFUNCTION("""COMPUTED_VALUE"""),"t3_1azris8")</f>
        <v>t3_1azris8</v>
      </c>
      <c r="S9" s="3" t="str">
        <f>IFERROR(__xludf.DUMMYFUNCTION("""COMPUTED_VALUE"""),"top_level")</f>
        <v>top_level</v>
      </c>
    </row>
    <row r="10">
      <c r="A10" s="5" t="s">
        <v>526</v>
      </c>
      <c r="N10" s="3">
        <f>IFERROR(__xludf.DUMMYFUNCTION("SPLIT(A10,"","")"),6545.0)</f>
        <v>6545</v>
      </c>
      <c r="O10" s="3" t="str">
        <f>IFERROR(__xludf.DUMMYFUNCTION("""COMPUTED_VALUE"""),"ku2dcmb")</f>
        <v>ku2dcmb</v>
      </c>
      <c r="P10" s="3" t="str">
        <f>IFERROR(__xludf.DUMMYFUNCTION("""COMPUTED_VALUE"""),"Iâ€™m not even a huge Mf guy and Iâ€™m really hoping that this isnâ€™t another sanctum/tota type league")</f>
        <v>Iâ€™m not even a huge Mf guy and Iâ€™m really hoping that this isnâ€™t another sanctum/tota type league</v>
      </c>
      <c r="Q10" s="3">
        <f>IFERROR(__xludf.DUMMYFUNCTION("""COMPUTED_VALUE"""),1.709989663E9)</f>
        <v>1709989663</v>
      </c>
      <c r="R10" s="3" t="str">
        <f>IFERROR(__xludf.DUMMYFUNCTION("""COMPUTED_VALUE"""),"t3_1bafal3")</f>
        <v>t3_1bafal3</v>
      </c>
      <c r="S10" s="3" t="str">
        <f>IFERROR(__xludf.DUMMYFUNCTION("""COMPUTED_VALUE"""),"top_level")</f>
        <v>top_level</v>
      </c>
    </row>
    <row r="11">
      <c r="A11" s="5" t="s">
        <v>527</v>
      </c>
      <c r="N11" s="3">
        <f>IFERROR(__xludf.DUMMYFUNCTION("SPLIT(A11,"","")"),5199.0)</f>
        <v>5199</v>
      </c>
      <c r="O11" s="3" t="str">
        <f>IFERROR(__xludf.DUMMYFUNCTION("""COMPUTED_VALUE"""),"krenxmw")</f>
        <v>krenxmw</v>
      </c>
      <c r="P11" s="3" t="str">
        <f>IFERROR(__xludf.DUMMYFUNCTION("""COMPUTED_VALUE"""),"Vaccines have never mattered when it comes to blood because it shouldn't effect the blood")</f>
        <v>Vaccines have never mattered when it comes to blood because it shouldn't effect the blood</v>
      </c>
      <c r="Q11" s="3" t="str">
        <f>IFERROR(__xludf.DUMMYFUNCTION("""COMPUTED_VALUE""")," the fact that it does means they seriously poisoned people. I was forced to take it by my job so yeah im pissed as I was very very very vocal against it.")</f>
        <v> the fact that it does means they seriously poisoned people. I was forced to take it by my job so yeah im pissed as I was very very very vocal against it.</v>
      </c>
      <c r="R11" s="3">
        <f>IFERROR(__xludf.DUMMYFUNCTION("""COMPUTED_VALUE"""),1.708491251E9)</f>
        <v>1708491251</v>
      </c>
      <c r="S11" s="3" t="str">
        <f>IFERROR(__xludf.DUMMYFUNCTION("""COMPUTED_VALUE"""),"t3_1avxss0")</f>
        <v>t3_1avxss0</v>
      </c>
      <c r="T11" s="3" t="str">
        <f>IFERROR(__xludf.DUMMYFUNCTION("""COMPUTED_VALUE"""),"top_level")</f>
        <v>top_level</v>
      </c>
    </row>
    <row r="12">
      <c r="A12" s="5" t="s">
        <v>528</v>
      </c>
      <c r="N12" s="3">
        <f>IFERROR(__xludf.DUMMYFUNCTION("SPLIT(A12,"","")"),8424.0)</f>
        <v>8424</v>
      </c>
      <c r="O12" s="3" t="str">
        <f>IFERROR(__xludf.DUMMYFUNCTION("""COMPUTED_VALUE"""),"krefl04")</f>
        <v>krefl04</v>
      </c>
      <c r="P12" s="3" t="str">
        <f>IFERROR(__xludf.DUMMYFUNCTION("""COMPUTED_VALUE"""),"going from hating someone to begging them not to go in seconds")</f>
        <v>going from hating someone to begging them not to go in seconds</v>
      </c>
      <c r="Q12" s="3">
        <f>IFERROR(__xludf.DUMMYFUNCTION("""COMPUTED_VALUE"""),1.7084874E9)</f>
        <v>1708487400</v>
      </c>
      <c r="R12" s="3" t="str">
        <f>IFERROR(__xludf.DUMMYFUNCTION("""COMPUTED_VALUE"""),"t3_1avlk7g")</f>
        <v>t3_1avlk7g</v>
      </c>
      <c r="S12" s="3" t="str">
        <f>IFERROR(__xludf.DUMMYFUNCTION("""COMPUTED_VALUE"""),"top_level")</f>
        <v>top_level</v>
      </c>
    </row>
    <row r="13">
      <c r="A13" s="5" t="s">
        <v>529</v>
      </c>
      <c r="N13" s="3">
        <f>IFERROR(__xludf.DUMMYFUNCTION("SPLIT(A13,"","")"),6478.0)</f>
        <v>6478</v>
      </c>
      <c r="O13" s="3" t="str">
        <f>IFERROR(__xludf.DUMMYFUNCTION("""COMPUTED_VALUE"""),"kv5mxpz")</f>
        <v>kv5mxpz</v>
      </c>
      <c r="P13" s="3" t="str">
        <f>IFERROR(__xludf.DUMMYFUNCTION("""COMPUTED_VALUE"""),"I had intense")</f>
        <v>I had intense</v>
      </c>
      <c r="Q13" s="3" t="str">
        <f>IFERROR(__xludf.DUMMYFUNCTION("""COMPUTED_VALUE""")," episodic chest pain. It felt like my sternum was being crushed. My *female* doctor told me it was just nerves and prescribed me Prozac. Several months (and a new provider) later")</f>
        <v> episodic chest pain. It felt like my sternum was being crushed. My *female* doctor told me it was just nerves and prescribed me Prozac. Several months (and a new provider) later</v>
      </c>
      <c r="R13" s="3" t="str">
        <f>IFERROR(__xludf.DUMMYFUNCTION("""COMPUTED_VALUE""")," I was diagnosed with celiac disease.")</f>
        <v> I was diagnosed with celiac disease.</v>
      </c>
      <c r="S13" s="3">
        <f>IFERROR(__xludf.DUMMYFUNCTION("""COMPUTED_VALUE"""),1.71060622E9)</f>
        <v>1710606220</v>
      </c>
      <c r="T13" s="3" t="str">
        <f>IFERROR(__xludf.DUMMYFUNCTION("""COMPUTED_VALUE"""),"t3_1bg7eyf")</f>
        <v>t3_1bg7eyf</v>
      </c>
      <c r="U13" s="3" t="str">
        <f>IFERROR(__xludf.DUMMYFUNCTION("""COMPUTED_VALUE"""),"top_level")</f>
        <v>top_level</v>
      </c>
    </row>
    <row r="14">
      <c r="A14" s="5" t="s">
        <v>530</v>
      </c>
      <c r="N14" s="3">
        <f>IFERROR(__xludf.DUMMYFUNCTION("SPLIT(A14,"","")"),3365.0)</f>
        <v>3365</v>
      </c>
      <c r="O14" s="3" t="str">
        <f>IFERROR(__xludf.DUMMYFUNCTION("""COMPUTED_VALUE"""),"ksbtcpu")</f>
        <v>ksbtcpu</v>
      </c>
      <c r="P14" s="3" t="str">
        <f>IFERROR(__xludf.DUMMYFUNCTION("""COMPUTED_VALUE"""),"It's all about novelty")</f>
        <v>It's all about novelty</v>
      </c>
      <c r="Q14" s="3" t="str">
        <f>IFERROR(__xludf.DUMMYFUNCTION("""COMPUTED_VALUE""")," babe. So")</f>
        <v> babe. So</v>
      </c>
      <c r="R14" s="3" t="str">
        <f>IFERROR(__xludf.DUMMYFUNCTION("""COMPUTED_VALUE""")," no.")</f>
        <v> no.</v>
      </c>
      <c r="S14" s="3">
        <f>IFERROR(__xludf.DUMMYFUNCTION("""COMPUTED_VALUE"""),1.709006535E9)</f>
        <v>1709006535</v>
      </c>
      <c r="T14" s="3" t="str">
        <f>IFERROR(__xludf.DUMMYFUNCTION("""COMPUTED_VALUE"""),"t3_1b0sk48")</f>
        <v>t3_1b0sk48</v>
      </c>
      <c r="U14" s="3" t="str">
        <f>IFERROR(__xludf.DUMMYFUNCTION("""COMPUTED_VALUE"""),"top_level")</f>
        <v>top_level</v>
      </c>
    </row>
    <row r="15">
      <c r="A15" s="5" t="s">
        <v>531</v>
      </c>
      <c r="N15" s="3">
        <f>IFERROR(__xludf.DUMMYFUNCTION("SPLIT(A15,"","")"),6273.0)</f>
        <v>6273</v>
      </c>
      <c r="O15" s="3" t="str">
        <f>IFERROR(__xludf.DUMMYFUNCTION("""COMPUTED_VALUE"""),"kv0gnly")</f>
        <v>kv0gnly</v>
      </c>
      <c r="P15" s="3" t="str">
        <f>IFERROR(__xludf.DUMMYFUNCTION("""COMPUTED_VALUE"""),"I handle dry ice on occasion. I can't imagine the pain that caused.Â Â 
 You definitely chose the right subreddit.Â I literally said ""WTF"" when I saw the photo.")</f>
        <v>I handle dry ice on occasion. I can't imagine the pain that caused.Â Â 
 You definitely chose the right subreddit.Â I literally said "WTF" when I saw the photo.</v>
      </c>
      <c r="Q15" s="3">
        <f>IFERROR(__xludf.DUMMYFUNCTION("""COMPUTED_VALUE"""),1.710520427E9)</f>
        <v>1710520427</v>
      </c>
      <c r="R15" s="3" t="str">
        <f>IFERROR(__xludf.DUMMYFUNCTION("""COMPUTED_VALUE"""),"t3_1bfhi0a")</f>
        <v>t3_1bfhi0a</v>
      </c>
      <c r="S15" s="3" t="str">
        <f>IFERROR(__xludf.DUMMYFUNCTION("""COMPUTED_VALUE"""),"top_level")</f>
        <v>top_level</v>
      </c>
    </row>
    <row r="16">
      <c r="A16" s="5" t="s">
        <v>532</v>
      </c>
      <c r="N16" s="3">
        <f>IFERROR(__xludf.DUMMYFUNCTION("SPLIT(A16,"","")"),7894.0)</f>
        <v>7894</v>
      </c>
      <c r="O16" s="3" t="str">
        <f>IFERROR(__xludf.DUMMYFUNCTION("""COMPUTED_VALUE"""),"krieluz")</f>
        <v>krieluz</v>
      </c>
      <c r="P16" s="3" t="str">
        <f>IFERROR(__xludf.DUMMYFUNCTION("""COMPUTED_VALUE"""),"Anxiety")</f>
        <v>Anxiety</v>
      </c>
      <c r="Q16" s="3">
        <f>IFERROR(__xludf.DUMMYFUNCTION("""COMPUTED_VALUE"""),1.708550701E9)</f>
        <v>1708550701</v>
      </c>
      <c r="R16" s="3" t="str">
        <f>IFERROR(__xludf.DUMMYFUNCTION("""COMPUTED_VALUE"""),"t3_1awgmk9")</f>
        <v>t3_1awgmk9</v>
      </c>
      <c r="S16" s="3" t="str">
        <f>IFERROR(__xludf.DUMMYFUNCTION("""COMPUTED_VALUE"""),"top_level")</f>
        <v>top_level</v>
      </c>
    </row>
    <row r="17">
      <c r="A17" s="5" t="s">
        <v>533</v>
      </c>
      <c r="N17" s="3">
        <f>IFERROR(__xludf.DUMMYFUNCTION("SPLIT(A17,"","")"),7107.0)</f>
        <v>7107</v>
      </c>
      <c r="O17" s="3" t="str">
        <f>IFERROR(__xludf.DUMMYFUNCTION("""COMPUTED_VALUE"""),"ksv78r3")</f>
        <v>ksv78r3</v>
      </c>
      <c r="P17" s="3" t="str">
        <f>IFERROR(__xludf.DUMMYFUNCTION("""COMPUTED_VALUE"""),"I have had swelling in my hands and feet. Sometimes due to heat but in the morning my hands are always a little swollen.
 I also havenâ€™t had â€œmorning sicknessâ€ - it has been all day and all night sickness that never stops. Half-way into my secon"&amp;"d trimester the vomiting calmed down which was great. I now only vomit SOMETIMES instead of daily XD")</f>
        <v>I have had swelling in my hands and feet. Sometimes due to heat but in the morning my hands are always a little swollen.
 I also havenâ€™t had â€œmorning sicknessâ€_x009d_ - it has been all day and all night sickness that never stops. Half-way into my second trimester the vomiting calmed down which was great. I now only vomit SOMETIMES instead of daily XD</v>
      </c>
      <c r="Q17" s="3">
        <f>IFERROR(__xludf.DUMMYFUNCTION("""COMPUTED_VALUE"""),1.70930863E9)</f>
        <v>1709308630</v>
      </c>
      <c r="R17" s="3" t="str">
        <f>IFERROR(__xludf.DUMMYFUNCTION("""COMPUTED_VALUE"""),"t3_1b3fn5m")</f>
        <v>t3_1b3fn5m</v>
      </c>
      <c r="S17" s="3" t="str">
        <f>IFERROR(__xludf.DUMMYFUNCTION("""COMPUTED_VALUE"""),"top_level")</f>
        <v>top_level</v>
      </c>
    </row>
    <row r="18">
      <c r="A18" s="5" t="s">
        <v>534</v>
      </c>
      <c r="N18" s="3">
        <f>IFERROR(__xludf.DUMMYFUNCTION("SPLIT(A18,"","")"),964.0)</f>
        <v>964</v>
      </c>
      <c r="O18" s="3" t="str">
        <f>IFERROR(__xludf.DUMMYFUNCTION("""COMPUTED_VALUE"""),"kupu17x")</f>
        <v>kupu17x</v>
      </c>
      <c r="P18" s="3" t="str">
        <f>IFERROR(__xludf.DUMMYFUNCTION("""COMPUTED_VALUE"""),"NEVER FORGET WHAT THEY DID")</f>
        <v>NEVER FORGET WHAT THEY DID</v>
      </c>
      <c r="Q18" s="3">
        <f>IFERROR(__xludf.DUMMYFUNCTION("""COMPUTED_VALUE"""),1.7103557E9)</f>
        <v>1710355700</v>
      </c>
      <c r="R18" s="3" t="str">
        <f>IFERROR(__xludf.DUMMYFUNCTION("""COMPUTED_VALUE"""),"t3_1bdp9ll")</f>
        <v>t3_1bdp9ll</v>
      </c>
      <c r="S18" s="3" t="str">
        <f>IFERROR(__xludf.DUMMYFUNCTION("""COMPUTED_VALUE"""),"top_level")</f>
        <v>top_level</v>
      </c>
    </row>
    <row r="19">
      <c r="A19" s="5" t="s">
        <v>535</v>
      </c>
      <c r="N19" s="3">
        <f>IFERROR(__xludf.DUMMYFUNCTION("SPLIT(A19,"","")"),9064.0)</f>
        <v>9064</v>
      </c>
      <c r="O19" s="3" t="str">
        <f>IFERROR(__xludf.DUMMYFUNCTION("""COMPUTED_VALUE"""),"ksv63a1")</f>
        <v>ksv63a1</v>
      </c>
      <c r="P19" s="3" t="str">
        <f>IFERROR(__xludf.DUMMYFUNCTION("""COMPUTED_VALUE"""),"All of them")</f>
        <v>All of them</v>
      </c>
      <c r="Q19" s="3">
        <f>IFERROR(__xludf.DUMMYFUNCTION("""COMPUTED_VALUE"""),1.709308241E9)</f>
        <v>1709308241</v>
      </c>
      <c r="R19" s="3" t="str">
        <f>IFERROR(__xludf.DUMMYFUNCTION("""COMPUTED_VALUE"""),"t3_1b3ubk1")</f>
        <v>t3_1b3ubk1</v>
      </c>
      <c r="S19" s="3" t="str">
        <f>IFERROR(__xludf.DUMMYFUNCTION("""COMPUTED_VALUE"""),"top_level")</f>
        <v>top_level</v>
      </c>
    </row>
    <row r="20">
      <c r="A20" s="5" t="s">
        <v>536</v>
      </c>
      <c r="N20" s="3">
        <f>IFERROR(__xludf.DUMMYFUNCTION("SPLIT(A20,"","")"),7466.0)</f>
        <v>7466</v>
      </c>
      <c r="O20" s="3" t="str">
        <f>IFERROR(__xludf.DUMMYFUNCTION("""COMPUTED_VALUE"""),"ktsvlcp")</f>
        <v>ktsvlcp</v>
      </c>
      <c r="P20" s="3" t="str">
        <f>IFERROR(__xludf.DUMMYFUNCTION("""COMPUTED_VALUE"""),"lol what?!?! I mean I know people donâ€™t like him but compared to current POTUS.")</f>
        <v>lol what?!?! I mean I know people donâ€™t like him but compared to current POTUS.</v>
      </c>
      <c r="Q20" s="3">
        <f>IFERROR(__xludf.DUMMYFUNCTION("""COMPUTED_VALUE"""),1.70983617E9)</f>
        <v>1709836170</v>
      </c>
      <c r="R20" s="3" t="str">
        <f>IFERROR(__xludf.DUMMYFUNCTION("""COMPUTED_VALUE"""),"t3_1b8slxr")</f>
        <v>t3_1b8slxr</v>
      </c>
      <c r="S20" s="3" t="str">
        <f>IFERROR(__xludf.DUMMYFUNCTION("""COMPUTED_VALUE"""),"top_level")</f>
        <v>top_level</v>
      </c>
    </row>
    <row r="21">
      <c r="A21" s="5" t="s">
        <v>537</v>
      </c>
      <c r="N21" s="3">
        <f>IFERROR(__xludf.DUMMYFUNCTION("SPLIT(A21,"","")"),7021.0)</f>
        <v>7021</v>
      </c>
      <c r="O21" s="3" t="str">
        <f>IFERROR(__xludf.DUMMYFUNCTION("""COMPUTED_VALUE"""),"ksvps3x")</f>
        <v>ksvps3x</v>
      </c>
      <c r="P21" s="3" t="str">
        <f>IFERROR(__xludf.DUMMYFUNCTION("""COMPUTED_VALUE"""),"Congratulations! Also YES. My husband and I were walking around target last night")</f>
        <v>Congratulations! Also YES. My husband and I were walking around target last night</v>
      </c>
      <c r="Q21" s="3" t="str">
        <f>IFERROR(__xludf.DUMMYFUNCTION("""COMPUTED_VALUE""")," and I just knew I was about to rip ass. I cannot help it")</f>
        <v> and I just knew I was about to rip ass. I cannot help it</v>
      </c>
      <c r="R21" s="3" t="str">
        <f>IFERROR(__xludf.DUMMYFUNCTION("""COMPUTED_VALUE""")," it just happens sometimes and thereâ€™s no stopping it. He got behind me and said do what you need to and blame it on me. Thatâ€™s true love ðŸ˜­ðŸ¤£")</f>
        <v> it just happens sometimes and thereâ€™s no stopping it. He got behind me and said do what you need to and blame it on me. Thatâ€™s true love ðŸ˜­ðŸ¤£</v>
      </c>
      <c r="S21" s="3">
        <f>IFERROR(__xludf.DUMMYFUNCTION("""COMPUTED_VALUE"""),1.709314834E9)</f>
        <v>1709314834</v>
      </c>
      <c r="T21" s="3" t="str">
        <f>IFERROR(__xludf.DUMMYFUNCTION("""COMPUTED_VALUE"""),"t3_1b3fn5m")</f>
        <v>t3_1b3fn5m</v>
      </c>
      <c r="U21" s="3" t="str">
        <f>IFERROR(__xludf.DUMMYFUNCTION("""COMPUTED_VALUE"""),"top_level")</f>
        <v>top_level</v>
      </c>
    </row>
    <row r="22">
      <c r="A22" s="5" t="s">
        <v>538</v>
      </c>
      <c r="N22" s="3">
        <f>IFERROR(__xludf.DUMMYFUNCTION("SPLIT(A22,"","")"),6594.0)</f>
        <v>6594</v>
      </c>
      <c r="O22" s="3" t="str">
        <f>IFERROR(__xludf.DUMMYFUNCTION("""COMPUTED_VALUE"""),"ku32pcw")</f>
        <v>ku32pcw</v>
      </c>
      <c r="P22" s="3" t="str">
        <f>IFERROR(__xludf.DUMMYFUNCTION("""COMPUTED_VALUE"""),"After affliction")</f>
        <v>After affliction</v>
      </c>
      <c r="Q22" s="3" t="str">
        <f>IFERROR(__xludf.DUMMYFUNCTION("""COMPUTED_VALUE""")," might go for chess for the next 4 months ;)")</f>
        <v> might go for chess for the next 4 months ;)</v>
      </c>
      <c r="R22" s="3">
        <f>IFERROR(__xludf.DUMMYFUNCTION("""COMPUTED_VALUE"""),1.709999904E9)</f>
        <v>1709999904</v>
      </c>
      <c r="S22" s="3" t="str">
        <f>IFERROR(__xludf.DUMMYFUNCTION("""COMPUTED_VALUE"""),"t3_1bafal3")</f>
        <v>t3_1bafal3</v>
      </c>
      <c r="T22" s="3" t="str">
        <f>IFERROR(__xludf.DUMMYFUNCTION("""COMPUTED_VALUE"""),"top_level")</f>
        <v>top_level</v>
      </c>
    </row>
    <row r="23">
      <c r="A23" s="5" t="s">
        <v>539</v>
      </c>
      <c r="N23" s="3">
        <f>IFERROR(__xludf.DUMMYFUNCTION("SPLIT(A23,"","")"),5966.0)</f>
        <v>5966</v>
      </c>
      <c r="O23" s="3" t="str">
        <f>IFERROR(__xludf.DUMMYFUNCTION("""COMPUTED_VALUE"""),"kvbd2ia")</f>
        <v>kvbd2ia</v>
      </c>
      <c r="P23" s="3" t="str">
        <f>IFERROR(__xludf.DUMMYFUNCTION("""COMPUTED_VALUE"""),"But does she do a good job ?")</f>
        <v>But does she do a good job ?</v>
      </c>
      <c r="Q23" s="3">
        <f>IFERROR(__xludf.DUMMYFUNCTION("""COMPUTED_VALUE"""),1.710700143E9)</f>
        <v>1710700143</v>
      </c>
      <c r="R23" s="3" t="str">
        <f>IFERROR(__xludf.DUMMYFUNCTION("""COMPUTED_VALUE"""),"t3_1bh3fmz")</f>
        <v>t3_1bh3fmz</v>
      </c>
      <c r="S23" s="3" t="str">
        <f>IFERROR(__xludf.DUMMYFUNCTION("""COMPUTED_VALUE"""),"top_level")</f>
        <v>top_level</v>
      </c>
    </row>
    <row r="24">
      <c r="A24" s="5" t="s">
        <v>540</v>
      </c>
      <c r="N24" s="3">
        <f>IFERROR(__xludf.DUMMYFUNCTION("SPLIT(A24,"","")"),7922.0)</f>
        <v>7922</v>
      </c>
      <c r="O24" s="3" t="str">
        <f>IFERROR(__xludf.DUMMYFUNCTION("""COMPUTED_VALUE"""),"krjiu86")</f>
        <v>krjiu86</v>
      </c>
      <c r="P24" s="3" t="str">
        <f>IFERROR(__xludf.DUMMYFUNCTION("""COMPUTED_VALUE"""),"Yawning and/or neck pain")</f>
        <v>Yawning and/or neck pain</v>
      </c>
      <c r="Q24" s="3">
        <f>IFERROR(__xludf.DUMMYFUNCTION("""COMPUTED_VALUE"""),1.70856503E9)</f>
        <v>1708565030</v>
      </c>
      <c r="R24" s="3" t="str">
        <f>IFERROR(__xludf.DUMMYFUNCTION("""COMPUTED_VALUE"""),"t3_1awgmk9")</f>
        <v>t3_1awgmk9</v>
      </c>
      <c r="S24" s="3" t="str">
        <f>IFERROR(__xludf.DUMMYFUNCTION("""COMPUTED_VALUE"""),"top_level")</f>
        <v>top_level</v>
      </c>
    </row>
    <row r="25">
      <c r="A25" s="5" t="s">
        <v>541</v>
      </c>
      <c r="N25" s="3">
        <f>IFERROR(__xludf.DUMMYFUNCTION("SPLIT(A25,"","")"),1854.0)</f>
        <v>1854</v>
      </c>
      <c r="O25" s="3" t="str">
        <f>IFERROR(__xludf.DUMMYFUNCTION("""COMPUTED_VALUE"""),"kuxhcf4")</f>
        <v>kuxhcf4</v>
      </c>
      <c r="P25" s="3" t="str">
        <f>IFERROR(__xludf.DUMMYFUNCTION("""COMPUTED_VALUE"""),"51 M and I'm still Novid. I have had all my vaccinations. My wife caught it in November. 
 We slept in different rooms and one of us was masked when in the same room.
 She took 2 weeks to test negative .")</f>
        <v>51 M and I'm still Novid. I have had all my vaccinations. My wife caught it in November. 
 We slept in different rooms and one of us was masked when in the same room.
 She took 2 weeks to test negative .</v>
      </c>
      <c r="Q25" s="3">
        <f>IFERROR(__xludf.DUMMYFUNCTION("""COMPUTED_VALUE"""),1.710466979E9)</f>
        <v>1710466979</v>
      </c>
      <c r="R25" s="3" t="str">
        <f>IFERROR(__xludf.DUMMYFUNCTION("""COMPUTED_VALUE"""),"t3_1bf22ot")</f>
        <v>t3_1bf22ot</v>
      </c>
      <c r="S25" s="3" t="str">
        <f>IFERROR(__xludf.DUMMYFUNCTION("""COMPUTED_VALUE"""),"top_level")</f>
        <v>top_level</v>
      </c>
    </row>
    <row r="26">
      <c r="A26" s="5" t="s">
        <v>542</v>
      </c>
      <c r="N26" s="3">
        <f>IFERROR(__xludf.DUMMYFUNCTION("SPLIT(A26,"","")"),9809.0)</f>
        <v>9809</v>
      </c>
      <c r="O26" s="3" t="str">
        <f>IFERROR(__xludf.DUMMYFUNCTION("""COMPUTED_VALUE"""),"kv38qkh")</f>
        <v>kv38qkh</v>
      </c>
      <c r="P26" s="3" t="str">
        <f>IFERROR(__xludf.DUMMYFUNCTION("""COMPUTED_VALUE"""),"I throw up and cry")</f>
        <v>I throw up and cry</v>
      </c>
      <c r="Q26" s="3">
        <f>IFERROR(__xludf.DUMMYFUNCTION("""COMPUTED_VALUE"""),1.710557554E9)</f>
        <v>1710557554</v>
      </c>
      <c r="R26" s="3" t="str">
        <f>IFERROR(__xludf.DUMMYFUNCTION("""COMPUTED_VALUE"""),"t3_1bftf7x")</f>
        <v>t3_1bftf7x</v>
      </c>
      <c r="S26" s="3" t="str">
        <f>IFERROR(__xludf.DUMMYFUNCTION("""COMPUTED_VALUE"""),"top_level")</f>
        <v>top_level</v>
      </c>
    </row>
    <row r="27">
      <c r="A27" s="5" t="s">
        <v>543</v>
      </c>
      <c r="N27" s="3">
        <f>IFERROR(__xludf.DUMMYFUNCTION("SPLIT(A27,"","")"),1793.0)</f>
        <v>1793</v>
      </c>
      <c r="O27" s="3" t="str">
        <f>IFERROR(__xludf.DUMMYFUNCTION("""COMPUTED_VALUE"""),"ku0wx5f")</f>
        <v>ku0wx5f</v>
      </c>
      <c r="P27" s="3" t="str">
        <f>IFERROR(__xludf.DUMMYFUNCTION("""COMPUTED_VALUE"""),"Time flies by so fast")</f>
        <v>Time flies by so fast</v>
      </c>
      <c r="Q27" s="3">
        <f>IFERROR(__xludf.DUMMYFUNCTION("""COMPUTED_VALUE"""),1.709958144E9)</f>
        <v>1709958144</v>
      </c>
      <c r="R27" s="3" t="str">
        <f>IFERROR(__xludf.DUMMYFUNCTION("""COMPUTED_VALUE"""),"t3_1b9wrbq")</f>
        <v>t3_1b9wrbq</v>
      </c>
      <c r="S27" s="3" t="str">
        <f>IFERROR(__xludf.DUMMYFUNCTION("""COMPUTED_VALUE"""),"top_level")</f>
        <v>top_level</v>
      </c>
    </row>
    <row r="28">
      <c r="A28" s="5" t="s">
        <v>544</v>
      </c>
      <c r="N28" s="3">
        <f>IFERROR(__xludf.DUMMYFUNCTION("SPLIT(A28,"","")"),3398.0)</f>
        <v>3398</v>
      </c>
      <c r="O28" s="3" t="str">
        <f>IFERROR(__xludf.DUMMYFUNCTION("""COMPUTED_VALUE"""),"krbxzkr")</f>
        <v>krbxzkr</v>
      </c>
      <c r="P28" s="3" t="str">
        <f>IFERROR(__xludf.DUMMYFUNCTION("""COMPUTED_VALUE"""),"ðŸ˜­ðŸ˜­ this is so sweet!")</f>
        <v>ðŸ˜­ðŸ˜­ this is so sweet!</v>
      </c>
      <c r="Q28" s="3">
        <f>IFERROR(__xludf.DUMMYFUNCTION("""COMPUTED_VALUE"""),1.708455303E9)</f>
        <v>1708455303</v>
      </c>
      <c r="R28" s="3" t="str">
        <f>IFERROR(__xludf.DUMMYFUNCTION("""COMPUTED_VALUE"""),"t3_1avovll")</f>
        <v>t3_1avovll</v>
      </c>
      <c r="S28" s="3" t="str">
        <f>IFERROR(__xludf.DUMMYFUNCTION("""COMPUTED_VALUE"""),"top_level")</f>
        <v>top_level</v>
      </c>
    </row>
    <row r="29">
      <c r="A29" s="5" t="s">
        <v>545</v>
      </c>
      <c r="N29" s="3">
        <f>IFERROR(__xludf.DUMMYFUNCTION("SPLIT(A29,"","")"),4134.0)</f>
        <v>4134</v>
      </c>
      <c r="O29" s="3" t="str">
        <f>IFERROR(__xludf.DUMMYFUNCTION("""COMPUTED_VALUE"""),"kre1rhq")</f>
        <v>kre1rhq</v>
      </c>
      <c r="P29" s="3" t="str">
        <f>IFERROR(__xludf.DUMMYFUNCTION("""COMPUTED_VALUE"""),"I haven't yet neither has my partner or my 80 year old dad we haven't stopped wearing masks at all so unsure if that has helped any")</f>
        <v>I haven't yet neither has my partner or my 80 year old dad we haven't stopped wearing masks at all so unsure if that has helped any</v>
      </c>
      <c r="Q29" s="3">
        <f>IFERROR(__xludf.DUMMYFUNCTION("""COMPUTED_VALUE"""),1.708481848E9)</f>
        <v>1708481848</v>
      </c>
      <c r="R29" s="3" t="str">
        <f>IFERROR(__xludf.DUMMYFUNCTION("""COMPUTED_VALUE"""),"t3_1avy5x5")</f>
        <v>t3_1avy5x5</v>
      </c>
      <c r="S29" s="3" t="str">
        <f>IFERROR(__xludf.DUMMYFUNCTION("""COMPUTED_VALUE"""),"top_level")</f>
        <v>top_level</v>
      </c>
    </row>
    <row r="30">
      <c r="A30" s="5" t="s">
        <v>546</v>
      </c>
      <c r="N30" s="3">
        <f>IFERROR(__xludf.DUMMYFUNCTION("SPLIT(A30,"","")"),10858.0)</f>
        <v>10858</v>
      </c>
      <c r="O30" s="3" t="str">
        <f>IFERROR(__xludf.DUMMYFUNCTION("""COMPUTED_VALUE"""),"kvu4ki0")</f>
        <v>kvu4ki0</v>
      </c>
      <c r="P30" s="3" t="str">
        <f>IFERROR(__xludf.DUMMYFUNCTION("""COMPUTED_VALUE"""),"Yes!!! I realized how powerful my mind was and now I try to be more careful with my thoughts and health anxiety.")</f>
        <v>Yes!!! I realized how powerful my mind was and now I try to be more careful with my thoughts and health anxiety.</v>
      </c>
      <c r="Q30" s="3">
        <f>IFERROR(__xludf.DUMMYFUNCTION("""COMPUTED_VALUE"""),1.710989926E9)</f>
        <v>1710989926</v>
      </c>
      <c r="R30" s="3" t="str">
        <f>IFERROR(__xludf.DUMMYFUNCTION("""COMPUTED_VALUE"""),"t3_1bjro79")</f>
        <v>t3_1bjro79</v>
      </c>
      <c r="S30" s="3" t="str">
        <f>IFERROR(__xludf.DUMMYFUNCTION("""COMPUTED_VALUE"""),"top_level")</f>
        <v>top_level</v>
      </c>
    </row>
    <row r="31">
      <c r="A31" s="5" t="s">
        <v>547</v>
      </c>
      <c r="N31" s="3">
        <f>IFERROR(__xludf.DUMMYFUNCTION("SPLIT(A31,"","")"),9580.0)</f>
        <v>9580</v>
      </c>
      <c r="O31" s="3" t="str">
        <f>IFERROR(__xludf.DUMMYFUNCTION("""COMPUTED_VALUE"""),"kvruy4a")</f>
        <v>kvruy4a</v>
      </c>
      <c r="P31" s="3" t="str">
        <f>IFERROR(__xludf.DUMMYFUNCTION("""COMPUTED_VALUE"""),"Dizziness and not being able to focus are my main issues.")</f>
        <v>Dizziness and not being able to focus are my main issues.</v>
      </c>
      <c r="Q31" s="3">
        <f>IFERROR(__xludf.DUMMYFUNCTION("""COMPUTED_VALUE"""),1.710960668E9)</f>
        <v>1710960668</v>
      </c>
      <c r="R31" s="3" t="str">
        <f>IFERROR(__xludf.DUMMYFUNCTION("""COMPUTED_VALUE"""),"t3_1bj99dj")</f>
        <v>t3_1bj99dj</v>
      </c>
      <c r="S31" s="3" t="str">
        <f>IFERROR(__xludf.DUMMYFUNCTION("""COMPUTED_VALUE"""),"top_level")</f>
        <v>top_level</v>
      </c>
    </row>
    <row r="32">
      <c r="A32" s="5" t="s">
        <v>548</v>
      </c>
      <c r="N32" s="3">
        <f>IFERROR(__xludf.DUMMYFUNCTION("SPLIT(A32,"","")"),4847.0)</f>
        <v>4847</v>
      </c>
      <c r="O32" s="3" t="str">
        <f>IFERROR(__xludf.DUMMYFUNCTION("""COMPUTED_VALUE"""),"kup8ieo")</f>
        <v>kup8ieo</v>
      </c>
      <c r="P32" s="3" t="str">
        <f>IFERROR(__xludf.DUMMYFUNCTION("""COMPUTED_VALUE"""),"I saw a doc on Robbins and the sheer energy and amount of people absolutely captivated by every word spoken by him as he comes on stage is unsettling.
 I always said he leads these long workshops that costs thousands of dollars not because he cares but "&amp;"because he runs a cult.")</f>
        <v>I saw a doc on Robbins and the sheer energy and amount of people absolutely captivated by every word spoken by him as he comes on stage is unsettling.
 I always said he leads these long workshops that costs thousands of dollars not because he cares but because he runs a cult.</v>
      </c>
      <c r="Q32" s="3">
        <f>IFERROR(__xludf.DUMMYFUNCTION("""COMPUTED_VALUE"""),1.710348718E9)</f>
        <v>1710348718</v>
      </c>
      <c r="R32" s="3" t="str">
        <f>IFERROR(__xludf.DUMMYFUNCTION("""COMPUTED_VALUE"""),"t3_1bdlcra")</f>
        <v>t3_1bdlcra</v>
      </c>
      <c r="S32" s="3" t="str">
        <f>IFERROR(__xludf.DUMMYFUNCTION("""COMPUTED_VALUE"""),"top_level")</f>
        <v>top_level</v>
      </c>
    </row>
    <row r="33">
      <c r="A33" s="5" t="s">
        <v>549</v>
      </c>
      <c r="N33" s="3">
        <f>IFERROR(__xludf.DUMMYFUNCTION("SPLIT(A33,"","")"),3199.0)</f>
        <v>3199</v>
      </c>
      <c r="O33" s="3" t="str">
        <f>IFERROR(__xludf.DUMMYFUNCTION("""COMPUTED_VALUE"""),"kqsitd2")</f>
        <v>kqsitd2</v>
      </c>
      <c r="P33" s="3" t="str">
        <f>IFERROR(__xludf.DUMMYFUNCTION("""COMPUTED_VALUE"""),"Knowing her")</f>
        <v>Knowing her</v>
      </c>
      <c r="Q33" s="3" t="str">
        <f>IFERROR(__xludf.DUMMYFUNCTION("""COMPUTED_VALUE""")," she'd claim it somehow killed 14 million")</f>
        <v> she'd claim it somehow killed 14 million</v>
      </c>
      <c r="R33" s="3">
        <f>IFERROR(__xludf.DUMMYFUNCTION("""COMPUTED_VALUE"""),1.708142972E9)</f>
        <v>1708142972</v>
      </c>
      <c r="S33" s="3" t="str">
        <f>IFERROR(__xludf.DUMMYFUNCTION("""COMPUTED_VALUE"""),"t3_1asr697")</f>
        <v>t3_1asr697</v>
      </c>
      <c r="T33" s="3" t="str">
        <f>IFERROR(__xludf.DUMMYFUNCTION("""COMPUTED_VALUE"""),"top_level")</f>
        <v>top_level</v>
      </c>
    </row>
    <row r="34">
      <c r="A34" s="5" t="s">
        <v>550</v>
      </c>
      <c r="N34" s="3">
        <f>IFERROR(__xludf.DUMMYFUNCTION("SPLIT(A34,"","")"),4076.0)</f>
        <v>4076</v>
      </c>
      <c r="O34" s="3" t="str">
        <f>IFERROR(__xludf.DUMMYFUNCTION("""COMPUTED_VALUE"""),"kre1aod")</f>
        <v>kre1aod</v>
      </c>
      <c r="P34" s="3" t="str">
        <f>IFERROR(__xludf.DUMMYFUNCTION("""COMPUTED_VALUE"""),"I still haven't. Lots of relatives and coworkers have got it a few times.")</f>
        <v>I still haven't. Lots of relatives and coworkers have got it a few times.</v>
      </c>
      <c r="Q34" s="3">
        <f>IFERROR(__xludf.DUMMYFUNCTION("""COMPUTED_VALUE"""),1.708481668E9)</f>
        <v>1708481668</v>
      </c>
      <c r="R34" s="3" t="str">
        <f>IFERROR(__xludf.DUMMYFUNCTION("""COMPUTED_VALUE"""),"t3_1avy5x5")</f>
        <v>t3_1avy5x5</v>
      </c>
      <c r="S34" s="3" t="str">
        <f>IFERROR(__xludf.DUMMYFUNCTION("""COMPUTED_VALUE"""),"top_level")</f>
        <v>top_level</v>
      </c>
    </row>
    <row r="35">
      <c r="A35" s="5" t="s">
        <v>551</v>
      </c>
      <c r="N35" s="3">
        <f>IFERROR(__xludf.DUMMYFUNCTION("SPLIT(A35,"","")"),93.0)</f>
        <v>93</v>
      </c>
      <c r="O35" s="3" t="str">
        <f>IFERROR(__xludf.DUMMYFUNCTION("""COMPUTED_VALUE"""),"kuv28r8")</f>
        <v>kuv28r8</v>
      </c>
      <c r="P35" s="3" t="str">
        <f>IFERROR(__xludf.DUMMYFUNCTION("""COMPUTED_VALUE"""),"Not just the kids. There's definitely aspects I miss. No traffic on my way to work")</f>
        <v>Not just the kids. There's definitely aspects I miss. No traffic on my way to work</v>
      </c>
      <c r="Q35" s="3" t="str">
        <f>IFERROR(__xludf.DUMMYFUNCTION("""COMPUTED_VALUE""")," engineers were all WFH so parking was easy")</f>
        <v> engineers were all WFH so parking was easy</v>
      </c>
      <c r="R35" s="3" t="str">
        <f>IFERROR(__xludf.DUMMYFUNCTION("""COMPUTED_VALUE""")," elderly hours at the grocery stores.")</f>
        <v> elderly hours at the grocery stores.</v>
      </c>
      <c r="S35" s="3">
        <f>IFERROR(__xludf.DUMMYFUNCTION("""COMPUTED_VALUE"""),1.710436673E9)</f>
        <v>1710436673</v>
      </c>
      <c r="T35" s="3" t="str">
        <f>IFERROR(__xludf.DUMMYFUNCTION("""COMPUTED_VALUE"""),"t3_1begi3b")</f>
        <v>t3_1begi3b</v>
      </c>
      <c r="U35" s="3" t="str">
        <f>IFERROR(__xludf.DUMMYFUNCTION("""COMPUTED_VALUE"""),"top_level")</f>
        <v>top_level</v>
      </c>
    </row>
    <row r="36">
      <c r="A36" s="5" t="s">
        <v>552</v>
      </c>
      <c r="N36" s="3">
        <f>IFERROR(__xludf.DUMMYFUNCTION("SPLIT(A36,"","")"),1852.0)</f>
        <v>1852</v>
      </c>
      <c r="O36" s="3" t="str">
        <f>IFERROR(__xludf.DUMMYFUNCTION("""COMPUTED_VALUE"""),"kuxgm46")</f>
        <v>kuxgm46</v>
      </c>
      <c r="P36" s="3" t="str">
        <f>IFERROR(__xludf.DUMMYFUNCTION("""COMPUTED_VALUE"""),"I've never got it and got tested every time I was exposed. I did get vaccinated as soon as possible. 
 I did get sick in January of 2020 before COVID was supposed to be in the U.S. I've wondered if that was COVID.")</f>
        <v>I've never got it and got tested every time I was exposed. I did get vaccinated as soon as possible. 
 I did get sick in January of 2020 before COVID was supposed to be in the U.S. I've wondered if that was COVID.</v>
      </c>
      <c r="Q36" s="3">
        <f>IFERROR(__xludf.DUMMYFUNCTION("""COMPUTED_VALUE"""),1.710466688E9)</f>
        <v>1710466688</v>
      </c>
      <c r="R36" s="3" t="str">
        <f>IFERROR(__xludf.DUMMYFUNCTION("""COMPUTED_VALUE"""),"t3_1bf22ot")</f>
        <v>t3_1bf22ot</v>
      </c>
      <c r="S36" s="3" t="str">
        <f>IFERROR(__xludf.DUMMYFUNCTION("""COMPUTED_VALUE"""),"top_level")</f>
        <v>top_level</v>
      </c>
    </row>
    <row r="37">
      <c r="A37" s="5" t="s">
        <v>553</v>
      </c>
      <c r="N37" s="3">
        <f>IFERROR(__xludf.DUMMYFUNCTION("SPLIT(A37,"","")"),10380.0)</f>
        <v>10380</v>
      </c>
      <c r="O37" s="3" t="str">
        <f>IFERROR(__xludf.DUMMYFUNCTION("""COMPUTED_VALUE"""),"kv0udb0")</f>
        <v>kv0udb0</v>
      </c>
      <c r="P37" s="3" t="str">
        <f>IFERROR(__xludf.DUMMYFUNCTION("""COMPUTED_VALUE"""),"Could be a pressed nerve. I talked with my urologist today and he mentioned a patient with the exact same symptom")</f>
        <v>Could be a pressed nerve. I talked with my urologist today and he mentioned a patient with the exact same symptom</v>
      </c>
      <c r="Q37" s="3" t="str">
        <f>IFERROR(__xludf.DUMMYFUNCTION("""COMPUTED_VALUE""")," yet his complaint was on the tip of the penis. Doc said it resolved on its own.")</f>
        <v> yet his complaint was on the tip of the penis. Doc said it resolved on its own.</v>
      </c>
      <c r="R37" s="3">
        <f>IFERROR(__xludf.DUMMYFUNCTION("""COMPUTED_VALUE"""),1.710525018E9)</f>
        <v>1710525018</v>
      </c>
      <c r="S37" s="3" t="str">
        <f>IFERROR(__xludf.DUMMYFUNCTION("""COMPUTED_VALUE"""),"t3_1bfdzgx")</f>
        <v>t3_1bfdzgx</v>
      </c>
      <c r="T37" s="3" t="str">
        <f>IFERROR(__xludf.DUMMYFUNCTION("""COMPUTED_VALUE"""),"top_level")</f>
        <v>top_level</v>
      </c>
    </row>
    <row r="38">
      <c r="A38" s="5" t="s">
        <v>554</v>
      </c>
      <c r="N38" s="3">
        <f>IFERROR(__xludf.DUMMYFUNCTION("SPLIT(A38,"","")"),9419.0)</f>
        <v>9419</v>
      </c>
      <c r="O38" s="3" t="str">
        <f>IFERROR(__xludf.DUMMYFUNCTION("""COMPUTED_VALUE"""),"kueoi0m")</f>
        <v>kueoi0m</v>
      </c>
      <c r="P38" s="3" t="str">
        <f>IFERROR(__xludf.DUMMYFUNCTION("""COMPUTED_VALUE"""),"Iâ€™m not sure if this would be a symptom of depression or something else")</f>
        <v>Iâ€™m not sure if this would be a symptom of depression or something else</v>
      </c>
      <c r="Q38" s="3" t="str">
        <f>IFERROR(__xludf.DUMMYFUNCTION("""COMPUTED_VALUE""")," but I tend to create stories of myself with people that donâ€™t exist in my head to feel like I have done something.")</f>
        <v> but I tend to create stories of myself with people that donâ€™t exist in my head to feel like I have done something.</v>
      </c>
      <c r="R38" s="3">
        <f>IFERROR(__xludf.DUMMYFUNCTION("""COMPUTED_VALUE"""),1.710183667E9)</f>
        <v>1710183667</v>
      </c>
      <c r="S38" s="3" t="str">
        <f>IFERROR(__xludf.DUMMYFUNCTION("""COMPUTED_VALUE"""),"t3_1bbljf4")</f>
        <v>t3_1bbljf4</v>
      </c>
      <c r="T38" s="3" t="str">
        <f>IFERROR(__xludf.DUMMYFUNCTION("""COMPUTED_VALUE"""),"top_level")</f>
        <v>top_level</v>
      </c>
    </row>
    <row r="39">
      <c r="A39" s="5" t="s">
        <v>555</v>
      </c>
      <c r="N39" s="3">
        <f>IFERROR(__xludf.DUMMYFUNCTION("SPLIT(A39,"","")"),325.0)</f>
        <v>325</v>
      </c>
      <c r="O39" s="3" t="str">
        <f>IFERROR(__xludf.DUMMYFUNCTION("""COMPUTED_VALUE"""),"kv8uu3j")</f>
        <v>kv8uu3j</v>
      </c>
      <c r="P39" s="3" t="str">
        <f>IFERROR(__xludf.DUMMYFUNCTION("""COMPUTED_VALUE"""),"CDC says your fine to go public a day after fever is gone")</f>
        <v>CDC says your fine to go public a day after fever is gone</v>
      </c>
      <c r="Q39" s="3">
        <f>IFERROR(__xludf.DUMMYFUNCTION("""COMPUTED_VALUE"""),1.710654717E9)</f>
        <v>1710654717</v>
      </c>
      <c r="R39" s="3" t="str">
        <f>IFERROR(__xludf.DUMMYFUNCTION("""COMPUTED_VALUE"""),"t3_1bgd00s")</f>
        <v>t3_1bgd00s</v>
      </c>
      <c r="S39" s="3" t="str">
        <f>IFERROR(__xludf.DUMMYFUNCTION("""COMPUTED_VALUE"""),"top_level")</f>
        <v>top_level</v>
      </c>
    </row>
    <row r="40">
      <c r="A40" s="5" t="s">
        <v>556</v>
      </c>
      <c r="N40" s="3">
        <f>IFERROR(__xludf.DUMMYFUNCTION("SPLIT(A40,"","")"),469.0)</f>
        <v>469</v>
      </c>
      <c r="O40" s="3" t="str">
        <f>IFERROR(__xludf.DUMMYFUNCTION("""COMPUTED_VALUE"""),"ktm99y4")</f>
        <v>ktm99y4</v>
      </c>
      <c r="P40" s="3" t="str">
        <f>IFERROR(__xludf.DUMMYFUNCTION("""COMPUTED_VALUE"""),"At that rate Covid is gonna need a vaccine against him.")</f>
        <v>At that rate Covid is gonna need a vaccine against him.</v>
      </c>
      <c r="Q40" s="3">
        <f>IFERROR(__xludf.DUMMYFUNCTION("""COMPUTED_VALUE"""),1.709738118E9)</f>
        <v>1709738118</v>
      </c>
      <c r="R40" s="3" t="str">
        <f>IFERROR(__xludf.DUMMYFUNCTION("""COMPUTED_VALUE"""),"t3_1b7x50o")</f>
        <v>t3_1b7x50o</v>
      </c>
      <c r="S40" s="3" t="str">
        <f>IFERROR(__xludf.DUMMYFUNCTION("""COMPUTED_VALUE"""),"top_level")</f>
        <v>top_level</v>
      </c>
    </row>
    <row r="41">
      <c r="A41" s="5" t="s">
        <v>557</v>
      </c>
      <c r="N41" s="3">
        <f>IFERROR(__xludf.DUMMYFUNCTION("SPLIT(A41,"","")"),10361.0)</f>
        <v>10361</v>
      </c>
      <c r="O41" s="3" t="str">
        <f>IFERROR(__xludf.DUMMYFUNCTION("""COMPUTED_VALUE"""),"kumb22r")</f>
        <v>kumb22r</v>
      </c>
      <c r="P41" s="3" t="str">
        <f>IFERROR(__xludf.DUMMYFUNCTION("""COMPUTED_VALUE"""),"Wait am i strange for stockpiling these items?")</f>
        <v>Wait am i strange for stockpiling these items?</v>
      </c>
      <c r="Q41" s="3">
        <f>IFERROR(__xludf.DUMMYFUNCTION("""COMPUTED_VALUE"""),1.710296503E9)</f>
        <v>1710296503</v>
      </c>
      <c r="R41" s="3" t="str">
        <f>IFERROR(__xludf.DUMMYFUNCTION("""COMPUTED_VALUE"""),"t3_1bddhpc")</f>
        <v>t3_1bddhpc</v>
      </c>
      <c r="S41" s="3" t="str">
        <f>IFERROR(__xludf.DUMMYFUNCTION("""COMPUTED_VALUE"""),"top_level")</f>
        <v>top_level</v>
      </c>
    </row>
    <row r="42">
      <c r="A42" s="5" t="s">
        <v>558</v>
      </c>
      <c r="N42" s="3">
        <f>IFERROR(__xludf.DUMMYFUNCTION("SPLIT(A42,"","")"),8875.0)</f>
        <v>8875</v>
      </c>
      <c r="O42" s="3" t="str">
        <f>IFERROR(__xludf.DUMMYFUNCTION("""COMPUTED_VALUE"""),"ksn71xj")</f>
        <v>ksn71xj</v>
      </c>
      <c r="P42" s="3" t="str">
        <f>IFERROR(__xludf.DUMMYFUNCTION("""COMPUTED_VALUE"""),"I had a hysterectomy a few years ago but I used to find cramp bark tea helpful when I had periods")</f>
        <v>I had a hysterectomy a few years ago but I used to find cramp bark tea helpful when I had periods</v>
      </c>
      <c r="Q42" s="3">
        <f>IFERROR(__xludf.DUMMYFUNCTION("""COMPUTED_VALUE"""),1.709177358E9)</f>
        <v>1709177358</v>
      </c>
      <c r="R42" s="3" t="str">
        <f>IFERROR(__xludf.DUMMYFUNCTION("""COMPUTED_VALUE"""),"t3_1b2hxmz")</f>
        <v>t3_1b2hxmz</v>
      </c>
      <c r="S42" s="3" t="str">
        <f>IFERROR(__xludf.DUMMYFUNCTION("""COMPUTED_VALUE"""),"top_level")</f>
        <v>top_level</v>
      </c>
    </row>
    <row r="43">
      <c r="A43" s="5" t="s">
        <v>559</v>
      </c>
      <c r="N43" s="3">
        <f>IFERROR(__xludf.DUMMYFUNCTION("SPLIT(A43,"","")"),6702.0)</f>
        <v>6702</v>
      </c>
      <c r="O43" s="3" t="str">
        <f>IFERROR(__xludf.DUMMYFUNCTION("""COMPUTED_VALUE"""),"kvzotpu")</f>
        <v>kvzotpu</v>
      </c>
      <c r="P43" s="3" t="str">
        <f>IFERROR(__xludf.DUMMYFUNCTION("""COMPUTED_VALUE"""),"Heart palpitations!! This was my first symptom that made me test early and theyâ€™ve been happening on and off the whole time. Iâ€™m 17 weeks now. I also got them when stopping birth control so I think itâ€™s tied to my changing hormones")</f>
        <v>Heart palpitations!! This was my first symptom that made me test early and theyâ€™ve been happening on and off the whole time. Iâ€™m 17 weeks now. I also got them when stopping birth control so I think itâ€™s tied to my changing hormones</v>
      </c>
      <c r="Q43" s="3">
        <f>IFERROR(__xludf.DUMMYFUNCTION("""COMPUTED_VALUE"""),1.711075657E9)</f>
        <v>1711075657</v>
      </c>
      <c r="R43" s="3" t="str">
        <f>IFERROR(__xludf.DUMMYFUNCTION("""COMPUTED_VALUE"""),"t3_1bkewy0")</f>
        <v>t3_1bkewy0</v>
      </c>
      <c r="S43" s="3" t="str">
        <f>IFERROR(__xludf.DUMMYFUNCTION("""COMPUTED_VALUE"""),"top_level")</f>
        <v>top_level</v>
      </c>
    </row>
    <row r="44">
      <c r="A44" s="5" t="s">
        <v>560</v>
      </c>
      <c r="N44" s="3">
        <f>IFERROR(__xludf.DUMMYFUNCTION("SPLIT(A44,"","")"),7736.0)</f>
        <v>7736</v>
      </c>
      <c r="O44" s="3" t="str">
        <f>IFERROR(__xludf.DUMMYFUNCTION("""COMPUTED_VALUE"""),"kv9jf2f")</f>
        <v>kv9jf2f</v>
      </c>
      <c r="P44" s="3" t="str">
        <f>IFERROR(__xludf.DUMMYFUNCTION("""COMPUTED_VALUE"""),"I *liked* maths. Shame none of the maths teachers liked me.")</f>
        <v>I *liked* maths. Shame none of the maths teachers liked me.</v>
      </c>
      <c r="Q44" s="3">
        <f>IFERROR(__xludf.DUMMYFUNCTION("""COMPUTED_VALUE"""),1.710672972E9)</f>
        <v>1710672972</v>
      </c>
      <c r="R44" s="3" t="str">
        <f>IFERROR(__xludf.DUMMYFUNCTION("""COMPUTED_VALUE"""),"t3_1bglje0")</f>
        <v>t3_1bglje0</v>
      </c>
      <c r="S44" s="3" t="str">
        <f>IFERROR(__xludf.DUMMYFUNCTION("""COMPUTED_VALUE"""),"top_level")</f>
        <v>top_level</v>
      </c>
    </row>
    <row r="45">
      <c r="A45" s="5" t="s">
        <v>561</v>
      </c>
      <c r="N45" s="3">
        <f>IFERROR(__xludf.DUMMYFUNCTION("SPLIT(A45,"","")"),8858.0)</f>
        <v>8858</v>
      </c>
      <c r="O45" s="3" t="str">
        <f>IFERROR(__xludf.DUMMYFUNCTION("""COMPUTED_VALUE"""),"kslljth")</f>
        <v>kslljth</v>
      </c>
      <c r="P45" s="3" t="str">
        <f>IFERROR(__xludf.DUMMYFUNCTION("""COMPUTED_VALUE"""),"Chamomile tea with lots of honey helps for me.")</f>
        <v>Chamomile tea with lots of honey helps for me.</v>
      </c>
      <c r="Q45" s="3">
        <f>IFERROR(__xludf.DUMMYFUNCTION("""COMPUTED_VALUE"""),1.709156457E9)</f>
        <v>1709156457</v>
      </c>
      <c r="R45" s="3" t="str">
        <f>IFERROR(__xludf.DUMMYFUNCTION("""COMPUTED_VALUE"""),"t3_1b2hxmz")</f>
        <v>t3_1b2hxmz</v>
      </c>
      <c r="S45" s="3" t="str">
        <f>IFERROR(__xludf.DUMMYFUNCTION("""COMPUTED_VALUE"""),"top_level")</f>
        <v>top_level</v>
      </c>
    </row>
    <row r="46">
      <c r="A46" s="5" t="s">
        <v>562</v>
      </c>
      <c r="N46" s="3">
        <f>IFERROR(__xludf.DUMMYFUNCTION("SPLIT(A46,"","")"),9911.0)</f>
        <v>9911</v>
      </c>
      <c r="O46" s="3" t="str">
        <f>IFERROR(__xludf.DUMMYFUNCTION("""COMPUTED_VALUE"""),"kv596hs")</f>
        <v>kv596hs</v>
      </c>
      <c r="P46" s="3" t="str">
        <f>IFERROR(__xludf.DUMMYFUNCTION("""COMPUTED_VALUE"""),"Probably nausea and feeling incredibly shaky and weak.")</f>
        <v>Probably nausea and feeling incredibly shaky and weak.</v>
      </c>
      <c r="Q46" s="3">
        <f>IFERROR(__xludf.DUMMYFUNCTION("""COMPUTED_VALUE"""),1.710601E9)</f>
        <v>1710601000</v>
      </c>
      <c r="R46" s="3" t="str">
        <f>IFERROR(__xludf.DUMMYFUNCTION("""COMPUTED_VALUE"""),"t3_1bftf7x")</f>
        <v>t3_1bftf7x</v>
      </c>
      <c r="S46" s="3" t="str">
        <f>IFERROR(__xludf.DUMMYFUNCTION("""COMPUTED_VALUE"""),"top_level")</f>
        <v>top_level</v>
      </c>
    </row>
    <row r="47">
      <c r="A47" s="5" t="s">
        <v>563</v>
      </c>
      <c r="N47" s="3">
        <f>IFERROR(__xludf.DUMMYFUNCTION("SPLIT(A47,"","")"),5382.0)</f>
        <v>5382</v>
      </c>
      <c r="O47" s="3" t="str">
        <f>IFERROR(__xludf.DUMMYFUNCTION("""COMPUTED_VALUE"""),"ks8ao4e")</f>
        <v>ks8ao4e</v>
      </c>
      <c r="P47" s="3" t="str">
        <f>IFERROR(__xludf.DUMMYFUNCTION("""COMPUTED_VALUE"""),"Me! I'm still social distancing and wearing my N95 everywhere (indoors and outdoors.) I wish there was a still coviding group here")</f>
        <v>Me! I'm still social distancing and wearing my N95 everywhere (indoors and outdoors.) I wish there was a still coviding group here</v>
      </c>
      <c r="Q47" s="3" t="str">
        <f>IFERROR(__xludf.DUMMYFUNCTION("""COMPUTED_VALUE""")," I might need to create one! I'd like to find more people to meet up with here that are covid cautious as well.")</f>
        <v> I might need to create one! I'd like to find more people to meet up with here that are covid cautious as well.</v>
      </c>
      <c r="R47" s="3">
        <f>IFERROR(__xludf.DUMMYFUNCTION("""COMPUTED_VALUE"""),1.708962033E9)</f>
        <v>1708962033</v>
      </c>
      <c r="S47" s="3" t="str">
        <f>IFERROR(__xludf.DUMMYFUNCTION("""COMPUTED_VALUE"""),"t3_1b0jd7n")</f>
        <v>t3_1b0jd7n</v>
      </c>
      <c r="T47" s="3" t="str">
        <f>IFERROR(__xludf.DUMMYFUNCTION("""COMPUTED_VALUE"""),"top_level")</f>
        <v>top_level</v>
      </c>
    </row>
    <row r="48">
      <c r="A48" s="5" t="s">
        <v>564</v>
      </c>
      <c r="N48" s="3">
        <f>IFERROR(__xludf.DUMMYFUNCTION("SPLIT(A48,"","")"),1926.0)</f>
        <v>1926</v>
      </c>
      <c r="O48" s="3" t="str">
        <f>IFERROR(__xludf.DUMMYFUNCTION("""COMPUTED_VALUE"""),"kuxtxx0")</f>
        <v>kuxtxx0</v>
      </c>
      <c r="P48" s="3" t="str">
        <f>IFERROR(__xludf.DUMMYFUNCTION("""COMPUTED_VALUE"""),"32F in Canada. I've never tested positive. I think I've been vaccinated 5x now. My husband finally got the 'vid from a work conference in Toronto last year.. we slept in separate rooms and wore masks in the house. I have coworkers who have tested positive"&amp;" for covid 3 or 4 times now. They're not careful at all.")</f>
        <v>32F in Canada. I've never tested positive. I think I've been vaccinated 5x now. My husband finally got the 'vid from a work conference in Toronto last year.. we slept in separate rooms and wore masks in the house. I have coworkers who have tested positive for covid 3 or 4 times now. They're not careful at all.</v>
      </c>
      <c r="Q48" s="3">
        <f>IFERROR(__xludf.DUMMYFUNCTION("""COMPUTED_VALUE"""),1.710472168E9)</f>
        <v>1710472168</v>
      </c>
      <c r="R48" s="3" t="str">
        <f>IFERROR(__xludf.DUMMYFUNCTION("""COMPUTED_VALUE"""),"t3_1bf22ot")</f>
        <v>t3_1bf22ot</v>
      </c>
      <c r="S48" s="3" t="str">
        <f>IFERROR(__xludf.DUMMYFUNCTION("""COMPUTED_VALUE"""),"top_level")</f>
        <v>top_level</v>
      </c>
    </row>
    <row r="49">
      <c r="A49" s="5" t="s">
        <v>565</v>
      </c>
      <c r="N49" s="3">
        <f>IFERROR(__xludf.DUMMYFUNCTION("SPLIT(A49,"","")"),6792.0)</f>
        <v>6792</v>
      </c>
      <c r="O49" s="3" t="str">
        <f>IFERROR(__xludf.DUMMYFUNCTION("""COMPUTED_VALUE"""),"kv3ifqk")</f>
        <v>kv3ifqk</v>
      </c>
      <c r="P49" s="3" t="str">
        <f>IFERROR(__xludf.DUMMYFUNCTION("""COMPUTED_VALUE"""),"Me! 22 weeks and never felt sick at all. Everything has gone perfectly so far and I still feel great. I eat like normal")</f>
        <v>Me! 22 weeks and never felt sick at all. Everything has gone perfectly so far and I still feel great. I eat like normal</v>
      </c>
      <c r="Q49" s="3" t="str">
        <f>IFERROR(__xludf.DUMMYFUNCTION("""COMPUTED_VALUE""")," work out regularly")</f>
        <v> work out regularly</v>
      </c>
      <c r="R49" s="3" t="str">
        <f>IFERROR(__xludf.DUMMYFUNCTION("""COMPUTED_VALUE""")," never have had fatigue. I wouldnâ€™t have known I was pregnant")</f>
        <v> never have had fatigue. I wouldnâ€™t have known I was pregnant</v>
      </c>
      <c r="S49" s="3">
        <f>IFERROR(__xludf.DUMMYFUNCTION("""COMPUTED_VALUE"""),1.710562343E9)</f>
        <v>1710562343</v>
      </c>
      <c r="T49" s="3" t="str">
        <f>IFERROR(__xludf.DUMMYFUNCTION("""COMPUTED_VALUE"""),"t3_1bft90s")</f>
        <v>t3_1bft90s</v>
      </c>
      <c r="U49" s="3" t="str">
        <f>IFERROR(__xludf.DUMMYFUNCTION("""COMPUTED_VALUE"""),"top_level")</f>
        <v>top_level</v>
      </c>
    </row>
    <row r="50">
      <c r="A50" s="5" t="s">
        <v>566</v>
      </c>
      <c r="N50" s="3">
        <f>IFERROR(__xludf.DUMMYFUNCTION("SPLIT(A50,"","")"),2348.0)</f>
        <v>2348</v>
      </c>
      <c r="O50" s="3" t="str">
        <f>IFERROR(__xludf.DUMMYFUNCTION("""COMPUTED_VALUE"""),"kutx3sw")</f>
        <v>kutx3sw</v>
      </c>
      <c r="P50" s="3" t="str">
        <f>IFERROR(__xludf.DUMMYFUNCTION("""COMPUTED_VALUE"""),"Why isnâ€™t she fired yet")</f>
        <v>Why isnâ€™t she fired yet</v>
      </c>
      <c r="Q50" s="3">
        <f>IFERROR(__xludf.DUMMYFUNCTION("""COMPUTED_VALUE"""),1.710422419E9)</f>
        <v>1710422419</v>
      </c>
      <c r="R50" s="3" t="str">
        <f>IFERROR(__xludf.DUMMYFUNCTION("""COMPUTED_VALUE"""),"t3_1beg3s0")</f>
        <v>t3_1beg3s0</v>
      </c>
      <c r="S50" s="3" t="str">
        <f>IFERROR(__xludf.DUMMYFUNCTION("""COMPUTED_VALUE"""),"top_level")</f>
        <v>top_level</v>
      </c>
    </row>
    <row r="51">
      <c r="A51" s="5" t="s">
        <v>567</v>
      </c>
      <c r="N51" s="3">
        <f>IFERROR(__xludf.DUMMYFUNCTION("SPLIT(A51,"","")"),9671.0)</f>
        <v>9671</v>
      </c>
      <c r="O51" s="3" t="str">
        <f>IFERROR(__xludf.DUMMYFUNCTION("""COMPUTED_VALUE"""),"kt8olmz")</f>
        <v>kt8olmz</v>
      </c>
      <c r="P51" s="3" t="str">
        <f>IFERROR(__xludf.DUMMYFUNCTION("""COMPUTED_VALUE"""),"9 days before I run a fever. 2 days before I get this stabbing pain around my left eye. The day before I get exhaustion")</f>
        <v>9 days before I run a fever. 2 days before I get this stabbing pain around my left eye. The day before I get exhaustion</v>
      </c>
      <c r="Q51" s="3" t="str">
        <f>IFERROR(__xludf.DUMMYFUNCTION("""COMPUTED_VALUE""")," and pain in my legs like when you pull your hamstrings. It's been like this for a few months and it is very weird.")</f>
        <v> and pain in my legs like when you pull your hamstrings. It's been like this for a few months and it is very weird.</v>
      </c>
      <c r="R51" s="3">
        <f>IFERROR(__xludf.DUMMYFUNCTION("""COMPUTED_VALUE"""),1.709519453E9)</f>
        <v>1709519453</v>
      </c>
      <c r="S51" s="3" t="str">
        <f>IFERROR(__xludf.DUMMYFUNCTION("""COMPUTED_VALUE"""),"t3_1b5v4v7")</f>
        <v>t3_1b5v4v7</v>
      </c>
      <c r="T51" s="3" t="str">
        <f>IFERROR(__xludf.DUMMYFUNCTION("""COMPUTED_VALUE"""),"top_level")</f>
        <v>top_level</v>
      </c>
    </row>
    <row r="52">
      <c r="A52" s="5" t="s">
        <v>568</v>
      </c>
      <c r="N52" s="3">
        <f>IFERROR(__xludf.DUMMYFUNCTION("SPLIT(A52,"","")"),9753.0)</f>
        <v>9753</v>
      </c>
      <c r="O52" s="3" t="str">
        <f>IFERROR(__xludf.DUMMYFUNCTION("""COMPUTED_VALUE"""),"kv9nmsj")</f>
        <v>kv9nmsj</v>
      </c>
      <c r="P52" s="3" t="str">
        <f>IFERROR(__xludf.DUMMYFUNCTION("""COMPUTED_VALUE"""),"omg i love you. this is very helpful for me to communicate with my therapist. thank you so much â¤ï¸ðŸ’šðŸ¤ðŸ–¤")</f>
        <v>omg i love you. this is very helpful for me to communicate with my therapist. thank you so much â_x009d_¤ï¸_x008f_ðŸ’šðŸ¤_x008d_ðŸ–¤</v>
      </c>
      <c r="Q52" s="3">
        <f>IFERROR(__xludf.DUMMYFUNCTION("""COMPUTED_VALUE"""),1.71067582E9)</f>
        <v>1710675820</v>
      </c>
      <c r="R52" s="3" t="str">
        <f>IFERROR(__xludf.DUMMYFUNCTION("""COMPUTED_VALUE"""),"t3_1bg2tfz")</f>
        <v>t3_1bg2tfz</v>
      </c>
      <c r="S52" s="3" t="str">
        <f>IFERROR(__xludf.DUMMYFUNCTION("""COMPUTED_VALUE"""),"top_level")</f>
        <v>top_level</v>
      </c>
    </row>
    <row r="53">
      <c r="A53" s="5" t="s">
        <v>569</v>
      </c>
      <c r="N53" s="3">
        <f>IFERROR(__xludf.DUMMYFUNCTION("SPLIT(A53,"","")"),2320.0)</f>
        <v>2320</v>
      </c>
      <c r="O53" s="3" t="str">
        <f>IFERROR(__xludf.DUMMYFUNCTION("""COMPUTED_VALUE"""),"kubeup6")</f>
        <v>kubeup6</v>
      </c>
      <c r="P53" s="3" t="str">
        <f>IFERROR(__xludf.DUMMYFUNCTION("""COMPUTED_VALUE"""),"You can always shut someone up about medicine by asking him a few simple questions about human anatomy that they can't answer.")</f>
        <v>You can always shut someone up about medicine by asking him a few simple questions about human anatomy that they can't answer.</v>
      </c>
      <c r="Q53" s="3">
        <f>IFERROR(__xludf.DUMMYFUNCTION("""COMPUTED_VALUE"""),1.710126059E9)</f>
        <v>1710126059</v>
      </c>
      <c r="R53" s="3" t="str">
        <f>IFERROR(__xludf.DUMMYFUNCTION("""COMPUTED_VALUE"""),"t3_1bbfr4w")</f>
        <v>t3_1bbfr4w</v>
      </c>
      <c r="S53" s="3" t="str">
        <f>IFERROR(__xludf.DUMMYFUNCTION("""COMPUTED_VALUE"""),"top_level")</f>
        <v>top_level</v>
      </c>
    </row>
    <row r="54">
      <c r="A54" s="5" t="s">
        <v>570</v>
      </c>
      <c r="N54" s="3">
        <f>IFERROR(__xludf.DUMMYFUNCTION("SPLIT(A54,"","")"),6923.0)</f>
        <v>6923</v>
      </c>
      <c r="O54" s="3" t="str">
        <f>IFERROR(__xludf.DUMMYFUNCTION("""COMPUTED_VALUE"""),"kv780oq")</f>
        <v>kv780oq</v>
      </c>
      <c r="P54" s="3" t="str">
        <f>IFERROR(__xludf.DUMMYFUNCTION("""COMPUTED_VALUE"""),"I donâ€™t have any pregnancy symptoms &amp; I didnâ€™t in early pregnancy either. 30 weeks")</f>
        <v>I donâ€™t have any pregnancy symptoms &amp; I didnâ€™t in early pregnancy either. 30 weeks</v>
      </c>
      <c r="Q54" s="3">
        <f>IFERROR(__xludf.DUMMYFUNCTION("""COMPUTED_VALUE"""),1.710627863E9)</f>
        <v>1710627863</v>
      </c>
      <c r="R54" s="3" t="str">
        <f>IFERROR(__xludf.DUMMYFUNCTION("""COMPUTED_VALUE"""),"t3_1bft90s")</f>
        <v>t3_1bft90s</v>
      </c>
      <c r="S54" s="3" t="str">
        <f>IFERROR(__xludf.DUMMYFUNCTION("""COMPUTED_VALUE"""),"top_level")</f>
        <v>top_level</v>
      </c>
    </row>
    <row r="55">
      <c r="A55" s="5" t="s">
        <v>571</v>
      </c>
      <c r="N55" s="3">
        <f>IFERROR(__xludf.DUMMYFUNCTION("SPLIT(A55,"","")"),3131.0)</f>
        <v>3131</v>
      </c>
      <c r="O55" s="3" t="str">
        <f>IFERROR(__xludf.DUMMYFUNCTION("""COMPUTED_VALUE"""),"ksqfs84")</f>
        <v>ksqfs84</v>
      </c>
      <c r="P55" s="3" t="str">
        <f>IFERROR(__xludf.DUMMYFUNCTION("""COMPUTED_VALUE"""),"Thank God I found a place that had the JnJ when I was forced to take the vax. I refused to take the mrna ones")</f>
        <v>Thank God I found a place that had the JnJ when I was forced to take the vax. I refused to take the mrna ones</v>
      </c>
      <c r="Q55" s="3">
        <f>IFERROR(__xludf.DUMMYFUNCTION("""COMPUTED_VALUE"""),1.709232576E9)</f>
        <v>1709232576</v>
      </c>
      <c r="R55" s="3" t="str">
        <f>IFERROR(__xludf.DUMMYFUNCTION("""COMPUTED_VALUE"""),"t3_1b2wgmp")</f>
        <v>t3_1b2wgmp</v>
      </c>
      <c r="S55" s="3" t="str">
        <f>IFERROR(__xludf.DUMMYFUNCTION("""COMPUTED_VALUE"""),"top_level")</f>
        <v>top_level</v>
      </c>
    </row>
    <row r="56">
      <c r="A56" s="5" t="s">
        <v>572</v>
      </c>
      <c r="N56" s="3">
        <f>IFERROR(__xludf.DUMMYFUNCTION("SPLIT(A56,"","")"),3433.0)</f>
        <v>3433</v>
      </c>
      <c r="O56" s="3" t="str">
        <f>IFERROR(__xludf.DUMMYFUNCTION("""COMPUTED_VALUE"""),"krgruj5")</f>
        <v>krgruj5</v>
      </c>
      <c r="P56" s="3" t="str">
        <f>IFERROR(__xludf.DUMMYFUNCTION("""COMPUTED_VALUE"""),"So thoughtful! ðŸ˜¹")</f>
        <v>So thoughtful! ðŸ˜¹</v>
      </c>
      <c r="Q56" s="3">
        <f>IFERROR(__xludf.DUMMYFUNCTION("""COMPUTED_VALUE"""),1.708531656E9)</f>
        <v>1708531656</v>
      </c>
      <c r="R56" s="3" t="str">
        <f>IFERROR(__xludf.DUMMYFUNCTION("""COMPUTED_VALUE"""),"t3_1avovll")</f>
        <v>t3_1avovll</v>
      </c>
      <c r="S56" s="3" t="str">
        <f>IFERROR(__xludf.DUMMYFUNCTION("""COMPUTED_VALUE"""),"top_level")</f>
        <v>top_level</v>
      </c>
    </row>
    <row r="57">
      <c r="A57" s="5" t="s">
        <v>573</v>
      </c>
      <c r="N57" s="3">
        <f>IFERROR(__xludf.DUMMYFUNCTION("SPLIT(A57,"","")"),6646.0)</f>
        <v>6646</v>
      </c>
      <c r="O57" s="3" t="str">
        <f>IFERROR(__xludf.DUMMYFUNCTION("""COMPUTED_VALUE"""),"kvzkixg")</f>
        <v>kvzkixg</v>
      </c>
      <c r="P57" s="3" t="str">
        <f>IFERROR(__xludf.DUMMYFUNCTION("""COMPUTED_VALUE"""),"Food aversions. Movies and tv shows depict pregnant women as being constantly hungry and wanting to eat everything in sight. Nope")</f>
        <v>Food aversions. Movies and tv shows depict pregnant women as being constantly hungry and wanting to eat everything in sight. Nope</v>
      </c>
      <c r="Q57" s="3" t="str">
        <f>IFERROR(__xludf.DUMMYFUNCTION("""COMPUTED_VALUE""")," not me. I was pleasantly surprised when I couldnâ€™t stand to eat some of my favorite foods. I felt so bad for my fiancÃ© anytime we went out to eat those first couple weeks of pregnancy.")</f>
        <v> not me. I was pleasantly surprised when I couldnâ€™t stand to eat some of my favorite foods. I felt so bad for my fiancÃ© anytime we went out to eat those first couple weeks of pregnancy.</v>
      </c>
      <c r="R57" s="3">
        <f>IFERROR(__xludf.DUMMYFUNCTION("""COMPUTED_VALUE"""),1.711073886E9)</f>
        <v>1711073886</v>
      </c>
      <c r="S57" s="3" t="str">
        <f>IFERROR(__xludf.DUMMYFUNCTION("""COMPUTED_VALUE"""),"t3_1bkewy0")</f>
        <v>t3_1bkewy0</v>
      </c>
      <c r="T57" s="3" t="str">
        <f>IFERROR(__xludf.DUMMYFUNCTION("""COMPUTED_VALUE"""),"top_level")</f>
        <v>top_level</v>
      </c>
    </row>
    <row r="58">
      <c r="A58" s="5" t="s">
        <v>574</v>
      </c>
      <c r="N58" s="3">
        <f>IFERROR(__xludf.DUMMYFUNCTION("SPLIT(A58,"","")"),1440.0)</f>
        <v>1440</v>
      </c>
      <c r="O58" s="3" t="str">
        <f>IFERROR(__xludf.DUMMYFUNCTION("""COMPUTED_VALUE"""),"kutcocv")</f>
        <v>kutcocv</v>
      </c>
      <c r="P58" s="3" t="str">
        <f>IFERROR(__xludf.DUMMYFUNCTION("""COMPUTED_VALUE"""),"Does vaccination affect this at all?")</f>
        <v>Does vaccination affect this at all?</v>
      </c>
      <c r="Q58" s="3">
        <f>IFERROR(__xludf.DUMMYFUNCTION("""COMPUTED_VALUE"""),1.710411949E9)</f>
        <v>1710411949</v>
      </c>
      <c r="R58" s="3" t="str">
        <f>IFERROR(__xludf.DUMMYFUNCTION("""COMPUTED_VALUE"""),"t3_1bealv7")</f>
        <v>t3_1bealv7</v>
      </c>
      <c r="S58" s="3" t="str">
        <f>IFERROR(__xludf.DUMMYFUNCTION("""COMPUTED_VALUE"""),"top_level")</f>
        <v>top_level</v>
      </c>
    </row>
    <row r="59">
      <c r="A59" s="5" t="s">
        <v>575</v>
      </c>
      <c r="N59" s="3">
        <f>IFERROR(__xludf.DUMMYFUNCTION("SPLIT(A59,"","")"),5412.0)</f>
        <v>5412</v>
      </c>
      <c r="O59" s="3" t="str">
        <f>IFERROR(__xludf.DUMMYFUNCTION("""COMPUTED_VALUE"""),"ktfavwy")</f>
        <v>ktfavwy</v>
      </c>
      <c r="P59" s="3" t="str">
        <f>IFERROR(__xludf.DUMMYFUNCTION("""COMPUTED_VALUE"""),"Hobbs seems like a great governor for her state. I also wish our healthcare system wasn't so fucked. I've known it was fucked for 3/4 of my 40 years on the planet and the only positive change I've ever seen was Obamacare. REALLY frustrating for anyone eve"&amp;"n paying half attention.")</f>
        <v>Hobbs seems like a great governor for her state. I also wish our healthcare system wasn't so fucked. I've known it was fucked for 3/4 of my 40 years on the planet and the only positive change I've ever seen was Obamacare. REALLY frustrating for anyone even paying half attention.</v>
      </c>
      <c r="Q59" s="3">
        <f>IFERROR(__xludf.DUMMYFUNCTION("""COMPUTED_VALUE"""),1.709626522E9)</f>
        <v>1709626522</v>
      </c>
      <c r="R59" s="3" t="str">
        <f>IFERROR(__xludf.DUMMYFUNCTION("""COMPUTED_VALUE"""),"t3_1b6m3nb")</f>
        <v>t3_1b6m3nb</v>
      </c>
      <c r="S59" s="3" t="str">
        <f>IFERROR(__xludf.DUMMYFUNCTION("""COMPUTED_VALUE"""),"top_level")</f>
        <v>top_level</v>
      </c>
    </row>
    <row r="60">
      <c r="A60" s="5" t="s">
        <v>576</v>
      </c>
      <c r="N60" s="3">
        <f>IFERROR(__xludf.DUMMYFUNCTION("SPLIT(A60,"","")"),6932.0)</f>
        <v>6932</v>
      </c>
      <c r="O60" s="3" t="str">
        <f>IFERROR(__xludf.DUMMYFUNCTION("""COMPUTED_VALUE"""),"kv7xt19")</f>
        <v>kv7xt19</v>
      </c>
      <c r="P60" s="3" t="str">
        <f>IFERROR(__xludf.DUMMYFUNCTION("""COMPUTED_VALUE"""),"Yes! Have a healthy 10 month old! I wouldn't have known I was pregnant besides a missed period. And then of course once my stomach started to grow. No nausea")</f>
        <v>Yes! Have a healthy 10 month old! I wouldn't have known I was pregnant besides a missed period. And then of course once my stomach started to grow. No nausea</v>
      </c>
      <c r="Q60" s="3" t="str">
        <f>IFERROR(__xludf.DUMMYFUNCTION("""COMPUTED_VALUE""")," no diarrhea/constipation. I am a huge coffee drinker and coffee occasionally smelled weird to me but could still drink it.")</f>
        <v> no diarrhea/constipation. I am a huge coffee drinker and coffee occasionally smelled weird to me but could still drink it.</v>
      </c>
      <c r="R60" s="3">
        <f>IFERROR(__xludf.DUMMYFUNCTION("""COMPUTED_VALUE"""),1.710638403E9)</f>
        <v>1710638403</v>
      </c>
      <c r="S60" s="3" t="str">
        <f>IFERROR(__xludf.DUMMYFUNCTION("""COMPUTED_VALUE"""),"t3_1bft90s")</f>
        <v>t3_1bft90s</v>
      </c>
      <c r="T60" s="3" t="str">
        <f>IFERROR(__xludf.DUMMYFUNCTION("""COMPUTED_VALUE"""),"top_level")</f>
        <v>top_level</v>
      </c>
    </row>
    <row r="61">
      <c r="A61" s="5" t="s">
        <v>577</v>
      </c>
      <c r="N61" s="3">
        <f>IFERROR(__xludf.DUMMYFUNCTION("SPLIT(A61,"","")"),10280.0)</f>
        <v>10280</v>
      </c>
      <c r="O61" s="3" t="str">
        <f>IFERROR(__xludf.DUMMYFUNCTION("""COMPUTED_VALUE"""),"kvegov6")</f>
        <v>kvegov6</v>
      </c>
      <c r="P61" s="3" t="str">
        <f>IFERROR(__xludf.DUMMYFUNCTION("""COMPUTED_VALUE"""),"I want to read this but it is too long for my attention span. Can someone please summarize?")</f>
        <v>I want to read this but it is too long for my attention span. Can someone please summarize?</v>
      </c>
      <c r="Q61" s="3">
        <f>IFERROR(__xludf.DUMMYFUNCTION("""COMPUTED_VALUE"""),1.710751586E9)</f>
        <v>1710751586</v>
      </c>
      <c r="R61" s="3" t="str">
        <f>IFERROR(__xludf.DUMMYFUNCTION("""COMPUTED_VALUE"""),"t3_1bh32o4")</f>
        <v>t3_1bh32o4</v>
      </c>
      <c r="S61" s="3" t="str">
        <f>IFERROR(__xludf.DUMMYFUNCTION("""COMPUTED_VALUE"""),"top_level")</f>
        <v>top_level</v>
      </c>
    </row>
    <row r="62">
      <c r="A62" s="5" t="s">
        <v>578</v>
      </c>
      <c r="N62" s="3">
        <f>IFERROR(__xludf.DUMMYFUNCTION("SPLIT(A62,"","")"),8782.0)</f>
        <v>8782</v>
      </c>
      <c r="O62" s="3" t="str">
        <f>IFERROR(__xludf.DUMMYFUNCTION("""COMPUTED_VALUE"""),"ks9g0xn")</f>
        <v>ks9g0xn</v>
      </c>
      <c r="P62" s="3" t="str">
        <f>IFERROR(__xludf.DUMMYFUNCTION("""COMPUTED_VALUE"""),"i donâ€™t get a period due to nexplanon")</f>
        <v>i donâ€™t get a period due to nexplanon</v>
      </c>
      <c r="Q62" s="3" t="str">
        <f>IFERROR(__xludf.DUMMYFUNCTION("""COMPUTED_VALUE""")," plus i never have to wear a bra. score")</f>
        <v> plus i never have to wear a bra. score</v>
      </c>
      <c r="R62" s="3">
        <f>IFERROR(__xludf.DUMMYFUNCTION("""COMPUTED_VALUE"""),1.708975877E9)</f>
        <v>1708975877</v>
      </c>
      <c r="S62" s="3" t="str">
        <f>IFERROR(__xludf.DUMMYFUNCTION("""COMPUTED_VALUE"""),"t3_1b004vx")</f>
        <v>t3_1b004vx</v>
      </c>
      <c r="T62" s="3" t="str">
        <f>IFERROR(__xludf.DUMMYFUNCTION("""COMPUTED_VALUE"""),"top_level")</f>
        <v>top_level</v>
      </c>
    </row>
    <row r="63">
      <c r="A63" s="5" t="s">
        <v>579</v>
      </c>
      <c r="N63" s="3">
        <f>IFERROR(__xludf.DUMMYFUNCTION("SPLIT(A63,"","")"),3686.0)</f>
        <v>3686</v>
      </c>
      <c r="O63" s="3" t="str">
        <f>IFERROR(__xludf.DUMMYFUNCTION("""COMPUTED_VALUE"""),"ktd13us")</f>
        <v>ktd13us</v>
      </c>
      <c r="P63" s="3" t="str">
        <f>IFERROR(__xludf.DUMMYFUNCTION("""COMPUTED_VALUE"""),"I can't speak to your particular situation")</f>
        <v>I can't speak to your particular situation</v>
      </c>
      <c r="Q63" s="3" t="str">
        <f>IFERROR(__xludf.DUMMYFUNCTION("""COMPUTED_VALUE""")," but being able to do something in an emergency measure isn't a great reason to always do it. 
 In my industry I've seen the quality of service go down in several areas because of work from home. It was worth it as a harm reduction measure. It doesn't s"&amp;"eem worth it now.")</f>
        <v> but being able to do something in an emergency measure isn't a great reason to always do it. 
 In my industry I've seen the quality of service go down in several areas because of work from home. It was worth it as a harm reduction measure. It doesn't seem worth it now.</v>
      </c>
      <c r="R63" s="3">
        <f>IFERROR(__xludf.DUMMYFUNCTION("""COMPUTED_VALUE"""),1.70959005E9)</f>
        <v>1709590050</v>
      </c>
      <c r="S63" s="3" t="str">
        <f>IFERROR(__xludf.DUMMYFUNCTION("""COMPUTED_VALUE"""),"t3_1b6g3j0")</f>
        <v>t3_1b6g3j0</v>
      </c>
      <c r="T63" s="3" t="str">
        <f>IFERROR(__xludf.DUMMYFUNCTION("""COMPUTED_VALUE"""),"top_level")</f>
        <v>top_level</v>
      </c>
    </row>
    <row r="64">
      <c r="A64" s="5" t="s">
        <v>580</v>
      </c>
      <c r="N64" s="3">
        <f>IFERROR(__xludf.DUMMYFUNCTION("SPLIT(A64,"","")"),10343.0)</f>
        <v>10343</v>
      </c>
      <c r="O64" s="3" t="str">
        <f>IFERROR(__xludf.DUMMYFUNCTION("""COMPUTED_VALUE"""),"krwhqwz")</f>
        <v>krwhqwz</v>
      </c>
      <c r="P64" s="3" t="str">
        <f>IFERROR(__xludf.DUMMYFUNCTION("""COMPUTED_VALUE"""),"Mine usually correlates to GI.")</f>
        <v>Mine usually correlates to GI.</v>
      </c>
      <c r="Q64" s="3">
        <f>IFERROR(__xludf.DUMMYFUNCTION("""COMPUTED_VALUE"""),1.708770293E9)</f>
        <v>1708770293</v>
      </c>
      <c r="R64" s="3" t="str">
        <f>IFERROR(__xludf.DUMMYFUNCTION("""COMPUTED_VALUE"""),"t3_1axut98")</f>
        <v>t3_1axut98</v>
      </c>
      <c r="S64" s="3" t="str">
        <f>IFERROR(__xludf.DUMMYFUNCTION("""COMPUTED_VALUE"""),"top_level")</f>
        <v>top_level</v>
      </c>
    </row>
    <row r="65">
      <c r="A65" s="5" t="s">
        <v>581</v>
      </c>
      <c r="N65" s="3">
        <f>IFERROR(__xludf.DUMMYFUNCTION("SPLIT(A65,"","")"),10250.0)</f>
        <v>10250</v>
      </c>
      <c r="O65" s="3" t="str">
        <f>IFERROR(__xludf.DUMMYFUNCTION("""COMPUTED_VALUE"""),"kvbxu2p")</f>
        <v>kvbxu2p</v>
      </c>
      <c r="P65" s="3" t="str">
        <f>IFERROR(__xludf.DUMMYFUNCTION("""COMPUTED_VALUE"""),"makes working pretty fucking difficult")</f>
        <v>makes working pretty fucking difficult</v>
      </c>
      <c r="Q65" s="3">
        <f>IFERROR(__xludf.DUMMYFUNCTION("""COMPUTED_VALUE"""),1.710707533E9)</f>
        <v>1710707533</v>
      </c>
      <c r="R65" s="3" t="str">
        <f>IFERROR(__xludf.DUMMYFUNCTION("""COMPUTED_VALUE"""),"t3_1bh32o4")</f>
        <v>t3_1bh32o4</v>
      </c>
      <c r="S65" s="3" t="str">
        <f>IFERROR(__xludf.DUMMYFUNCTION("""COMPUTED_VALUE"""),"top_level")</f>
        <v>top_level</v>
      </c>
    </row>
    <row r="66">
      <c r="A66" s="5" t="s">
        <v>582</v>
      </c>
      <c r="N66" s="3">
        <f>IFERROR(__xludf.DUMMYFUNCTION("SPLIT(A66,"","")"),9559.0)</f>
        <v>9559</v>
      </c>
      <c r="O66" s="3" t="str">
        <f>IFERROR(__xludf.DUMMYFUNCTION("""COMPUTED_VALUE"""),"kvpj2cq")</f>
        <v>kvpj2cq</v>
      </c>
      <c r="P66" s="3" t="str">
        <f>IFERROR(__xludf.DUMMYFUNCTION("""COMPUTED_VALUE"""),"Doesnâ€™t happen often but it has happened yes")</f>
        <v>Doesnâ€™t happen often but it has happened yes</v>
      </c>
      <c r="Q66" s="3">
        <f>IFERROR(__xludf.DUMMYFUNCTION("""COMPUTED_VALUE"""),1.710927067E9)</f>
        <v>1710927067</v>
      </c>
      <c r="R66" s="3" t="str">
        <f>IFERROR(__xludf.DUMMYFUNCTION("""COMPUTED_VALUE"""),"t3_1bj99dj")</f>
        <v>t3_1bj99dj</v>
      </c>
      <c r="S66" s="3" t="str">
        <f>IFERROR(__xludf.DUMMYFUNCTION("""COMPUTED_VALUE"""),"top_level")</f>
        <v>top_level</v>
      </c>
    </row>
    <row r="67">
      <c r="A67" s="5" t="s">
        <v>583</v>
      </c>
      <c r="N67" s="3">
        <f>IFERROR(__xludf.DUMMYFUNCTION("SPLIT(A67,"","")"),1177.0)</f>
        <v>1177</v>
      </c>
      <c r="O67" s="3" t="str">
        <f>IFERROR(__xludf.DUMMYFUNCTION("""COMPUTED_VALUE"""),"kqxwz2a")</f>
        <v>kqxwz2a</v>
      </c>
      <c r="P67" s="3" t="str">
        <f>IFERROR(__xludf.DUMMYFUNCTION("""COMPUTED_VALUE"""),"Iâ€™m trying punctuation in different places in my head")</f>
        <v>Iâ€™m trying punctuation in different places in my head</v>
      </c>
      <c r="Q67" s="3" t="str">
        <f>IFERROR(__xludf.DUMMYFUNCTION("""COMPUTED_VALUE""")," then rereading it with the prescribed intonation. We are much obliged")</f>
        <v> then rereading it with the prescribed intonation. We are much obliged</v>
      </c>
      <c r="R67" s="3" t="str">
        <f>IFERROR(__xludf.DUMMYFUNCTION("""COMPUTED_VALUE""")," Mr. Walken!")</f>
        <v> Mr. Walken!</v>
      </c>
      <c r="S67" s="3">
        <f>IFERROR(__xludf.DUMMYFUNCTION("""COMPUTED_VALUE"""),1.708227205E9)</f>
        <v>1708227205</v>
      </c>
      <c r="T67" s="3" t="str">
        <f>IFERROR(__xludf.DUMMYFUNCTION("""COMPUTED_VALUE"""),"t3_1atg8nl")</f>
        <v>t3_1atg8nl</v>
      </c>
      <c r="U67" s="3" t="str">
        <f>IFERROR(__xludf.DUMMYFUNCTION("""COMPUTED_VALUE"""),"top_level")</f>
        <v>top_level</v>
      </c>
    </row>
    <row r="68">
      <c r="A68" s="5" t="s">
        <v>584</v>
      </c>
      <c r="N68" s="3">
        <f>IFERROR(__xludf.DUMMYFUNCTION("SPLIT(A68,"","")"),45.0)</f>
        <v>45</v>
      </c>
      <c r="O68" s="3" t="str">
        <f>IFERROR(__xludf.DUMMYFUNCTION("""COMPUTED_VALUE"""),"kqodqok")</f>
        <v>kqodqok</v>
      </c>
      <c r="P68" s="3" t="str">
        <f>IFERROR(__xludf.DUMMYFUNCTION("""COMPUTED_VALUE"""),"Iâ€™m wondering if this is what happened to my father. He caught COVID and almost died. Fluid buildup around his lungs")</f>
        <v>Iâ€™m wondering if this is what happened to my father. He caught COVID and almost died. Fluid buildup around his lungs</v>
      </c>
      <c r="Q68" s="3" t="str">
        <f>IFERROR(__xludf.DUMMYFUNCTION("""COMPUTED_VALUE""")," lack of oxygen to the brain. He canâ€™t remember anything now. Struggles to even remember what he called me for even if itâ€™s only been a couple minutes. He had a great memory before thisâ€¦")</f>
        <v> lack of oxygen to the brain. He canâ€™t remember anything now. Struggles to even remember what he called me for even if itâ€™s only been a couple minutes. He had a great memory before thisâ€¦</v>
      </c>
      <c r="R68" s="3">
        <f>IFERROR(__xludf.DUMMYFUNCTION("""COMPUTED_VALUE"""),1.70808627E9)</f>
        <v>1708086270</v>
      </c>
      <c r="S68" s="3" t="str">
        <f>IFERROR(__xludf.DUMMYFUNCTION("""COMPUTED_VALUE"""),"t3_1arvxa0")</f>
        <v>t3_1arvxa0</v>
      </c>
      <c r="T68" s="3" t="str">
        <f>IFERROR(__xludf.DUMMYFUNCTION("""COMPUTED_VALUE"""),"top_level")</f>
        <v>top_level</v>
      </c>
    </row>
    <row r="69">
      <c r="A69" s="5" t="s">
        <v>585</v>
      </c>
      <c r="N69" s="3">
        <f>IFERROR(__xludf.DUMMYFUNCTION("SPLIT(A69,"","")"),9711.0)</f>
        <v>9711</v>
      </c>
      <c r="O69" s="3" t="str">
        <f>IFERROR(__xludf.DUMMYFUNCTION("""COMPUTED_VALUE"""),"ktdyuz4")</f>
        <v>ktdyuz4</v>
      </c>
      <c r="P69" s="3" t="str">
        <f>IFERROR(__xludf.DUMMYFUNCTION("""COMPUTED_VALUE"""),"I experience back pain and headaches there were times I threw up but now itâ€™s just nausea")</f>
        <v>I experience back pain and headaches there were times I threw up but now itâ€™s just nausea</v>
      </c>
      <c r="Q69" s="3">
        <f>IFERROR(__xludf.DUMMYFUNCTION("""COMPUTED_VALUE"""),1.709602403E9)</f>
        <v>1709602403</v>
      </c>
      <c r="R69" s="3" t="str">
        <f>IFERROR(__xludf.DUMMYFUNCTION("""COMPUTED_VALUE"""),"t3_1b5v4v7")</f>
        <v>t3_1b5v4v7</v>
      </c>
      <c r="S69" s="3" t="str">
        <f>IFERROR(__xludf.DUMMYFUNCTION("""COMPUTED_VALUE"""),"top_level")</f>
        <v>top_level</v>
      </c>
    </row>
    <row r="70">
      <c r="A70" s="5" t="s">
        <v>586</v>
      </c>
      <c r="N70" s="3">
        <f>IFERROR(__xludf.DUMMYFUNCTION("SPLIT(A70,"","")"),2566.0)</f>
        <v>2566</v>
      </c>
      <c r="O70" s="3" t="str">
        <f>IFERROR(__xludf.DUMMYFUNCTION("""COMPUTED_VALUE"""),"ku1g0df")</f>
        <v>ku1g0df</v>
      </c>
      <c r="P70" s="3" t="str">
        <f>IFERROR(__xludf.DUMMYFUNCTION("""COMPUTED_VALUE"""),"And this is why I wear N95s every time I go into an indoor public space. Sure")</f>
        <v>And this is why I wear N95s every time I go into an indoor public space. Sure</v>
      </c>
      <c r="Q70" s="3" t="str">
        <f>IFERROR(__xludf.DUMMYFUNCTION("""COMPUTED_VALUE""")," I look a little odd - but better that than days of misery")</f>
        <v> I look a little odd - but better that than days of misery</v>
      </c>
      <c r="R70" s="3" t="str">
        <f>IFERROR(__xludf.DUMMYFUNCTION("""COMPUTED_VALUE""")," possible disability")</f>
        <v> possible disability</v>
      </c>
      <c r="S70" s="3" t="str">
        <f>IFERROR(__xludf.DUMMYFUNCTION("""COMPUTED_VALUE""")," and potential death.")</f>
        <v> and potential death.</v>
      </c>
      <c r="T70" s="3">
        <f>IFERROR(__xludf.DUMMYFUNCTION("""COMPUTED_VALUE"""),1.70996845E9)</f>
        <v>1709968450</v>
      </c>
      <c r="U70" s="3" t="str">
        <f>IFERROR(__xludf.DUMMYFUNCTION("""COMPUTED_VALUE"""),"t3_1ba8jhh")</f>
        <v>t3_1ba8jhh</v>
      </c>
      <c r="V70" s="3" t="str">
        <f>IFERROR(__xludf.DUMMYFUNCTION("""COMPUTED_VALUE"""),"top_level")</f>
        <v>top_level</v>
      </c>
    </row>
    <row r="71">
      <c r="A71" s="5" t="s">
        <v>587</v>
      </c>
      <c r="N71" s="3">
        <f>IFERROR(__xludf.DUMMYFUNCTION("SPLIT(A71,"","")"),7086.0)</f>
        <v>7086</v>
      </c>
      <c r="O71" s="3" t="str">
        <f>IFERROR(__xludf.DUMMYFUNCTION("""COMPUTED_VALUE"""),"ksthun6")</f>
        <v>ksthun6</v>
      </c>
      <c r="P71" s="3" t="str">
        <f>IFERROR(__xludf.DUMMYFUNCTION("""COMPUTED_VALUE"""),"Constantly choking on your own spit is so annoying")</f>
        <v>Constantly choking on your own spit is so annoying</v>
      </c>
      <c r="Q71" s="3" t="str">
        <f>IFERROR(__xludf.DUMMYFUNCTION("""COMPUTED_VALUE""")," and not something I expected. Lol. I felt so stupid")</f>
        <v> and not something I expected. Lol. I felt so stupid</v>
      </c>
      <c r="R71" s="3" t="str">
        <f>IFERROR(__xludf.DUMMYFUNCTION("""COMPUTED_VALUE""")," I was like- I canâ€™t even salivate properly!! Arg!")</f>
        <v> I was like- I canâ€™t even salivate properly!! Arg!</v>
      </c>
      <c r="S71" s="3">
        <f>IFERROR(__xludf.DUMMYFUNCTION("""COMPUTED_VALUE"""),1.709275603E9)</f>
        <v>1709275603</v>
      </c>
      <c r="T71" s="3" t="str">
        <f>IFERROR(__xludf.DUMMYFUNCTION("""COMPUTED_VALUE"""),"t3_1b3fn5m")</f>
        <v>t3_1b3fn5m</v>
      </c>
      <c r="U71" s="3" t="str">
        <f>IFERROR(__xludf.DUMMYFUNCTION("""COMPUTED_VALUE"""),"top_level")</f>
        <v>top_level</v>
      </c>
    </row>
    <row r="72">
      <c r="A72" s="5" t="s">
        <v>588</v>
      </c>
      <c r="N72" s="3">
        <f>IFERROR(__xludf.DUMMYFUNCTION("SPLIT(A72,"","")"),9683.0)</f>
        <v>9683</v>
      </c>
      <c r="O72" s="3" t="str">
        <f>IFERROR(__xludf.DUMMYFUNCTION("""COMPUTED_VALUE"""),"ktaqtfd")</f>
        <v>ktaqtfd</v>
      </c>
      <c r="P72" s="3" t="str">
        <f>IFERROR(__xludf.DUMMYFUNCTION("""COMPUTED_VALUE"""),"My right side hurts a week before it starts. I always think itâ€™s appendicitis but it isnâ€™t")</f>
        <v>My right side hurts a week before it starts. I always think itâ€™s appendicitis but it isnâ€™t</v>
      </c>
      <c r="Q72" s="3">
        <f>IFERROR(__xludf.DUMMYFUNCTION("""COMPUTED_VALUE"""),1.709561495E9)</f>
        <v>1709561495</v>
      </c>
      <c r="R72" s="3" t="str">
        <f>IFERROR(__xludf.DUMMYFUNCTION("""COMPUTED_VALUE"""),"t3_1b5v4v7")</f>
        <v>t3_1b5v4v7</v>
      </c>
      <c r="S72" s="3" t="str">
        <f>IFERROR(__xludf.DUMMYFUNCTION("""COMPUTED_VALUE"""),"top_level")</f>
        <v>top_level</v>
      </c>
    </row>
    <row r="73">
      <c r="A73" s="5" t="s">
        <v>589</v>
      </c>
      <c r="N73" s="3">
        <f>IFERROR(__xludf.DUMMYFUNCTION("SPLIT(A73,"","")"),5833.0)</f>
        <v>5833</v>
      </c>
      <c r="O73" s="3" t="str">
        <f>IFERROR(__xludf.DUMMYFUNCTION("""COMPUTED_VALUE"""),"kt4ltjf")</f>
        <v>kt4ltjf</v>
      </c>
      <c r="P73" s="3" t="str">
        <f>IFERROR(__xludf.DUMMYFUNCTION("""COMPUTED_VALUE"""),"How about Gordon if he plays? And Book is out. Is Gordon worth the add?")</f>
        <v>How about Gordon if he plays? And Book is out. Is Gordon worth the add?</v>
      </c>
      <c r="Q73" s="3">
        <f>IFERROR(__xludf.DUMMYFUNCTION("""COMPUTED_VALUE"""),1.709458077E9)</f>
        <v>1709458077</v>
      </c>
      <c r="R73" s="3" t="str">
        <f>IFERROR(__xludf.DUMMYFUNCTION("""COMPUTED_VALUE"""),"t3_1b58smv")</f>
        <v>t3_1b58smv</v>
      </c>
      <c r="S73" s="3" t="str">
        <f>IFERROR(__xludf.DUMMYFUNCTION("""COMPUTED_VALUE"""),"top_level")</f>
        <v>top_level</v>
      </c>
    </row>
    <row r="74">
      <c r="A74" s="5" t="s">
        <v>590</v>
      </c>
      <c r="N74" s="3">
        <f>IFERROR(__xludf.DUMMYFUNCTION("SPLIT(A74,"","")"),773.0)</f>
        <v>773</v>
      </c>
      <c r="O74" s="3" t="str">
        <f>IFERROR(__xludf.DUMMYFUNCTION("""COMPUTED_VALUE"""),"ktlx8v3")</f>
        <v>ktlx8v3</v>
      </c>
      <c r="P74" s="3" t="str">
        <f>IFERROR(__xludf.DUMMYFUNCTION("""COMPUTED_VALUE"""),"It's Ted Farrow!")</f>
        <v>It's Ted Farrow!</v>
      </c>
      <c r="Q74" s="3">
        <f>IFERROR(__xludf.DUMMYFUNCTION("""COMPUTED_VALUE"""),1.709733512E9)</f>
        <v>1709733512</v>
      </c>
      <c r="R74" s="3" t="str">
        <f>IFERROR(__xludf.DUMMYFUNCTION("""COMPUTED_VALUE"""),"t3_1b7wwfm")</f>
        <v>t3_1b7wwfm</v>
      </c>
      <c r="S74" s="3" t="str">
        <f>IFERROR(__xludf.DUMMYFUNCTION("""COMPUTED_VALUE"""),"top_level")</f>
        <v>top_level</v>
      </c>
    </row>
    <row r="75">
      <c r="A75" s="5" t="s">
        <v>591</v>
      </c>
      <c r="N75" s="3">
        <f>IFERROR(__xludf.DUMMYFUNCTION("SPLIT(A75,"","")"),4232.0)</f>
        <v>4232</v>
      </c>
      <c r="O75" s="3" t="str">
        <f>IFERROR(__xludf.DUMMYFUNCTION("""COMPUTED_VALUE"""),"ksy9jy9")</f>
        <v>ksy9jy9</v>
      </c>
      <c r="P75" s="3" t="str">
        <f>IFERROR(__xludf.DUMMYFUNCTION("""COMPUTED_VALUE"""),"Guys. I have discovered very important information. Alcohol will get you drunk.")</f>
        <v>Guys. I have discovered very important information. Alcohol will get you drunk.</v>
      </c>
      <c r="Q75" s="3">
        <f>IFERROR(__xludf.DUMMYFUNCTION("""COMPUTED_VALUE"""),1.709348676E9)</f>
        <v>1709348676</v>
      </c>
      <c r="R75" s="3" t="str">
        <f>IFERROR(__xludf.DUMMYFUNCTION("""COMPUTED_VALUE"""),"t3_1b47173")</f>
        <v>t3_1b47173</v>
      </c>
      <c r="S75" s="3" t="str">
        <f>IFERROR(__xludf.DUMMYFUNCTION("""COMPUTED_VALUE"""),"top_level")</f>
        <v>top_level</v>
      </c>
    </row>
    <row r="76">
      <c r="A76" s="5" t="s">
        <v>592</v>
      </c>
      <c r="N76" s="3">
        <f>IFERROR(__xludf.DUMMYFUNCTION("SPLIT(A76,"","")"),1956.0)</f>
        <v>1956</v>
      </c>
      <c r="O76" s="3" t="str">
        <f>IFERROR(__xludf.DUMMYFUNCTION("""COMPUTED_VALUE"""),"kuxyv10")</f>
        <v>kuxyv10</v>
      </c>
      <c r="P76" s="3" t="str">
        <f>IFERROR(__xludf.DUMMYFUNCTION("""COMPUTED_VALUE"""),"Haven't gotten it. Everyone I know")</f>
        <v>Haven't gotten it. Everyone I know</v>
      </c>
      <c r="Q76" s="3" t="str">
        <f>IFERROR(__xludf.DUMMYFUNCTION("""COMPUTED_VALUE""")," including people I live with")</f>
        <v> including people I live with</v>
      </c>
      <c r="R76" s="3" t="str">
        <f>IFERROR(__xludf.DUMMYFUNCTION("""COMPUTED_VALUE""")," my students")</f>
        <v> my students</v>
      </c>
      <c r="S76" s="3" t="str">
        <f>IFERROR(__xludf.DUMMYFUNCTION("""COMPUTED_VALUE""")," fellow teachers")</f>
        <v> fellow teachers</v>
      </c>
      <c r="T76" s="3" t="str">
        <f>IFERROR(__xludf.DUMMYFUNCTION("""COMPUTED_VALUE""")," my adult kids")</f>
        <v> my adult kids</v>
      </c>
      <c r="U76" s="3" t="str">
        <f>IFERROR(__xludf.DUMMYFUNCTION("""COMPUTED_VALUE""")," have all gotten it at least once. Don't know if I'm immune or just lucky.")</f>
        <v> have all gotten it at least once. Don't know if I'm immune or just lucky.</v>
      </c>
      <c r="V76" s="3">
        <f>IFERROR(__xludf.DUMMYFUNCTION("""COMPUTED_VALUE"""),1.710474403E9)</f>
        <v>1710474403</v>
      </c>
      <c r="W76" s="3" t="str">
        <f>IFERROR(__xludf.DUMMYFUNCTION("""COMPUTED_VALUE"""),"t3_1bf22ot")</f>
        <v>t3_1bf22ot</v>
      </c>
      <c r="X76" s="3" t="str">
        <f>IFERROR(__xludf.DUMMYFUNCTION("""COMPUTED_VALUE"""),"top_level")</f>
        <v>top_level</v>
      </c>
    </row>
    <row r="77">
      <c r="A77" s="5" t="s">
        <v>593</v>
      </c>
      <c r="N77" s="3">
        <f>IFERROR(__xludf.DUMMYFUNCTION("SPLIT(A77,"","")"),7199.0)</f>
        <v>7199</v>
      </c>
      <c r="O77" s="3" t="str">
        <f>IFERROR(__xludf.DUMMYFUNCTION("""COMPUTED_VALUE"""),"kvx4hr8")</f>
        <v>kvx4hr8</v>
      </c>
      <c r="P77" s="3" t="str">
        <f>IFERROR(__xludf.DUMMYFUNCTION("""COMPUTED_VALUE"""),"The extreme fatigue is the worst for me. Being that I am autistic the combination of that and being constantly on the borderline of a meltdown or makes it even more exhausting. Sometimes it takes every ounce of will I have just to get out of bed let alone"&amp;" do anything else. I want to just sleep 24/7 and have 0 will or energy to do anything.")</f>
        <v>The extreme fatigue is the worst for me. Being that I am autistic the combination of that and being constantly on the borderline of a meltdown or makes it even more exhausting. Sometimes it takes every ounce of will I have just to get out of bed let alone do anything else. I want to just sleep 24/7 and have 0 will or energy to do anything.</v>
      </c>
      <c r="Q77" s="3">
        <f>IFERROR(__xludf.DUMMYFUNCTION("""COMPUTED_VALUE"""),1.711042984E9)</f>
        <v>1711042984</v>
      </c>
      <c r="R77" s="3" t="str">
        <f>IFERROR(__xludf.DUMMYFUNCTION("""COMPUTED_VALUE"""),"t3_1bjx3xu")</f>
        <v>t3_1bjx3xu</v>
      </c>
      <c r="S77" s="3" t="str">
        <f>IFERROR(__xludf.DUMMYFUNCTION("""COMPUTED_VALUE"""),"top_level")</f>
        <v>top_level</v>
      </c>
    </row>
    <row r="78">
      <c r="A78" s="5" t="s">
        <v>594</v>
      </c>
      <c r="N78" s="3">
        <f>IFERROR(__xludf.DUMMYFUNCTION("SPLIT(A78,"","")"),9185.0)</f>
        <v>9185</v>
      </c>
      <c r="O78" s="3" t="str">
        <f>IFERROR(__xludf.DUMMYFUNCTION("""COMPUTED_VALUE"""),"kupn6rd")</f>
        <v>kupn6rd</v>
      </c>
      <c r="P78" s="3" t="str">
        <f>IFERROR(__xludf.DUMMYFUNCTION("""COMPUTED_VALUE"""),"I had very dark brown ear wax and it changed to light yellow. The most random and weird thing that I have ever seen.")</f>
        <v>I had very dark brown ear wax and it changed to light yellow. The most random and weird thing that I have ever seen.</v>
      </c>
      <c r="Q78" s="3">
        <f>IFERROR(__xludf.DUMMYFUNCTION("""COMPUTED_VALUE"""),1.710353463E9)</f>
        <v>1710353463</v>
      </c>
      <c r="R78" s="3" t="str">
        <f>IFERROR(__xludf.DUMMYFUNCTION("""COMPUTED_VALUE"""),"t3_1bdukue")</f>
        <v>t3_1bdukue</v>
      </c>
      <c r="S78" s="3" t="str">
        <f>IFERROR(__xludf.DUMMYFUNCTION("""COMPUTED_VALUE"""),"top_level")</f>
        <v>top_level</v>
      </c>
    </row>
    <row r="79">
      <c r="A79" s="5" t="s">
        <v>595</v>
      </c>
      <c r="N79" s="3">
        <f>IFERROR(__xludf.DUMMYFUNCTION("SPLIT(A79,"","")"),6977.0)</f>
        <v>6977</v>
      </c>
      <c r="O79" s="3" t="str">
        <f>IFERROR(__xludf.DUMMYFUNCTION("""COMPUTED_VALUE"""),"kss3w9v")</f>
        <v>kss3w9v</v>
      </c>
      <c r="P79" s="3" t="str">
        <f>IFERROR(__xludf.DUMMYFUNCTION("""COMPUTED_VALUE"""),"The one that surprised me the most was/is the sneezing. I didn't know it was a pregnancy thing until my doctor told me")</f>
        <v>The one that surprised me the most was/is the sneezing. I didn't know it was a pregnancy thing until my doctor told me</v>
      </c>
      <c r="Q79" s="3" t="str">
        <f>IFERROR(__xludf.DUMMYFUNCTION("""COMPUTED_VALUE""")," I've sneezed about 6+ times a day since I got pregnant!")</f>
        <v> I've sneezed about 6+ times a day since I got pregnant!</v>
      </c>
      <c r="R79" s="3">
        <f>IFERROR(__xludf.DUMMYFUNCTION("""COMPUTED_VALUE"""),1.709253125E9)</f>
        <v>1709253125</v>
      </c>
      <c r="S79" s="3" t="str">
        <f>IFERROR(__xludf.DUMMYFUNCTION("""COMPUTED_VALUE"""),"t3_1b3fn5m")</f>
        <v>t3_1b3fn5m</v>
      </c>
      <c r="T79" s="3" t="str">
        <f>IFERROR(__xludf.DUMMYFUNCTION("""COMPUTED_VALUE"""),"top_level")</f>
        <v>top_level</v>
      </c>
    </row>
    <row r="80">
      <c r="A80" s="5" t="s">
        <v>596</v>
      </c>
      <c r="N80" s="3">
        <f>IFERROR(__xludf.DUMMYFUNCTION("SPLIT(A80,"","")"),8260.0)</f>
        <v>8260</v>
      </c>
      <c r="O80" s="3" t="str">
        <f>IFERROR(__xludf.DUMMYFUNCTION("""COMPUTED_VALUE"""),"ktqxeiy")</f>
        <v>ktqxeiy</v>
      </c>
      <c r="P80" s="3" t="str">
        <f>IFERROR(__xludf.DUMMYFUNCTION("""COMPUTED_VALUE"""),"Infertility ðŸ¥¹")</f>
        <v>Infertility ðŸ¥¹</v>
      </c>
      <c r="Q80" s="3">
        <f>IFERROR(__xludf.DUMMYFUNCTION("""COMPUTED_VALUE"""),1.709807106E9)</f>
        <v>1709807106</v>
      </c>
      <c r="R80" s="3" t="str">
        <f>IFERROR(__xludf.DUMMYFUNCTION("""COMPUTED_VALUE"""),"t3_1b8gjaj")</f>
        <v>t3_1b8gjaj</v>
      </c>
      <c r="S80" s="3" t="str">
        <f>IFERROR(__xludf.DUMMYFUNCTION("""COMPUTED_VALUE"""),"top_level")</f>
        <v>top_level</v>
      </c>
    </row>
    <row r="81">
      <c r="A81" s="5" t="s">
        <v>597</v>
      </c>
      <c r="N81" s="3">
        <f>IFERROR(__xludf.DUMMYFUNCTION("SPLIT(A81,"","")"),4220.0)</f>
        <v>4220</v>
      </c>
      <c r="O81" s="3" t="str">
        <f>IFERROR(__xludf.DUMMYFUNCTION("""COMPUTED_VALUE"""),"ksx8v54")</f>
        <v>ksx8v54</v>
      </c>
      <c r="P81" s="3" t="str">
        <f>IFERROR(__xludf.DUMMYFUNCTION("""COMPUTED_VALUE"""),"Weird it that the coronavirus came from the place down the road where they study the coronavirus")</f>
        <v>Weird it that the coronavirus came from the place down the road where they study the coronavirus</v>
      </c>
      <c r="Q81" s="3">
        <f>IFERROR(__xludf.DUMMYFUNCTION("""COMPUTED_VALUE"""),1.709333783E9)</f>
        <v>1709333783</v>
      </c>
      <c r="R81" s="3" t="str">
        <f>IFERROR(__xludf.DUMMYFUNCTION("""COMPUTED_VALUE"""),"t3_1b47173")</f>
        <v>t3_1b47173</v>
      </c>
      <c r="S81" s="3" t="str">
        <f>IFERROR(__xludf.DUMMYFUNCTION("""COMPUTED_VALUE"""),"top_level")</f>
        <v>top_level</v>
      </c>
    </row>
    <row r="82">
      <c r="A82" s="5" t="s">
        <v>598</v>
      </c>
      <c r="N82" s="3">
        <f>IFERROR(__xludf.DUMMYFUNCTION("SPLIT(A82,"","")"),7277.0)</f>
        <v>7277</v>
      </c>
      <c r="O82" s="3" t="str">
        <f>IFERROR(__xludf.DUMMYFUNCTION("""COMPUTED_VALUE"""),"kvus9cb")</f>
        <v>kvus9cb</v>
      </c>
      <c r="P82" s="3" t="str">
        <f>IFERROR(__xludf.DUMMYFUNCTION("""COMPUTED_VALUE"""),"Sadness for emotions. Fatigue for physical")</f>
        <v>Sadness for emotions. Fatigue for physical</v>
      </c>
      <c r="Q82" s="3">
        <f>IFERROR(__xludf.DUMMYFUNCTION("""COMPUTED_VALUE"""),1.711003612E9)</f>
        <v>1711003612</v>
      </c>
      <c r="R82" s="3" t="str">
        <f>IFERROR(__xludf.DUMMYFUNCTION("""COMPUTED_VALUE"""),"t3_1bjx3xu")</f>
        <v>t3_1bjx3xu</v>
      </c>
      <c r="S82" s="3" t="str">
        <f>IFERROR(__xludf.DUMMYFUNCTION("""COMPUTED_VALUE"""),"top_level")</f>
        <v>top_level</v>
      </c>
    </row>
    <row r="83">
      <c r="A83" s="5" t="s">
        <v>599</v>
      </c>
      <c r="N83" s="3">
        <f>IFERROR(__xludf.DUMMYFUNCTION("SPLIT(A83,"","")"),7396.0)</f>
        <v>7396</v>
      </c>
      <c r="O83" s="3" t="str">
        <f>IFERROR(__xludf.DUMMYFUNCTION("""COMPUTED_VALUE"""),"ktrzber")</f>
        <v>ktrzber</v>
      </c>
      <c r="P83" s="3" t="str">
        <f>IFERROR(__xludf.DUMMYFUNCTION("""COMPUTED_VALUE"""),"These headlines are getting ridiculous. 100 doctors? I hate trump but these are just making us look ridiculous.")</f>
        <v>These headlines are getting ridiculous. 100 doctors? I hate trump but these are just making us look ridiculous.</v>
      </c>
      <c r="Q83" s="3">
        <f>IFERROR(__xludf.DUMMYFUNCTION("""COMPUTED_VALUE"""),1.709825051E9)</f>
        <v>1709825051</v>
      </c>
      <c r="R83" s="3" t="str">
        <f>IFERROR(__xludf.DUMMYFUNCTION("""COMPUTED_VALUE"""),"t3_1b8slxr")</f>
        <v>t3_1b8slxr</v>
      </c>
      <c r="S83" s="3" t="str">
        <f>IFERROR(__xludf.DUMMYFUNCTION("""COMPUTED_VALUE"""),"top_level")</f>
        <v>top_level</v>
      </c>
    </row>
    <row r="84">
      <c r="A84" s="5" t="s">
        <v>600</v>
      </c>
      <c r="N84" s="3">
        <f>IFERROR(__xludf.DUMMYFUNCTION("SPLIT(A84,"","")"),8321.0)</f>
        <v>8321</v>
      </c>
      <c r="O84" s="3" t="str">
        <f>IFERROR(__xludf.DUMMYFUNCTION("""COMPUTED_VALUE"""),"ktu4yuo")</f>
        <v>ktu4yuo</v>
      </c>
      <c r="P84" s="3" t="str">
        <f>IFERROR(__xludf.DUMMYFUNCTION("""COMPUTED_VALUE"""),"Fatigue and night sweats")</f>
        <v>Fatigue and night sweats</v>
      </c>
      <c r="Q84" s="3" t="str">
        <f>IFERROR(__xludf.DUMMYFUNCTION("""COMPUTED_VALUE""")," omg. Iâ€™m nowhere near menopause and Iâ€™m amazed at how much I sweat at night when I flare up.")</f>
        <v> omg. Iâ€™m nowhere near menopause and Iâ€™m amazed at how much I sweat at night when I flare up.</v>
      </c>
      <c r="R84" s="3">
        <f>IFERROR(__xludf.DUMMYFUNCTION("""COMPUTED_VALUE"""),1.709852653E9)</f>
        <v>1709852653</v>
      </c>
      <c r="S84" s="3" t="str">
        <f>IFERROR(__xludf.DUMMYFUNCTION("""COMPUTED_VALUE"""),"t3_1b8gjaj")</f>
        <v>t3_1b8gjaj</v>
      </c>
      <c r="T84" s="3" t="str">
        <f>IFERROR(__xludf.DUMMYFUNCTION("""COMPUTED_VALUE"""),"top_level")</f>
        <v>top_level</v>
      </c>
    </row>
    <row r="85">
      <c r="A85" s="5" t="s">
        <v>601</v>
      </c>
      <c r="N85" s="3">
        <f>IFERROR(__xludf.DUMMYFUNCTION("SPLIT(A85,"","")"),4662.0)</f>
        <v>4662</v>
      </c>
      <c r="O85" s="3" t="str">
        <f>IFERROR(__xludf.DUMMYFUNCTION("""COMPUTED_VALUE"""),"kt2wih7")</f>
        <v>kt2wih7</v>
      </c>
      <c r="P85" s="3" t="str">
        <f>IFERROR(__xludf.DUMMYFUNCTION("""COMPUTED_VALUE"""),"Didn't you know")</f>
        <v>Didn't you know</v>
      </c>
      <c r="Q85" s="3" t="str">
        <f>IFERROR(__xludf.DUMMYFUNCTION("""COMPUTED_VALUE""")," yesterday the CDC said we should treat covid just like any other cold. It's basically the same thing. Imagine that.")</f>
        <v> yesterday the CDC said we should treat covid just like any other cold. It's basically the same thing. Imagine that.</v>
      </c>
      <c r="R85" s="3">
        <f>IFERROR(__xludf.DUMMYFUNCTION("""COMPUTED_VALUE"""),1.709426148E9)</f>
        <v>1709426148</v>
      </c>
      <c r="S85" s="3" t="str">
        <f>IFERROR(__xludf.DUMMYFUNCTION("""COMPUTED_VALUE"""),"t3_1b4cgt9")</f>
        <v>t3_1b4cgt9</v>
      </c>
      <c r="T85" s="3" t="str">
        <f>IFERROR(__xludf.DUMMYFUNCTION("""COMPUTED_VALUE"""),"top_level")</f>
        <v>top_level</v>
      </c>
    </row>
    <row r="86">
      <c r="A86" s="5" t="s">
        <v>602</v>
      </c>
      <c r="N86" s="3">
        <f>IFERROR(__xludf.DUMMYFUNCTION("SPLIT(A86,"","")"),9354.0)</f>
        <v>9354</v>
      </c>
      <c r="O86" s="3" t="str">
        <f>IFERROR(__xludf.DUMMYFUNCTION("""COMPUTED_VALUE"""),"kuiv58p")</f>
        <v>kuiv58p</v>
      </c>
      <c r="P86" s="3" t="str">
        <f>IFERROR(__xludf.DUMMYFUNCTION("""COMPUTED_VALUE"""),"I also have lots of allergies which causes anxiety/depression/gut health/brain fog. Your best bet is to do the carnivore diet and then introduce one thing a week see what you can tolerate. Carnivore diet is the best Iâ€™ve felt in a very long time! Hopefu"&amp;"lly works for you too.")</f>
        <v>I also have lots of allergies which causes anxiety/depression/gut health/brain fog. Your best bet is to do the carnivore diet and then introduce one thing a week see what you can tolerate. Carnivore diet is the best Iâ€™ve felt in a very long time! Hopefully works for you too.</v>
      </c>
      <c r="Q86" s="3">
        <f>IFERROR(__xludf.DUMMYFUNCTION("""COMPUTED_VALUE"""),1.710253007E9)</f>
        <v>1710253007</v>
      </c>
      <c r="R86" s="3" t="str">
        <f>IFERROR(__xludf.DUMMYFUNCTION("""COMPUTED_VALUE"""),"t3_1b977x6")</f>
        <v>t3_1b977x6</v>
      </c>
      <c r="S86" s="3" t="str">
        <f>IFERROR(__xludf.DUMMYFUNCTION("""COMPUTED_VALUE"""),"top_level")</f>
        <v>top_level</v>
      </c>
    </row>
    <row r="87">
      <c r="A87" s="5" t="s">
        <v>603</v>
      </c>
      <c r="N87" s="3">
        <f>IFERROR(__xludf.DUMMYFUNCTION("SPLIT(A87,"","")"),9017.0)</f>
        <v>9017</v>
      </c>
      <c r="O87" s="3" t="str">
        <f>IFERROR(__xludf.DUMMYFUNCTION("""COMPUTED_VALUE"""),"kuxz5s7")</f>
        <v>kuxz5s7</v>
      </c>
      <c r="P87" s="3" t="str">
        <f>IFERROR(__xludf.DUMMYFUNCTION("""COMPUTED_VALUE"""),"Feeling like my pelvis is going to crack in half whenever I try to roll over in bed. Currently 29 weeks ðŸ¤¦ðŸ»â€â™€ï¸")</f>
        <v>Feeling like my pelvis is going to crack in half whenever I try to roll over in bed. Currently 29 weeks ðŸ¤¦ðŸ_x008f_»â€_x008d_â™€ï¸_x008f_</v>
      </c>
      <c r="Q87" s="3">
        <f>IFERROR(__xludf.DUMMYFUNCTION("""COMPUTED_VALUE"""),1.710474546E9)</f>
        <v>1710474546</v>
      </c>
      <c r="R87" s="3" t="str">
        <f>IFERROR(__xludf.DUMMYFUNCTION("""COMPUTED_VALUE"""),"t3_1bejezw")</f>
        <v>t3_1bejezw</v>
      </c>
      <c r="S87" s="3" t="str">
        <f>IFERROR(__xludf.DUMMYFUNCTION("""COMPUTED_VALUE"""),"top_level")</f>
        <v>top_level</v>
      </c>
    </row>
    <row r="88">
      <c r="A88" s="5" t="s">
        <v>604</v>
      </c>
      <c r="N88" s="3">
        <f>IFERROR(__xludf.DUMMYFUNCTION("SPLIT(A88,"","")"),9123.0)</f>
        <v>9123</v>
      </c>
      <c r="O88" s="3" t="str">
        <f>IFERROR(__xludf.DUMMYFUNCTION("""COMPUTED_VALUE"""),"kvk2xo5")</f>
        <v>kvk2xo5</v>
      </c>
      <c r="P88" s="3" t="str">
        <f>IFERROR(__xludf.DUMMYFUNCTION("""COMPUTED_VALUE"""),"Boring")</f>
        <v>Boring</v>
      </c>
      <c r="Q88" s="3" t="str">
        <f>IFERROR(__xludf.DUMMYFUNCTION("""COMPUTED_VALUE""")," barely no symptoms first trimester here ðŸ‘‹ðŸ» I'm 13 weeks now and feel fine. I was slightly more nauseated around w 9-10 but otherwise okay")</f>
        <v> barely no symptoms first trimester here ðŸ‘‹ðŸ_x008f_» I'm 13 weeks now and feel fine. I was slightly more nauseated around w 9-10 but otherwise okay</v>
      </c>
      <c r="R88" s="3" t="str">
        <f>IFERROR(__xludf.DUMMYFUNCTION("""COMPUTED_VALUE""")," no vomiting. I'm very happy about how my first tri was reading some other experiences on this sub ðŸ˜…")</f>
        <v> no vomiting. I'm very happy about how my first tri was reading some other experiences on this sub ðŸ˜…</v>
      </c>
      <c r="S88" s="3">
        <f>IFERROR(__xludf.DUMMYFUNCTION("""COMPUTED_VALUE"""),1.71084269E9)</f>
        <v>1710842690</v>
      </c>
      <c r="T88" s="3" t="str">
        <f>IFERROR(__xludf.DUMMYFUNCTION("""COMPUTED_VALUE"""),"t3_1bi79wo")</f>
        <v>t3_1bi79wo</v>
      </c>
      <c r="U88" s="3" t="str">
        <f>IFERROR(__xludf.DUMMYFUNCTION("""COMPUTED_VALUE"""),"top_level")</f>
        <v>top_level</v>
      </c>
    </row>
    <row r="89">
      <c r="A89" s="5" t="s">
        <v>605</v>
      </c>
      <c r="N89" s="3">
        <f>IFERROR(__xludf.DUMMYFUNCTION("SPLIT(A89,"","")"),10216.0)</f>
        <v>10216</v>
      </c>
      <c r="O89" s="3" t="str">
        <f>IFERROR(__xludf.DUMMYFUNCTION("""COMPUTED_VALUE"""),"kvghm28")</f>
        <v>kvghm28</v>
      </c>
      <c r="P89" s="3" t="str">
        <f>IFERROR(__xludf.DUMMYFUNCTION("""COMPUTED_VALUE"""),"Two researchers that have extensively studied symptoms of schizophrenia and the like in a nonconventional way: Colin A Ross")</f>
        <v>Two researchers that have extensively studied symptoms of schizophrenia and the like in a nonconventional way: Colin A Ross</v>
      </c>
      <c r="Q89" s="3" t="str">
        <f>IFERROR(__xludf.DUMMYFUNCTION("""COMPUTED_VALUE""")," Jerry Marzinski. Hope either is help of some sort!")</f>
        <v> Jerry Marzinski. Hope either is help of some sort!</v>
      </c>
      <c r="R89" s="3">
        <f>IFERROR(__xludf.DUMMYFUNCTION("""COMPUTED_VALUE"""),1.710784383E9)</f>
        <v>1710784383</v>
      </c>
      <c r="S89" s="3" t="str">
        <f>IFERROR(__xludf.DUMMYFUNCTION("""COMPUTED_VALUE"""),"t3_1bhtc2v")</f>
        <v>t3_1bhtc2v</v>
      </c>
      <c r="T89" s="3" t="str">
        <f>IFERROR(__xludf.DUMMYFUNCTION("""COMPUTED_VALUE"""),"top_level")</f>
        <v>top_level</v>
      </c>
    </row>
    <row r="90">
      <c r="A90" s="5" t="s">
        <v>606</v>
      </c>
      <c r="N90" s="3">
        <f>IFERROR(__xludf.DUMMYFUNCTION("SPLIT(A90,"","")"),2738.0)</f>
        <v>2738</v>
      </c>
      <c r="O90" s="3" t="str">
        <f>IFERROR(__xludf.DUMMYFUNCTION("""COMPUTED_VALUE"""),"kqw1llp")</f>
        <v>kqw1llp</v>
      </c>
      <c r="P90" s="3" t="str">
        <f>IFERROR(__xludf.DUMMYFUNCTION("""COMPUTED_VALUE"""),"Follow the doctors orders.")</f>
        <v>Follow the doctors orders.</v>
      </c>
      <c r="Q90" s="3">
        <f>IFERROR(__xludf.DUMMYFUNCTION("""COMPUTED_VALUE"""),1.708201387E9)</f>
        <v>1708201387</v>
      </c>
      <c r="R90" s="3" t="str">
        <f>IFERROR(__xludf.DUMMYFUNCTION("""COMPUTED_VALUE"""),"t3_1at92tt")</f>
        <v>t3_1at92tt</v>
      </c>
      <c r="S90" s="3" t="str">
        <f>IFERROR(__xludf.DUMMYFUNCTION("""COMPUTED_VALUE"""),"top_level")</f>
        <v>top_level</v>
      </c>
    </row>
    <row r="91">
      <c r="A91" s="5" t="s">
        <v>607</v>
      </c>
      <c r="N91" s="3">
        <f>IFERROR(__xludf.DUMMYFUNCTION("SPLIT(A91,"","")"),7738.0)</f>
        <v>7738</v>
      </c>
      <c r="O91" s="3" t="str">
        <f>IFERROR(__xludf.DUMMYFUNCTION("""COMPUTED_VALUE"""),"kv9jh0o")</f>
        <v>kv9jh0o</v>
      </c>
      <c r="P91" s="3" t="str">
        <f>IFERROR(__xludf.DUMMYFUNCTION("""COMPUTED_VALUE"""),"Dyscalculia is more common for us. And struggling to slow down &amp; check j our work")</f>
        <v>Dyscalculia is more common for us. And struggling to slow down &amp; check j our work</v>
      </c>
      <c r="Q91" s="3">
        <f>IFERROR(__xludf.DUMMYFUNCTION("""COMPUTED_VALUE"""),1.71067301E9)</f>
        <v>1710673010</v>
      </c>
      <c r="R91" s="3" t="str">
        <f>IFERROR(__xludf.DUMMYFUNCTION("""COMPUTED_VALUE"""),"t3_1bglje0")</f>
        <v>t3_1bglje0</v>
      </c>
      <c r="S91" s="3" t="str">
        <f>IFERROR(__xludf.DUMMYFUNCTION("""COMPUTED_VALUE"""),"top_level")</f>
        <v>top_level</v>
      </c>
    </row>
    <row r="92">
      <c r="A92" s="5" t="s">
        <v>608</v>
      </c>
      <c r="N92" s="3">
        <f>IFERROR(__xludf.DUMMYFUNCTION("SPLIT(A92,"","")"),6317.0)</f>
        <v>6317</v>
      </c>
      <c r="O92" s="3" t="str">
        <f>IFERROR(__xludf.DUMMYFUNCTION("""COMPUTED_VALUE"""),"kv0ocyo")</f>
        <v>kv0ocyo</v>
      </c>
      <c r="P92" s="3" t="str">
        <f>IFERROR(__xludf.DUMMYFUNCTION("""COMPUTED_VALUE"""),"I canâ€™t *imagine* how painful that was. I work with dry ice daily")</f>
        <v>I canâ€™t *imagine* how painful that was. I work with dry ice daily</v>
      </c>
      <c r="Q92" s="3" t="str">
        <f>IFERROR(__xludf.DUMMYFUNCTION("""COMPUTED_VALUE""")," and have only been burned once")</f>
        <v> and have only been burned once</v>
      </c>
      <c r="R92" s="3" t="str">
        <f>IFERROR(__xludf.DUMMYFUNCTION("""COMPUTED_VALUE""")," but it sucked SO much.")</f>
        <v> but it sucked SO much.</v>
      </c>
      <c r="S92" s="3">
        <f>IFERROR(__xludf.DUMMYFUNCTION("""COMPUTED_VALUE"""),1.71052301E9)</f>
        <v>1710523010</v>
      </c>
      <c r="T92" s="3" t="str">
        <f>IFERROR(__xludf.DUMMYFUNCTION("""COMPUTED_VALUE"""),"t3_1bfhi0a")</f>
        <v>t3_1bfhi0a</v>
      </c>
      <c r="U92" s="3" t="str">
        <f>IFERROR(__xludf.DUMMYFUNCTION("""COMPUTED_VALUE"""),"top_level")</f>
        <v>top_level</v>
      </c>
    </row>
    <row r="93">
      <c r="A93" s="5" t="s">
        <v>609</v>
      </c>
      <c r="N93" s="3">
        <f>IFERROR(__xludf.DUMMYFUNCTION("SPLIT(A93,"","")"),7870.0)</f>
        <v>7870</v>
      </c>
      <c r="O93" s="3" t="str">
        <f>IFERROR(__xludf.DUMMYFUNCTION("""COMPUTED_VALUE"""),"krhkbki")</f>
        <v>krhkbki</v>
      </c>
      <c r="P93" s="3" t="str">
        <f>IFERROR(__xludf.DUMMYFUNCTION("""COMPUTED_VALUE"""),"I get a â€˜second windâ€™ around 8 PM that makes it impossible to sleep at a usual hour")</f>
        <v>I get a â€˜second windâ€™ around 8 PM that makes it impossible to sleep at a usual hour</v>
      </c>
      <c r="Q93" s="3" t="str">
        <f>IFERROR(__xludf.DUMMYFUNCTION("""COMPUTED_VALUE""")," and then I know that Iâ€™ll be waking up with a migraine.")</f>
        <v> and then I know that Iâ€™ll be waking up with a migraine.</v>
      </c>
      <c r="R93" s="3">
        <f>IFERROR(__xludf.DUMMYFUNCTION("""COMPUTED_VALUE"""),1.708540943E9)</f>
        <v>1708540943</v>
      </c>
      <c r="S93" s="3" t="str">
        <f>IFERROR(__xludf.DUMMYFUNCTION("""COMPUTED_VALUE"""),"t3_1awgmk9")</f>
        <v>t3_1awgmk9</v>
      </c>
      <c r="T93" s="3" t="str">
        <f>IFERROR(__xludf.DUMMYFUNCTION("""COMPUTED_VALUE"""),"top_level")</f>
        <v>top_level</v>
      </c>
    </row>
    <row r="94">
      <c r="A94" s="5" t="s">
        <v>610</v>
      </c>
      <c r="N94" s="3">
        <f>IFERROR(__xludf.DUMMYFUNCTION("SPLIT(A94,"","")"),2891.0)</f>
        <v>2891</v>
      </c>
      <c r="O94" s="3" t="str">
        <f>IFERROR(__xludf.DUMMYFUNCTION("""COMPUTED_VALUE"""),"kuqwskv")</f>
        <v>kuqwskv</v>
      </c>
      <c r="P94" s="3" t="str">
        <f>IFERROR(__xludf.DUMMYFUNCTION("""COMPUTED_VALUE"""),"Wut. This bullshit. Me have cobbid like free or five times")</f>
        <v>Wut. This bullshit. Me have cobbid like free or five times</v>
      </c>
      <c r="Q94" s="3" t="str">
        <f>IFERROR(__xludf.DUMMYFUNCTION("""COMPUTED_VALUE""")," no slowdown in me brain! That silly. Hee hee Trump 2020")</f>
        <v> no slowdown in me brain! That silly. Hee hee Trump 2020</v>
      </c>
      <c r="R94" s="3" t="str">
        <f>IFERROR(__xludf.DUMMYFUNCTION("""COMPUTED_VALUE""")," we will beat Obama again.")</f>
        <v> we will beat Obama again.</v>
      </c>
      <c r="S94" s="3">
        <f>IFERROR(__xludf.DUMMYFUNCTION("""COMPUTED_VALUE"""),1.710368525E9)</f>
        <v>1710368525</v>
      </c>
      <c r="T94" s="3" t="str">
        <f>IFERROR(__xludf.DUMMYFUNCTION("""COMPUTED_VALUE"""),"t3_1bduund")</f>
        <v>t3_1bduund</v>
      </c>
      <c r="U94" s="3" t="str">
        <f>IFERROR(__xludf.DUMMYFUNCTION("""COMPUTED_VALUE"""),"top_level")</f>
        <v>top_level</v>
      </c>
    </row>
    <row r="95">
      <c r="A95" s="5" t="s">
        <v>611</v>
      </c>
      <c r="N95" s="3">
        <f>IFERROR(__xludf.DUMMYFUNCTION("SPLIT(A95,"","")"),7910.0)</f>
        <v>7910</v>
      </c>
      <c r="O95" s="3" t="str">
        <f>IFERROR(__xludf.DUMMYFUNCTION("""COMPUTED_VALUE"""),"kriyhcp")</f>
        <v>kriyhcp</v>
      </c>
      <c r="P95" s="3" t="str">
        <f>IFERROR(__xludf.DUMMYFUNCTION("""COMPUTED_VALUE"""),"Does everyone have a prodrome? I don't think I've experienced any of these things...")</f>
        <v>Does everyone have a prodrome? I don't think I've experienced any of these things...</v>
      </c>
      <c r="Q95" s="3">
        <f>IFERROR(__xludf.DUMMYFUNCTION("""COMPUTED_VALUE"""),1.708557399E9)</f>
        <v>1708557399</v>
      </c>
      <c r="R95" s="3" t="str">
        <f>IFERROR(__xludf.DUMMYFUNCTION("""COMPUTED_VALUE"""),"t3_1awgmk9")</f>
        <v>t3_1awgmk9</v>
      </c>
      <c r="S95" s="3" t="str">
        <f>IFERROR(__xludf.DUMMYFUNCTION("""COMPUTED_VALUE"""),"top_level")</f>
        <v>top_level</v>
      </c>
    </row>
    <row r="96">
      <c r="A96" s="5" t="s">
        <v>612</v>
      </c>
      <c r="N96" s="3">
        <f>IFERROR(__xludf.DUMMYFUNCTION("SPLIT(A96,"","")"),7712.0)</f>
        <v>7712</v>
      </c>
      <c r="O96" s="3" t="str">
        <f>IFERROR(__xludf.DUMMYFUNCTION("""COMPUTED_VALUE"""),"kv967p0")</f>
        <v>kv967p0</v>
      </c>
      <c r="P96" s="3" t="str">
        <f>IFERROR(__xludf.DUMMYFUNCTION("""COMPUTED_VALUE"""),"Not necessarily. I think itâ€™s independent. Einstein seemed to have had ADHD. I do too and Iâ€™m great at math (not as good as Einstein obviously)")</f>
        <v>Not necessarily. I think itâ€™s independent. Einstein seemed to have had ADHD. I do too and Iâ€™m great at math (not as good as Einstein obviously)</v>
      </c>
      <c r="Q96" s="3">
        <f>IFERROR(__xludf.DUMMYFUNCTION("""COMPUTED_VALUE"""),1.710663076E9)</f>
        <v>1710663076</v>
      </c>
      <c r="R96" s="3" t="str">
        <f>IFERROR(__xludf.DUMMYFUNCTION("""COMPUTED_VALUE"""),"t3_1bglje0")</f>
        <v>t3_1bglje0</v>
      </c>
      <c r="S96" s="3" t="str">
        <f>IFERROR(__xludf.DUMMYFUNCTION("""COMPUTED_VALUE"""),"top_level")</f>
        <v>top_level</v>
      </c>
    </row>
    <row r="97">
      <c r="A97" s="5" t="s">
        <v>613</v>
      </c>
      <c r="N97" s="3">
        <f>IFERROR(__xludf.DUMMYFUNCTION("SPLIT(A97,"","")"),8196.0)</f>
        <v>8196</v>
      </c>
      <c r="O97" s="3" t="str">
        <f>IFERROR(__xludf.DUMMYFUNCTION("""COMPUTED_VALUE"""),"ks1ht41")</f>
        <v>ks1ht41</v>
      </c>
      <c r="P97" s="3" t="str">
        <f>IFERROR(__xludf.DUMMYFUNCTION("""COMPUTED_VALUE"""),"Hyper tiredness and noise hyper sensitivity
 2 hours of driving? No music")</f>
        <v>Hyper tiredness and noise hyper sensitivity
 2 hours of driving? No music</v>
      </c>
      <c r="Q97" s="3" t="str">
        <f>IFERROR(__xludf.DUMMYFUNCTION("""COMPUTED_VALUE""")," 3-4 hours of sleep!
 A restaurant? 12-14 hours of sleep and 2 days to recover
 Farewell social life")</f>
        <v> 3-4 hours of sleep!
 A restaurant? 12-14 hours of sleep and 2 days to recover
 Farewell social life</v>
      </c>
      <c r="R97" s="3">
        <f>IFERROR(__xludf.DUMMYFUNCTION("""COMPUTED_VALUE"""),1.708848482E9)</f>
        <v>1708848482</v>
      </c>
      <c r="S97" s="3" t="str">
        <f>IFERROR(__xludf.DUMMYFUNCTION("""COMPUTED_VALUE"""),"t3_1azap75")</f>
        <v>t3_1azap75</v>
      </c>
      <c r="T97" s="3" t="str">
        <f>IFERROR(__xludf.DUMMYFUNCTION("""COMPUTED_VALUE"""),"top_level")</f>
        <v>top_level</v>
      </c>
    </row>
    <row r="98">
      <c r="A98" s="5" t="s">
        <v>614</v>
      </c>
      <c r="N98" s="3">
        <f>IFERROR(__xludf.DUMMYFUNCTION("SPLIT(A98,"","")"),8409.0)</f>
        <v>8409</v>
      </c>
      <c r="O98" s="3" t="str">
        <f>IFERROR(__xludf.DUMMYFUNCTION("""COMPUTED_VALUE"""),"krctaky")</f>
        <v>krctaky</v>
      </c>
      <c r="P98" s="3" t="str">
        <f>IFERROR(__xludf.DUMMYFUNCTION("""COMPUTED_VALUE"""),"A seven year pattern of increasingly unstable")</f>
        <v>A seven year pattern of increasingly unstable</v>
      </c>
      <c r="Q98" s="3" t="str">
        <f>IFERROR(__xludf.DUMMYFUNCTION("""COMPUTED_VALUE""")," codependent relationships did it for me. I suspected it for many years before I was finally diagnosed.")</f>
        <v> codependent relationships did it for me. I suspected it for many years before I was finally diagnosed.</v>
      </c>
      <c r="R98" s="3">
        <f>IFERROR(__xludf.DUMMYFUNCTION("""COMPUTED_VALUE"""),1.708465538E9)</f>
        <v>1708465538</v>
      </c>
      <c r="S98" s="3" t="str">
        <f>IFERROR(__xludf.DUMMYFUNCTION("""COMPUTED_VALUE"""),"t3_1avlk7g")</f>
        <v>t3_1avlk7g</v>
      </c>
      <c r="T98" s="3" t="str">
        <f>IFERROR(__xludf.DUMMYFUNCTION("""COMPUTED_VALUE"""),"top_level")</f>
        <v>top_level</v>
      </c>
    </row>
    <row r="99">
      <c r="A99" s="5" t="s">
        <v>615</v>
      </c>
      <c r="N99" s="3">
        <f>IFERROR(__xludf.DUMMYFUNCTION("SPLIT(A99,"","")"),4113.0)</f>
        <v>4113</v>
      </c>
      <c r="O99" s="3" t="str">
        <f>IFERROR(__xludf.DUMMYFUNCTION("""COMPUTED_VALUE"""),"kreq3fh")</f>
        <v>kreq3fh</v>
      </c>
      <c r="P99" s="3" t="str">
        <f>IFERROR(__xludf.DUMMYFUNCTION("""COMPUTED_VALUE"""),"Me and the wife. Kids have had it. Only 2 jabs each. So far")</f>
        <v>Me and the wife. Kids have had it. Only 2 jabs each. So far</v>
      </c>
      <c r="Q99" s="3" t="str">
        <f>IFERROR(__xludf.DUMMYFUNCTION("""COMPUTED_VALUE""")," so good.")</f>
        <v> so good.</v>
      </c>
      <c r="R99" s="3">
        <f>IFERROR(__xludf.DUMMYFUNCTION("""COMPUTED_VALUE"""),1.708492338E9)</f>
        <v>1708492338</v>
      </c>
      <c r="S99" s="3" t="str">
        <f>IFERROR(__xludf.DUMMYFUNCTION("""COMPUTED_VALUE"""),"t3_1avy5x5")</f>
        <v>t3_1avy5x5</v>
      </c>
      <c r="T99" s="3" t="str">
        <f>IFERROR(__xludf.DUMMYFUNCTION("""COMPUTED_VALUE"""),"top_level")</f>
        <v>top_level</v>
      </c>
    </row>
    <row r="100">
      <c r="A100" s="5" t="s">
        <v>616</v>
      </c>
      <c r="N100" s="3">
        <f>IFERROR(__xludf.DUMMYFUNCTION("SPLIT(A100,"","")"),519.0)</f>
        <v>519</v>
      </c>
      <c r="O100" s="3" t="str">
        <f>IFERROR(__xludf.DUMMYFUNCTION("""COMPUTED_VALUE"""),"ktogn7h")</f>
        <v>ktogn7h</v>
      </c>
      <c r="P100" s="3" t="str">
        <f>IFERROR(__xludf.DUMMYFUNCTION("""COMPUTED_VALUE"""),"How is possible ? He getting them bootlegged? They strictly log the doses in Canada")</f>
        <v>How is possible ? He getting them bootlegged? They strictly log the doses in Canada</v>
      </c>
      <c r="Q100" s="3">
        <f>IFERROR(__xludf.DUMMYFUNCTION("""COMPUTED_VALUE"""),1.709764298E9)</f>
        <v>1709764298</v>
      </c>
      <c r="R100" s="3" t="str">
        <f>IFERROR(__xludf.DUMMYFUNCTION("""COMPUTED_VALUE"""),"t3_1b7x50o")</f>
        <v>t3_1b7x50o</v>
      </c>
      <c r="S100" s="3" t="str">
        <f>IFERROR(__xludf.DUMMYFUNCTION("""COMPUTED_VALUE"""),"top_level")</f>
        <v>top_level</v>
      </c>
    </row>
    <row r="101">
      <c r="A101" s="5" t="s">
        <v>617</v>
      </c>
      <c r="N101" s="3">
        <f>IFERROR(__xludf.DUMMYFUNCTION("SPLIT(A101,"","")"),7025.0)</f>
        <v>7025</v>
      </c>
      <c r="O101" s="3" t="str">
        <f>IFERROR(__xludf.DUMMYFUNCTION("""COMPUTED_VALUE"""),"kss8fbo")</f>
        <v>kss8fbo</v>
      </c>
      <c r="P101" s="3" t="str">
        <f>IFERROR(__xludf.DUMMYFUNCTION("""COMPUTED_VALUE"""),"Mood swings that are so bad I hated sounds my husband made. I would get irrationally angry every single time he yawned.")</f>
        <v>Mood swings that are so bad I hated sounds my husband made. I would get irrationally angry every single time he yawned.</v>
      </c>
      <c r="Q101" s="3">
        <f>IFERROR(__xludf.DUMMYFUNCTION("""COMPUTED_VALUE"""),1.709254853E9)</f>
        <v>1709254853</v>
      </c>
      <c r="R101" s="3" t="str">
        <f>IFERROR(__xludf.DUMMYFUNCTION("""COMPUTED_VALUE"""),"t3_1b3fn5m")</f>
        <v>t3_1b3fn5m</v>
      </c>
      <c r="S101" s="3" t="str">
        <f>IFERROR(__xludf.DUMMYFUNCTION("""COMPUTED_VALUE"""),"top_level")</f>
        <v>top_level</v>
      </c>
    </row>
    <row r="102">
      <c r="A102" s="5" t="s">
        <v>618</v>
      </c>
      <c r="N102" s="3">
        <f>IFERROR(__xludf.DUMMYFUNCTION("SPLIT(A102,"","")"),2823.0)</f>
        <v>2823</v>
      </c>
      <c r="O102" s="3" t="str">
        <f>IFERROR(__xludf.DUMMYFUNCTION("""COMPUTED_VALUE"""),"krk0hu3")</f>
        <v>krk0hu3</v>
      </c>
      <c r="P102" s="3" t="str">
        <f>IFERROR(__xludf.DUMMYFUNCTION("""COMPUTED_VALUE"""),"Iâ€™m an antisocial introvert who hates people")</f>
        <v>Iâ€™m an antisocial introvert who hates people</v>
      </c>
      <c r="Q102" s="3" t="str">
        <f>IFERROR(__xludf.DUMMYFUNCTION("""COMPUTED_VALUE""")," and m perfect for this!
 â€œLockdownâ€ was no different for me than my normal daily life.")</f>
        <v> and m perfect for this!
 â€œLockdownâ€_x009d_ was no different for me than my normal daily life.</v>
      </c>
      <c r="R102" s="3">
        <f>IFERROR(__xludf.DUMMYFUNCTION("""COMPUTED_VALUE"""),1.70857191E9)</f>
        <v>1708571910</v>
      </c>
      <c r="S102" s="3" t="str">
        <f>IFERROR(__xludf.DUMMYFUNCTION("""COMPUTED_VALUE"""),"t3_1awkfyd")</f>
        <v>t3_1awkfyd</v>
      </c>
      <c r="T102" s="3" t="str">
        <f>IFERROR(__xludf.DUMMYFUNCTION("""COMPUTED_VALUE"""),"top_level")</f>
        <v>top_level</v>
      </c>
    </row>
    <row r="103">
      <c r="A103" s="5" t="s">
        <v>619</v>
      </c>
      <c r="N103" s="3">
        <f>IFERROR(__xludf.DUMMYFUNCTION("SPLIT(A103,"","")"),1573.0)</f>
        <v>1573</v>
      </c>
      <c r="O103" s="3" t="str">
        <f>IFERROR(__xludf.DUMMYFUNCTION("""COMPUTED_VALUE"""),"kuevb97")</f>
        <v>kuevb97</v>
      </c>
      <c r="P103" s="3" t="str">
        <f>IFERROR(__xludf.DUMMYFUNCTION("""COMPUTED_VALUE"""),"Is this satire? I hope so")</f>
        <v>Is this satire? I hope so</v>
      </c>
      <c r="Q103" s="3">
        <f>IFERROR(__xludf.DUMMYFUNCTION("""COMPUTED_VALUE"""),1.710185902E9)</f>
        <v>1710185902</v>
      </c>
      <c r="R103" s="3" t="str">
        <f>IFERROR(__xludf.DUMMYFUNCTION("""COMPUTED_VALUE"""),"t3_1bc5kyq")</f>
        <v>t3_1bc5kyq</v>
      </c>
      <c r="S103" s="3" t="str">
        <f>IFERROR(__xludf.DUMMYFUNCTION("""COMPUTED_VALUE"""),"top_level")</f>
        <v>top_level</v>
      </c>
    </row>
    <row r="104">
      <c r="A104" s="5" t="s">
        <v>620</v>
      </c>
      <c r="N104" s="3">
        <f>IFERROR(__xludf.DUMMYFUNCTION("SPLIT(A104,"","")"),2242.0)</f>
        <v>2242</v>
      </c>
      <c r="O104" s="3" t="str">
        <f>IFERROR(__xludf.DUMMYFUNCTION("""COMPUTED_VALUE"""),"ku96kel")</f>
        <v>ku96kel</v>
      </c>
      <c r="P104" s="3" t="str">
        <f>IFERROR(__xludf.DUMMYFUNCTION("""COMPUTED_VALUE"""),"ðŸ¥± All of these posts follow the same trajectory")</f>
        <v>ðŸ¥± All of these posts follow the same trajectory</v>
      </c>
      <c r="Q104" s="3" t="str">
        <f>IFERROR(__xludf.DUMMYFUNCTION("""COMPUTED_VALUE""")," use the same memes")</f>
        <v> use the same memes</v>
      </c>
      <c r="R104" s="3" t="str">
        <f>IFERROR(__xludf.DUMMYFUNCTION("""COMPUTED_VALUE""")," spew the same hate and misinformation. ðŸ¥± 
 Anyways")</f>
        <v> spew the same hate and misinformation. ðŸ¥± 
 Anyways</v>
      </c>
      <c r="S104" s="3" t="str">
        <f>IFERROR(__xludf.DUMMYFUNCTION("""COMPUTED_VALUE""")," I gotta pie to bake here. Happy Sunday.")</f>
        <v> I gotta pie to bake here. Happy Sunday.</v>
      </c>
      <c r="T104" s="3">
        <f>IFERROR(__xludf.DUMMYFUNCTION("""COMPUTED_VALUE"""),1.710095936E9)</f>
        <v>1710095936</v>
      </c>
      <c r="U104" s="3" t="str">
        <f>IFERROR(__xludf.DUMMYFUNCTION("""COMPUTED_VALUE"""),"t3_1bbfr4w")</f>
        <v>t3_1bbfr4w</v>
      </c>
      <c r="V104" s="3" t="str">
        <f>IFERROR(__xludf.DUMMYFUNCTION("""COMPUTED_VALUE"""),"top_level")</f>
        <v>top_level</v>
      </c>
    </row>
    <row r="105">
      <c r="A105" s="5" t="s">
        <v>621</v>
      </c>
      <c r="N105" s="3">
        <f>IFERROR(__xludf.DUMMYFUNCTION("SPLIT(A105,"","")"),9371.0)</f>
        <v>9371</v>
      </c>
      <c r="O105" s="3" t="str">
        <f>IFERROR(__xludf.DUMMYFUNCTION("""COMPUTED_VALUE"""),"kub3cx6")</f>
        <v>kub3cx6</v>
      </c>
      <c r="P105" s="3" t="str">
        <f>IFERROR(__xludf.DUMMYFUNCTION("""COMPUTED_VALUE"""),"Memory issues")</f>
        <v>Memory issues</v>
      </c>
      <c r="Q105" s="3">
        <f>IFERROR(__xludf.DUMMYFUNCTION("""COMPUTED_VALUE"""),1.710121232E9)</f>
        <v>1710121232</v>
      </c>
      <c r="R105" s="3" t="str">
        <f>IFERROR(__xludf.DUMMYFUNCTION("""COMPUTED_VALUE"""),"t3_1bbljf4")</f>
        <v>t3_1bbljf4</v>
      </c>
      <c r="S105" s="3" t="str">
        <f>IFERROR(__xludf.DUMMYFUNCTION("""COMPUTED_VALUE"""),"top_level")</f>
        <v>top_level</v>
      </c>
    </row>
    <row r="106">
      <c r="A106" s="5" t="s">
        <v>622</v>
      </c>
      <c r="N106" s="3">
        <f>IFERROR(__xludf.DUMMYFUNCTION("SPLIT(A106,"","")"),10723.0)</f>
        <v>10723</v>
      </c>
      <c r="O106" s="3" t="str">
        <f>IFERROR(__xludf.DUMMYFUNCTION("""COMPUTED_VALUE"""),"ktj28qf")</f>
        <v>ktj28qf</v>
      </c>
      <c r="P106" s="3" t="str">
        <f>IFERROR(__xludf.DUMMYFUNCTION("""COMPUTED_VALUE"""),"I remember when I first began school I would think a bad thought about one of my classmates (their appearance")</f>
        <v>I remember when I first began school I would think a bad thought about one of my classmates (their appearance</v>
      </c>
      <c r="Q106" s="3" t="str">
        <f>IFERROR(__xludf.DUMMYFUNCTION("""COMPUTED_VALUE""")," hurting them")</f>
        <v> hurting them</v>
      </c>
      <c r="R106" s="3" t="str">
        <f>IFERROR(__xludf.DUMMYFUNCTION("""COMPUTED_VALUE""")," kissing them) and then freak out because I was afraid that someone in the classroom could read my mind or my thoughts so Iâ€™d apologize to them in my head over and over.")</f>
        <v> kissing them) and then freak out because I was afraid that someone in the classroom could read my mind or my thoughts so Iâ€™d apologize to them in my head over and over.</v>
      </c>
      <c r="S106" s="3">
        <f>IFERROR(__xludf.DUMMYFUNCTION("""COMPUTED_VALUE"""),1.709681163E9)</f>
        <v>1709681163</v>
      </c>
      <c r="T106" s="3" t="str">
        <f>IFERROR(__xludf.DUMMYFUNCTION("""COMPUTED_VALUE"""),"t3_1b7jayx")</f>
        <v>t3_1b7jayx</v>
      </c>
      <c r="U106" s="3" t="str">
        <f>IFERROR(__xludf.DUMMYFUNCTION("""COMPUTED_VALUE"""),"top_level")</f>
        <v>top_level</v>
      </c>
    </row>
    <row r="107">
      <c r="A107" s="5" t="s">
        <v>623</v>
      </c>
      <c r="N107" s="3">
        <f>IFERROR(__xludf.DUMMYFUNCTION("SPLIT(A107,"","")"),6924.0)</f>
        <v>6924</v>
      </c>
      <c r="O107" s="3" t="str">
        <f>IFERROR(__xludf.DUMMYFUNCTION("""COMPUTED_VALUE"""),"kv7c8hn")</f>
        <v>kv7c8hn</v>
      </c>
      <c r="P107" s="3" t="str">
        <f>IFERROR(__xludf.DUMMYFUNCTION("""COMPUTED_VALUE"""),"I literally only had morning sickness and nothing else. I had a perfectly healthy pregnancy!")</f>
        <v>I literally only had morning sickness and nothing else. I had a perfectly healthy pregnancy!</v>
      </c>
      <c r="Q107" s="3">
        <f>IFERROR(__xludf.DUMMYFUNCTION("""COMPUTED_VALUE"""),1.710629586E9)</f>
        <v>1710629586</v>
      </c>
      <c r="R107" s="3" t="str">
        <f>IFERROR(__xludf.DUMMYFUNCTION("""COMPUTED_VALUE"""),"t3_1bft90s")</f>
        <v>t3_1bft90s</v>
      </c>
      <c r="S107" s="3" t="str">
        <f>IFERROR(__xludf.DUMMYFUNCTION("""COMPUTED_VALUE"""),"top_level")</f>
        <v>top_level</v>
      </c>
    </row>
    <row r="108">
      <c r="A108" s="5" t="s">
        <v>624</v>
      </c>
      <c r="N108" s="3">
        <f>IFERROR(__xludf.DUMMYFUNCTION("SPLIT(A108,"","")"),8842.0)</f>
        <v>8842</v>
      </c>
      <c r="O108" s="3" t="str">
        <f>IFERROR(__xludf.DUMMYFUNCTION("""COMPUTED_VALUE"""),"krrxb0n")</f>
        <v>krrxb0n</v>
      </c>
      <c r="P108" s="3" t="str">
        <f>IFERROR(__xludf.DUMMYFUNCTION("""COMPUTED_VALUE"""),"Been a symptom for me/cfs. Itâ€™s definitely a thing.Â")</f>
        <v>Been a symptom for me/cfs. Itâ€™s definitely a thing.Â</v>
      </c>
      <c r="Q108" s="3">
        <f>IFERROR(__xludf.DUMMYFUNCTION("""COMPUTED_VALUE"""),1.708701657E9)</f>
        <v>1708701657</v>
      </c>
      <c r="R108" s="3" t="str">
        <f>IFERROR(__xludf.DUMMYFUNCTION("""COMPUTED_VALUE"""),"t3_1axlxqy")</f>
        <v>t3_1axlxqy</v>
      </c>
      <c r="S108" s="3" t="str">
        <f>IFERROR(__xludf.DUMMYFUNCTION("""COMPUTED_VALUE"""),"top_level")</f>
        <v>top_level</v>
      </c>
    </row>
    <row r="109">
      <c r="A109" s="5" t="s">
        <v>625</v>
      </c>
      <c r="N109" s="3">
        <f>IFERROR(__xludf.DUMMYFUNCTION("SPLIT(A109,"","")"),3345.0)</f>
        <v>3345</v>
      </c>
      <c r="O109" s="3" t="str">
        <f>IFERROR(__xludf.DUMMYFUNCTION("""COMPUTED_VALUE"""),"ksbwzpk")</f>
        <v>ksbwzpk</v>
      </c>
      <c r="P109" s="3" t="str">
        <f>IFERROR(__xludf.DUMMYFUNCTION("""COMPUTED_VALUE"""),"We've been vaccinated as mandated. The herd will fall into line")</f>
        <v>We've been vaccinated as mandated. The herd will fall into line</v>
      </c>
      <c r="Q109" s="3">
        <f>IFERROR(__xludf.DUMMYFUNCTION("""COMPUTED_VALUE"""),1.709008176E9)</f>
        <v>1709008176</v>
      </c>
      <c r="R109" s="3" t="str">
        <f>IFERROR(__xludf.DUMMYFUNCTION("""COMPUTED_VALUE"""),"t3_1b0sk48")</f>
        <v>t3_1b0sk48</v>
      </c>
      <c r="S109" s="3" t="str">
        <f>IFERROR(__xludf.DUMMYFUNCTION("""COMPUTED_VALUE"""),"top_level")</f>
        <v>top_level</v>
      </c>
    </row>
    <row r="110">
      <c r="A110" s="5" t="s">
        <v>626</v>
      </c>
      <c r="N110" s="3">
        <f>IFERROR(__xludf.DUMMYFUNCTION("SPLIT(A110,"","")"),5349.0)</f>
        <v>5349</v>
      </c>
      <c r="O110" s="3" t="str">
        <f>IFERROR(__xludf.DUMMYFUNCTION("""COMPUTED_VALUE"""),"kqv1e3t")</f>
        <v>kqv1e3t</v>
      </c>
      <c r="P110" s="3" t="str">
        <f>IFERROR(__xludf.DUMMYFUNCTION("""COMPUTED_VALUE"""),"Without social media being as all-encompassing I think the fear would be much less and it would have been treated like a more contagious flu.")</f>
        <v>Without social media being as all-encompassing I think the fear would be much less and it would have been treated like a more contagious flu.</v>
      </c>
      <c r="Q110" s="3">
        <f>IFERROR(__xludf.DUMMYFUNCTION("""COMPUTED_VALUE"""),1.708189537E9)</f>
        <v>1708189537</v>
      </c>
      <c r="R110" s="3" t="str">
        <f>IFERROR(__xludf.DUMMYFUNCTION("""COMPUTED_VALUE"""),"t3_1as52nu")</f>
        <v>t3_1as52nu</v>
      </c>
      <c r="S110" s="3" t="str">
        <f>IFERROR(__xludf.DUMMYFUNCTION("""COMPUTED_VALUE"""),"top_level")</f>
        <v>top_level</v>
      </c>
    </row>
    <row r="111">
      <c r="A111" s="5" t="s">
        <v>627</v>
      </c>
      <c r="N111" s="3">
        <f>IFERROR(__xludf.DUMMYFUNCTION("SPLIT(A111,"","")"),4450.0)</f>
        <v>4450</v>
      </c>
      <c r="O111" s="3" t="str">
        <f>IFERROR(__xludf.DUMMYFUNCTION("""COMPUTED_VALUE"""),"ksw08mj")</f>
        <v>ksw08mj</v>
      </c>
      <c r="P111" s="3" t="str">
        <f>IFERROR(__xludf.DUMMYFUNCTION("""COMPUTED_VALUE"""),"The Covid rules was the cover for Robyn putting the lock down on the penis exclusively excluding all family he must have agreed he followed it")</f>
        <v>The Covid rules was the cover for Robyn putting the lock down on the penis exclusively excluding all family he must have agreed he followed it</v>
      </c>
      <c r="Q111" s="3">
        <f>IFERROR(__xludf.DUMMYFUNCTION("""COMPUTED_VALUE"""),1.709318359E9)</f>
        <v>1709318359</v>
      </c>
      <c r="R111" s="3" t="str">
        <f>IFERROR(__xludf.DUMMYFUNCTION("""COMPUTED_VALUE"""),"t3_1b3zr17")</f>
        <v>t3_1b3zr17</v>
      </c>
      <c r="S111" s="3" t="str">
        <f>IFERROR(__xludf.DUMMYFUNCTION("""COMPUTED_VALUE"""),"top_level")</f>
        <v>top_level</v>
      </c>
    </row>
    <row r="112">
      <c r="A112" s="5" t="s">
        <v>628</v>
      </c>
      <c r="N112" s="3">
        <f>IFERROR(__xludf.DUMMYFUNCTION("SPLIT(A112,"","")"),9042.0)</f>
        <v>9042</v>
      </c>
      <c r="O112" s="3" t="str">
        <f>IFERROR(__xludf.DUMMYFUNCTION("""COMPUTED_VALUE"""),"ksuxwtn")</f>
        <v>ksuxwtn</v>
      </c>
      <c r="P112" s="3" t="str">
        <f>IFERROR(__xludf.DUMMYFUNCTION("""COMPUTED_VALUE"""),"After 2 losses Iâ€™d say the worst is not having anyâ€¦ ðŸ¥² With my daughter it was a pretty smooth pregnancy didnâ€™t have any issues getting dressed or putting my own shoes didnâ€™t get winded but had early nausea so ig that was the worse")</f>
        <v>After 2 losses Iâ€™d say the worst is not having anyâ€¦ ðŸ¥² With my daughter it was a pretty smooth pregnancy didnâ€™t have any issues getting dressed or putting my own shoes didnâ€™t get winded but had early nausea so ig that was the worse</v>
      </c>
      <c r="Q112" s="3">
        <f>IFERROR(__xludf.DUMMYFUNCTION("""COMPUTED_VALUE"""),1.709305362E9)</f>
        <v>1709305362</v>
      </c>
      <c r="R112" s="3" t="str">
        <f>IFERROR(__xludf.DUMMYFUNCTION("""COMPUTED_VALUE"""),"t3_1b3ubk1")</f>
        <v>t3_1b3ubk1</v>
      </c>
      <c r="S112" s="3" t="str">
        <f>IFERROR(__xludf.DUMMYFUNCTION("""COMPUTED_VALUE"""),"top_level")</f>
        <v>top_level</v>
      </c>
    </row>
    <row r="113">
      <c r="A113" s="5" t="s">
        <v>629</v>
      </c>
      <c r="N113" s="3">
        <f>IFERROR(__xludf.DUMMYFUNCTION("SPLIT(A113,"","")"),6403.0)</f>
        <v>6403</v>
      </c>
      <c r="O113" s="3" t="str">
        <f>IFERROR(__xludf.DUMMYFUNCTION("""COMPUTED_VALUE"""),"kv1j792")</f>
        <v>kv1j792</v>
      </c>
      <c r="P113" s="3" t="str">
        <f>IFERROR(__xludf.DUMMYFUNCTION("""COMPUTED_VALUE"""),"They should have binged the first 48 and 8m sure by the end if the first season they'd realized how stupid this was")</f>
        <v>They should have binged the first 48 and 8m sure by the end if the first season they'd realized how stupid this was</v>
      </c>
      <c r="Q113" s="3">
        <f>IFERROR(__xludf.DUMMYFUNCTION("""COMPUTED_VALUE"""),1.710533522E9)</f>
        <v>1710533522</v>
      </c>
      <c r="R113" s="3" t="str">
        <f>IFERROR(__xludf.DUMMYFUNCTION("""COMPUTED_VALUE"""),"t3_1bfhi0a")</f>
        <v>t3_1bfhi0a</v>
      </c>
      <c r="S113" s="3" t="str">
        <f>IFERROR(__xludf.DUMMYFUNCTION("""COMPUTED_VALUE"""),"top_level")</f>
        <v>top_level</v>
      </c>
    </row>
    <row r="114">
      <c r="A114" s="5" t="s">
        <v>630</v>
      </c>
      <c r="N114" s="3">
        <f>IFERROR(__xludf.DUMMYFUNCTION("SPLIT(A114,"","")"),8968.0)</f>
        <v>8968</v>
      </c>
      <c r="O114" s="3" t="str">
        <f>IFERROR(__xludf.DUMMYFUNCTION("""COMPUTED_VALUE"""),"kuuldl5")</f>
        <v>kuuldl5</v>
      </c>
      <c r="P114" s="3" t="str">
        <f>IFERROR(__xludf.DUMMYFUNCTION("""COMPUTED_VALUE"""),"Iâ€™m having sleep apnea and costochondritis")</f>
        <v>Iâ€™m having sleep apnea and costochondritis</v>
      </c>
      <c r="Q114" s="3">
        <f>IFERROR(__xludf.DUMMYFUNCTION("""COMPUTED_VALUE"""),1.710431112E9)</f>
        <v>1710431112</v>
      </c>
      <c r="R114" s="3" t="str">
        <f>IFERROR(__xludf.DUMMYFUNCTION("""COMPUTED_VALUE"""),"t3_1bejezw")</f>
        <v>t3_1bejezw</v>
      </c>
      <c r="S114" s="3" t="str">
        <f>IFERROR(__xludf.DUMMYFUNCTION("""COMPUTED_VALUE"""),"top_level")</f>
        <v>top_level</v>
      </c>
    </row>
    <row r="115">
      <c r="A115" s="5" t="s">
        <v>631</v>
      </c>
      <c r="N115" s="3">
        <f>IFERROR(__xludf.DUMMYFUNCTION("SPLIT(A115,"","")"),4705.0)</f>
        <v>4705</v>
      </c>
      <c r="O115" s="3" t="str">
        <f>IFERROR(__xludf.DUMMYFUNCTION("""COMPUTED_VALUE"""),"kqul1lt")</f>
        <v>kqul1lt</v>
      </c>
      <c r="P115" s="3" t="str">
        <f>IFERROR(__xludf.DUMMYFUNCTION("""COMPUTED_VALUE"""),"![gif](giphy|SF9Z0shNT07T2)
 That buttonâ€™s doin a lot of work")</f>
        <v>![gif](giphy|SF9Z0shNT07T2)
 That buttonâ€™s doin a lot of work</v>
      </c>
      <c r="Q115" s="3">
        <f>IFERROR(__xludf.DUMMYFUNCTION("""COMPUTED_VALUE"""),1.708184038E9)</f>
        <v>1708184038</v>
      </c>
      <c r="R115" s="3" t="str">
        <f>IFERROR(__xludf.DUMMYFUNCTION("""COMPUTED_VALUE"""),"t3_1at23t8")</f>
        <v>t3_1at23t8</v>
      </c>
      <c r="S115" s="3" t="str">
        <f>IFERROR(__xludf.DUMMYFUNCTION("""COMPUTED_VALUE"""),"top_level")</f>
        <v>top_level</v>
      </c>
    </row>
    <row r="116">
      <c r="A116" s="5" t="s">
        <v>632</v>
      </c>
      <c r="N116" s="3">
        <f>IFERROR(__xludf.DUMMYFUNCTION("SPLIT(A116,"","")"),3864.0)</f>
        <v>3864</v>
      </c>
      <c r="O116" s="3" t="str">
        <f>IFERROR(__xludf.DUMMYFUNCTION("""COMPUTED_VALUE"""),"kv2tkav")</f>
        <v>kv2tkav</v>
      </c>
      <c r="P116" s="3" t="str">
        <f>IFERROR(__xludf.DUMMYFUNCTION("""COMPUTED_VALUE"""),"I wear one when I get a cough or slight sniffles as a courtesy to others. I think itâ€™s stupid when people wear them hanging under their nose. They may as well not wear one.")</f>
        <v>I wear one when I get a cough or slight sniffles as a courtesy to others. I think itâ€™s stupid when people wear them hanging under their nose. They may as well not wear one.</v>
      </c>
      <c r="Q116" s="3">
        <f>IFERROR(__xludf.DUMMYFUNCTION("""COMPUTED_VALUE"""),1.710551003E9)</f>
        <v>1710551003</v>
      </c>
      <c r="R116" s="3" t="str">
        <f>IFERROR(__xludf.DUMMYFUNCTION("""COMPUTED_VALUE"""),"t3_1bfmcoc")</f>
        <v>t3_1bfmcoc</v>
      </c>
      <c r="S116" s="3" t="str">
        <f>IFERROR(__xludf.DUMMYFUNCTION("""COMPUTED_VALUE"""),"top_level")</f>
        <v>top_level</v>
      </c>
    </row>
    <row r="117">
      <c r="A117" s="5" t="s">
        <v>633</v>
      </c>
      <c r="N117" s="3">
        <f>IFERROR(__xludf.DUMMYFUNCTION("SPLIT(A117,"","")"),3960.0)</f>
        <v>3960</v>
      </c>
      <c r="O117" s="3" t="str">
        <f>IFERROR(__xludf.DUMMYFUNCTION("""COMPUTED_VALUE"""),"kv5d9bl")</f>
        <v>kv5d9bl</v>
      </c>
      <c r="P117" s="3" t="str">
        <f>IFERROR(__xludf.DUMMYFUNCTION("""COMPUTED_VALUE"""),"I donâ€™t wear them and I have literally zero feelings about what anyone else does")</f>
        <v>I donâ€™t wear them and I have literally zero feelings about what anyone else does</v>
      </c>
      <c r="Q117" s="3" t="str">
        <f>IFERROR(__xludf.DUMMYFUNCTION("""COMPUTED_VALUE""")," never mind anger over something like this.")</f>
        <v> never mind anger over something like this.</v>
      </c>
      <c r="R117" s="3">
        <f>IFERROR(__xludf.DUMMYFUNCTION("""COMPUTED_VALUE"""),1.710602582E9)</f>
        <v>1710602582</v>
      </c>
      <c r="S117" s="3" t="str">
        <f>IFERROR(__xludf.DUMMYFUNCTION("""COMPUTED_VALUE"""),"t3_1bfmcoc")</f>
        <v>t3_1bfmcoc</v>
      </c>
      <c r="T117" s="3" t="str">
        <f>IFERROR(__xludf.DUMMYFUNCTION("""COMPUTED_VALUE"""),"top_level")</f>
        <v>top_level</v>
      </c>
    </row>
    <row r="118">
      <c r="A118" s="5" t="s">
        <v>634</v>
      </c>
      <c r="N118" s="3">
        <f>IFERROR(__xludf.DUMMYFUNCTION("SPLIT(A118,"","")"),9436.0)</f>
        <v>9436</v>
      </c>
      <c r="O118" s="3" t="str">
        <f>IFERROR(__xludf.DUMMYFUNCTION("""COMPUTED_VALUE"""),"kuc7v0n")</f>
        <v>kuc7v0n</v>
      </c>
      <c r="P118" s="3" t="str">
        <f>IFERROR(__xludf.DUMMYFUNCTION("""COMPUTED_VALUE"""),"Thinking you're ok and that you just need space")</f>
        <v>Thinking you're ok and that you just need space</v>
      </c>
      <c r="Q118" s="3" t="str">
        <f>IFERROR(__xludf.DUMMYFUNCTION("""COMPUTED_VALUE""")," but you've needed space for 2 months now and you've not left your room and seen about a total of 2 hours of sunlight in all that time")</f>
        <v> but you've needed space for 2 months now and you've not left your room and seen about a total of 2 hours of sunlight in all that time</v>
      </c>
      <c r="R118" s="3">
        <f>IFERROR(__xludf.DUMMYFUNCTION("""COMPUTED_VALUE"""),1.71014351E9)</f>
        <v>1710143510</v>
      </c>
      <c r="S118" s="3" t="str">
        <f>IFERROR(__xludf.DUMMYFUNCTION("""COMPUTED_VALUE"""),"t3_1bbljf4")</f>
        <v>t3_1bbljf4</v>
      </c>
      <c r="T118" s="3" t="str">
        <f>IFERROR(__xludf.DUMMYFUNCTION("""COMPUTED_VALUE"""),"top_level")</f>
        <v>top_level</v>
      </c>
    </row>
    <row r="119">
      <c r="A119" s="5" t="s">
        <v>635</v>
      </c>
      <c r="N119" s="3">
        <f>IFERROR(__xludf.DUMMYFUNCTION("SPLIT(A119,"","")"),2011.0)</f>
        <v>2011</v>
      </c>
      <c r="O119" s="3" t="str">
        <f>IFERROR(__xludf.DUMMYFUNCTION("""COMPUTED_VALUE"""),"kuyfpmi")</f>
        <v>kuyfpmi</v>
      </c>
      <c r="P119" s="3" t="str">
        <f>IFERROR(__xludf.DUMMYFUNCTION("""COMPUTED_VALUE"""),"Iâ€™m 39f and have not gotten it. I was one of the first to get the vaccine due to being asthmatic and where I land on the bmi scale. Got boosters too. Had a roommate and partner who both got it (my partner is a bartender and my roommate went to New York)"&amp;". I also live in SF which had some of the strictest lockdowns in the country.")</f>
        <v>Iâ€™m 39f and have not gotten it. I was one of the first to get the vaccine due to being asthmatic and where I land on the bmi scale. Got boosters too. Had a roommate and partner who both got it (my partner is a bartender and my roommate went to New York). I also live in SF which had some of the strictest lockdowns in the country.</v>
      </c>
      <c r="Q119" s="3">
        <f>IFERROR(__xludf.DUMMYFUNCTION("""COMPUTED_VALUE"""),1.710484133E9)</f>
        <v>1710484133</v>
      </c>
      <c r="R119" s="3" t="str">
        <f>IFERROR(__xludf.DUMMYFUNCTION("""COMPUTED_VALUE"""),"t3_1bf22ot")</f>
        <v>t3_1bf22ot</v>
      </c>
      <c r="S119" s="3" t="str">
        <f>IFERROR(__xludf.DUMMYFUNCTION("""COMPUTED_VALUE"""),"top_level")</f>
        <v>top_level</v>
      </c>
    </row>
    <row r="120">
      <c r="A120" s="5" t="s">
        <v>636</v>
      </c>
      <c r="N120" s="3">
        <f>IFERROR(__xludf.DUMMYFUNCTION("SPLIT(A120,"","")"),10387.0)</f>
        <v>10387</v>
      </c>
      <c r="O120" s="3" t="str">
        <f>IFERROR(__xludf.DUMMYFUNCTION("""COMPUTED_VALUE"""),"ksx7n0i")</f>
        <v>ksx7n0i</v>
      </c>
      <c r="P120" s="3" t="str">
        <f>IFERROR(__xludf.DUMMYFUNCTION("""COMPUTED_VALUE"""),"see")</f>
        <v>see</v>
      </c>
      <c r="Q120" s="3" t="str">
        <f>IFERROR(__xludf.DUMMYFUNCTION("""COMPUTED_VALUE""")," clear proof I'm actually just a dumbass who only *thinks* I might have adhd! 
 /s")</f>
        <v> clear proof I'm actually just a dumbass who only *thinks* I might have adhd! 
 /s</v>
      </c>
      <c r="R120" s="3">
        <f>IFERROR(__xludf.DUMMYFUNCTION("""COMPUTED_VALUE"""),1.709333329E9)</f>
        <v>1709333329</v>
      </c>
      <c r="S120" s="3" t="str">
        <f>IFERROR(__xludf.DUMMYFUNCTION("""COMPUTED_VALUE"""),"t3_1b443n8")</f>
        <v>t3_1b443n8</v>
      </c>
      <c r="T120" s="3" t="str">
        <f>IFERROR(__xludf.DUMMYFUNCTION("""COMPUTED_VALUE"""),"top_level")</f>
        <v>top_level</v>
      </c>
    </row>
    <row r="121">
      <c r="A121" s="5" t="s">
        <v>637</v>
      </c>
      <c r="N121" s="3">
        <f>IFERROR(__xludf.DUMMYFUNCTION("SPLIT(A121,"","")"),11007.0)</f>
        <v>11007</v>
      </c>
      <c r="O121" s="3" t="str">
        <f>IFERROR(__xludf.DUMMYFUNCTION("""COMPUTED_VALUE"""),"ks44kga")</f>
        <v>ks44kga</v>
      </c>
      <c r="P121" s="3" t="str">
        <f>IFERROR(__xludf.DUMMYFUNCTION("""COMPUTED_VALUE"""),"Hypomania. I called it â€œa sense of urgencyâ€ and put it on my resume as a positive soft skillðŸ˜‚. Although TBF I am very effective when Iâ€™m hypomanic.")</f>
        <v>Hypomania. I called it â€œa sense of urgencyâ€_x009d_ and put it on my resume as a positive soft skillðŸ˜‚. Although TBF I am very effective when Iâ€™m hypomanic.</v>
      </c>
      <c r="Q121" s="3">
        <f>IFERROR(__xludf.DUMMYFUNCTION("""COMPUTED_VALUE"""),1.708891711E9)</f>
        <v>1708891711</v>
      </c>
      <c r="R121" s="3" t="str">
        <f>IFERROR(__xludf.DUMMYFUNCTION("""COMPUTED_VALUE"""),"t3_1azqesd")</f>
        <v>t3_1azqesd</v>
      </c>
      <c r="S121" s="3" t="str">
        <f>IFERROR(__xludf.DUMMYFUNCTION("""COMPUTED_VALUE"""),"top_level")</f>
        <v>top_level</v>
      </c>
    </row>
    <row r="122">
      <c r="A122" s="5" t="s">
        <v>638</v>
      </c>
      <c r="N122" s="3">
        <f>IFERROR(__xludf.DUMMYFUNCTION("SPLIT(A122,"","")"),3652.0)</f>
        <v>3652</v>
      </c>
      <c r="O122" s="3" t="str">
        <f>IFERROR(__xludf.DUMMYFUNCTION("""COMPUTED_VALUE"""),"kv35dac")</f>
        <v>kv35dac</v>
      </c>
      <c r="P122" s="3" t="str">
        <f>IFERROR(__xludf.DUMMYFUNCTION("""COMPUTED_VALUE"""),"The Post has to generate clicks; Rups will have another future ex-wife to pay off soon.")</f>
        <v>The Post has to generate clicks; Rups will have another future ex-wife to pay off soon.</v>
      </c>
      <c r="Q122" s="3">
        <f>IFERROR(__xludf.DUMMYFUNCTION("""COMPUTED_VALUE"""),1.710556036E9)</f>
        <v>1710556036</v>
      </c>
      <c r="R122" s="3" t="str">
        <f>IFERROR(__xludf.DUMMYFUNCTION("""COMPUTED_VALUE"""),"t3_1bfmk7i")</f>
        <v>t3_1bfmk7i</v>
      </c>
      <c r="S122" s="3" t="str">
        <f>IFERROR(__xludf.DUMMYFUNCTION("""COMPUTED_VALUE"""),"top_level")</f>
        <v>top_level</v>
      </c>
    </row>
    <row r="123">
      <c r="A123" s="5" t="s">
        <v>639</v>
      </c>
      <c r="N123" s="3">
        <f>IFERROR(__xludf.DUMMYFUNCTION("SPLIT(A123,"","")"),3419.0)</f>
        <v>3419</v>
      </c>
      <c r="O123" s="3" t="str">
        <f>IFERROR(__xludf.DUMMYFUNCTION("""COMPUTED_VALUE"""),"krd52i9")</f>
        <v>krd52i9</v>
      </c>
      <c r="P123" s="3" t="str">
        <f>IFERROR(__xludf.DUMMYFUNCTION("""COMPUTED_VALUE"""),"They're the provider of the house now!")</f>
        <v>They're the provider of the house now!</v>
      </c>
      <c r="Q123" s="3">
        <f>IFERROR(__xludf.DUMMYFUNCTION("""COMPUTED_VALUE"""),1.708469552E9)</f>
        <v>1708469552</v>
      </c>
      <c r="R123" s="3" t="str">
        <f>IFERROR(__xludf.DUMMYFUNCTION("""COMPUTED_VALUE"""),"t3_1avovll")</f>
        <v>t3_1avovll</v>
      </c>
      <c r="S123" s="3" t="str">
        <f>IFERROR(__xludf.DUMMYFUNCTION("""COMPUTED_VALUE"""),"top_level")</f>
        <v>top_level</v>
      </c>
    </row>
    <row r="124">
      <c r="A124" s="5" t="s">
        <v>640</v>
      </c>
      <c r="N124" s="3">
        <f>IFERROR(__xludf.DUMMYFUNCTION("SPLIT(A124,"","")"),6036.0)</f>
        <v>6036</v>
      </c>
      <c r="O124" s="3" t="str">
        <f>IFERROR(__xludf.DUMMYFUNCTION("""COMPUTED_VALUE"""),"kvf2t38")</f>
        <v>kvf2t38</v>
      </c>
      <c r="P124" s="3" t="str">
        <f>IFERROR(__xludf.DUMMYFUNCTION("""COMPUTED_VALUE"""),"I would")</f>
        <v>I would</v>
      </c>
      <c r="Q124" s="3">
        <f>IFERROR(__xludf.DUMMYFUNCTION("""COMPUTED_VALUE"""),1.710765615E9)</f>
        <v>1710765615</v>
      </c>
      <c r="R124" s="3" t="str">
        <f>IFERROR(__xludf.DUMMYFUNCTION("""COMPUTED_VALUE"""),"t3_1bh3fmz")</f>
        <v>t3_1bh3fmz</v>
      </c>
      <c r="S124" s="3" t="str">
        <f>IFERROR(__xludf.DUMMYFUNCTION("""COMPUTED_VALUE"""),"top_level")</f>
        <v>top_level</v>
      </c>
    </row>
    <row r="125">
      <c r="A125" s="5" t="s">
        <v>641</v>
      </c>
      <c r="N125" s="3">
        <f>IFERROR(__xludf.DUMMYFUNCTION("SPLIT(A125,"","")"),8324.0)</f>
        <v>8324</v>
      </c>
      <c r="O125" s="3" t="str">
        <f>IFERROR(__xludf.DUMMYFUNCTION("""COMPUTED_VALUE"""),"ktufexe")</f>
        <v>ktufexe</v>
      </c>
      <c r="P125" s="3" t="str">
        <f>IFERROR(__xludf.DUMMYFUNCTION("""COMPUTED_VALUE"""),"Joint pain and exhaustion")</f>
        <v>Joint pain and exhaustion</v>
      </c>
      <c r="Q125" s="3">
        <f>IFERROR(__xludf.DUMMYFUNCTION("""COMPUTED_VALUE"""),1.709857582E9)</f>
        <v>1709857582</v>
      </c>
      <c r="R125" s="3" t="str">
        <f>IFERROR(__xludf.DUMMYFUNCTION("""COMPUTED_VALUE"""),"t3_1b8gjaj")</f>
        <v>t3_1b8gjaj</v>
      </c>
      <c r="S125" s="3" t="str">
        <f>IFERROR(__xludf.DUMMYFUNCTION("""COMPUTED_VALUE"""),"top_level")</f>
        <v>top_level</v>
      </c>
    </row>
    <row r="126">
      <c r="A126" s="5" t="s">
        <v>642</v>
      </c>
      <c r="N126" s="3">
        <f>IFERROR(__xludf.DUMMYFUNCTION("SPLIT(A126,"","")"),9205.0)</f>
        <v>9205</v>
      </c>
      <c r="O126" s="3" t="str">
        <f>IFERROR(__xludf.DUMMYFUNCTION("""COMPUTED_VALUE"""),"kupsu29")</f>
        <v>kupsu29</v>
      </c>
      <c r="P126" s="3" t="str">
        <f>IFERROR(__xludf.DUMMYFUNCTION("""COMPUTED_VALUE"""),"Definitely migraines 2-5x/week my entire life and some days Iâ€™d wake up with brain fog so bad it felt like I was hungover. I only get migraines now if I get glutened and only brain fog if Iâ€™m ever hungover. Wild!")</f>
        <v>Definitely migraines 2-5x/week my entire life and some days Iâ€™d wake up with brain fog so bad it felt like I was hungover. I only get migraines now if I get glutened and only brain fog if Iâ€™m ever hungover. Wild!</v>
      </c>
      <c r="Q126" s="3">
        <f>IFERROR(__xludf.DUMMYFUNCTION("""COMPUTED_VALUE"""),1.710355313E9)</f>
        <v>1710355313</v>
      </c>
      <c r="R126" s="3" t="str">
        <f>IFERROR(__xludf.DUMMYFUNCTION("""COMPUTED_VALUE"""),"t3_1bdukue")</f>
        <v>t3_1bdukue</v>
      </c>
      <c r="S126" s="3" t="str">
        <f>IFERROR(__xludf.DUMMYFUNCTION("""COMPUTED_VALUE"""),"top_level")</f>
        <v>top_level</v>
      </c>
    </row>
    <row r="127">
      <c r="A127" s="5" t="s">
        <v>643</v>
      </c>
      <c r="N127" s="3">
        <f>IFERROR(__xludf.DUMMYFUNCTION("SPLIT(A127,"","")"),8783.0)</f>
        <v>8783</v>
      </c>
      <c r="O127" s="3" t="str">
        <f>IFERROR(__xludf.DUMMYFUNCTION("""COMPUTED_VALUE"""),"ksa408o")</f>
        <v>ksa408o</v>
      </c>
      <c r="P127" s="3" t="str">
        <f>IFERROR(__xludf.DUMMYFUNCTION("""COMPUTED_VALUE"""),"my voice feels most comfortable when I'm singing along to hozier")</f>
        <v>my voice feels most comfortable when I'm singing along to hozier</v>
      </c>
      <c r="Q127" s="3" t="str">
        <f>IFERROR(__xludf.DUMMYFUNCTION("""COMPUTED_VALUE""")," which is the biggest win I have going for me")</f>
        <v> which is the biggest win I have going for me</v>
      </c>
      <c r="R127" s="3">
        <f>IFERROR(__xludf.DUMMYFUNCTION("""COMPUTED_VALUE"""),1.708983681E9)</f>
        <v>1708983681</v>
      </c>
      <c r="S127" s="3" t="str">
        <f>IFERROR(__xludf.DUMMYFUNCTION("""COMPUTED_VALUE"""),"t3_1b004vx")</f>
        <v>t3_1b004vx</v>
      </c>
      <c r="T127" s="3" t="str">
        <f>IFERROR(__xludf.DUMMYFUNCTION("""COMPUTED_VALUE"""),"top_level")</f>
        <v>top_level</v>
      </c>
    </row>
    <row r="128">
      <c r="A128" s="5" t="s">
        <v>644</v>
      </c>
      <c r="N128" s="3">
        <f>IFERROR(__xludf.DUMMYFUNCTION("SPLIT(A128,"","")"),3002.0)</f>
        <v>3002</v>
      </c>
      <c r="O128" s="3" t="str">
        <f>IFERROR(__xludf.DUMMYFUNCTION("""COMPUTED_VALUE"""),"kv275vm")</f>
        <v>kv275vm</v>
      </c>
      <c r="P128" s="3" t="str">
        <f>IFERROR(__xludf.DUMMYFUNCTION("""COMPUTED_VALUE"""),"Canadian Liberal/NDP government")</f>
        <v>Canadian Liberal/NDP government</v>
      </c>
      <c r="Q128" s="3" t="str">
        <f>IFERROR(__xludf.DUMMYFUNCTION("""COMPUTED_VALUE""")," nothing to see here shut down the investigation")</f>
        <v> nothing to see here shut down the investigation</v>
      </c>
      <c r="R128" s="3">
        <f>IFERROR(__xludf.DUMMYFUNCTION("""COMPUTED_VALUE"""),1.710542195E9)</f>
        <v>1710542195</v>
      </c>
      <c r="S128" s="3" t="str">
        <f>IFERROR(__xludf.DUMMYFUNCTION("""COMPUTED_VALUE"""),"t3_1bffkeq")</f>
        <v>t3_1bffkeq</v>
      </c>
      <c r="T128" s="3" t="str">
        <f>IFERROR(__xludf.DUMMYFUNCTION("""COMPUTED_VALUE"""),"top_level")</f>
        <v>top_level</v>
      </c>
    </row>
    <row r="129">
      <c r="A129" s="5" t="s">
        <v>645</v>
      </c>
      <c r="N129" s="3">
        <f>IFERROR(__xludf.DUMMYFUNCTION("SPLIT(A129,"","")"),3176.0)</f>
        <v>3176</v>
      </c>
      <c r="O129" s="3" t="str">
        <f>IFERROR(__xludf.DUMMYFUNCTION("""COMPUTED_VALUE"""),"kqsq3hw")</f>
        <v>kqsq3hw</v>
      </c>
      <c r="P129" s="3" t="str">
        <f>IFERROR(__xludf.DUMMYFUNCTION("""COMPUTED_VALUE"""),"Her fame is based solely on saying stupid shit. If she went mute")</f>
        <v>Her fame is based solely on saying stupid shit. If she went mute</v>
      </c>
      <c r="Q129" s="3" t="str">
        <f>IFERROR(__xludf.DUMMYFUNCTION("""COMPUTED_VALUE""")," she'd drop out of the news completely. Let's all hope idiopathic muteness strikes overnight.")</f>
        <v> she'd drop out of the news completely. Let's all hope idiopathic muteness strikes overnight.</v>
      </c>
      <c r="R129" s="3">
        <f>IFERROR(__xludf.DUMMYFUNCTION("""COMPUTED_VALUE"""),1.708146725E9)</f>
        <v>1708146725</v>
      </c>
      <c r="S129" s="3" t="str">
        <f>IFERROR(__xludf.DUMMYFUNCTION("""COMPUTED_VALUE"""),"t3_1asr697")</f>
        <v>t3_1asr697</v>
      </c>
      <c r="T129" s="3" t="str">
        <f>IFERROR(__xludf.DUMMYFUNCTION("""COMPUTED_VALUE"""),"top_level")</f>
        <v>top_level</v>
      </c>
    </row>
    <row r="130">
      <c r="A130" s="5" t="s">
        <v>646</v>
      </c>
      <c r="N130" s="3">
        <f>IFERROR(__xludf.DUMMYFUNCTION("SPLIT(A130,"","")"),10316.0)</f>
        <v>10316</v>
      </c>
      <c r="O130" s="3" t="str">
        <f>IFERROR(__xludf.DUMMYFUNCTION("""COMPUTED_VALUE"""),"ksewn3d")</f>
        <v>ksewn3d</v>
      </c>
      <c r="P130" s="3" t="str">
        <f>IFERROR(__xludf.DUMMYFUNCTION("""COMPUTED_VALUE"""),"Good for you! I'm glad to hear this can be dealt with.
 For me it was biting pencils and pens then biting nails. Now I just bite my lips and I can't get rid of this one.")</f>
        <v>Good for you! I'm glad to hear this can be dealt with.
 For me it was biting pencils and pens then biting nails. Now I just bite my lips and I can't get rid of this one.</v>
      </c>
      <c r="Q130" s="3">
        <f>IFERROR(__xludf.DUMMYFUNCTION("""COMPUTED_VALUE"""),1.709059355E9)</f>
        <v>1709059355</v>
      </c>
      <c r="R130" s="3" t="str">
        <f>IFERROR(__xludf.DUMMYFUNCTION("""COMPUTED_VALUE"""),"t3_1b1gzok")</f>
        <v>t3_1b1gzok</v>
      </c>
      <c r="S130" s="3" t="str">
        <f>IFERROR(__xludf.DUMMYFUNCTION("""COMPUTED_VALUE"""),"top_level")</f>
        <v>top_level</v>
      </c>
    </row>
    <row r="131">
      <c r="A131" s="5" t="s">
        <v>647</v>
      </c>
      <c r="N131" s="3">
        <f>IFERROR(__xludf.DUMMYFUNCTION("SPLIT(A131,"","")"),9981.0)</f>
        <v>9981</v>
      </c>
      <c r="O131" s="3" t="str">
        <f>IFERROR(__xludf.DUMMYFUNCTION("""COMPUTED_VALUE"""),"kv9eopo")</f>
        <v>kv9eopo</v>
      </c>
      <c r="P131" s="3" t="str">
        <f>IFERROR(__xludf.DUMMYFUNCTION("""COMPUTED_VALUE"""),"Vasovagal Syncope - a sudden drop in heart rate and blood pressure leading to fainting")</f>
        <v>Vasovagal Syncope - a sudden drop in heart rate and blood pressure leading to fainting</v>
      </c>
      <c r="Q131" s="3" t="str">
        <f>IFERROR(__xludf.DUMMYFUNCTION("""COMPUTED_VALUE""")," often in reaction to a stressful trigger.")</f>
        <v> often in reaction to a stressful trigger.</v>
      </c>
      <c r="R131" s="3">
        <f>IFERROR(__xludf.DUMMYFUNCTION("""COMPUTED_VALUE"""),1.710669538E9)</f>
        <v>1710669538</v>
      </c>
      <c r="S131" s="3" t="str">
        <f>IFERROR(__xludf.DUMMYFUNCTION("""COMPUTED_VALUE"""),"t3_1bftf7x")</f>
        <v>t3_1bftf7x</v>
      </c>
      <c r="T131" s="3" t="str">
        <f>IFERROR(__xludf.DUMMYFUNCTION("""COMPUTED_VALUE"""),"top_level")</f>
        <v>top_level</v>
      </c>
    </row>
    <row r="132">
      <c r="A132" s="5" t="s">
        <v>648</v>
      </c>
      <c r="N132" s="3">
        <f>IFERROR(__xludf.DUMMYFUNCTION("SPLIT(A132,"","")"),1795.0)</f>
        <v>1795</v>
      </c>
      <c r="O132" s="3" t="str">
        <f>IFERROR(__xludf.DUMMYFUNCTION("""COMPUTED_VALUE"""),"ku0y542")</f>
        <v>ku0y542</v>
      </c>
      <c r="P132" s="3" t="str">
        <f>IFERROR(__xludf.DUMMYFUNCTION("""COMPUTED_VALUE"""),"We know about vivid Nov 2019. We were just told out was not a big deal so we avoided it.")</f>
        <v>We know about vivid Nov 2019. We were just told out was not a big deal so we avoided it.</v>
      </c>
      <c r="Q132" s="3">
        <f>IFERROR(__xludf.DUMMYFUNCTION("""COMPUTED_VALUE"""),1.709958729E9)</f>
        <v>1709958729</v>
      </c>
      <c r="R132" s="3" t="str">
        <f>IFERROR(__xludf.DUMMYFUNCTION("""COMPUTED_VALUE"""),"t3_1b9wrbq")</f>
        <v>t3_1b9wrbq</v>
      </c>
      <c r="S132" s="3" t="str">
        <f>IFERROR(__xludf.DUMMYFUNCTION("""COMPUTED_VALUE"""),"top_level")</f>
        <v>top_level</v>
      </c>
    </row>
    <row r="133">
      <c r="A133" s="5" t="s">
        <v>649</v>
      </c>
      <c r="N133" s="3">
        <f>IFERROR(__xludf.DUMMYFUNCTION("SPLIT(A133,"","")"),9515.0)</f>
        <v>9515</v>
      </c>
      <c r="O133" s="3" t="str">
        <f>IFERROR(__xludf.DUMMYFUNCTION("""COMPUTED_VALUE"""),"ksmd59l")</f>
        <v>ksmd59l</v>
      </c>
      <c r="P133" s="3" t="str">
        <f>IFERROR(__xludf.DUMMYFUNCTION("""COMPUTED_VALUE"""),"For now...")</f>
        <v>For now...</v>
      </c>
      <c r="Q133" s="3">
        <f>IFERROR(__xludf.DUMMYFUNCTION("""COMPUTED_VALUE"""),1.709166055E9)</f>
        <v>1709166055</v>
      </c>
      <c r="R133" s="3" t="str">
        <f>IFERROR(__xludf.DUMMYFUNCTION("""COMPUTED_VALUE"""),"t3_1b2li2t")</f>
        <v>t3_1b2li2t</v>
      </c>
      <c r="S133" s="3" t="str">
        <f>IFERROR(__xludf.DUMMYFUNCTION("""COMPUTED_VALUE"""),"top_level")</f>
        <v>top_level</v>
      </c>
    </row>
    <row r="134">
      <c r="A134" s="5" t="s">
        <v>650</v>
      </c>
      <c r="N134" s="3">
        <f>IFERROR(__xludf.DUMMYFUNCTION("SPLIT(A134,"","")"),6843.0)</f>
        <v>6843</v>
      </c>
      <c r="O134" s="3" t="str">
        <f>IFERROR(__xludf.DUMMYFUNCTION("""COMPUTED_VALUE"""),"kv3fs8z")</f>
        <v>kv3fs8z</v>
      </c>
      <c r="P134" s="3" t="str">
        <f>IFERROR(__xludf.DUMMYFUNCTION("""COMPUTED_VALUE"""),"Iâ€™m 15 weeks still basically nothing. I get heartburn and congestion. Occasionally I get food aversions.")</f>
        <v>Iâ€™m 15 weeks still basically nothing. I get heartburn and congestion. Occasionally I get food aversions.</v>
      </c>
      <c r="Q134" s="3">
        <f>IFERROR(__xludf.DUMMYFUNCTION("""COMPUTED_VALUE"""),1.710560964E9)</f>
        <v>1710560964</v>
      </c>
      <c r="R134" s="3" t="str">
        <f>IFERROR(__xludf.DUMMYFUNCTION("""COMPUTED_VALUE"""),"t3_1bft90s")</f>
        <v>t3_1bft90s</v>
      </c>
      <c r="S134" s="3" t="str">
        <f>IFERROR(__xludf.DUMMYFUNCTION("""COMPUTED_VALUE"""),"top_level")</f>
        <v>top_level</v>
      </c>
    </row>
    <row r="135">
      <c r="A135" s="5" t="s">
        <v>651</v>
      </c>
      <c r="N135" s="3">
        <f>IFERROR(__xludf.DUMMYFUNCTION("SPLIT(A135,"","")"),8830.0)</f>
        <v>8830</v>
      </c>
      <c r="O135" s="3" t="str">
        <f>IFERROR(__xludf.DUMMYFUNCTION("""COMPUTED_VALUE"""),"krp7z14")</f>
        <v>krp7z14</v>
      </c>
      <c r="P135" s="3" t="str">
        <f>IFERROR(__xludf.DUMMYFUNCTION("""COMPUTED_VALUE"""),"My personal belief is that when we feel the internal vibrations that itâ€™s a sign of high viral replication thatâ€™s happening. Just my opinion though.")</f>
        <v>My personal belief is that when we feel the internal vibrations that itâ€™s a sign of high viral replication thatâ€™s happening. Just my opinion though.</v>
      </c>
      <c r="Q135" s="3">
        <f>IFERROR(__xludf.DUMMYFUNCTION("""COMPUTED_VALUE"""),1.708652429E9)</f>
        <v>1708652429</v>
      </c>
      <c r="R135" s="3" t="str">
        <f>IFERROR(__xludf.DUMMYFUNCTION("""COMPUTED_VALUE"""),"t3_1axlxqy")</f>
        <v>t3_1axlxqy</v>
      </c>
      <c r="S135" s="3" t="str">
        <f>IFERROR(__xludf.DUMMYFUNCTION("""COMPUTED_VALUE"""),"top_level")</f>
        <v>top_level</v>
      </c>
    </row>
    <row r="136">
      <c r="A136" s="5" t="s">
        <v>652</v>
      </c>
      <c r="N136" s="3">
        <f>IFERROR(__xludf.DUMMYFUNCTION("SPLIT(A136,"","")"),1196.0)</f>
        <v>1196</v>
      </c>
      <c r="O136" s="3" t="str">
        <f>IFERROR(__xludf.DUMMYFUNCTION("""COMPUTED_VALUE"""),"kr5fe5w")</f>
        <v>kr5fe5w</v>
      </c>
      <c r="P136" s="3" t="str">
        <f>IFERROR(__xludf.DUMMYFUNCTION("""COMPUTED_VALUE"""),"Government failed us all")</f>
        <v>Government failed us all</v>
      </c>
      <c r="Q136" s="3">
        <f>IFERROR(__xludf.DUMMYFUNCTION("""COMPUTED_VALUE"""),1.70835796E9)</f>
        <v>1708357960</v>
      </c>
      <c r="R136" s="3" t="str">
        <f>IFERROR(__xludf.DUMMYFUNCTION("""COMPUTED_VALUE"""),"t3_1atg8nl")</f>
        <v>t3_1atg8nl</v>
      </c>
      <c r="S136" s="3" t="str">
        <f>IFERROR(__xludf.DUMMYFUNCTION("""COMPUTED_VALUE"""),"top_level")</f>
        <v>top_level</v>
      </c>
    </row>
    <row r="137">
      <c r="A137" s="5" t="s">
        <v>653</v>
      </c>
      <c r="N137" s="3">
        <f>IFERROR(__xludf.DUMMYFUNCTION("SPLIT(A137,"","")"),5608.0)</f>
        <v>5608</v>
      </c>
      <c r="O137" s="3" t="str">
        <f>IFERROR(__xludf.DUMMYFUNCTION("""COMPUTED_VALUE"""),"kv9cpfm")</f>
        <v>kv9cpfm</v>
      </c>
      <c r="P137" s="3" t="str">
        <f>IFERROR(__xludf.DUMMYFUNCTION("""COMPUTED_VALUE"""),"On the heels front")</f>
        <v>On the heels front</v>
      </c>
      <c r="Q137" s="3" t="str">
        <f>IFERROR(__xludf.DUMMYFUNCTION("""COMPUTED_VALUE""")," I've also noticed that it's becoming a lot less common for women to wear high heels to work since returning to the office. A lot more flats but also a surprising number of people just wearing nice sneakers!")</f>
        <v> I've also noticed that it's becoming a lot less common for women to wear high heels to work since returning to the office. A lot more flats but also a surprising number of people just wearing nice sneakers!</v>
      </c>
      <c r="R137" s="3">
        <f>IFERROR(__xludf.DUMMYFUNCTION("""COMPUTED_VALUE"""),1.710668066E9)</f>
        <v>1710668066</v>
      </c>
      <c r="S137" s="3" t="str">
        <f>IFERROR(__xludf.DUMMYFUNCTION("""COMPUTED_VALUE"""),"t3_1bgt1t0")</f>
        <v>t3_1bgt1t0</v>
      </c>
      <c r="T137" s="3" t="str">
        <f>IFERROR(__xludf.DUMMYFUNCTION("""COMPUTED_VALUE"""),"top_level")</f>
        <v>top_level</v>
      </c>
    </row>
    <row r="138">
      <c r="A138" s="5" t="s">
        <v>654</v>
      </c>
      <c r="N138" s="3">
        <f>IFERROR(__xludf.DUMMYFUNCTION("SPLIT(A138,"","")"),10163.0)</f>
        <v>10163</v>
      </c>
      <c r="O138" s="3" t="str">
        <f>IFERROR(__xludf.DUMMYFUNCTION("""COMPUTED_VALUE"""),"ktta2le")</f>
        <v>ktta2le</v>
      </c>
      <c r="P138" s="3" t="str">
        <f>IFERROR(__xludf.DUMMYFUNCTION("""COMPUTED_VALUE"""),"And to think")</f>
        <v>And to think</v>
      </c>
      <c r="Q138" s="3" t="str">
        <f>IFERROR(__xludf.DUMMYFUNCTION("""COMPUTED_VALUE""")," if I hadn't been written of as lazy or careless or uncaring in school")</f>
        <v> if I hadn't been written of as lazy or careless or uncaring in school</v>
      </c>
      <c r="R138" s="3" t="str">
        <f>IFERROR(__xludf.DUMMYFUNCTION("""COMPUTED_VALUE""")," maybe they would have done more than just punish me for shit.
 I'm definitely mixed between the two as I show damn near all of these.")</f>
        <v> maybe they would have done more than just punish me for shit.
 I'm definitely mixed between the two as I show damn near all of these.</v>
      </c>
      <c r="S138" s="3">
        <f>IFERROR(__xludf.DUMMYFUNCTION("""COMPUTED_VALUE"""),1.709842115E9)</f>
        <v>1709842115</v>
      </c>
      <c r="T138" s="3" t="str">
        <f>IFERROR(__xludf.DUMMYFUNCTION("""COMPUTED_VALUE"""),"t3_1b8x4uo")</f>
        <v>t3_1b8x4uo</v>
      </c>
      <c r="U138" s="3" t="str">
        <f>IFERROR(__xludf.DUMMYFUNCTION("""COMPUTED_VALUE"""),"top_level")</f>
        <v>top_level</v>
      </c>
    </row>
    <row r="139">
      <c r="A139" s="5" t="s">
        <v>655</v>
      </c>
      <c r="N139" s="3">
        <f>IFERROR(__xludf.DUMMYFUNCTION("SPLIT(A139,"","")"),5058.0)</f>
        <v>5058</v>
      </c>
      <c r="O139" s="3" t="str">
        <f>IFERROR(__xludf.DUMMYFUNCTION("""COMPUTED_VALUE"""),"kudy2xl")</f>
        <v>kudy2xl</v>
      </c>
      <c r="P139" s="3" t="str">
        <f>IFERROR(__xludf.DUMMYFUNCTION("""COMPUTED_VALUE"""),"I know so many at my job that got problems after getting vax'd. I didn't")</f>
        <v>I know so many at my job that got problems after getting vax'd. I didn't</v>
      </c>
      <c r="Q139" s="3" t="str">
        <f>IFERROR(__xludf.DUMMYFUNCTION("""COMPUTED_VALUE""")," kept my immune system up and caught and fought off covid twice with minor symptom in a few days. I am 59 btw. When it first came out they told you best defence was strong immune system. Than after a week that was gone. You have to have the vaccine. Phiff"&amp;"t.")</f>
        <v> kept my immune system up and caught and fought off covid twice with minor symptom in a few days. I am 59 btw. When it first came out they told you best defence was strong immune system. Than after a week that was gone. You have to have the vaccine. Phifft.</v>
      </c>
      <c r="R139" s="3">
        <f>IFERROR(__xludf.DUMMYFUNCTION("""COMPUTED_VALUE"""),1.710174868E9)</f>
        <v>1710174868</v>
      </c>
      <c r="S139" s="3" t="str">
        <f>IFERROR(__xludf.DUMMYFUNCTION("""COMPUTED_VALUE"""),"t3_1bbrv6g")</f>
        <v>t3_1bbrv6g</v>
      </c>
      <c r="T139" s="3" t="str">
        <f>IFERROR(__xludf.DUMMYFUNCTION("""COMPUTED_VALUE"""),"top_level")</f>
        <v>top_level</v>
      </c>
    </row>
    <row r="140">
      <c r="A140" s="5" t="s">
        <v>656</v>
      </c>
      <c r="N140" s="3">
        <f>IFERROR(__xludf.DUMMYFUNCTION("SPLIT(A140,"","")"),7527.0)</f>
        <v>7527</v>
      </c>
      <c r="O140" s="3" t="str">
        <f>IFERROR(__xludf.DUMMYFUNCTION("""COMPUTED_VALUE"""),"kttb4fh")</f>
        <v>kttb4fh</v>
      </c>
      <c r="P140" s="3" t="str">
        <f>IFERROR(__xludf.DUMMYFUNCTION("""COMPUTED_VALUE"""),"Doctors.... Maga dosent listen to Doctors.")</f>
        <v>Doctors.... Maga dosent listen to Doctors.</v>
      </c>
      <c r="Q140" s="3">
        <f>IFERROR(__xludf.DUMMYFUNCTION("""COMPUTED_VALUE"""),1.709842483E9)</f>
        <v>1709842483</v>
      </c>
      <c r="R140" s="3" t="str">
        <f>IFERROR(__xludf.DUMMYFUNCTION("""COMPUTED_VALUE"""),"t3_1b8slxr")</f>
        <v>t3_1b8slxr</v>
      </c>
      <c r="S140" s="3" t="str">
        <f>IFERROR(__xludf.DUMMYFUNCTION("""COMPUTED_VALUE"""),"top_level")</f>
        <v>top_level</v>
      </c>
    </row>
    <row r="141">
      <c r="A141" s="5" t="s">
        <v>657</v>
      </c>
      <c r="N141" s="3">
        <f>IFERROR(__xludf.DUMMYFUNCTION("SPLIT(A141,"","")"),9163.0)</f>
        <v>9163</v>
      </c>
      <c r="O141" s="3" t="str">
        <f>IFERROR(__xludf.DUMMYFUNCTION("""COMPUTED_VALUE"""),"kvm53rn")</f>
        <v>kvm53rn</v>
      </c>
      <c r="P141" s="3" t="str">
        <f>IFERROR(__xludf.DUMMYFUNCTION("""COMPUTED_VALUE"""),"My symptoms didnâ€™t start until later in first trimester. I didnâ€™t experience nausea until week 10 and I can say first trimester turned into a special form of hell for me. Major major food aversions")</f>
        <v>My symptoms didnâ€™t start until later in first trimester. I didnâ€™t experience nausea until week 10 and I can say first trimester turned into a special form of hell for me. Major major food aversions</v>
      </c>
      <c r="Q141" s="3" t="str">
        <f>IFERROR(__xludf.DUMMYFUNCTION("""COMPUTED_VALUE""")," smells")</f>
        <v> smells</v>
      </c>
      <c r="R141" s="3" t="str">
        <f>IFERROR(__xludf.DUMMYFUNCTION("""COMPUTED_VALUE""")," insane fatigue")</f>
        <v> insane fatigue</v>
      </c>
      <c r="S141" s="3">
        <f>IFERROR(__xludf.DUMMYFUNCTION("""COMPUTED_VALUE"""),1.710872664E9)</f>
        <v>1710872664</v>
      </c>
      <c r="T141" s="3" t="str">
        <f>IFERROR(__xludf.DUMMYFUNCTION("""COMPUTED_VALUE"""),"t3_1bi79wo")</f>
        <v>t3_1bi79wo</v>
      </c>
      <c r="U141" s="3" t="str">
        <f>IFERROR(__xludf.DUMMYFUNCTION("""COMPUTED_VALUE"""),"top_level")</f>
        <v>top_level</v>
      </c>
    </row>
    <row r="142">
      <c r="A142" s="5" t="s">
        <v>658</v>
      </c>
      <c r="N142" s="3">
        <f>IFERROR(__xludf.DUMMYFUNCTION("SPLIT(A142,"","")"),7275.0)</f>
        <v>7275</v>
      </c>
      <c r="O142" s="3" t="str">
        <f>IFERROR(__xludf.DUMMYFUNCTION("""COMPUTED_VALUE"""),"kvumtnb")</f>
        <v>kvumtnb</v>
      </c>
      <c r="P142" s="3" t="str">
        <f>IFERROR(__xludf.DUMMYFUNCTION("""COMPUTED_VALUE"""),"1. Wanting to die
 2. Uncontrollable crying
 3. Anger/irritability
 4. Fatigue
 5. Poor concentration")</f>
        <v>1. Wanting to die
 2. Uncontrollable crying
 3. Anger/irritability
 4. Fatigue
 5. Poor concentration</v>
      </c>
      <c r="Q142" s="3">
        <f>IFERROR(__xludf.DUMMYFUNCTION("""COMPUTED_VALUE"""),1.710999725E9)</f>
        <v>1710999725</v>
      </c>
      <c r="R142" s="3" t="str">
        <f>IFERROR(__xludf.DUMMYFUNCTION("""COMPUTED_VALUE"""),"t3_1bjx3xu")</f>
        <v>t3_1bjx3xu</v>
      </c>
      <c r="S142" s="3" t="str">
        <f>IFERROR(__xludf.DUMMYFUNCTION("""COMPUTED_VALUE"""),"top_level")</f>
        <v>top_level</v>
      </c>
    </row>
    <row r="143">
      <c r="A143" s="5" t="s">
        <v>659</v>
      </c>
      <c r="N143" s="3">
        <f>IFERROR(__xludf.DUMMYFUNCTION("SPLIT(A143,"","")"),8894.0)</f>
        <v>8894</v>
      </c>
      <c r="O143" s="3" t="str">
        <f>IFERROR(__xludf.DUMMYFUNCTION("""COMPUTED_VALUE"""),"ku4zygz")</f>
        <v>ku4zygz</v>
      </c>
      <c r="P143" s="3" t="str">
        <f>IFERROR(__xludf.DUMMYFUNCTION("""COMPUTED_VALUE"""),"This is great. Keen to also see more work on DMT and bipolarÂ")</f>
        <v>This is great. Keen to also see more work on DMT and bipolarÂ</v>
      </c>
      <c r="Q143" s="3">
        <f>IFERROR(__xludf.DUMMYFUNCTION("""COMPUTED_VALUE"""),1.710023647E9)</f>
        <v>1710023647</v>
      </c>
      <c r="R143" s="3" t="str">
        <f>IFERROR(__xludf.DUMMYFUNCTION("""COMPUTED_VALUE"""),"t3_1barmf0")</f>
        <v>t3_1barmf0</v>
      </c>
      <c r="S143" s="3" t="str">
        <f>IFERROR(__xludf.DUMMYFUNCTION("""COMPUTED_VALUE"""),"top_level")</f>
        <v>top_level</v>
      </c>
    </row>
    <row r="144">
      <c r="A144" s="5" t="s">
        <v>660</v>
      </c>
      <c r="N144" s="3">
        <f>IFERROR(__xludf.DUMMYFUNCTION("SPLIT(A144,"","")"),812.0)</f>
        <v>812</v>
      </c>
      <c r="O144" s="3" t="str">
        <f>IFERROR(__xludf.DUMMYFUNCTION("""COMPUTED_VALUE"""),"ktnijwl")</f>
        <v>ktnijwl</v>
      </c>
      <c r="P144" s="3" t="str">
        <f>IFERROR(__xludf.DUMMYFUNCTION("""COMPUTED_VALUE"""),"Attention seeking much? Wtf would any reasonable or sane person want to get a therapeutic that many times.")</f>
        <v>Attention seeking much? Wtf would any reasonable or sane person want to get a therapeutic that many times.</v>
      </c>
      <c r="Q144" s="3">
        <f>IFERROR(__xludf.DUMMYFUNCTION("""COMPUTED_VALUE"""),1.709753071E9)</f>
        <v>1709753071</v>
      </c>
      <c r="R144" s="3" t="str">
        <f>IFERROR(__xludf.DUMMYFUNCTION("""COMPUTED_VALUE"""),"t3_1b7wwfm")</f>
        <v>t3_1b7wwfm</v>
      </c>
      <c r="S144" s="3" t="str">
        <f>IFERROR(__xludf.DUMMYFUNCTION("""COMPUTED_VALUE"""),"top_level")</f>
        <v>top_level</v>
      </c>
    </row>
    <row r="145">
      <c r="A145" s="5" t="s">
        <v>661</v>
      </c>
      <c r="N145" s="3">
        <f>IFERROR(__xludf.DUMMYFUNCTION("SPLIT(A145,"","")"),4088.0)</f>
        <v>4088</v>
      </c>
      <c r="O145" s="3" t="str">
        <f>IFERROR(__xludf.DUMMYFUNCTION("""COMPUTED_VALUE"""),"krea4un")</f>
        <v>krea4un</v>
      </c>
      <c r="P145" s="3" t="str">
        <f>IFERROR(__xludf.DUMMYFUNCTION("""COMPUTED_VALUE"""),"I haven't had it. My husband and 2 kids have and I was really surprised I didn't catch it off them. 
 I've had the first 2 vaccines but nothing since 2021.")</f>
        <v>I haven't had it. My husband and 2 kids have and I was really surprised I didn't catch it off them. 
 I've had the first 2 vaccines but nothing since 2021.</v>
      </c>
      <c r="Q145" s="3">
        <f>IFERROR(__xludf.DUMMYFUNCTION("""COMPUTED_VALUE"""),1.708485139E9)</f>
        <v>1708485139</v>
      </c>
      <c r="R145" s="3" t="str">
        <f>IFERROR(__xludf.DUMMYFUNCTION("""COMPUTED_VALUE"""),"t3_1avy5x5")</f>
        <v>t3_1avy5x5</v>
      </c>
      <c r="S145" s="3" t="str">
        <f>IFERROR(__xludf.DUMMYFUNCTION("""COMPUTED_VALUE"""),"top_level")</f>
        <v>top_level</v>
      </c>
    </row>
    <row r="146">
      <c r="A146" s="5" t="s">
        <v>662</v>
      </c>
      <c r="N146" s="3">
        <f>IFERROR(__xludf.DUMMYFUNCTION("SPLIT(A146,"","")"),4277.0)</f>
        <v>4277</v>
      </c>
      <c r="O146" s="3" t="str">
        <f>IFERROR(__xludf.DUMMYFUNCTION("""COMPUTED_VALUE"""),"ksxgz0r")</f>
        <v>ksxgz0r</v>
      </c>
      <c r="P146" s="3" t="str">
        <f>IFERROR(__xludf.DUMMYFUNCTION("""COMPUTED_VALUE"""),"SARS and mers were also coronaviruses! Did they also come from a lab? Itâ€™s more likely to be natural in my opinion. Labs that work on viruses are in every major city and so are markets")</f>
        <v>SARS and mers were also coronaviruses! Did they also come from a lab? Itâ€™s more likely to be natural in my opinion. Labs that work on viruses are in every major city and so are markets</v>
      </c>
      <c r="Q146" s="3" t="str">
        <f>IFERROR(__xludf.DUMMYFUNCTION("""COMPUTED_VALUE""")," is there some thing I am missing!")</f>
        <v> is there some thing I am missing!</v>
      </c>
      <c r="R146" s="3">
        <f>IFERROR(__xludf.DUMMYFUNCTION("""COMPUTED_VALUE"""),1.70933692E9)</f>
        <v>1709336920</v>
      </c>
      <c r="S146" s="3" t="str">
        <f>IFERROR(__xludf.DUMMYFUNCTION("""COMPUTED_VALUE"""),"t3_1b47173")</f>
        <v>t3_1b47173</v>
      </c>
      <c r="T146" s="3" t="str">
        <f>IFERROR(__xludf.DUMMYFUNCTION("""COMPUTED_VALUE"""),"top_level")</f>
        <v>top_level</v>
      </c>
    </row>
    <row r="147">
      <c r="A147" s="5" t="s">
        <v>663</v>
      </c>
      <c r="N147" s="3">
        <f>IFERROR(__xludf.DUMMYFUNCTION("SPLIT(A147,"","")"),10685.0)</f>
        <v>10685</v>
      </c>
      <c r="O147" s="3" t="str">
        <f>IFERROR(__xludf.DUMMYFUNCTION("""COMPUTED_VALUE"""),"kusiuk7")</f>
        <v>kusiuk7</v>
      </c>
      <c r="P147" s="3" t="str">
        <f>IFERROR(__xludf.DUMMYFUNCTION("""COMPUTED_VALUE"""),"This:
 https://en.wikipedia.org/wiki/Functional_neurologic_disorder")</f>
        <v>This:
 https://en.wikipedia.org/wiki/Functional_neurologic_disorder</v>
      </c>
      <c r="Q147" s="3">
        <f>IFERROR(__xludf.DUMMYFUNCTION("""COMPUTED_VALUE"""),1.710391341E9)</f>
        <v>1710391341</v>
      </c>
      <c r="R147" s="3" t="str">
        <f>IFERROR(__xludf.DUMMYFUNCTION("""COMPUTED_VALUE"""),"t3_1beaubz")</f>
        <v>t3_1beaubz</v>
      </c>
      <c r="S147" s="3" t="str">
        <f>IFERROR(__xludf.DUMMYFUNCTION("""COMPUTED_VALUE"""),"top_level")</f>
        <v>top_level</v>
      </c>
    </row>
    <row r="148">
      <c r="A148" s="5" t="s">
        <v>664</v>
      </c>
      <c r="N148" s="3">
        <f>IFERROR(__xludf.DUMMYFUNCTION("SPLIT(A148,"","")"),6398.0)</f>
        <v>6398</v>
      </c>
      <c r="O148" s="3" t="str">
        <f>IFERROR(__xludf.DUMMYFUNCTION("""COMPUTED_VALUE"""),"kv1cpdv")</f>
        <v>kv1cpdv</v>
      </c>
      <c r="P148" s="3" t="str">
        <f>IFERROR(__xludf.DUMMYFUNCTION("""COMPUTED_VALUE"""),"If you are physically handicapping/mutilating yourself to get insurance money")</f>
        <v>If you are physically handicapping/mutilating yourself to get insurance money</v>
      </c>
      <c r="Q148" s="3" t="str">
        <f>IFERROR(__xludf.DUMMYFUNCTION("""COMPUTED_VALUE""")," you're mentally ill and need to be hospitalized...")</f>
        <v> you're mentally ill and need to be hospitalized...</v>
      </c>
      <c r="R148" s="3">
        <f>IFERROR(__xludf.DUMMYFUNCTION("""COMPUTED_VALUE"""),1.710531267E9)</f>
        <v>1710531267</v>
      </c>
      <c r="S148" s="3" t="str">
        <f>IFERROR(__xludf.DUMMYFUNCTION("""COMPUTED_VALUE"""),"t3_1bfhi0a")</f>
        <v>t3_1bfhi0a</v>
      </c>
      <c r="T148" s="3" t="str">
        <f>IFERROR(__xludf.DUMMYFUNCTION("""COMPUTED_VALUE"""),"top_level")</f>
        <v>top_level</v>
      </c>
    </row>
    <row r="149">
      <c r="A149" s="5" t="s">
        <v>665</v>
      </c>
      <c r="N149" s="3">
        <f>IFERROR(__xludf.DUMMYFUNCTION("SPLIT(A149,"","")"),10567.0)</f>
        <v>10567</v>
      </c>
      <c r="O149" s="3" t="str">
        <f>IFERROR(__xludf.DUMMYFUNCTION("""COMPUTED_VALUE"""),"ku8sqs8")</f>
        <v>ku8sqs8</v>
      </c>
      <c r="P149" s="3" t="str">
        <f>IFERROR(__xludf.DUMMYFUNCTION("""COMPUTED_VALUE"""),"blood clots dismissed as anxiety. might as well have just brought out the leeches.")</f>
        <v>blood clots dismissed as anxiety. might as well have just brought out the leeches.</v>
      </c>
      <c r="Q149" s="3">
        <f>IFERROR(__xludf.DUMMYFUNCTION("""COMPUTED_VALUE"""),1.710091189E9)</f>
        <v>1710091189</v>
      </c>
      <c r="R149" s="3" t="str">
        <f>IFERROR(__xludf.DUMMYFUNCTION("""COMPUTED_VALUE"""),"t3_1bbe5om")</f>
        <v>t3_1bbe5om</v>
      </c>
      <c r="S149" s="3" t="str">
        <f>IFERROR(__xludf.DUMMYFUNCTION("""COMPUTED_VALUE"""),"top_level")</f>
        <v>top_level</v>
      </c>
    </row>
    <row r="150">
      <c r="A150" s="5" t="s">
        <v>666</v>
      </c>
      <c r="N150" s="3">
        <f>IFERROR(__xludf.DUMMYFUNCTION("SPLIT(A150,"","")"),7103.0)</f>
        <v>7103</v>
      </c>
      <c r="O150" s="3" t="str">
        <f>IFERROR(__xludf.DUMMYFUNCTION("""COMPUTED_VALUE"""),"ksuqsnv")</f>
        <v>ksuqsnv</v>
      </c>
      <c r="P150" s="3" t="str">
        <f>IFERROR(__xludf.DUMMYFUNCTION("""COMPUTED_VALUE"""),"Morning sickness is a myth because in my personal experience I had sickness ALL DAY from week 7-week 15 it was horrible")</f>
        <v>Morning sickness is a myth because in my personal experience I had sickness ALL DAY from week 7-week 15 it was horrible</v>
      </c>
      <c r="Q150" s="3">
        <f>IFERROR(__xludf.DUMMYFUNCTION("""COMPUTED_VALUE"""),1.709302645E9)</f>
        <v>1709302645</v>
      </c>
      <c r="R150" s="3" t="str">
        <f>IFERROR(__xludf.DUMMYFUNCTION("""COMPUTED_VALUE"""),"t3_1b3fn5m")</f>
        <v>t3_1b3fn5m</v>
      </c>
      <c r="S150" s="3" t="str">
        <f>IFERROR(__xludf.DUMMYFUNCTION("""COMPUTED_VALUE"""),"top_level")</f>
        <v>top_level</v>
      </c>
    </row>
    <row r="151">
      <c r="A151" s="5" t="s">
        <v>667</v>
      </c>
      <c r="N151" s="3">
        <f>IFERROR(__xludf.DUMMYFUNCTION("SPLIT(A151,"","")"),5585.0)</f>
        <v>5585</v>
      </c>
      <c r="O151" s="3" t="str">
        <f>IFERROR(__xludf.DUMMYFUNCTION("""COMPUTED_VALUE"""),"kthgunb")</f>
        <v>kthgunb</v>
      </c>
      <c r="P151" s="3" t="str">
        <f>IFERROR(__xludf.DUMMYFUNCTION("""COMPUTED_VALUE"""),"&gt;""So happy I won't have to stay home next time!""
 Some people have a seriously over-inflated sense of self-importance. The vast majority of the time")</f>
        <v>&gt;"So happy I won't have to stay home next time!"
 Some people have a seriously over-inflated sense of self-importance. The vast majority of the time</v>
      </c>
      <c r="Q151" s="3" t="str">
        <f>IFERROR(__xludf.DUMMYFUNCTION("""COMPUTED_VALUE""")," if work is going to fall apart because you're the only one who can do a thing")</f>
        <v> if work is going to fall apart because you're the only one who can do a thing</v>
      </c>
      <c r="R151" s="3" t="str">
        <f>IFERROR(__xludf.DUMMYFUNCTION("""COMPUTED_VALUE""")," you're doing something wrong.")</f>
        <v> you're doing something wrong.</v>
      </c>
      <c r="S151" s="3">
        <f>IFERROR(__xludf.DUMMYFUNCTION("""COMPUTED_VALUE"""),1.709661914E9)</f>
        <v>1709661914</v>
      </c>
      <c r="T151" s="3" t="str">
        <f>IFERROR(__xludf.DUMMYFUNCTION("""COMPUTED_VALUE"""),"t3_1b79ewu")</f>
        <v>t3_1b79ewu</v>
      </c>
      <c r="U151" s="3" t="str">
        <f>IFERROR(__xludf.DUMMYFUNCTION("""COMPUTED_VALUE"""),"top_level")</f>
        <v>top_level</v>
      </c>
    </row>
    <row r="152">
      <c r="A152" s="5" t="s">
        <v>668</v>
      </c>
      <c r="N152" s="3">
        <f>IFERROR(__xludf.DUMMYFUNCTION("SPLIT(A152,"","")"),7797.0)</f>
        <v>7797</v>
      </c>
      <c r="O152" s="3" t="str">
        <f>IFERROR(__xludf.DUMMYFUNCTION("""COMPUTED_VALUE"""),"kvbwcjq")</f>
        <v>kvbwcjq</v>
      </c>
      <c r="P152" s="3" t="str">
        <f>IFERROR(__xludf.DUMMYFUNCTION("""COMPUTED_VALUE"""),"I liked math because it has structure and is predictable. It was English class that was a struggle for me. I donâ€™t have the attention span to read much and I canâ€™t deal with abstract essays where I control every aspect of it. I need structure to help "&amp;"my brain figure out what goes where with a definite â€˜whyâ€™.")</f>
        <v>I liked math because it has structure and is predictable. It was English class that was a struggle for me. I donâ€™t have the attention span to read much and I canâ€™t deal with abstract essays where I control every aspect of it. I need structure to help my brain figure out what goes where with a definite â€˜whyâ€™.</v>
      </c>
      <c r="Q152" s="3">
        <f>IFERROR(__xludf.DUMMYFUNCTION("""COMPUTED_VALUE"""),1.710706998E9)</f>
        <v>1710706998</v>
      </c>
      <c r="R152" s="3" t="str">
        <f>IFERROR(__xludf.DUMMYFUNCTION("""COMPUTED_VALUE"""),"t3_1bglje0")</f>
        <v>t3_1bglje0</v>
      </c>
      <c r="S152" s="3" t="str">
        <f>IFERROR(__xludf.DUMMYFUNCTION("""COMPUTED_VALUE"""),"top_level")</f>
        <v>top_level</v>
      </c>
    </row>
    <row r="153">
      <c r="A153" s="5" t="s">
        <v>669</v>
      </c>
      <c r="N153" s="3">
        <f>IFERROR(__xludf.DUMMYFUNCTION("SPLIT(A153,"","")"),8674.0)</f>
        <v>8674</v>
      </c>
      <c r="O153" s="3" t="str">
        <f>IFERROR(__xludf.DUMMYFUNCTION("""COMPUTED_VALUE"""),"ksr7lzg")</f>
        <v>ksr7lzg</v>
      </c>
      <c r="P153" s="3" t="str">
        <f>IFERROR(__xludf.DUMMYFUNCTION("""COMPUTED_VALUE"""),"The psychosis and irritability")</f>
        <v>The psychosis and irritability</v>
      </c>
      <c r="Q153" s="3">
        <f>IFERROR(__xludf.DUMMYFUNCTION("""COMPUTED_VALUE"""),1.709241639E9)</f>
        <v>1709241639</v>
      </c>
      <c r="R153" s="3" t="str">
        <f>IFERROR(__xludf.DUMMYFUNCTION("""COMPUTED_VALUE"""),"t3_1b34tlm")</f>
        <v>t3_1b34tlm</v>
      </c>
      <c r="S153" s="3" t="str">
        <f>IFERROR(__xludf.DUMMYFUNCTION("""COMPUTED_VALUE"""),"top_level")</f>
        <v>top_level</v>
      </c>
    </row>
    <row r="154">
      <c r="A154" s="5" t="s">
        <v>670</v>
      </c>
      <c r="N154" s="3">
        <f>IFERROR(__xludf.DUMMYFUNCTION("SPLIT(A154,"","")"),357.0)</f>
        <v>357</v>
      </c>
      <c r="O154" s="3" t="str">
        <f>IFERROR(__xludf.DUMMYFUNCTION("""COMPUTED_VALUE"""),"kv6zxnv")</f>
        <v>kv6zxnv</v>
      </c>
      <c r="P154" s="3" t="str">
        <f>IFERROR(__xludf.DUMMYFUNCTION("""COMPUTED_VALUE"""),"HAPPY BIRTHDAY! what a gift.")</f>
        <v>HAPPY BIRTHDAY! what a gift.</v>
      </c>
      <c r="Q154" s="3">
        <f>IFERROR(__xludf.DUMMYFUNCTION("""COMPUTED_VALUE"""),1.710624668E9)</f>
        <v>1710624668</v>
      </c>
      <c r="R154" s="3" t="str">
        <f>IFERROR(__xludf.DUMMYFUNCTION("""COMPUTED_VALUE"""),"t3_1bgd00s")</f>
        <v>t3_1bgd00s</v>
      </c>
      <c r="S154" s="3" t="str">
        <f>IFERROR(__xludf.DUMMYFUNCTION("""COMPUTED_VALUE"""),"top_level")</f>
        <v>top_level</v>
      </c>
    </row>
    <row r="155">
      <c r="A155" s="5" t="s">
        <v>671</v>
      </c>
      <c r="N155" s="3">
        <f>IFERROR(__xludf.DUMMYFUNCTION("SPLIT(A155,"","")"),4600.0)</f>
        <v>4600</v>
      </c>
      <c r="O155" s="3" t="str">
        <f>IFERROR(__xludf.DUMMYFUNCTION("""COMPUTED_VALUE"""),"krvwd7l")</f>
        <v>krvwd7l</v>
      </c>
      <c r="P155" s="3" t="str">
        <f>IFERROR(__xludf.DUMMYFUNCTION("""COMPUTED_VALUE"""),"covid 19 been real quiet since this dropped")</f>
        <v>covid 19 been real quiet since this dropped</v>
      </c>
      <c r="Q155" s="3">
        <f>IFERROR(__xludf.DUMMYFUNCTION("""COMPUTED_VALUE"""),1.70875545E9)</f>
        <v>1708755450</v>
      </c>
      <c r="R155" s="3" t="str">
        <f>IFERROR(__xludf.DUMMYFUNCTION("""COMPUTED_VALUE"""),"t3_1ayky6x")</f>
        <v>t3_1ayky6x</v>
      </c>
      <c r="S155" s="3" t="str">
        <f>IFERROR(__xludf.DUMMYFUNCTION("""COMPUTED_VALUE"""),"top_level")</f>
        <v>top_level</v>
      </c>
    </row>
    <row r="156">
      <c r="A156" s="5" t="s">
        <v>672</v>
      </c>
      <c r="N156" s="3">
        <f>IFERROR(__xludf.DUMMYFUNCTION("SPLIT(A156,"","")"),827.0)</f>
        <v>827</v>
      </c>
      <c r="O156" s="3" t="str">
        <f>IFERROR(__xludf.DUMMYFUNCTION("""COMPUTED_VALUE"""),"ktoiq0x")</f>
        <v>ktoiq0x</v>
      </c>
      <c r="P156" s="3" t="str">
        <f>IFERROR(__xludf.DUMMYFUNCTION("""COMPUTED_VALUE"""),"bro's getting ubercharged")</f>
        <v>bro's getting ubercharged</v>
      </c>
      <c r="Q156" s="3">
        <f>IFERROR(__xludf.DUMMYFUNCTION("""COMPUTED_VALUE"""),1.709765023E9)</f>
        <v>1709765023</v>
      </c>
      <c r="R156" s="3" t="str">
        <f>IFERROR(__xludf.DUMMYFUNCTION("""COMPUTED_VALUE"""),"t3_1b7wwfm")</f>
        <v>t3_1b7wwfm</v>
      </c>
      <c r="S156" s="3" t="str">
        <f>IFERROR(__xludf.DUMMYFUNCTION("""COMPUTED_VALUE"""),"top_level")</f>
        <v>top_level</v>
      </c>
    </row>
    <row r="157">
      <c r="A157" s="5" t="s">
        <v>673</v>
      </c>
      <c r="N157" s="3">
        <f>IFERROR(__xludf.DUMMYFUNCTION("SPLIT(A157,"","")"),1514.0)</f>
        <v>1514</v>
      </c>
      <c r="O157" s="3" t="str">
        <f>IFERROR(__xludf.DUMMYFUNCTION("""COMPUTED_VALUE"""),"kudmj71")</f>
        <v>kudmj71</v>
      </c>
      <c r="P157" s="3" t="str">
        <f>IFERROR(__xludf.DUMMYFUNCTION("""COMPUTED_VALUE"""),"Oof get that yaunker ready")</f>
        <v>Oof get that yaunker ready</v>
      </c>
      <c r="Q157" s="3">
        <f>IFERROR(__xludf.DUMMYFUNCTION("""COMPUTED_VALUE"""),1.710170885E9)</f>
        <v>1710170885</v>
      </c>
      <c r="R157" s="3" t="str">
        <f>IFERROR(__xludf.DUMMYFUNCTION("""COMPUTED_VALUE"""),"t3_1bc5kyq")</f>
        <v>t3_1bc5kyq</v>
      </c>
      <c r="S157" s="3" t="str">
        <f>IFERROR(__xludf.DUMMYFUNCTION("""COMPUTED_VALUE"""),"top_level")</f>
        <v>top_level</v>
      </c>
    </row>
    <row r="158">
      <c r="A158" s="5" t="s">
        <v>674</v>
      </c>
      <c r="N158" s="3">
        <f>IFERROR(__xludf.DUMMYFUNCTION("SPLIT(A158,"","")"),6990.0)</f>
        <v>6990</v>
      </c>
      <c r="O158" s="3" t="str">
        <f>IFERROR(__xludf.DUMMYFUNCTION("""COMPUTED_VALUE"""),"kss3l1t")</f>
        <v>kss3l1t</v>
      </c>
      <c r="P158" s="3" t="str">
        <f>IFERROR(__xludf.DUMMYFUNCTION("""COMPUTED_VALUE"""),"Gums bleeding")</f>
        <v>Gums bleeding</v>
      </c>
      <c r="Q158" s="3" t="str">
        <f>IFERROR(__xludf.DUMMYFUNCTION("""COMPUTED_VALUE""")," pregnancy rage")</f>
        <v> pregnancy rage</v>
      </c>
      <c r="R158" s="3" t="str">
        <f>IFERROR(__xludf.DUMMYFUNCTION("""COMPUTED_VALUE""")," and butt pain.")</f>
        <v> and butt pain.</v>
      </c>
      <c r="S158" s="3">
        <f>IFERROR(__xludf.DUMMYFUNCTION("""COMPUTED_VALUE"""),1.709253006E9)</f>
        <v>1709253006</v>
      </c>
      <c r="T158" s="3" t="str">
        <f>IFERROR(__xludf.DUMMYFUNCTION("""COMPUTED_VALUE"""),"t3_1b3fn5m")</f>
        <v>t3_1b3fn5m</v>
      </c>
      <c r="U158" s="3" t="str">
        <f>IFERROR(__xludf.DUMMYFUNCTION("""COMPUTED_VALUE"""),"top_level")</f>
        <v>top_level</v>
      </c>
    </row>
    <row r="159">
      <c r="A159" s="5" t="s">
        <v>675</v>
      </c>
      <c r="N159" s="3">
        <f>IFERROR(__xludf.DUMMYFUNCTION("SPLIT(A159,"","")"),3981.0)</f>
        <v>3981</v>
      </c>
      <c r="O159" s="3" t="str">
        <f>IFERROR(__xludf.DUMMYFUNCTION("""COMPUTED_VALUE"""),"kv1xeth")</f>
        <v>kv1xeth</v>
      </c>
      <c r="P159" s="3" t="str">
        <f>IFERROR(__xludf.DUMMYFUNCTION("""COMPUTED_VALUE"""),"i wear it if iâ€™m sick is all thatâ€™s new")</f>
        <v>i wear it if iâ€™m sick is all thatâ€™s new</v>
      </c>
      <c r="Q159" s="3">
        <f>IFERROR(__xludf.DUMMYFUNCTION("""COMPUTED_VALUE"""),1.710538548E9)</f>
        <v>1710538548</v>
      </c>
      <c r="R159" s="3" t="str">
        <f>IFERROR(__xludf.DUMMYFUNCTION("""COMPUTED_VALUE"""),"t3_1bfmcoc")</f>
        <v>t3_1bfmcoc</v>
      </c>
      <c r="S159" s="3" t="str">
        <f>IFERROR(__xludf.DUMMYFUNCTION("""COMPUTED_VALUE"""),"top_level")</f>
        <v>top_level</v>
      </c>
    </row>
    <row r="160">
      <c r="A160" s="5" t="s">
        <v>676</v>
      </c>
      <c r="N160" s="3">
        <f>IFERROR(__xludf.DUMMYFUNCTION("SPLIT(A160,"","")"),10363.0)</f>
        <v>10363</v>
      </c>
      <c r="O160" s="3" t="str">
        <f>IFERROR(__xludf.DUMMYFUNCTION("""COMPUTED_VALUE"""),"kunbwb8")</f>
        <v>kunbwb8</v>
      </c>
      <c r="P160" s="3" t="str">
        <f>IFERROR(__xludf.DUMMYFUNCTION("""COMPUTED_VALUE"""),"I like to keep Excedrin migraine in my bug out bag for this reason")</f>
        <v>I like to keep Excedrin migraine in my bug out bag for this reason</v>
      </c>
      <c r="Q160" s="3" t="str">
        <f>IFERROR(__xludf.DUMMYFUNCTION("""COMPUTED_VALUE""")," mild pain relief and caffeine is great if you have to walk around all day.")</f>
        <v> mild pain relief and caffeine is great if you have to walk around all day.</v>
      </c>
      <c r="R160" s="3">
        <f>IFERROR(__xludf.DUMMYFUNCTION("""COMPUTED_VALUE"""),1.710317145E9)</f>
        <v>1710317145</v>
      </c>
      <c r="S160" s="3" t="str">
        <f>IFERROR(__xludf.DUMMYFUNCTION("""COMPUTED_VALUE"""),"t3_1bddhpc")</f>
        <v>t3_1bddhpc</v>
      </c>
      <c r="T160" s="3" t="str">
        <f>IFERROR(__xludf.DUMMYFUNCTION("""COMPUTED_VALUE"""),"top_level")</f>
        <v>top_level</v>
      </c>
    </row>
    <row r="161">
      <c r="A161" s="5" t="s">
        <v>677</v>
      </c>
      <c r="N161" s="3">
        <f>IFERROR(__xludf.DUMMYFUNCTION("SPLIT(A161,"","")"),8617.0)</f>
        <v>8617</v>
      </c>
      <c r="O161" s="3" t="str">
        <f>IFERROR(__xludf.DUMMYFUNCTION("""COMPUTED_VALUE"""),"kt789t1")</f>
        <v>kt789t1</v>
      </c>
      <c r="P161" s="3" t="str">
        <f>IFERROR(__xludf.DUMMYFUNCTION("""COMPUTED_VALUE"""),"Stomach cramp pain")</f>
        <v>Stomach cramp pain</v>
      </c>
      <c r="Q161" s="3">
        <f>IFERROR(__xludf.DUMMYFUNCTION("""COMPUTED_VALUE"""),1.7094994E9)</f>
        <v>1709499400</v>
      </c>
      <c r="R161" s="3" t="str">
        <f>IFERROR(__xludf.DUMMYFUNCTION("""COMPUTED_VALUE"""),"t3_1b5i80g")</f>
        <v>t3_1b5i80g</v>
      </c>
      <c r="S161" s="3" t="str">
        <f>IFERROR(__xludf.DUMMYFUNCTION("""COMPUTED_VALUE"""),"top_level")</f>
        <v>top_level</v>
      </c>
    </row>
    <row r="162">
      <c r="A162" s="5" t="s">
        <v>678</v>
      </c>
      <c r="N162" s="3">
        <f>IFERROR(__xludf.DUMMYFUNCTION("SPLIT(A162,"","")"),4855.0)</f>
        <v>4855</v>
      </c>
      <c r="O162" s="3" t="str">
        <f>IFERROR(__xludf.DUMMYFUNCTION("""COMPUTED_VALUE"""),"kupdlnx")</f>
        <v>kupdlnx</v>
      </c>
      <c r="P162" s="3" t="str">
        <f>IFERROR(__xludf.DUMMYFUNCTION("""COMPUTED_VALUE"""),"Whenever I hear about him")</f>
        <v>Whenever I hear about him</v>
      </c>
      <c r="Q162" s="3" t="str">
        <f>IFERROR(__xludf.DUMMYFUNCTION("""COMPUTED_VALUE""")," I think of the Family Guy joke.
 ""TONY ROBBINS HUNGRY!"" *eats Peter in a single gulp*")</f>
        <v> I think of the Family Guy joke.
 "TONY ROBBINS HUNGRY!" *eats Peter in a single gulp*</v>
      </c>
      <c r="R162" s="3">
        <f>IFERROR(__xludf.DUMMYFUNCTION("""COMPUTED_VALUE"""),1.710350368E9)</f>
        <v>1710350368</v>
      </c>
      <c r="S162" s="3" t="str">
        <f>IFERROR(__xludf.DUMMYFUNCTION("""COMPUTED_VALUE"""),"t3_1bdlcra")</f>
        <v>t3_1bdlcra</v>
      </c>
      <c r="T162" s="3" t="str">
        <f>IFERROR(__xludf.DUMMYFUNCTION("""COMPUTED_VALUE"""),"top_level")</f>
        <v>top_level</v>
      </c>
    </row>
    <row r="163">
      <c r="A163" s="5" t="s">
        <v>679</v>
      </c>
      <c r="N163" s="3">
        <f>IFERROR(__xludf.DUMMYFUNCTION("SPLIT(A163,"","")"),5011.0)</f>
        <v>5011</v>
      </c>
      <c r="O163" s="3" t="str">
        <f>IFERROR(__xludf.DUMMYFUNCTION("""COMPUTED_VALUE"""),"kudkp1n")</f>
        <v>kudkp1n</v>
      </c>
      <c r="P163" s="3" t="str">
        <f>IFERROR(__xludf.DUMMYFUNCTION("""COMPUTED_VALUE"""),"Well I trust the scientists if they say it's okay. They are the experts on it and of we can't trust them then idk how you can trust anything in life. And now that we have hindsight on our side the people who refused it for ""being untested"" look ridiculo"&amp;"us.")</f>
        <v>Well I trust the scientists if they say it's okay. They are the experts on it and of we can't trust them then idk how you can trust anything in life. And now that we have hindsight on our side the people who refused it for "being untested" look ridiculous.</v>
      </c>
      <c r="Q163" s="3">
        <f>IFERROR(__xludf.DUMMYFUNCTION("""COMPUTED_VALUE"""),1.710170226E9)</f>
        <v>1710170226</v>
      </c>
      <c r="R163" s="3" t="str">
        <f>IFERROR(__xludf.DUMMYFUNCTION("""COMPUTED_VALUE"""),"t3_1bbrv6g")</f>
        <v>t3_1bbrv6g</v>
      </c>
      <c r="S163" s="3" t="str">
        <f>IFERROR(__xludf.DUMMYFUNCTION("""COMPUTED_VALUE"""),"top_level")</f>
        <v>top_level</v>
      </c>
    </row>
    <row r="164">
      <c r="A164" s="5" t="s">
        <v>680</v>
      </c>
      <c r="N164" s="3">
        <f>IFERROR(__xludf.DUMMYFUNCTION("SPLIT(A164,"","")"),10474.0)</f>
        <v>10474</v>
      </c>
      <c r="O164" s="3" t="str">
        <f>IFERROR(__xludf.DUMMYFUNCTION("""COMPUTED_VALUE"""),"ksdy7fc")</f>
        <v>ksdy7fc</v>
      </c>
      <c r="P164" s="3" t="str">
        <f>IFERROR(__xludf.DUMMYFUNCTION("""COMPUTED_VALUE"""),"I get this weird brown")</f>
        <v>I get this weird brown</v>
      </c>
      <c r="Q164" s="3" t="str">
        <f>IFERROR(__xludf.DUMMYFUNCTION("""COMPUTED_VALUE""")," smelly discharge throughout my entire cycle. It's mostly noticeable while I'm ovulating or before my period. I think it's an infection")</f>
        <v> smelly discharge throughout my entire cycle. It's mostly noticeable while I'm ovulating or before my period. I think it's an infection</v>
      </c>
      <c r="R164" s="3" t="str">
        <f>IFERROR(__xludf.DUMMYFUNCTION("""COMPUTED_VALUE""")," but whenever I go get it checked out")</f>
        <v> but whenever I go get it checked out</v>
      </c>
      <c r="S164" s="3" t="str">
        <f>IFERROR(__xludf.DUMMYFUNCTION("""COMPUTED_VALUE""")," nothing is found. It's really embarrassing for me...")</f>
        <v> nothing is found. It's really embarrassing for me...</v>
      </c>
      <c r="T164" s="3">
        <f>IFERROR(__xludf.DUMMYFUNCTION("""COMPUTED_VALUE"""),1.70904801E9)</f>
        <v>1709048010</v>
      </c>
      <c r="U164" s="3" t="str">
        <f>IFERROR(__xludf.DUMMYFUNCTION("""COMPUTED_VALUE"""),"t3_1b0wtuv")</f>
        <v>t3_1b0wtuv</v>
      </c>
      <c r="V164" s="3" t="str">
        <f>IFERROR(__xludf.DUMMYFUNCTION("""COMPUTED_VALUE"""),"top_level")</f>
        <v>top_level</v>
      </c>
    </row>
    <row r="165">
      <c r="A165" s="5" t="s">
        <v>681</v>
      </c>
      <c r="N165" s="3">
        <f>IFERROR(__xludf.DUMMYFUNCTION("SPLIT(A165,"","")"),914.0)</f>
        <v>914</v>
      </c>
      <c r="O165" s="3" t="str">
        <f>IFERROR(__xludf.DUMMYFUNCTION("""COMPUTED_VALUE"""),"kuq36ai")</f>
        <v>kuq36ai</v>
      </c>
      <c r="P165" s="3" t="str">
        <f>IFERROR(__xludf.DUMMYFUNCTION("""COMPUTED_VALUE"""),"Can you imagine putting a paper bag over your head and thinking youâ€™re safe from a deadly virus ? The stuff we seen was absolute bonkers. No mask ? Just wrap a bandana over your head. Got to go !")</f>
        <v>Can you imagine putting a paper bag over your head and thinking youâ€™re safe from a deadly virus ? The stuff we seen was absolute bonkers. No mask ? Just wrap a bandana over your head. Got to go !</v>
      </c>
      <c r="Q165" s="3">
        <f>IFERROR(__xludf.DUMMYFUNCTION("""COMPUTED_VALUE"""),1.710358707E9)</f>
        <v>1710358707</v>
      </c>
      <c r="R165" s="3" t="str">
        <f>IFERROR(__xludf.DUMMYFUNCTION("""COMPUTED_VALUE"""),"t3_1bdp9ll")</f>
        <v>t3_1bdp9ll</v>
      </c>
      <c r="S165" s="3" t="str">
        <f>IFERROR(__xludf.DUMMYFUNCTION("""COMPUTED_VALUE"""),"top_level")</f>
        <v>top_level</v>
      </c>
    </row>
    <row r="166">
      <c r="A166" s="5" t="s">
        <v>682</v>
      </c>
      <c r="N166" s="3">
        <f>IFERROR(__xludf.DUMMYFUNCTION("SPLIT(A166,"","")"),5321.0)</f>
        <v>5321</v>
      </c>
      <c r="O166" s="3" t="str">
        <f>IFERROR(__xludf.DUMMYFUNCTION("""COMPUTED_VALUE"""),"krxj0od")</f>
        <v>krxj0od</v>
      </c>
      <c r="P166" s="3" t="str">
        <f>IFERROR(__xludf.DUMMYFUNCTION("""COMPUTED_VALUE"""),"Probably a good idea for everyone to [actually have a read](https://archive.is/wsLGk)")</f>
        <v>Probably a good idea for everyone to [actually have a read](https://archive.is/wsLGk)</v>
      </c>
      <c r="Q166" s="3">
        <f>IFERROR(__xludf.DUMMYFUNCTION("""COMPUTED_VALUE"""),1.708789346E9)</f>
        <v>1708789346</v>
      </c>
      <c r="R166" s="3" t="str">
        <f>IFERROR(__xludf.DUMMYFUNCTION("""COMPUTED_VALUE"""),"t3_1ayqrnd")</f>
        <v>t3_1ayqrnd</v>
      </c>
      <c r="S166" s="3" t="str">
        <f>IFERROR(__xludf.DUMMYFUNCTION("""COMPUTED_VALUE"""),"top_level")</f>
        <v>top_level</v>
      </c>
    </row>
    <row r="167">
      <c r="A167" s="5" t="s">
        <v>683</v>
      </c>
      <c r="N167" s="3">
        <f>IFERROR(__xludf.DUMMYFUNCTION("SPLIT(A167,"","")"),1260.0)</f>
        <v>1260</v>
      </c>
      <c r="O167" s="3" t="str">
        <f>IFERROR(__xludf.DUMMYFUNCTION("""COMPUTED_VALUE"""),"ku3afbj")</f>
        <v>ku3afbj</v>
      </c>
      <c r="P167" s="3" t="str">
        <f>IFERROR(__xludf.DUMMYFUNCTION("""COMPUTED_VALUE"""),"He deserves recognition")</f>
        <v>He deserves recognition</v>
      </c>
      <c r="Q167" s="3" t="str">
        <f>IFERROR(__xludf.DUMMYFUNCTION("""COMPUTED_VALUE""")," the funny part is the people who love it")</f>
        <v> the funny part is the people who love it</v>
      </c>
      <c r="R167" s="3" t="str">
        <f>IFERROR(__xludf.DUMMYFUNCTION("""COMPUTED_VALUE""")," also hate him which is ironic")</f>
        <v> also hate him which is ironic</v>
      </c>
      <c r="S167" s="3">
        <f>IFERROR(__xludf.DUMMYFUNCTION("""COMPUTED_VALUE"""),1.71000257E9)</f>
        <v>1710002570</v>
      </c>
      <c r="T167" s="3" t="str">
        <f>IFERROR(__xludf.DUMMYFUNCTION("""COMPUTED_VALUE"""),"t3_1b9x8a9")</f>
        <v>t3_1b9x8a9</v>
      </c>
      <c r="U167" s="3" t="str">
        <f>IFERROR(__xludf.DUMMYFUNCTION("""COMPUTED_VALUE"""),"top_level")</f>
        <v>top_level</v>
      </c>
    </row>
    <row r="168">
      <c r="A168" s="5" t="s">
        <v>684</v>
      </c>
      <c r="N168" s="3">
        <f>IFERROR(__xludf.DUMMYFUNCTION("SPLIT(A168,"","")"),8736.0)</f>
        <v>8736</v>
      </c>
      <c r="O168" s="3" t="str">
        <f>IFERROR(__xludf.DUMMYFUNCTION("""COMPUTED_VALUE"""),"ksuphqs")</f>
        <v>ksuphqs</v>
      </c>
      <c r="P168" s="3" t="str">
        <f>IFERROR(__xludf.DUMMYFUNCTION("""COMPUTED_VALUE"""),"Becoming absolutely over confident. During hypomania I feel like some kind of messiah who can help everyone if they talk to me")</f>
        <v>Becoming absolutely over confident. During hypomania I feel like some kind of messiah who can help everyone if they talk to me</v>
      </c>
      <c r="Q168" s="3">
        <f>IFERROR(__xludf.DUMMYFUNCTION("""COMPUTED_VALUE"""),1.709302123E9)</f>
        <v>1709302123</v>
      </c>
      <c r="R168" s="3" t="str">
        <f>IFERROR(__xludf.DUMMYFUNCTION("""COMPUTED_VALUE"""),"t3_1b34tlm")</f>
        <v>t3_1b34tlm</v>
      </c>
      <c r="S168" s="3" t="str">
        <f>IFERROR(__xludf.DUMMYFUNCTION("""COMPUTED_VALUE"""),"top_level")</f>
        <v>top_level</v>
      </c>
    </row>
    <row r="169">
      <c r="A169" s="5" t="s">
        <v>685</v>
      </c>
      <c r="N169" s="3">
        <f>IFERROR(__xludf.DUMMYFUNCTION("SPLIT(A169,"","")"),1985.0)</f>
        <v>1985</v>
      </c>
      <c r="O169" s="3" t="str">
        <f>IFERROR(__xludf.DUMMYFUNCTION("""COMPUTED_VALUE"""),"kuy5dkk")</f>
        <v>kuy5dkk</v>
      </c>
      <c r="P169" s="3" t="str">
        <f>IFERROR(__xludf.DUMMYFUNCTION("""COMPUTED_VALUE"""),"Mid-50s. No symptomatic COVID. Fully vaxxed. All boosters. ðŸ¤·â€â™€ï¸")</f>
        <v>Mid-50s. No symptomatic COVID. Fully vaxxed. All boosters. ðŸ¤·â€_x008d_â™€ï¸_x008f_</v>
      </c>
      <c r="Q169" s="3">
        <f>IFERROR(__xludf.DUMMYFUNCTION("""COMPUTED_VALUE"""),1.710477681E9)</f>
        <v>1710477681</v>
      </c>
      <c r="R169" s="3" t="str">
        <f>IFERROR(__xludf.DUMMYFUNCTION("""COMPUTED_VALUE"""),"t3_1bf22ot")</f>
        <v>t3_1bf22ot</v>
      </c>
      <c r="S169" s="3" t="str">
        <f>IFERROR(__xludf.DUMMYFUNCTION("""COMPUTED_VALUE"""),"top_level")</f>
        <v>top_level</v>
      </c>
    </row>
    <row r="170">
      <c r="A170" s="5" t="s">
        <v>686</v>
      </c>
      <c r="N170" s="3">
        <f>IFERROR(__xludf.DUMMYFUNCTION("SPLIT(A170,"","")"),3819.0)</f>
        <v>3819</v>
      </c>
      <c r="O170" s="3" t="str">
        <f>IFERROR(__xludf.DUMMYFUNCTION("""COMPUTED_VALUE"""),"kqxxd3w")</f>
        <v>kqxxd3w</v>
      </c>
      <c r="P170" s="3" t="str">
        <f>IFERROR(__xludf.DUMMYFUNCTION("""COMPUTED_VALUE"""),"Who is this YouTuber? Seems like someone I should watch.")</f>
        <v>Who is this YouTuber? Seems like someone I should watch.</v>
      </c>
      <c r="Q170" s="3">
        <f>IFERROR(__xludf.DUMMYFUNCTION("""COMPUTED_VALUE"""),1.708227378E9)</f>
        <v>1708227378</v>
      </c>
      <c r="R170" s="3" t="str">
        <f>IFERROR(__xludf.DUMMYFUNCTION("""COMPUTED_VALUE"""),"t3_1aswm2h")</f>
        <v>t3_1aswm2h</v>
      </c>
      <c r="S170" s="3" t="str">
        <f>IFERROR(__xludf.DUMMYFUNCTION("""COMPUTED_VALUE"""),"top_level")</f>
        <v>top_level</v>
      </c>
    </row>
    <row r="171">
      <c r="A171" s="5" t="s">
        <v>687</v>
      </c>
      <c r="N171" s="3">
        <f>IFERROR(__xludf.DUMMYFUNCTION("SPLIT(A171,"","")"),192.0)</f>
        <v>192</v>
      </c>
      <c r="O171" s="3" t="str">
        <f>IFERROR(__xludf.DUMMYFUNCTION("""COMPUTED_VALUE"""),"kua5gfk")</f>
        <v>kua5gfk</v>
      </c>
      <c r="P171" s="3" t="str">
        <f>IFERROR(__xludf.DUMMYFUNCTION("""COMPUTED_VALUE"""),"Why do I feel there is a good chance Holden is now in a position of huge influence like a powerful politician or head of large corporation right now.")</f>
        <v>Why do I feel there is a good chance Holden is now in a position of huge influence like a powerful politician or head of large corporation right now.</v>
      </c>
      <c r="Q171" s="3">
        <f>IFERROR(__xludf.DUMMYFUNCTION("""COMPUTED_VALUE"""),1.710108215E9)</f>
        <v>1710108215</v>
      </c>
      <c r="R171" s="3" t="str">
        <f>IFERROR(__xludf.DUMMYFUNCTION("""COMPUTED_VALUE"""),"t3_1bblqf6")</f>
        <v>t3_1bblqf6</v>
      </c>
      <c r="S171" s="3" t="str">
        <f>IFERROR(__xludf.DUMMYFUNCTION("""COMPUTED_VALUE"""),"top_level")</f>
        <v>top_level</v>
      </c>
    </row>
    <row r="172">
      <c r="A172" s="5" t="s">
        <v>688</v>
      </c>
      <c r="N172" s="3">
        <f>IFERROR(__xludf.DUMMYFUNCTION("SPLIT(A172,"","")"),7537.0)</f>
        <v>7537</v>
      </c>
      <c r="O172" s="3" t="str">
        <f>IFERROR(__xludf.DUMMYFUNCTION("""COMPUTED_VALUE"""),"kv83r2p")</f>
        <v>kv83r2p</v>
      </c>
      <c r="P172" s="3" t="str">
        <f>IFERROR(__xludf.DUMMYFUNCTION("""COMPUTED_VALUE"""),"I love math! Slow at it but I love it. Also was really good at physics")</f>
        <v>I love math! Slow at it but I love it. Also was really good at physics</v>
      </c>
      <c r="Q172" s="3" t="str">
        <f>IFERROR(__xludf.DUMMYFUNCTION("""COMPUTED_VALUE""")," chemistry")</f>
        <v> chemistry</v>
      </c>
      <c r="R172" s="3" t="str">
        <f>IFERROR(__xludf.DUMMYFUNCTION("""COMPUTED_VALUE""")," biology")</f>
        <v> biology</v>
      </c>
      <c r="S172" s="3" t="str">
        <f>IFERROR(__xludf.DUMMYFUNCTION("""COMPUTED_VALUE""")," loved art")</f>
        <v> loved art</v>
      </c>
      <c r="T172" s="3" t="str">
        <f>IFERROR(__xludf.DUMMYFUNCTION("""COMPUTED_VALUE""")," and electronics. I am terrible at English")</f>
        <v> and electronics. I am terrible at English</v>
      </c>
      <c r="U172" s="3" t="str">
        <f>IFERROR(__xludf.DUMMYFUNCTION("""COMPUTED_VALUE""")," history")</f>
        <v> history</v>
      </c>
      <c r="V172" s="3" t="str">
        <f>IFERROR(__xludf.DUMMYFUNCTION("""COMPUTED_VALUE""")," spelling and generally any comprehensive reading due to my dyslexia. I have a bad memory and prefer to work with my hands which is why I loved the other classes so much.")</f>
        <v> spelling and generally any comprehensive reading due to my dyslexia. I have a bad memory and prefer to work with my hands which is why I loved the other classes so much.</v>
      </c>
      <c r="W172" s="3">
        <f>IFERROR(__xludf.DUMMYFUNCTION("""COMPUTED_VALUE"""),1.710640947E9)</f>
        <v>1710640947</v>
      </c>
      <c r="X172" s="3" t="str">
        <f>IFERROR(__xludf.DUMMYFUNCTION("""COMPUTED_VALUE"""),"t3_1bglje0")</f>
        <v>t3_1bglje0</v>
      </c>
      <c r="Y172" s="3" t="str">
        <f>IFERROR(__xludf.DUMMYFUNCTION("""COMPUTED_VALUE"""),"top_level")</f>
        <v>top_level</v>
      </c>
    </row>
    <row r="173">
      <c r="A173" s="5" t="s">
        <v>689</v>
      </c>
      <c r="N173" s="3">
        <f>IFERROR(__xludf.DUMMYFUNCTION("SPLIT(A173,"","")"),5797.0)</f>
        <v>5797</v>
      </c>
      <c r="O173" s="3" t="str">
        <f>IFERROR(__xludf.DUMMYFUNCTION("""COMPUTED_VALUE"""),"ksz5kj7")</f>
        <v>ksz5kj7</v>
      </c>
      <c r="P173" s="3" t="str">
        <f>IFERROR(__xludf.DUMMYFUNCTION("""COMPUTED_VALUE"""),"What an AH doctor.")</f>
        <v>What an AH doctor.</v>
      </c>
      <c r="Q173" s="3">
        <f>IFERROR(__xludf.DUMMYFUNCTION("""COMPUTED_VALUE"""),1.709366906E9)</f>
        <v>1709366906</v>
      </c>
      <c r="R173" s="3" t="str">
        <f>IFERROR(__xludf.DUMMYFUNCTION("""COMPUTED_VALUE"""),"t3_1b3w3it")</f>
        <v>t3_1b3w3it</v>
      </c>
      <c r="S173" s="3" t="str">
        <f>IFERROR(__xludf.DUMMYFUNCTION("""COMPUTED_VALUE"""),"top_level")</f>
        <v>top_level</v>
      </c>
    </row>
    <row r="174">
      <c r="A174" s="5" t="s">
        <v>690</v>
      </c>
      <c r="N174" s="3">
        <f>IFERROR(__xludf.DUMMYFUNCTION("SPLIT(A174,"","")"),5786.0)</f>
        <v>5786</v>
      </c>
      <c r="O174" s="3" t="str">
        <f>IFERROR(__xludf.DUMMYFUNCTION("""COMPUTED_VALUE"""),"ksvoky1")</f>
        <v>ksvoky1</v>
      </c>
      <c r="P174" s="3" t="str">
        <f>IFERROR(__xludf.DUMMYFUNCTION("""COMPUTED_VALUE"""),"I would definitely call that office and speak to the office manager. Iâ€™ve had to do this a few times with doctors that were negligent or didnâ€™t listen and the office managers have always been very kind and apologetic. 
 Iâ€™m so sorry this happened "&amp;"to you. Sending good vibes your way.")</f>
        <v>I would definitely call that office and speak to the office manager. Iâ€™ve had to do this a few times with doctors that were negligent or didnâ€™t listen and the office managers have always been very kind and apologetic. 
 Iâ€™m so sorry this happened to you. Sending good vibes your way.</v>
      </c>
      <c r="Q174" s="3">
        <f>IFERROR(__xludf.DUMMYFUNCTION("""COMPUTED_VALUE"""),1.709314435E9)</f>
        <v>1709314435</v>
      </c>
      <c r="R174" s="3" t="str">
        <f>IFERROR(__xludf.DUMMYFUNCTION("""COMPUTED_VALUE"""),"t3_1b3w3it")</f>
        <v>t3_1b3w3it</v>
      </c>
      <c r="S174" s="3" t="str">
        <f>IFERROR(__xludf.DUMMYFUNCTION("""COMPUTED_VALUE"""),"top_level")</f>
        <v>top_level</v>
      </c>
    </row>
    <row r="175">
      <c r="A175" s="5" t="s">
        <v>691</v>
      </c>
      <c r="N175" s="3">
        <f>IFERROR(__xludf.DUMMYFUNCTION("SPLIT(A175,"","")"),52.0)</f>
        <v>52</v>
      </c>
      <c r="O175" s="3" t="str">
        <f>IFERROR(__xludf.DUMMYFUNCTION("""COMPUTED_VALUE"""),"kqner5j")</f>
        <v>kqner5j</v>
      </c>
      <c r="P175" s="3" t="str">
        <f>IFERROR(__xludf.DUMMYFUNCTION("""COMPUTED_VALUE"""),"Say what you want")</f>
        <v>Say what you want</v>
      </c>
      <c r="Q175" s="3" t="str">
        <f>IFERROR(__xludf.DUMMYFUNCTION("""COMPUTED_VALUE""")," but my long covid is a lung injury. I've just had perpetual bronchitis ever since.")</f>
        <v> but my long covid is a lung injury. I've just had perpetual bronchitis ever since.</v>
      </c>
      <c r="R175" s="3">
        <f>IFERROR(__xludf.DUMMYFUNCTION("""COMPUTED_VALUE"""),1.708062575E9)</f>
        <v>1708062575</v>
      </c>
      <c r="S175" s="3" t="str">
        <f>IFERROR(__xludf.DUMMYFUNCTION("""COMPUTED_VALUE"""),"t3_1arvxa0")</f>
        <v>t3_1arvxa0</v>
      </c>
      <c r="T175" s="3" t="str">
        <f>IFERROR(__xludf.DUMMYFUNCTION("""COMPUTED_VALUE"""),"top_level")</f>
        <v>top_level</v>
      </c>
    </row>
    <row r="176">
      <c r="A176" s="5" t="s">
        <v>692</v>
      </c>
      <c r="N176" s="3">
        <f>IFERROR(__xludf.DUMMYFUNCTION("SPLIT(A176,"","")"),7308.0)</f>
        <v>7308</v>
      </c>
      <c r="O176" s="3" t="str">
        <f>IFERROR(__xludf.DUMMYFUNCTION("""COMPUTED_VALUE"""),"ktrqqrj")</f>
        <v>ktrqqrj</v>
      </c>
      <c r="P176" s="3" t="str">
        <f>IFERROR(__xludf.DUMMYFUNCTION("""COMPUTED_VALUE"""),"Biden should submit himself to the standard cognitive tests and challenge Chump to do the same")</f>
        <v>Biden should submit himself to the standard cognitive tests and challenge Chump to do the same</v>
      </c>
      <c r="Q176" s="3" t="str">
        <f>IFERROR(__xludf.DUMMYFUNCTION("""COMPUTED_VALUE""")," and publish the results for everyone to see. And it Chump fails or blows it off")</f>
        <v> and publish the results for everyone to see. And it Chump fails or blows it off</v>
      </c>
      <c r="R176" s="3" t="str">
        <f>IFERROR(__xludf.DUMMYFUNCTION("""COMPUTED_VALUE""")," hit him on it again and again. Call him a coward.")</f>
        <v> hit him on it again and again. Call him a coward.</v>
      </c>
      <c r="S176" s="3">
        <f>IFERROR(__xludf.DUMMYFUNCTION("""COMPUTED_VALUE"""),1.709821949E9)</f>
        <v>1709821949</v>
      </c>
      <c r="T176" s="3" t="str">
        <f>IFERROR(__xludf.DUMMYFUNCTION("""COMPUTED_VALUE"""),"t3_1b8slxr")</f>
        <v>t3_1b8slxr</v>
      </c>
      <c r="U176" s="3" t="str">
        <f>IFERROR(__xludf.DUMMYFUNCTION("""COMPUTED_VALUE"""),"top_level")</f>
        <v>top_level</v>
      </c>
    </row>
    <row r="177">
      <c r="A177" s="5" t="s">
        <v>693</v>
      </c>
      <c r="N177" s="3">
        <f>IFERROR(__xludf.DUMMYFUNCTION("SPLIT(A177,"","")"),5514.0)</f>
        <v>5514</v>
      </c>
      <c r="O177" s="3" t="str">
        <f>IFERROR(__xludf.DUMMYFUNCTION("""COMPUTED_VALUE"""),"ksjvz8c")</f>
        <v>ksjvz8c</v>
      </c>
      <c r="P177" s="3" t="str">
        <f>IFERROR(__xludf.DUMMYFUNCTION("""COMPUTED_VALUE"""),"Just checked them out. Theyâ€™re really not that cheap.")</f>
        <v>Just checked them out. Theyâ€™re really not that cheap.</v>
      </c>
      <c r="Q177" s="3">
        <f>IFERROR(__xludf.DUMMYFUNCTION("""COMPUTED_VALUE"""),1.709136655E9)</f>
        <v>1709136655</v>
      </c>
      <c r="R177" s="3" t="str">
        <f>IFERROR(__xludf.DUMMYFUNCTION("""COMPUTED_VALUE"""),"t3_1b28muc")</f>
        <v>t3_1b28muc</v>
      </c>
      <c r="S177" s="3" t="str">
        <f>IFERROR(__xludf.DUMMYFUNCTION("""COMPUTED_VALUE"""),"top_level")</f>
        <v>top_level</v>
      </c>
    </row>
    <row r="178">
      <c r="A178" s="5" t="s">
        <v>694</v>
      </c>
      <c r="N178" s="3">
        <f>IFERROR(__xludf.DUMMYFUNCTION("SPLIT(A178,"","")"),950.0)</f>
        <v>950</v>
      </c>
      <c r="O178" s="3" t="str">
        <f>IFERROR(__xludf.DUMMYFUNCTION("""COMPUTED_VALUE"""),"kup00tf")</f>
        <v>kup00tf</v>
      </c>
      <c r="P178" s="3" t="str">
        <f>IFERROR(__xludf.DUMMYFUNCTION("""COMPUTED_VALUE"""),"They're still doing this in LA")</f>
        <v>They're still doing this in LA</v>
      </c>
      <c r="Q178" s="3">
        <f>IFERROR(__xludf.DUMMYFUNCTION("""COMPUTED_VALUE"""),1.710345941E9)</f>
        <v>1710345941</v>
      </c>
      <c r="R178" s="3" t="str">
        <f>IFERROR(__xludf.DUMMYFUNCTION("""COMPUTED_VALUE"""),"t3_1bdp9ll")</f>
        <v>t3_1bdp9ll</v>
      </c>
      <c r="S178" s="3" t="str">
        <f>IFERROR(__xludf.DUMMYFUNCTION("""COMPUTED_VALUE"""),"top_level")</f>
        <v>top_level</v>
      </c>
    </row>
    <row r="179">
      <c r="A179" s="5" t="s">
        <v>695</v>
      </c>
      <c r="N179" s="3">
        <f>IFERROR(__xludf.DUMMYFUNCTION("SPLIT(A179,"","")"),6117.0)</f>
        <v>6117</v>
      </c>
      <c r="O179" s="3" t="str">
        <f>IFERROR(__xludf.DUMMYFUNCTION("""COMPUTED_VALUE"""),"kutwi4x")</f>
        <v>kutwi4x</v>
      </c>
      <c r="P179" s="3" t="str">
        <f>IFERROR(__xludf.DUMMYFUNCTION("""COMPUTED_VALUE"""),"He's in it for the culture ðŸ˜‚")</f>
        <v>He's in it for the culture ðŸ˜‚</v>
      </c>
      <c r="Q179" s="3">
        <f>IFERROR(__xludf.DUMMYFUNCTION("""COMPUTED_VALUE"""),1.710422174E9)</f>
        <v>1710422174</v>
      </c>
      <c r="R179" s="3" t="str">
        <f>IFERROR(__xludf.DUMMYFUNCTION("""COMPUTED_VALUE"""),"t3_1beklcp")</f>
        <v>t3_1beklcp</v>
      </c>
      <c r="S179" s="3" t="str">
        <f>IFERROR(__xludf.DUMMYFUNCTION("""COMPUTED_VALUE"""),"top_level")</f>
        <v>top_level</v>
      </c>
    </row>
    <row r="180">
      <c r="A180" s="5" t="s">
        <v>696</v>
      </c>
      <c r="N180" s="3">
        <f>IFERROR(__xludf.DUMMYFUNCTION("SPLIT(A180,"","")"),7500.0)</f>
        <v>7500</v>
      </c>
      <c r="O180" s="3" t="str">
        <f>IFERROR(__xludf.DUMMYFUNCTION("""COMPUTED_VALUE"""),"ktt3qyd")</f>
        <v>ktt3qyd</v>
      </c>
      <c r="P180" s="3" t="str">
        <f>IFERROR(__xludf.DUMMYFUNCTION("""COMPUTED_VALUE"""),"he's the figurehead for hate")</f>
        <v>he's the figurehead for hate</v>
      </c>
      <c r="Q180" s="3" t="str">
        <f>IFERROR(__xludf.DUMMYFUNCTION("""COMPUTED_VALUE""")," it doesn't matter")</f>
        <v> it doesn't matter</v>
      </c>
      <c r="R180" s="3">
        <f>IFERROR(__xludf.DUMMYFUNCTION("""COMPUTED_VALUE"""),1.709839616E9)</f>
        <v>1709839616</v>
      </c>
      <c r="S180" s="3" t="str">
        <f>IFERROR(__xludf.DUMMYFUNCTION("""COMPUTED_VALUE"""),"t3_1b8slxr")</f>
        <v>t3_1b8slxr</v>
      </c>
      <c r="T180" s="3" t="str">
        <f>IFERROR(__xludf.DUMMYFUNCTION("""COMPUTED_VALUE"""),"top_level")</f>
        <v>top_level</v>
      </c>
    </row>
    <row r="181">
      <c r="A181" s="5" t="s">
        <v>697</v>
      </c>
      <c r="N181" s="3">
        <f>IFERROR(__xludf.DUMMYFUNCTION("SPLIT(A181,"","")"),7762.0)</f>
        <v>7762</v>
      </c>
      <c r="O181" s="3" t="str">
        <f>IFERROR(__xludf.DUMMYFUNCTION("""COMPUTED_VALUE"""),"kv9usrj")</f>
        <v>kv9usrj</v>
      </c>
      <c r="P181" s="3" t="str">
        <f>IFERROR(__xludf.DUMMYFUNCTION("""COMPUTED_VALUE"""),"I was good at math and English but terrible in science and history")</f>
        <v>I was good at math and English but terrible in science and history</v>
      </c>
      <c r="Q181" s="3" t="str">
        <f>IFERROR(__xludf.DUMMYFUNCTION("""COMPUTED_VALUE""")," too much lengthy memorizing.")</f>
        <v> too much lengthy memorizing.</v>
      </c>
      <c r="R181" s="3">
        <f>IFERROR(__xludf.DUMMYFUNCTION("""COMPUTED_VALUE"""),1.710679838E9)</f>
        <v>1710679838</v>
      </c>
      <c r="S181" s="3" t="str">
        <f>IFERROR(__xludf.DUMMYFUNCTION("""COMPUTED_VALUE"""),"t3_1bglje0")</f>
        <v>t3_1bglje0</v>
      </c>
      <c r="T181" s="3" t="str">
        <f>IFERROR(__xludf.DUMMYFUNCTION("""COMPUTED_VALUE"""),"top_level")</f>
        <v>top_level</v>
      </c>
    </row>
    <row r="182">
      <c r="A182" s="5" t="s">
        <v>698</v>
      </c>
      <c r="N182" s="3">
        <f>IFERROR(__xludf.DUMMYFUNCTION("SPLIT(A182,"","")"),6585.0)</f>
        <v>6585</v>
      </c>
      <c r="O182" s="3" t="str">
        <f>IFERROR(__xludf.DUMMYFUNCTION("""COMPUTED_VALUE"""),"ku3njdp")</f>
        <v>ku3njdp</v>
      </c>
      <c r="P182" s="3" t="str">
        <f>IFERROR(__xludf.DUMMYFUNCTION("""COMPUTED_VALUE"""),"Imagine we get another tota style league. LOGOUT dude")</f>
        <v>Imagine we get another tota style league. LOGOUT dude</v>
      </c>
      <c r="Q182" s="3">
        <f>IFERROR(__xludf.DUMMYFUNCTION("""COMPUTED_VALUE"""),1.710006932E9)</f>
        <v>1710006932</v>
      </c>
      <c r="R182" s="3" t="str">
        <f>IFERROR(__xludf.DUMMYFUNCTION("""COMPUTED_VALUE"""),"t3_1bafal3")</f>
        <v>t3_1bafal3</v>
      </c>
      <c r="S182" s="3" t="str">
        <f>IFERROR(__xludf.DUMMYFUNCTION("""COMPUTED_VALUE"""),"top_level")</f>
        <v>top_level</v>
      </c>
    </row>
    <row r="183">
      <c r="A183" s="5" t="s">
        <v>699</v>
      </c>
      <c r="N183" s="3">
        <f>IFERROR(__xludf.DUMMYFUNCTION("SPLIT(A183,"","")"),9141.0)</f>
        <v>9141</v>
      </c>
      <c r="O183" s="3" t="str">
        <f>IFERROR(__xludf.DUMMYFUNCTION("""COMPUTED_VALUE"""),"kvkwvsb")</f>
        <v>kvkwvsb</v>
      </c>
      <c r="P183" s="3" t="str">
        <f>IFERROR(__xludf.DUMMYFUNCTION("""COMPUTED_VALUE"""),"First pregnancy I had zero. I had my positive tests around 4 weeks")</f>
        <v>First pregnancy I had zero. I had my positive tests around 4 weeks</v>
      </c>
      <c r="Q183" s="3" t="str">
        <f>IFERROR(__xludf.DUMMYFUNCTION("""COMPUTED_VALUE""")," then before my first OB appt at 10 weeks I took another one cause I had absolutely zero symptoms (I was still pregnant!) all good.")</f>
        <v> then before my first OB appt at 10 weeks I took another one cause I had absolutely zero symptoms (I was still pregnant!) all good.</v>
      </c>
      <c r="R183" s="3">
        <f>IFERROR(__xludf.DUMMYFUNCTION("""COMPUTED_VALUE"""),1.710857494E9)</f>
        <v>1710857494</v>
      </c>
      <c r="S183" s="3" t="str">
        <f>IFERROR(__xludf.DUMMYFUNCTION("""COMPUTED_VALUE"""),"t3_1bi79wo")</f>
        <v>t3_1bi79wo</v>
      </c>
      <c r="T183" s="3" t="str">
        <f>IFERROR(__xludf.DUMMYFUNCTION("""COMPUTED_VALUE"""),"top_level")</f>
        <v>top_level</v>
      </c>
    </row>
    <row r="184">
      <c r="A184" s="5" t="s">
        <v>700</v>
      </c>
      <c r="N184" s="3">
        <f>IFERROR(__xludf.DUMMYFUNCTION("SPLIT(A184,"","")"),2017.0)</f>
        <v>2017</v>
      </c>
      <c r="O184" s="3" t="str">
        <f>IFERROR(__xludf.DUMMYFUNCTION("""COMPUTED_VALUE"""),"kuyhlbi")</f>
        <v>kuyhlbi</v>
      </c>
      <c r="P184" s="3">
        <f>IFERROR(__xludf.DUMMYFUNCTION("""COMPUTED_VALUE"""),70.0)</f>
        <v>70</v>
      </c>
      <c r="Q184" s="3" t="str">
        <f>IFERROR(__xludf.DUMMYFUNCTION("""COMPUTED_VALUE""")," havenâ€™t had it . Up on all boosters. I donâ€™t go out a lot . Generally wear mask in stores except cafes. See grandkids every day. No one in our household has had it.")</f>
        <v> havenâ€™t had it . Up on all boosters. I donâ€™t go out a lot . Generally wear mask in stores except cafes. See grandkids every day. No one in our household has had it.</v>
      </c>
      <c r="R184" s="3">
        <f>IFERROR(__xludf.DUMMYFUNCTION("""COMPUTED_VALUE"""),1.710485462E9)</f>
        <v>1710485462</v>
      </c>
      <c r="S184" s="3" t="str">
        <f>IFERROR(__xludf.DUMMYFUNCTION("""COMPUTED_VALUE"""),"t3_1bf22ot")</f>
        <v>t3_1bf22ot</v>
      </c>
      <c r="T184" s="3" t="str">
        <f>IFERROR(__xludf.DUMMYFUNCTION("""COMPUTED_VALUE"""),"top_level")</f>
        <v>top_level</v>
      </c>
    </row>
    <row r="185">
      <c r="A185" s="5" t="s">
        <v>701</v>
      </c>
      <c r="N185" s="3">
        <f>IFERROR(__xludf.DUMMYFUNCTION("SPLIT(A185,"","")"),1925.0)</f>
        <v>1925</v>
      </c>
      <c r="O185" s="3" t="str">
        <f>IFERROR(__xludf.DUMMYFUNCTION("""COMPUTED_VALUE"""),"kuxtrsp")</f>
        <v>kuxtrsp</v>
      </c>
      <c r="P185" s="3" t="str">
        <f>IFERROR(__xludf.DUMMYFUNCTION("""COMPUTED_VALUE"""),"63F")</f>
        <v>63F</v>
      </c>
      <c r="Q185" s="3" t="str">
        <f>IFERROR(__xludf.DUMMYFUNCTION("""COMPUTED_VALUE""")," never had it (but fully vaxxed). Most people I know have had it")</f>
        <v> never had it (but fully vaxxed). Most people I know have had it</v>
      </c>
      <c r="R185" s="3" t="str">
        <f>IFERROR(__xludf.DUMMYFUNCTION("""COMPUTED_VALUE""")," including my son")</f>
        <v> including my son</v>
      </c>
      <c r="S185" s="3" t="str">
        <f>IFERROR(__xludf.DUMMYFUNCTION("""COMPUTED_VALUE""")," who still lives with me.")</f>
        <v> who still lives with me.</v>
      </c>
      <c r="T185" s="3">
        <f>IFERROR(__xludf.DUMMYFUNCTION("""COMPUTED_VALUE"""),1.710472092E9)</f>
        <v>1710472092</v>
      </c>
      <c r="U185" s="3" t="str">
        <f>IFERROR(__xludf.DUMMYFUNCTION("""COMPUTED_VALUE"""),"t3_1bf22ot")</f>
        <v>t3_1bf22ot</v>
      </c>
      <c r="V185" s="3" t="str">
        <f>IFERROR(__xludf.DUMMYFUNCTION("""COMPUTED_VALUE"""),"top_level")</f>
        <v>top_level</v>
      </c>
    </row>
    <row r="186">
      <c r="A186" s="5" t="s">
        <v>702</v>
      </c>
      <c r="N186" s="3">
        <f>IFERROR(__xludf.DUMMYFUNCTION("SPLIT(A186,"","")"),6150.0)</f>
        <v>6150</v>
      </c>
      <c r="O186" s="3" t="str">
        <f>IFERROR(__xludf.DUMMYFUNCTION("""COMPUTED_VALUE"""),"kuuhxnq")</f>
        <v>kuuhxnq</v>
      </c>
      <c r="P186" s="3" t="str">
        <f>IFERROR(__xludf.DUMMYFUNCTION("""COMPUTED_VALUE"""),"Itâ€™s different because it really makes no sense")</f>
        <v>Itâ€™s different because it really makes no sense</v>
      </c>
      <c r="Q186" s="3" t="str">
        <f>IFERROR(__xludf.DUMMYFUNCTION("""COMPUTED_VALUE""")," but first I saw it â€˜ I couldnâ€™t look away at it")</f>
        <v> but first I saw it â€˜ I couldnâ€™t look away at it</v>
      </c>
      <c r="R186" s="3">
        <f>IFERROR(__xludf.DUMMYFUNCTION("""COMPUTED_VALUE"""),1.710429955E9)</f>
        <v>1710429955</v>
      </c>
      <c r="S186" s="3" t="str">
        <f>IFERROR(__xludf.DUMMYFUNCTION("""COMPUTED_VALUE"""),"t3_1beklcp")</f>
        <v>t3_1beklcp</v>
      </c>
      <c r="T186" s="3" t="str">
        <f>IFERROR(__xludf.DUMMYFUNCTION("""COMPUTED_VALUE"""),"top_level")</f>
        <v>top_level</v>
      </c>
    </row>
    <row r="187">
      <c r="A187" s="5" t="s">
        <v>703</v>
      </c>
      <c r="N187" s="3">
        <f>IFERROR(__xludf.DUMMYFUNCTION("SPLIT(A187,"","")"),8177.0)</f>
        <v>8177</v>
      </c>
      <c r="O187" s="3" t="str">
        <f>IFERROR(__xludf.DUMMYFUNCTION("""COMPUTED_VALUE"""),"ks1c7vs")</f>
        <v>ks1c7vs</v>
      </c>
      <c r="P187" s="3" t="str">
        <f>IFERROR(__xludf.DUMMYFUNCTION("""COMPUTED_VALUE"""),"My random attacks where my heart rate skyrockets")</f>
        <v>My random attacks where my heart rate skyrockets</v>
      </c>
      <c r="Q187" s="3" t="str">
        <f>IFERROR(__xludf.DUMMYFUNCTION("""COMPUTED_VALUE""")," BP")</f>
        <v> BP</v>
      </c>
      <c r="R187" s="3" t="str">
        <f>IFERROR(__xludf.DUMMYFUNCTION("""COMPUTED_VALUE""")," tremors")</f>
        <v> tremors</v>
      </c>
      <c r="S187" s="3" t="str">
        <f>IFERROR(__xludf.DUMMYFUNCTION("""COMPUTED_VALUE""")," shaking")</f>
        <v> shaking</v>
      </c>
      <c r="T187" s="3" t="str">
        <f>IFERROR(__xludf.DUMMYFUNCTION("""COMPUTED_VALUE""")," doom and the feeling of blackout coming. People call it adrenaline dump or histamine dumps. Donâ€™t know what it is honestly.")</f>
        <v> doom and the feeling of blackout coming. People call it adrenaline dump or histamine dumps. Donâ€™t know what it is honestly.</v>
      </c>
      <c r="U187" s="3">
        <f>IFERROR(__xludf.DUMMYFUNCTION("""COMPUTED_VALUE"""),1.708844746E9)</f>
        <v>1708844746</v>
      </c>
      <c r="V187" s="3" t="str">
        <f>IFERROR(__xludf.DUMMYFUNCTION("""COMPUTED_VALUE"""),"t3_1azap75")</f>
        <v>t3_1azap75</v>
      </c>
      <c r="W187" s="3" t="str">
        <f>IFERROR(__xludf.DUMMYFUNCTION("""COMPUTED_VALUE"""),"top_level")</f>
        <v>top_level</v>
      </c>
    </row>
    <row r="188">
      <c r="A188" s="5" t="s">
        <v>704</v>
      </c>
      <c r="N188" s="3">
        <f>IFERROR(__xludf.DUMMYFUNCTION("SPLIT(A188,"","")"),5872.0)</f>
        <v>5872</v>
      </c>
      <c r="O188" s="3" t="str">
        <f>IFERROR(__xludf.DUMMYFUNCTION("""COMPUTED_VALUE"""),"kszgbsa")</f>
        <v>kszgbsa</v>
      </c>
      <c r="P188" s="3" t="str">
        <f>IFERROR(__xludf.DUMMYFUNCTION("""COMPUTED_VALUE"""),"**There's a wonderful sub dedicated to Tunisian crochet. Check it out!**
 #**r/Tunisian_crochet**
 *I am a bot")</f>
        <v>**There's a wonderful sub dedicated to Tunisian crochet. Check it out!**
 #**r/Tunisian_crochet**
 *I am a bot</v>
      </c>
      <c r="Q188" s="3" t="str">
        <f>IFERROR(__xludf.DUMMYFUNCTION("""COMPUTED_VALUE""")," and this action was performed automatically. Please [contact the moderators of this subreddit](/message/compose/?to=/r/crochet) if you have any questions or concerns.*")</f>
        <v> and this action was performed automatically. Please [contact the moderators of this subreddit](/message/compose/?to=/r/crochet) if you have any questions or concerns.*</v>
      </c>
      <c r="R188" s="3">
        <f>IFERROR(__xludf.DUMMYFUNCTION("""COMPUTED_VALUE"""),1.709375038E9)</f>
        <v>1709375038</v>
      </c>
      <c r="S188" s="3" t="str">
        <f>IFERROR(__xludf.DUMMYFUNCTION("""COMPUTED_VALUE"""),"t3_1b4l7aq")</f>
        <v>t3_1b4l7aq</v>
      </c>
      <c r="T188" s="3" t="str">
        <f>IFERROR(__xludf.DUMMYFUNCTION("""COMPUTED_VALUE"""),"top_level")</f>
        <v>top_level</v>
      </c>
    </row>
    <row r="189">
      <c r="A189" s="5" t="s">
        <v>705</v>
      </c>
      <c r="N189" s="3">
        <f>IFERROR(__xludf.DUMMYFUNCTION("SPLIT(A189,"","")"),4191.0)</f>
        <v>4191</v>
      </c>
      <c r="O189" s="3" t="str">
        <f>IFERROR(__xludf.DUMMYFUNCTION("""COMPUTED_VALUE"""),"krfegl3")</f>
        <v>krfegl3</v>
      </c>
      <c r="P189" s="3" t="str">
        <f>IFERROR(__xludf.DUMMYFUNCTION("""COMPUTED_VALUE"""),"I dont know if I've had it or not")</f>
        <v>I dont know if I've had it or not</v>
      </c>
      <c r="Q189" s="3" t="str">
        <f>IFERROR(__xludf.DUMMYFUNCTION("""COMPUTED_VALUE""")," I have chronic non-allergic rhinitis/ post nasal drip")</f>
        <v> I have chronic non-allergic rhinitis/ post nasal drip</v>
      </c>
      <c r="R189" s="3" t="str">
        <f>IFERROR(__xludf.DUMMYFUNCTION("""COMPUTED_VALUE""")," so may have had it and not realised. Havent had any of the other symptoms")</f>
        <v> so may have had it and not realised. Havent had any of the other symptoms</v>
      </c>
      <c r="S189" s="3">
        <f>IFERROR(__xludf.DUMMYFUNCTION("""COMPUTED_VALUE"""),1.70850815E9)</f>
        <v>1708508150</v>
      </c>
      <c r="T189" s="3" t="str">
        <f>IFERROR(__xludf.DUMMYFUNCTION("""COMPUTED_VALUE"""),"t3_1avy5x5")</f>
        <v>t3_1avy5x5</v>
      </c>
      <c r="U189" s="3" t="str">
        <f>IFERROR(__xludf.DUMMYFUNCTION("""COMPUTED_VALUE"""),"top_level")</f>
        <v>top_level</v>
      </c>
    </row>
    <row r="190">
      <c r="A190" s="5" t="s">
        <v>706</v>
      </c>
      <c r="N190" s="3">
        <f>IFERROR(__xludf.DUMMYFUNCTION("SPLIT(A190,"","")"),2282.0)</f>
        <v>2282</v>
      </c>
      <c r="O190" s="3" t="str">
        <f>IFERROR(__xludf.DUMMYFUNCTION("""COMPUTED_VALUE"""),"kuaybit")</f>
        <v>kuaybit</v>
      </c>
      <c r="P190" s="3" t="str">
        <f>IFERROR(__xludf.DUMMYFUNCTION("""COMPUTED_VALUE"""),"$20 says he picked up the c-diff in the hospital and not from the â€œCovid earâ€ antibiotics ðŸ™„ðŸ™„ anything to blame the condition on the doctor")</f>
        <v>$20 says he picked up the c-diff in the hospital and not from the â€œCovid earâ€_x009d_ antibiotics ðŸ™„ðŸ™„ anything to blame the condition on the doctor</v>
      </c>
      <c r="Q190" s="3">
        <f>IFERROR(__xludf.DUMMYFUNCTION("""COMPUTED_VALUE"""),1.710119216E9)</f>
        <v>1710119216</v>
      </c>
      <c r="R190" s="3" t="str">
        <f>IFERROR(__xludf.DUMMYFUNCTION("""COMPUTED_VALUE"""),"t3_1bbfr4w")</f>
        <v>t3_1bbfr4w</v>
      </c>
      <c r="S190" s="3" t="str">
        <f>IFERROR(__xludf.DUMMYFUNCTION("""COMPUTED_VALUE"""),"top_level")</f>
        <v>top_level</v>
      </c>
    </row>
    <row r="191">
      <c r="A191" s="5" t="s">
        <v>707</v>
      </c>
      <c r="N191" s="3">
        <f>IFERROR(__xludf.DUMMYFUNCTION("SPLIT(A191,"","")"),6280.0)</f>
        <v>6280</v>
      </c>
      <c r="O191" s="3" t="str">
        <f>IFERROR(__xludf.DUMMYFUNCTION("""COMPUTED_VALUE"""),"kv0jceb")</f>
        <v>kv0jceb</v>
      </c>
      <c r="P191" s="3" t="str">
        <f>IFERROR(__xludf.DUMMYFUNCTION("""COMPUTED_VALUE"""),"This is absolutely insane")</f>
        <v>This is absolutely insane</v>
      </c>
      <c r="Q191" s="3">
        <f>IFERROR(__xludf.DUMMYFUNCTION("""COMPUTED_VALUE"""),1.710521328E9)</f>
        <v>1710521328</v>
      </c>
      <c r="R191" s="3" t="str">
        <f>IFERROR(__xludf.DUMMYFUNCTION("""COMPUTED_VALUE"""),"t3_1bfhi0a")</f>
        <v>t3_1bfhi0a</v>
      </c>
      <c r="S191" s="3" t="str">
        <f>IFERROR(__xludf.DUMMYFUNCTION("""COMPUTED_VALUE"""),"top_level")</f>
        <v>top_level</v>
      </c>
    </row>
    <row r="192">
      <c r="A192" s="5" t="s">
        <v>708</v>
      </c>
      <c r="N192" s="3">
        <f>IFERROR(__xludf.DUMMYFUNCTION("SPLIT(A192,"","")"),1727.0)</f>
        <v>1727</v>
      </c>
      <c r="O192" s="3" t="str">
        <f>IFERROR(__xludf.DUMMYFUNCTION("""COMPUTED_VALUE"""),"ktk46n2")</f>
        <v>ktk46n2</v>
      </c>
      <c r="P192" s="3" t="str">
        <f>IFERROR(__xludf.DUMMYFUNCTION("""COMPUTED_VALUE"""),"Dudes arms must be so sore.")</f>
        <v>Dudes arms must be so sore.</v>
      </c>
      <c r="Q192" s="3">
        <f>IFERROR(__xludf.DUMMYFUNCTION("""COMPUTED_VALUE"""),1.709695923E9)</f>
        <v>1709695923</v>
      </c>
      <c r="R192" s="3" t="str">
        <f>IFERROR(__xludf.DUMMYFUNCTION("""COMPUTED_VALUE"""),"t3_1b7i6pv")</f>
        <v>t3_1b7i6pv</v>
      </c>
      <c r="S192" s="3" t="str">
        <f>IFERROR(__xludf.DUMMYFUNCTION("""COMPUTED_VALUE"""),"top_level")</f>
        <v>top_level</v>
      </c>
    </row>
    <row r="193">
      <c r="A193" s="5" t="s">
        <v>709</v>
      </c>
      <c r="N193" s="3">
        <f>IFERROR(__xludf.DUMMYFUNCTION("SPLIT(A193,"","")"),6543.0)</f>
        <v>6543</v>
      </c>
      <c r="O193" s="3" t="str">
        <f>IFERROR(__xludf.DUMMYFUNCTION("""COMPUTED_VALUE"""),"ku2a8b6")</f>
        <v>ku2a8b6</v>
      </c>
      <c r="P193" s="3" t="str">
        <f>IFERROR(__xludf.DUMMYFUNCTION("""COMPUTED_VALUE"""),"I really dislike sanctum. I dont know about you guys but I dont like being forced to build for an entire mechanic so therefore i avoid it.")</f>
        <v>I really dislike sanctum. I dont know about you guys but I dont like being forced to build for an entire mechanic so therefore i avoid it.</v>
      </c>
      <c r="Q193" s="3">
        <f>IFERROR(__xludf.DUMMYFUNCTION("""COMPUTED_VALUE"""),1.70998807E9)</f>
        <v>1709988070</v>
      </c>
      <c r="R193" s="3" t="str">
        <f>IFERROR(__xludf.DUMMYFUNCTION("""COMPUTED_VALUE"""),"t3_1bafal3")</f>
        <v>t3_1bafal3</v>
      </c>
      <c r="S193" s="3" t="str">
        <f>IFERROR(__xludf.DUMMYFUNCTION("""COMPUTED_VALUE"""),"top_level")</f>
        <v>top_level</v>
      </c>
    </row>
    <row r="194">
      <c r="A194" s="5" t="s">
        <v>710</v>
      </c>
      <c r="N194" s="3">
        <f>IFERROR(__xludf.DUMMYFUNCTION("SPLIT(A194,"","")"),10875.0)</f>
        <v>10875</v>
      </c>
      <c r="O194" s="3" t="str">
        <f>IFERROR(__xludf.DUMMYFUNCTION("""COMPUTED_VALUE"""),"kv2no9n")</f>
        <v>kv2no9n</v>
      </c>
      <c r="P194" s="3" t="str">
        <f>IFERROR(__xludf.DUMMYFUNCTION("""COMPUTED_VALUE"""),"Long COVID â€˜indistinguishableâ€™ from other post-viral syndromes a year after infection
 https://www.eurekalert.org/news-releases/1037611?utm_source=substack&amp;utm_medium=email")</f>
        <v>Long COVID â€˜indistinguishableâ€™ from other post-viral syndromes a year after infection
 https://www.eurekalert.org/news-releases/1037611?utm_source=substack&amp;utm_medium=email</v>
      </c>
      <c r="Q194" s="3">
        <f>IFERROR(__xludf.DUMMYFUNCTION("""COMPUTED_VALUE"""),1.710548646E9)</f>
        <v>1710548646</v>
      </c>
      <c r="R194" s="3" t="str">
        <f>IFERROR(__xludf.DUMMYFUNCTION("""COMPUTED_VALUE"""),"t3_1bfemmb")</f>
        <v>t3_1bfemmb</v>
      </c>
      <c r="S194" s="3" t="str">
        <f>IFERROR(__xludf.DUMMYFUNCTION("""COMPUTED_VALUE"""),"top_level")</f>
        <v>top_level</v>
      </c>
    </row>
    <row r="195">
      <c r="A195" s="5" t="s">
        <v>711</v>
      </c>
      <c r="N195" s="3">
        <f>IFERROR(__xludf.DUMMYFUNCTION("SPLIT(A195,"","")"),1899.0)</f>
        <v>1899</v>
      </c>
      <c r="O195" s="3" t="str">
        <f>IFERROR(__xludf.DUMMYFUNCTION("""COMPUTED_VALUE"""),"kuxpq0o")</f>
        <v>kuxpq0o</v>
      </c>
      <c r="P195" s="3" t="str">
        <f>IFERROR(__xludf.DUMMYFUNCTION("""COMPUTED_VALUE"""),"I haven't gotten it yet. I work in a PT clinic and am amazed I haven't. I've had the shot and all the boosters and will get the new one that will come out later this year. I still believe it's just a matter of time.")</f>
        <v>I haven't gotten it yet. I work in a PT clinic and am amazed I haven't. I've had the shot and all the boosters and will get the new one that will come out later this year. I still believe it's just a matter of time.</v>
      </c>
      <c r="Q195" s="3">
        <f>IFERROR(__xludf.DUMMYFUNCTION("""COMPUTED_VALUE"""),1.71047036E9)</f>
        <v>1710470360</v>
      </c>
      <c r="R195" s="3" t="str">
        <f>IFERROR(__xludf.DUMMYFUNCTION("""COMPUTED_VALUE"""),"t3_1bf22ot")</f>
        <v>t3_1bf22ot</v>
      </c>
      <c r="S195" s="3" t="str">
        <f>IFERROR(__xludf.DUMMYFUNCTION("""COMPUTED_VALUE"""),"top_level")</f>
        <v>top_level</v>
      </c>
    </row>
    <row r="196">
      <c r="A196" s="5" t="s">
        <v>712</v>
      </c>
      <c r="N196" s="3">
        <f>IFERROR(__xludf.DUMMYFUNCTION("SPLIT(A196,"","")"),5867.0)</f>
        <v>5867</v>
      </c>
      <c r="O196" s="3" t="str">
        <f>IFERROR(__xludf.DUMMYFUNCTION("""COMPUTED_VALUE"""),"kttk489")</f>
        <v>kttk489</v>
      </c>
      <c r="P196" s="3" t="str">
        <f>IFERROR(__xludf.DUMMYFUNCTION("""COMPUTED_VALUE"""),"Does it hurt when you pull on the last joint (applying pressure as if youâ€™re hanging off a ledge)?")</f>
        <v>Does it hurt when you pull on the last joint (applying pressure as if youâ€™re hanging off a ledge)?</v>
      </c>
      <c r="Q196" s="3">
        <f>IFERROR(__xludf.DUMMYFUNCTION("""COMPUTED_VALUE"""),1.709845533E9)</f>
        <v>1709845533</v>
      </c>
      <c r="R196" s="3" t="str">
        <f>IFERROR(__xludf.DUMMYFUNCTION("""COMPUTED_VALUE"""),"t3_1b929fe")</f>
        <v>t3_1b929fe</v>
      </c>
      <c r="S196" s="3" t="str">
        <f>IFERROR(__xludf.DUMMYFUNCTION("""COMPUTED_VALUE"""),"top_level")</f>
        <v>top_level</v>
      </c>
    </row>
    <row r="197">
      <c r="A197" s="5" t="s">
        <v>713</v>
      </c>
      <c r="N197" s="3">
        <f>IFERROR(__xludf.DUMMYFUNCTION("SPLIT(A197,"","")"),4544.0)</f>
        <v>4544</v>
      </c>
      <c r="O197" s="3" t="str">
        <f>IFERROR(__xludf.DUMMYFUNCTION("""COMPUTED_VALUE"""),"ktz4dmd")</f>
        <v>ktz4dmd</v>
      </c>
      <c r="P197" s="3" t="str">
        <f>IFERROR(__xludf.DUMMYFUNCTION("""COMPUTED_VALUE"""),"It sure would make me more comfortable if everyone was allowed to be on a 6-month schedule. Right now I anecdotally know a lot of people catching it again")</f>
        <v>It sure would make me more comfortable if everyone was allowed to be on a 6-month schedule. Right now I anecdotally know a lot of people catching it again</v>
      </c>
      <c r="Q197" s="3" t="str">
        <f>IFERROR(__xludf.DUMMYFUNCTION("""COMPUTED_VALUE""")," even when caught up with the fall dose. And everyone's symptoms have still been miserable.")</f>
        <v> even when caught up with the fall dose. And everyone's symptoms have still been miserable.</v>
      </c>
      <c r="R197" s="3">
        <f>IFERROR(__xludf.DUMMYFUNCTION("""COMPUTED_VALUE"""),1.709932517E9)</f>
        <v>1709932517</v>
      </c>
      <c r="S197" s="3" t="str">
        <f>IFERROR(__xludf.DUMMYFUNCTION("""COMPUTED_VALUE"""),"t3_1b9nlnc")</f>
        <v>t3_1b9nlnc</v>
      </c>
      <c r="T197" s="3" t="str">
        <f>IFERROR(__xludf.DUMMYFUNCTION("""COMPUTED_VALUE"""),"top_level")</f>
        <v>top_level</v>
      </c>
    </row>
    <row r="198">
      <c r="A198" s="5" t="s">
        <v>714</v>
      </c>
      <c r="N198" s="3">
        <f>IFERROR(__xludf.DUMMYFUNCTION("SPLIT(A198,"","")"),1551.0)</f>
        <v>1551</v>
      </c>
      <c r="O198" s="3" t="str">
        <f>IFERROR(__xludf.DUMMYFUNCTION("""COMPUTED_VALUE"""),"kufkq1f")</f>
        <v>kufkq1f</v>
      </c>
      <c r="P198" s="3" t="str">
        <f>IFERROR(__xludf.DUMMYFUNCTION("""COMPUTED_VALUE"""),"you know i've heard that that increases blood viscosity. at 200+ jabs")</f>
        <v>you know i've heard that that increases blood viscosity. at 200+ jabs</v>
      </c>
      <c r="Q198" s="3" t="str">
        <f>IFERROR(__xludf.DUMMYFUNCTION("""COMPUTED_VALUE""")," that person's blood is going to be like hi-temp grease")</f>
        <v> that person's blood is going to be like hi-temp grease</v>
      </c>
      <c r="R198" s="3">
        <f>IFERROR(__xludf.DUMMYFUNCTION("""COMPUTED_VALUE"""),1.71019429E9)</f>
        <v>1710194290</v>
      </c>
      <c r="S198" s="3" t="str">
        <f>IFERROR(__xludf.DUMMYFUNCTION("""COMPUTED_VALUE"""),"t3_1bc5kyq")</f>
        <v>t3_1bc5kyq</v>
      </c>
      <c r="T198" s="3" t="str">
        <f>IFERROR(__xludf.DUMMYFUNCTION("""COMPUTED_VALUE"""),"top_level")</f>
        <v>top_level</v>
      </c>
    </row>
    <row r="199">
      <c r="A199" s="5" t="s">
        <v>715</v>
      </c>
      <c r="N199" s="3">
        <f>IFERROR(__xludf.DUMMYFUNCTION("SPLIT(A199,"","")"),10713.0)</f>
        <v>10713</v>
      </c>
      <c r="O199" s="3" t="str">
        <f>IFERROR(__xludf.DUMMYFUNCTION("""COMPUTED_VALUE"""),"ksv05xt")</f>
        <v>ksv05xt</v>
      </c>
      <c r="P199" s="3" t="str">
        <f>IFERROR(__xludf.DUMMYFUNCTION("""COMPUTED_VALUE"""),"This is probably one of the most â€œno shit Sherlockâ€ articles Iâ€™ve seen. This season is practically 6 MONTHS LONG with not much being introduced until Final Shape. So of course there will be huge lulls in player count.
 This just in")</f>
        <v>This is probably one of the most â€œno shit Sherlockâ€_x009d_ articles Iâ€™ve seen. This season is practically 6 MONTHS LONG with not much being introduced until Final Shape. So of course there will be huge lulls in player count.
 This just in</v>
      </c>
      <c r="Q199" s="3" t="str">
        <f>IFERROR(__xludf.DUMMYFUNCTION("""COMPUTED_VALUE""")," the floor is made out of floor.")</f>
        <v> the floor is made out of floor.</v>
      </c>
      <c r="R199" s="3">
        <f>IFERROR(__xludf.DUMMYFUNCTION("""COMPUTED_VALUE"""),1.709306169E9)</f>
        <v>1709306169</v>
      </c>
      <c r="S199" s="3" t="str">
        <f>IFERROR(__xludf.DUMMYFUNCTION("""COMPUTED_VALUE"""),"t3_1b3o8qj")</f>
        <v>t3_1b3o8qj</v>
      </c>
      <c r="T199" s="3" t="str">
        <f>IFERROR(__xludf.DUMMYFUNCTION("""COMPUTED_VALUE"""),"top_level")</f>
        <v>top_level</v>
      </c>
    </row>
    <row r="200">
      <c r="A200" s="5" t="s">
        <v>716</v>
      </c>
    </row>
    <row r="260">
      <c r="A260" s="3">
        <v>6429.0</v>
      </c>
      <c r="B260" s="3" t="s">
        <v>12</v>
      </c>
      <c r="C260" s="4" t="s">
        <v>717</v>
      </c>
      <c r="D260" s="3">
        <v>1.7085371E9</v>
      </c>
      <c r="E260" s="3" t="s">
        <v>14</v>
      </c>
      <c r="F260" s="3" t="s">
        <v>15</v>
      </c>
    </row>
    <row r="261">
      <c r="A261" s="3">
        <v>10022.0</v>
      </c>
      <c r="B261" s="3" t="s">
        <v>16</v>
      </c>
      <c r="C261" s="4" t="s">
        <v>17</v>
      </c>
      <c r="D261" s="3">
        <v>1.709584817E9</v>
      </c>
      <c r="E261" s="3" t="s">
        <v>18</v>
      </c>
      <c r="F261" s="3" t="s">
        <v>15</v>
      </c>
    </row>
    <row r="262">
      <c r="A262" s="3">
        <v>5722.0</v>
      </c>
      <c r="B262" s="3" t="s">
        <v>19</v>
      </c>
      <c r="C262" s="3" t="s">
        <v>20</v>
      </c>
      <c r="D262" s="3">
        <v>1.709833352E9</v>
      </c>
      <c r="E262" s="3" t="s">
        <v>21</v>
      </c>
      <c r="F262" s="3" t="s">
        <v>15</v>
      </c>
    </row>
    <row r="263">
      <c r="A263" s="3">
        <v>5904.0</v>
      </c>
      <c r="B263" s="3" t="s">
        <v>22</v>
      </c>
      <c r="C263" s="3" t="s">
        <v>23</v>
      </c>
      <c r="D263" s="3">
        <v>1.708271392E9</v>
      </c>
      <c r="E263" s="3" t="s">
        <v>24</v>
      </c>
      <c r="F263" s="3" t="s">
        <v>15</v>
      </c>
    </row>
    <row r="264">
      <c r="A264" s="3">
        <v>8363.0</v>
      </c>
      <c r="B264" s="3" t="s">
        <v>25</v>
      </c>
      <c r="C264" s="4" t="s">
        <v>26</v>
      </c>
      <c r="D264" s="3">
        <v>1.710685792E9</v>
      </c>
      <c r="E264" s="3" t="s">
        <v>27</v>
      </c>
      <c r="F264" s="3" t="s">
        <v>15</v>
      </c>
    </row>
    <row r="265">
      <c r="A265" s="3">
        <v>1738.0</v>
      </c>
      <c r="B265" s="3" t="s">
        <v>28</v>
      </c>
      <c r="C265" s="3" t="s">
        <v>29</v>
      </c>
      <c r="D265" s="3">
        <v>1.709698024E9</v>
      </c>
      <c r="E265" s="3" t="s">
        <v>30</v>
      </c>
      <c r="F265" s="3" t="s">
        <v>15</v>
      </c>
    </row>
    <row r="266">
      <c r="A266" s="3">
        <v>5.0</v>
      </c>
      <c r="B266" s="3" t="s">
        <v>31</v>
      </c>
      <c r="C266" s="4" t="s">
        <v>32</v>
      </c>
      <c r="D266" s="3">
        <v>1.708056296E9</v>
      </c>
      <c r="E266" s="3" t="s">
        <v>33</v>
      </c>
      <c r="F266" s="3" t="s">
        <v>15</v>
      </c>
    </row>
    <row r="267">
      <c r="A267" s="3">
        <v>7528.0</v>
      </c>
      <c r="B267" s="3" t="s">
        <v>34</v>
      </c>
      <c r="C267" s="3" t="s">
        <v>35</v>
      </c>
      <c r="D267" s="3">
        <v>1.709842563E9</v>
      </c>
      <c r="E267" s="3" t="s">
        <v>36</v>
      </c>
      <c r="F267" s="3" t="s">
        <v>15</v>
      </c>
    </row>
    <row r="268">
      <c r="A268" s="3">
        <v>4820.0</v>
      </c>
      <c r="B268" s="3" t="s">
        <v>37</v>
      </c>
      <c r="C268" s="3" t="s">
        <v>38</v>
      </c>
      <c r="D268" s="3">
        <v>1.708889308E9</v>
      </c>
      <c r="E268" s="3" t="s">
        <v>39</v>
      </c>
      <c r="F268" s="3" t="s">
        <v>15</v>
      </c>
    </row>
    <row r="269">
      <c r="A269" s="3">
        <v>6545.0</v>
      </c>
      <c r="B269" s="3" t="s">
        <v>40</v>
      </c>
      <c r="C269" s="3" t="s">
        <v>41</v>
      </c>
      <c r="D269" s="3">
        <v>1.709989663E9</v>
      </c>
      <c r="E269" s="3" t="s">
        <v>42</v>
      </c>
      <c r="F269" s="3" t="s">
        <v>15</v>
      </c>
    </row>
    <row r="270">
      <c r="A270" s="3">
        <v>5199.0</v>
      </c>
      <c r="B270" s="3" t="s">
        <v>43</v>
      </c>
      <c r="C270" s="4" t="s">
        <v>44</v>
      </c>
      <c r="D270" s="3">
        <v>1.708491251E9</v>
      </c>
      <c r="E270" s="3" t="s">
        <v>45</v>
      </c>
      <c r="F270" s="3" t="s">
        <v>15</v>
      </c>
    </row>
    <row r="271">
      <c r="A271" s="3">
        <v>8424.0</v>
      </c>
      <c r="B271" s="3" t="s">
        <v>46</v>
      </c>
      <c r="C271" s="3" t="s">
        <v>47</v>
      </c>
      <c r="D271" s="3">
        <v>1.7084874E9</v>
      </c>
      <c r="E271" s="3" t="s">
        <v>48</v>
      </c>
      <c r="F271" s="3" t="s">
        <v>15</v>
      </c>
    </row>
    <row r="272">
      <c r="A272" s="3">
        <v>6478.0</v>
      </c>
      <c r="B272" s="3" t="s">
        <v>49</v>
      </c>
      <c r="C272" s="4" t="s">
        <v>50</v>
      </c>
      <c r="D272" s="3">
        <v>1.71060622E9</v>
      </c>
      <c r="E272" s="3" t="s">
        <v>51</v>
      </c>
      <c r="F272" s="4" t="s">
        <v>15</v>
      </c>
    </row>
    <row r="273">
      <c r="A273" s="3">
        <v>3365.0</v>
      </c>
      <c r="B273" s="3" t="s">
        <v>52</v>
      </c>
      <c r="C273" s="4" t="s">
        <v>53</v>
      </c>
      <c r="D273" s="3">
        <v>1.709006535E9</v>
      </c>
      <c r="E273" s="3" t="s">
        <v>54</v>
      </c>
      <c r="F273" s="4" t="s">
        <v>15</v>
      </c>
    </row>
    <row r="274">
      <c r="A274" s="3">
        <v>6273.0</v>
      </c>
      <c r="B274" s="3" t="s">
        <v>55</v>
      </c>
      <c r="C274" s="3" t="s">
        <v>56</v>
      </c>
      <c r="D274" s="3">
        <v>1.710520427E9</v>
      </c>
      <c r="E274" s="3" t="s">
        <v>57</v>
      </c>
      <c r="F274" s="3" t="s">
        <v>15</v>
      </c>
    </row>
    <row r="275">
      <c r="A275" s="3">
        <v>7894.0</v>
      </c>
      <c r="B275" s="3" t="s">
        <v>58</v>
      </c>
      <c r="C275" s="3" t="s">
        <v>59</v>
      </c>
      <c r="D275" s="3">
        <v>1.708550701E9</v>
      </c>
      <c r="E275" s="3" t="s">
        <v>60</v>
      </c>
      <c r="F275" s="3" t="s">
        <v>15</v>
      </c>
    </row>
    <row r="276">
      <c r="A276" s="3">
        <v>7107.0</v>
      </c>
      <c r="B276" s="3" t="s">
        <v>61</v>
      </c>
      <c r="C276" s="3" t="s">
        <v>62</v>
      </c>
      <c r="D276" s="3">
        <v>1.70930863E9</v>
      </c>
      <c r="E276" s="3" t="s">
        <v>63</v>
      </c>
      <c r="F276" s="3" t="s">
        <v>15</v>
      </c>
    </row>
    <row r="277">
      <c r="A277" s="3">
        <v>964.0</v>
      </c>
      <c r="B277" s="3" t="s">
        <v>64</v>
      </c>
      <c r="C277" s="3" t="s">
        <v>65</v>
      </c>
      <c r="D277" s="3">
        <v>1.7103557E9</v>
      </c>
      <c r="E277" s="3" t="s">
        <v>66</v>
      </c>
      <c r="F277" s="3" t="s">
        <v>15</v>
      </c>
    </row>
    <row r="278">
      <c r="A278" s="3">
        <v>9064.0</v>
      </c>
      <c r="B278" s="3" t="s">
        <v>67</v>
      </c>
      <c r="C278" s="3" t="s">
        <v>68</v>
      </c>
      <c r="D278" s="3">
        <v>1.709308241E9</v>
      </c>
      <c r="E278" s="3" t="s">
        <v>69</v>
      </c>
      <c r="F278" s="3" t="s">
        <v>15</v>
      </c>
    </row>
    <row r="279">
      <c r="A279" s="3">
        <v>7466.0</v>
      </c>
      <c r="B279" s="3" t="s">
        <v>70</v>
      </c>
      <c r="C279" s="3" t="s">
        <v>71</v>
      </c>
      <c r="D279" s="3">
        <v>1.70983617E9</v>
      </c>
      <c r="E279" s="3" t="s">
        <v>36</v>
      </c>
      <c r="F279" s="3" t="s">
        <v>15</v>
      </c>
    </row>
    <row r="280">
      <c r="A280" s="3">
        <v>7021.0</v>
      </c>
      <c r="B280" s="3" t="s">
        <v>72</v>
      </c>
      <c r="C280" s="4" t="s">
        <v>73</v>
      </c>
      <c r="D280" s="3">
        <v>1.709314834E9</v>
      </c>
      <c r="E280" s="3" t="s">
        <v>63</v>
      </c>
      <c r="F280" s="3" t="s">
        <v>15</v>
      </c>
    </row>
    <row r="281">
      <c r="A281" s="3">
        <v>6594.0</v>
      </c>
      <c r="B281" s="3" t="s">
        <v>74</v>
      </c>
      <c r="C281" s="4" t="s">
        <v>75</v>
      </c>
      <c r="D281" s="3">
        <v>1.709999904E9</v>
      </c>
      <c r="E281" s="3" t="s">
        <v>42</v>
      </c>
      <c r="F281" s="3" t="s">
        <v>15</v>
      </c>
    </row>
    <row r="282">
      <c r="A282" s="3">
        <v>5966.0</v>
      </c>
      <c r="B282" s="3" t="s">
        <v>76</v>
      </c>
      <c r="C282" s="3" t="s">
        <v>77</v>
      </c>
      <c r="D282" s="3">
        <v>1.710700143E9</v>
      </c>
      <c r="E282" s="3" t="s">
        <v>78</v>
      </c>
      <c r="F282" s="3" t="s">
        <v>15</v>
      </c>
    </row>
    <row r="283">
      <c r="A283" s="3">
        <v>7922.0</v>
      </c>
      <c r="B283" s="3" t="s">
        <v>79</v>
      </c>
      <c r="C283" s="3" t="s">
        <v>80</v>
      </c>
      <c r="D283" s="3">
        <v>1.70856503E9</v>
      </c>
      <c r="E283" s="3" t="s">
        <v>60</v>
      </c>
      <c r="F283" s="3" t="s">
        <v>15</v>
      </c>
    </row>
    <row r="284">
      <c r="A284" s="3">
        <v>1854.0</v>
      </c>
      <c r="B284" s="3" t="s">
        <v>81</v>
      </c>
      <c r="C284" s="3" t="s">
        <v>82</v>
      </c>
      <c r="D284" s="3">
        <v>1.710466979E9</v>
      </c>
      <c r="E284" s="3" t="s">
        <v>83</v>
      </c>
      <c r="F284" s="3" t="s">
        <v>15</v>
      </c>
    </row>
    <row r="285">
      <c r="A285" s="3">
        <v>9809.0</v>
      </c>
      <c r="B285" s="3" t="s">
        <v>84</v>
      </c>
      <c r="C285" s="3" t="s">
        <v>85</v>
      </c>
      <c r="D285" s="3">
        <v>1.710557554E9</v>
      </c>
      <c r="E285" s="3" t="s">
        <v>86</v>
      </c>
      <c r="F285" s="3" t="s">
        <v>15</v>
      </c>
    </row>
    <row r="286">
      <c r="A286" s="3">
        <v>1793.0</v>
      </c>
      <c r="B286" s="3" t="s">
        <v>87</v>
      </c>
      <c r="C286" s="3" t="s">
        <v>88</v>
      </c>
      <c r="D286" s="3">
        <v>1.709958144E9</v>
      </c>
      <c r="E286" s="3" t="s">
        <v>89</v>
      </c>
      <c r="F286" s="3" t="s">
        <v>15</v>
      </c>
    </row>
    <row r="287">
      <c r="A287" s="3">
        <v>3398.0</v>
      </c>
      <c r="B287" s="3" t="s">
        <v>90</v>
      </c>
      <c r="C287" s="3" t="s">
        <v>91</v>
      </c>
      <c r="D287" s="3">
        <v>1.708455303E9</v>
      </c>
      <c r="E287" s="3" t="s">
        <v>92</v>
      </c>
      <c r="F287" s="3" t="s">
        <v>15</v>
      </c>
    </row>
    <row r="288">
      <c r="A288" s="3">
        <v>4134.0</v>
      </c>
      <c r="B288" s="3" t="s">
        <v>93</v>
      </c>
      <c r="C288" s="3" t="s">
        <v>94</v>
      </c>
      <c r="D288" s="3">
        <v>1.708481848E9</v>
      </c>
      <c r="E288" s="3" t="s">
        <v>95</v>
      </c>
      <c r="F288" s="3" t="s">
        <v>15</v>
      </c>
    </row>
    <row r="289">
      <c r="A289" s="3">
        <v>10858.0</v>
      </c>
      <c r="B289" s="3" t="s">
        <v>96</v>
      </c>
      <c r="C289" s="3" t="s">
        <v>97</v>
      </c>
      <c r="D289" s="3">
        <v>1.710989926E9</v>
      </c>
      <c r="E289" s="3" t="s">
        <v>98</v>
      </c>
      <c r="F289" s="3" t="s">
        <v>15</v>
      </c>
    </row>
    <row r="290">
      <c r="A290" s="3">
        <v>9580.0</v>
      </c>
      <c r="B290" s="3" t="s">
        <v>99</v>
      </c>
      <c r="C290" s="3" t="s">
        <v>100</v>
      </c>
      <c r="D290" s="3">
        <v>1.710960668E9</v>
      </c>
      <c r="E290" s="3" t="s">
        <v>101</v>
      </c>
      <c r="F290" s="3" t="s">
        <v>15</v>
      </c>
    </row>
    <row r="291">
      <c r="A291" s="3">
        <v>4847.0</v>
      </c>
      <c r="B291" s="3" t="s">
        <v>102</v>
      </c>
      <c r="C291" s="3" t="s">
        <v>103</v>
      </c>
      <c r="D291" s="3">
        <v>1.710348718E9</v>
      </c>
      <c r="E291" s="3" t="s">
        <v>104</v>
      </c>
      <c r="F291" s="3" t="s">
        <v>15</v>
      </c>
    </row>
    <row r="292">
      <c r="A292" s="3">
        <v>3199.0</v>
      </c>
      <c r="B292" s="3" t="s">
        <v>105</v>
      </c>
      <c r="C292" s="4" t="s">
        <v>106</v>
      </c>
      <c r="D292" s="3">
        <v>1.708142972E9</v>
      </c>
      <c r="E292" s="3" t="s">
        <v>107</v>
      </c>
      <c r="F292" s="3" t="s">
        <v>15</v>
      </c>
    </row>
    <row r="293">
      <c r="A293" s="3">
        <v>4076.0</v>
      </c>
      <c r="B293" s="3" t="s">
        <v>108</v>
      </c>
      <c r="C293" s="3" t="s">
        <v>109</v>
      </c>
      <c r="D293" s="3">
        <v>1.708481668E9</v>
      </c>
      <c r="E293" s="3" t="s">
        <v>95</v>
      </c>
      <c r="F293" s="3" t="s">
        <v>15</v>
      </c>
    </row>
    <row r="294">
      <c r="A294" s="3">
        <v>93.0</v>
      </c>
      <c r="B294" s="3" t="s">
        <v>110</v>
      </c>
      <c r="C294" s="4" t="s">
        <v>111</v>
      </c>
      <c r="D294" s="3">
        <v>1.710436673E9</v>
      </c>
      <c r="E294" s="3" t="s">
        <v>112</v>
      </c>
      <c r="F294" s="3" t="s">
        <v>15</v>
      </c>
    </row>
    <row r="295">
      <c r="A295" s="3">
        <v>1852.0</v>
      </c>
      <c r="B295" s="3" t="s">
        <v>113</v>
      </c>
      <c r="C295" s="3" t="s">
        <v>114</v>
      </c>
      <c r="D295" s="3">
        <v>1.710466688E9</v>
      </c>
      <c r="E295" s="3" t="s">
        <v>83</v>
      </c>
      <c r="F295" s="3" t="s">
        <v>15</v>
      </c>
    </row>
    <row r="296">
      <c r="A296" s="3">
        <v>10380.0</v>
      </c>
      <c r="B296" s="3" t="s">
        <v>115</v>
      </c>
      <c r="C296" s="4" t="s">
        <v>116</v>
      </c>
      <c r="D296" s="3">
        <v>1.710525018E9</v>
      </c>
      <c r="E296" s="3" t="s">
        <v>117</v>
      </c>
      <c r="F296" s="3" t="s">
        <v>15</v>
      </c>
    </row>
    <row r="297">
      <c r="A297" s="3">
        <v>9419.0</v>
      </c>
      <c r="B297" s="3" t="s">
        <v>118</v>
      </c>
      <c r="C297" s="4" t="s">
        <v>119</v>
      </c>
      <c r="D297" s="3">
        <v>1.710183667E9</v>
      </c>
      <c r="E297" s="3" t="s">
        <v>120</v>
      </c>
      <c r="F297" s="3" t="s">
        <v>15</v>
      </c>
    </row>
    <row r="298">
      <c r="A298" s="3">
        <v>325.0</v>
      </c>
      <c r="B298" s="3" t="s">
        <v>121</v>
      </c>
      <c r="C298" s="3" t="s">
        <v>122</v>
      </c>
      <c r="D298" s="3">
        <v>1.710654717E9</v>
      </c>
      <c r="E298" s="3" t="s">
        <v>123</v>
      </c>
      <c r="F298" s="3" t="s">
        <v>15</v>
      </c>
    </row>
    <row r="299">
      <c r="A299" s="3">
        <v>469.0</v>
      </c>
      <c r="B299" s="3" t="s">
        <v>124</v>
      </c>
      <c r="C299" s="3" t="s">
        <v>125</v>
      </c>
      <c r="D299" s="3">
        <v>1.709738118E9</v>
      </c>
      <c r="E299" s="3" t="s">
        <v>126</v>
      </c>
      <c r="F299" s="3" t="s">
        <v>15</v>
      </c>
    </row>
    <row r="300">
      <c r="A300" s="3">
        <v>10361.0</v>
      </c>
      <c r="B300" s="3" t="s">
        <v>127</v>
      </c>
      <c r="C300" s="3" t="s">
        <v>128</v>
      </c>
      <c r="D300" s="3">
        <v>1.710296503E9</v>
      </c>
      <c r="E300" s="3" t="s">
        <v>129</v>
      </c>
      <c r="F300" s="3" t="s">
        <v>15</v>
      </c>
    </row>
    <row r="301">
      <c r="A301" s="3">
        <v>8875.0</v>
      </c>
      <c r="B301" s="3" t="s">
        <v>130</v>
      </c>
      <c r="C301" s="3" t="s">
        <v>131</v>
      </c>
      <c r="D301" s="3">
        <v>1.709177358E9</v>
      </c>
      <c r="E301" s="3" t="s">
        <v>132</v>
      </c>
      <c r="F301" s="3" t="s">
        <v>15</v>
      </c>
    </row>
    <row r="302">
      <c r="A302" s="3">
        <v>6702.0</v>
      </c>
      <c r="B302" s="3" t="s">
        <v>133</v>
      </c>
      <c r="C302" s="3" t="s">
        <v>134</v>
      </c>
      <c r="D302" s="3">
        <v>1.711075657E9</v>
      </c>
      <c r="E302" s="3" t="s">
        <v>135</v>
      </c>
      <c r="F302" s="3" t="s">
        <v>15</v>
      </c>
    </row>
    <row r="303">
      <c r="A303" s="3">
        <v>7736.0</v>
      </c>
      <c r="B303" s="3" t="s">
        <v>136</v>
      </c>
      <c r="C303" s="3" t="s">
        <v>137</v>
      </c>
      <c r="D303" s="3">
        <v>1.710672972E9</v>
      </c>
      <c r="E303" s="3" t="s">
        <v>138</v>
      </c>
      <c r="F303" s="3" t="s">
        <v>15</v>
      </c>
    </row>
    <row r="304">
      <c r="A304" s="3">
        <v>8858.0</v>
      </c>
      <c r="B304" s="3" t="s">
        <v>139</v>
      </c>
      <c r="C304" s="3" t="s">
        <v>140</v>
      </c>
      <c r="D304" s="3">
        <v>1.709156457E9</v>
      </c>
      <c r="E304" s="3" t="s">
        <v>132</v>
      </c>
      <c r="F304" s="3" t="s">
        <v>15</v>
      </c>
    </row>
    <row r="305">
      <c r="A305" s="3">
        <v>9911.0</v>
      </c>
      <c r="B305" s="3" t="s">
        <v>141</v>
      </c>
      <c r="C305" s="3" t="s">
        <v>142</v>
      </c>
      <c r="D305" s="3">
        <v>1.710601E9</v>
      </c>
      <c r="E305" s="3" t="s">
        <v>86</v>
      </c>
      <c r="F305" s="3" t="s">
        <v>15</v>
      </c>
    </row>
    <row r="306">
      <c r="A306" s="3">
        <v>5382.0</v>
      </c>
      <c r="B306" s="3" t="s">
        <v>143</v>
      </c>
      <c r="C306" s="4" t="s">
        <v>144</v>
      </c>
      <c r="D306" s="3">
        <v>1.708962033E9</v>
      </c>
      <c r="E306" s="3" t="s">
        <v>145</v>
      </c>
      <c r="F306" s="3" t="s">
        <v>15</v>
      </c>
    </row>
    <row r="307">
      <c r="A307" s="3">
        <v>1926.0</v>
      </c>
      <c r="B307" s="3" t="s">
        <v>146</v>
      </c>
      <c r="C307" s="3" t="s">
        <v>147</v>
      </c>
      <c r="D307" s="3">
        <v>1.710472168E9</v>
      </c>
      <c r="E307" s="3" t="s">
        <v>83</v>
      </c>
      <c r="F307" s="3" t="s">
        <v>15</v>
      </c>
    </row>
    <row r="308">
      <c r="A308" s="3">
        <v>6792.0</v>
      </c>
      <c r="B308" s="3" t="s">
        <v>148</v>
      </c>
      <c r="C308" s="4" t="s">
        <v>149</v>
      </c>
      <c r="D308" s="3">
        <v>1.710562343E9</v>
      </c>
      <c r="E308" s="3" t="s">
        <v>150</v>
      </c>
      <c r="F308" s="3" t="s">
        <v>15</v>
      </c>
    </row>
    <row r="309">
      <c r="A309" s="3">
        <v>2348.0</v>
      </c>
      <c r="B309" s="3" t="s">
        <v>151</v>
      </c>
      <c r="C309" s="3" t="s">
        <v>152</v>
      </c>
      <c r="D309" s="3">
        <v>1.710422419E9</v>
      </c>
      <c r="E309" s="3" t="s">
        <v>153</v>
      </c>
      <c r="F309" s="3" t="s">
        <v>15</v>
      </c>
    </row>
    <row r="310">
      <c r="A310" s="3">
        <v>9671.0</v>
      </c>
      <c r="B310" s="3" t="s">
        <v>154</v>
      </c>
      <c r="C310" s="4" t="s">
        <v>155</v>
      </c>
      <c r="D310" s="3">
        <v>1.709519453E9</v>
      </c>
      <c r="E310" s="3" t="s">
        <v>156</v>
      </c>
      <c r="F310" s="3" t="s">
        <v>15</v>
      </c>
    </row>
    <row r="311">
      <c r="A311" s="3">
        <v>9753.0</v>
      </c>
      <c r="B311" s="3" t="s">
        <v>157</v>
      </c>
      <c r="C311" s="3" t="s">
        <v>158</v>
      </c>
      <c r="D311" s="3">
        <v>1.71067582E9</v>
      </c>
      <c r="E311" s="3" t="s">
        <v>159</v>
      </c>
      <c r="F311" s="3" t="s">
        <v>15</v>
      </c>
    </row>
    <row r="312">
      <c r="A312" s="3">
        <v>2320.0</v>
      </c>
      <c r="B312" s="3" t="s">
        <v>160</v>
      </c>
      <c r="C312" s="3" t="s">
        <v>161</v>
      </c>
      <c r="D312" s="3">
        <v>1.710126059E9</v>
      </c>
      <c r="E312" s="3" t="s">
        <v>162</v>
      </c>
      <c r="F312" s="3" t="s">
        <v>15</v>
      </c>
    </row>
    <row r="313">
      <c r="A313" s="3">
        <v>6923.0</v>
      </c>
      <c r="B313" s="3" t="s">
        <v>163</v>
      </c>
      <c r="C313" s="3" t="s">
        <v>164</v>
      </c>
      <c r="D313" s="3">
        <v>1.710627863E9</v>
      </c>
      <c r="E313" s="3" t="s">
        <v>150</v>
      </c>
      <c r="F313" s="3" t="s">
        <v>15</v>
      </c>
    </row>
    <row r="314">
      <c r="A314" s="3">
        <v>3131.0</v>
      </c>
      <c r="B314" s="3" t="s">
        <v>165</v>
      </c>
      <c r="C314" s="3" t="s">
        <v>166</v>
      </c>
      <c r="D314" s="3">
        <v>1.709232576E9</v>
      </c>
      <c r="E314" s="3" t="s">
        <v>167</v>
      </c>
      <c r="F314" s="3" t="s">
        <v>15</v>
      </c>
    </row>
    <row r="315">
      <c r="A315" s="3">
        <v>3433.0</v>
      </c>
      <c r="B315" s="3" t="s">
        <v>168</v>
      </c>
      <c r="C315" s="3" t="s">
        <v>169</v>
      </c>
      <c r="D315" s="3">
        <v>1.708531656E9</v>
      </c>
      <c r="E315" s="3" t="s">
        <v>92</v>
      </c>
      <c r="F315" s="3" t="s">
        <v>15</v>
      </c>
    </row>
    <row r="316">
      <c r="A316" s="3">
        <v>6646.0</v>
      </c>
      <c r="B316" s="3" t="s">
        <v>170</v>
      </c>
      <c r="C316" s="4" t="s">
        <v>171</v>
      </c>
      <c r="D316" s="3">
        <v>1.711073886E9</v>
      </c>
      <c r="E316" s="3" t="s">
        <v>135</v>
      </c>
      <c r="F316" s="3" t="s">
        <v>15</v>
      </c>
    </row>
    <row r="317">
      <c r="A317" s="3">
        <v>1440.0</v>
      </c>
      <c r="B317" s="3" t="s">
        <v>172</v>
      </c>
      <c r="C317" s="3" t="s">
        <v>173</v>
      </c>
      <c r="D317" s="3">
        <v>1.710411949E9</v>
      </c>
      <c r="E317" s="3" t="s">
        <v>174</v>
      </c>
      <c r="F317" s="3" t="s">
        <v>15</v>
      </c>
    </row>
    <row r="318">
      <c r="A318" s="3">
        <v>5412.0</v>
      </c>
      <c r="B318" s="3" t="s">
        <v>175</v>
      </c>
      <c r="C318" s="3" t="s">
        <v>176</v>
      </c>
      <c r="D318" s="3">
        <v>1.709626522E9</v>
      </c>
      <c r="E318" s="3" t="s">
        <v>177</v>
      </c>
      <c r="F318" s="3" t="s">
        <v>15</v>
      </c>
    </row>
    <row r="319">
      <c r="A319" s="3">
        <v>6932.0</v>
      </c>
      <c r="B319" s="3" t="s">
        <v>178</v>
      </c>
      <c r="C319" s="4" t="s">
        <v>179</v>
      </c>
      <c r="D319" s="3">
        <v>1.710638403E9</v>
      </c>
      <c r="E319" s="3" t="s">
        <v>150</v>
      </c>
      <c r="F319" s="3" t="s">
        <v>15</v>
      </c>
    </row>
    <row r="320">
      <c r="A320" s="3">
        <v>10280.0</v>
      </c>
      <c r="B320" s="3" t="s">
        <v>180</v>
      </c>
      <c r="C320" s="3" t="s">
        <v>181</v>
      </c>
      <c r="D320" s="3">
        <v>1.710751586E9</v>
      </c>
      <c r="E320" s="3" t="s">
        <v>182</v>
      </c>
      <c r="F320" s="3" t="s">
        <v>15</v>
      </c>
    </row>
    <row r="321">
      <c r="A321" s="3">
        <v>8782.0</v>
      </c>
      <c r="B321" s="3" t="s">
        <v>183</v>
      </c>
      <c r="C321" s="4" t="s">
        <v>184</v>
      </c>
      <c r="D321" s="3">
        <v>1.708975877E9</v>
      </c>
      <c r="E321" s="3" t="s">
        <v>185</v>
      </c>
      <c r="F321" s="3" t="s">
        <v>15</v>
      </c>
    </row>
    <row r="322">
      <c r="A322" s="3">
        <v>3686.0</v>
      </c>
      <c r="B322" s="3" t="s">
        <v>186</v>
      </c>
      <c r="C322" s="4" t="s">
        <v>187</v>
      </c>
      <c r="D322" s="3">
        <v>1.70959005E9</v>
      </c>
      <c r="E322" s="3" t="s">
        <v>188</v>
      </c>
      <c r="F322" s="3" t="s">
        <v>15</v>
      </c>
    </row>
    <row r="323">
      <c r="A323" s="3">
        <v>10343.0</v>
      </c>
      <c r="B323" s="3" t="s">
        <v>189</v>
      </c>
      <c r="C323" s="3" t="s">
        <v>190</v>
      </c>
      <c r="D323" s="3">
        <v>1.708770293E9</v>
      </c>
      <c r="E323" s="3" t="s">
        <v>191</v>
      </c>
      <c r="F323" s="3" t="s">
        <v>15</v>
      </c>
    </row>
    <row r="324">
      <c r="A324" s="3">
        <v>10250.0</v>
      </c>
      <c r="B324" s="3" t="s">
        <v>192</v>
      </c>
      <c r="C324" s="3" t="s">
        <v>193</v>
      </c>
      <c r="D324" s="3">
        <v>1.710707533E9</v>
      </c>
      <c r="E324" s="3" t="s">
        <v>182</v>
      </c>
      <c r="F324" s="3" t="s">
        <v>15</v>
      </c>
    </row>
    <row r="325">
      <c r="A325" s="3">
        <v>9559.0</v>
      </c>
      <c r="B325" s="3" t="s">
        <v>194</v>
      </c>
      <c r="C325" s="3" t="s">
        <v>195</v>
      </c>
      <c r="D325" s="3">
        <v>1.710927067E9</v>
      </c>
      <c r="E325" s="3" t="s">
        <v>101</v>
      </c>
      <c r="F325" s="3" t="s">
        <v>15</v>
      </c>
    </row>
    <row r="326">
      <c r="A326" s="3">
        <v>1177.0</v>
      </c>
      <c r="B326" s="3" t="s">
        <v>196</v>
      </c>
      <c r="C326" s="4" t="s">
        <v>197</v>
      </c>
      <c r="D326" s="3">
        <v>1.708227205E9</v>
      </c>
      <c r="E326" s="3" t="s">
        <v>198</v>
      </c>
      <c r="F326" s="3" t="s">
        <v>15</v>
      </c>
    </row>
    <row r="327">
      <c r="A327" s="3">
        <v>45.0</v>
      </c>
      <c r="B327" s="3" t="s">
        <v>199</v>
      </c>
      <c r="C327" s="4" t="s">
        <v>200</v>
      </c>
      <c r="D327" s="3">
        <v>1.70808627E9</v>
      </c>
      <c r="E327" s="3" t="s">
        <v>33</v>
      </c>
      <c r="F327" s="3" t="s">
        <v>15</v>
      </c>
    </row>
    <row r="328">
      <c r="A328" s="3">
        <v>9711.0</v>
      </c>
      <c r="B328" s="3" t="s">
        <v>201</v>
      </c>
      <c r="C328" s="3" t="s">
        <v>202</v>
      </c>
      <c r="D328" s="3">
        <v>1.709602403E9</v>
      </c>
      <c r="E328" s="3" t="s">
        <v>156</v>
      </c>
      <c r="F328" s="3" t="s">
        <v>15</v>
      </c>
    </row>
    <row r="329">
      <c r="A329" s="3">
        <v>2566.0</v>
      </c>
      <c r="B329" s="3" t="s">
        <v>203</v>
      </c>
      <c r="C329" s="4" t="s">
        <v>204</v>
      </c>
      <c r="D329" s="3">
        <v>1.70996845E9</v>
      </c>
      <c r="E329" s="4" t="s">
        <v>205</v>
      </c>
      <c r="F329" s="3" t="s">
        <v>15</v>
      </c>
    </row>
    <row r="330">
      <c r="A330" s="3">
        <v>7086.0</v>
      </c>
      <c r="B330" s="3" t="s">
        <v>206</v>
      </c>
      <c r="C330" s="4" t="s">
        <v>207</v>
      </c>
      <c r="D330" s="3">
        <v>1.709275603E9</v>
      </c>
      <c r="E330" s="3" t="s">
        <v>63</v>
      </c>
      <c r="F330" s="3" t="s">
        <v>15</v>
      </c>
    </row>
    <row r="331">
      <c r="A331" s="3">
        <v>9683.0</v>
      </c>
      <c r="B331" s="3" t="s">
        <v>208</v>
      </c>
      <c r="C331" s="3" t="s">
        <v>209</v>
      </c>
      <c r="D331" s="3">
        <v>1.709561495E9</v>
      </c>
      <c r="E331" s="3" t="s">
        <v>156</v>
      </c>
      <c r="F331" s="3" t="s">
        <v>15</v>
      </c>
    </row>
    <row r="332">
      <c r="A332" s="3">
        <v>5833.0</v>
      </c>
      <c r="B332" s="3" t="s">
        <v>210</v>
      </c>
      <c r="C332" s="3" t="s">
        <v>211</v>
      </c>
      <c r="D332" s="3">
        <v>1.709458077E9</v>
      </c>
      <c r="E332" s="3" t="s">
        <v>212</v>
      </c>
      <c r="F332" s="3" t="s">
        <v>15</v>
      </c>
    </row>
    <row r="333">
      <c r="A333" s="3">
        <v>773.0</v>
      </c>
      <c r="B333" s="3" t="s">
        <v>213</v>
      </c>
      <c r="C333" s="3" t="s">
        <v>214</v>
      </c>
      <c r="D333" s="3">
        <v>1.709733512E9</v>
      </c>
      <c r="E333" s="3" t="s">
        <v>215</v>
      </c>
      <c r="F333" s="3" t="s">
        <v>15</v>
      </c>
    </row>
    <row r="334">
      <c r="A334" s="3">
        <v>4232.0</v>
      </c>
      <c r="B334" s="3" t="s">
        <v>216</v>
      </c>
      <c r="C334" s="3" t="s">
        <v>217</v>
      </c>
      <c r="D334" s="3">
        <v>1.709348676E9</v>
      </c>
      <c r="E334" s="3" t="s">
        <v>218</v>
      </c>
      <c r="F334" s="3" t="s">
        <v>15</v>
      </c>
    </row>
    <row r="335">
      <c r="A335" s="3">
        <v>1956.0</v>
      </c>
      <c r="B335" s="3" t="s">
        <v>219</v>
      </c>
      <c r="C335" s="3" t="s">
        <v>718</v>
      </c>
      <c r="D335" s="3" t="s">
        <v>719</v>
      </c>
      <c r="E335" s="3" t="s">
        <v>720</v>
      </c>
      <c r="F335" s="3" t="s">
        <v>721</v>
      </c>
      <c r="G335" s="3" t="s">
        <v>722</v>
      </c>
    </row>
    <row r="336">
      <c r="A336" s="3">
        <v>7199.0</v>
      </c>
      <c r="B336" s="3" t="s">
        <v>221</v>
      </c>
      <c r="C336" s="3" t="s">
        <v>222</v>
      </c>
      <c r="D336" s="3">
        <v>1.711042984E9</v>
      </c>
      <c r="E336" s="3" t="s">
        <v>223</v>
      </c>
      <c r="F336" s="3" t="s">
        <v>15</v>
      </c>
    </row>
    <row r="337">
      <c r="A337" s="3">
        <v>9185.0</v>
      </c>
      <c r="B337" s="3" t="s">
        <v>224</v>
      </c>
      <c r="C337" s="3" t="s">
        <v>225</v>
      </c>
      <c r="D337" s="3">
        <v>1.710353463E9</v>
      </c>
      <c r="E337" s="3" t="s">
        <v>226</v>
      </c>
      <c r="F337" s="3" t="s">
        <v>15</v>
      </c>
    </row>
    <row r="338">
      <c r="A338" s="3">
        <v>6977.0</v>
      </c>
      <c r="B338" s="3" t="s">
        <v>227</v>
      </c>
      <c r="C338" s="3" t="s">
        <v>723</v>
      </c>
      <c r="D338" s="3" t="s">
        <v>724</v>
      </c>
      <c r="E338" s="3">
        <v>1.709253125E9</v>
      </c>
      <c r="F338" s="3" t="s">
        <v>63</v>
      </c>
      <c r="G338" s="3" t="s">
        <v>15</v>
      </c>
    </row>
    <row r="339">
      <c r="A339" s="3">
        <v>8260.0</v>
      </c>
      <c r="B339" s="3" t="s">
        <v>229</v>
      </c>
      <c r="C339" s="3" t="s">
        <v>230</v>
      </c>
      <c r="D339" s="3">
        <v>1.709807106E9</v>
      </c>
      <c r="E339" s="3" t="s">
        <v>231</v>
      </c>
      <c r="F339" s="3" t="s">
        <v>15</v>
      </c>
    </row>
    <row r="340">
      <c r="A340" s="3">
        <v>4220.0</v>
      </c>
      <c r="B340" s="3" t="s">
        <v>232</v>
      </c>
      <c r="C340" s="3" t="s">
        <v>233</v>
      </c>
      <c r="D340" s="3">
        <v>1.709333783E9</v>
      </c>
      <c r="E340" s="3" t="s">
        <v>218</v>
      </c>
      <c r="F340" s="3" t="s">
        <v>15</v>
      </c>
    </row>
    <row r="341">
      <c r="A341" s="3">
        <v>7277.0</v>
      </c>
      <c r="B341" s="3" t="s">
        <v>234</v>
      </c>
      <c r="C341" s="3" t="s">
        <v>235</v>
      </c>
      <c r="D341" s="3">
        <v>1.711003612E9</v>
      </c>
      <c r="E341" s="3" t="s">
        <v>223</v>
      </c>
      <c r="F341" s="3" t="s">
        <v>15</v>
      </c>
    </row>
    <row r="342">
      <c r="A342" s="3">
        <v>7396.0</v>
      </c>
      <c r="B342" s="3" t="s">
        <v>236</v>
      </c>
      <c r="C342" s="3" t="s">
        <v>237</v>
      </c>
      <c r="D342" s="3">
        <v>1.709825051E9</v>
      </c>
      <c r="E342" s="3" t="s">
        <v>36</v>
      </c>
      <c r="F342" s="3" t="s">
        <v>15</v>
      </c>
    </row>
    <row r="343">
      <c r="A343" s="3">
        <v>8321.0</v>
      </c>
      <c r="B343" s="3" t="s">
        <v>238</v>
      </c>
      <c r="C343" s="3" t="s">
        <v>725</v>
      </c>
      <c r="D343" s="3" t="s">
        <v>726</v>
      </c>
      <c r="E343" s="3">
        <v>1.709852653E9</v>
      </c>
      <c r="F343" s="3" t="s">
        <v>231</v>
      </c>
      <c r="G343" s="3" t="s">
        <v>15</v>
      </c>
    </row>
    <row r="344">
      <c r="A344" s="3">
        <v>4662.0</v>
      </c>
      <c r="B344" s="3" t="s">
        <v>240</v>
      </c>
      <c r="C344" s="3" t="s">
        <v>727</v>
      </c>
      <c r="D344" s="3" t="s">
        <v>728</v>
      </c>
      <c r="E344" s="3">
        <v>1.709426148E9</v>
      </c>
      <c r="F344" s="3" t="s">
        <v>242</v>
      </c>
      <c r="G344" s="3" t="s">
        <v>15</v>
      </c>
    </row>
    <row r="345">
      <c r="A345" s="3">
        <v>9354.0</v>
      </c>
      <c r="B345" s="3" t="s">
        <v>243</v>
      </c>
      <c r="C345" s="3" t="s">
        <v>244</v>
      </c>
      <c r="D345" s="3">
        <v>1.710253007E9</v>
      </c>
      <c r="E345" s="3" t="s">
        <v>245</v>
      </c>
      <c r="F345" s="3" t="s">
        <v>15</v>
      </c>
    </row>
    <row r="346">
      <c r="A346" s="3">
        <v>9017.0</v>
      </c>
      <c r="B346" s="3" t="s">
        <v>246</v>
      </c>
      <c r="C346" s="3" t="s">
        <v>247</v>
      </c>
      <c r="D346" s="3">
        <v>1.710474546E9</v>
      </c>
      <c r="E346" s="3" t="s">
        <v>248</v>
      </c>
      <c r="F346" s="3" t="s">
        <v>15</v>
      </c>
    </row>
    <row r="347">
      <c r="A347" s="3">
        <v>9123.0</v>
      </c>
      <c r="B347" s="3" t="s">
        <v>249</v>
      </c>
      <c r="C347" s="3" t="s">
        <v>729</v>
      </c>
      <c r="D347" s="3" t="s">
        <v>730</v>
      </c>
      <c r="E347" s="3" t="s">
        <v>731</v>
      </c>
      <c r="F347" s="3">
        <v>1.71084269E9</v>
      </c>
      <c r="G347" s="3" t="s">
        <v>251</v>
      </c>
    </row>
    <row r="348">
      <c r="A348" s="3">
        <v>10216.0</v>
      </c>
      <c r="B348" s="3" t="s">
        <v>252</v>
      </c>
      <c r="C348" s="3" t="s">
        <v>732</v>
      </c>
      <c r="D348" s="3" t="s">
        <v>733</v>
      </c>
      <c r="E348" s="3">
        <v>1.710784383E9</v>
      </c>
      <c r="F348" s="3" t="s">
        <v>254</v>
      </c>
      <c r="G348" s="3" t="s">
        <v>15</v>
      </c>
    </row>
    <row r="349">
      <c r="A349" s="3">
        <v>2738.0</v>
      </c>
      <c r="B349" s="3" t="s">
        <v>255</v>
      </c>
      <c r="C349" s="3" t="s">
        <v>256</v>
      </c>
      <c r="D349" s="3">
        <v>1.708201387E9</v>
      </c>
      <c r="E349" s="3" t="s">
        <v>257</v>
      </c>
      <c r="F349" s="3" t="s">
        <v>15</v>
      </c>
    </row>
    <row r="350">
      <c r="A350" s="3">
        <v>7738.0</v>
      </c>
      <c r="B350" s="3" t="s">
        <v>258</v>
      </c>
      <c r="C350" s="3" t="s">
        <v>259</v>
      </c>
      <c r="D350" s="3">
        <v>1.71067301E9</v>
      </c>
      <c r="E350" s="3" t="s">
        <v>138</v>
      </c>
      <c r="F350" s="3" t="s">
        <v>15</v>
      </c>
    </row>
    <row r="351">
      <c r="A351" s="3">
        <v>6317.0</v>
      </c>
      <c r="B351" s="3" t="s">
        <v>260</v>
      </c>
      <c r="C351" s="3" t="s">
        <v>734</v>
      </c>
      <c r="D351" s="3" t="s">
        <v>735</v>
      </c>
      <c r="E351" s="3" t="s">
        <v>736</v>
      </c>
      <c r="F351" s="3">
        <v>1.71052301E9</v>
      </c>
      <c r="G351" s="3" t="s">
        <v>57</v>
      </c>
    </row>
    <row r="352">
      <c r="A352" s="3">
        <v>7870.0</v>
      </c>
      <c r="B352" s="3" t="s">
        <v>262</v>
      </c>
      <c r="C352" s="3" t="s">
        <v>737</v>
      </c>
      <c r="D352" s="3" t="s">
        <v>738</v>
      </c>
      <c r="E352" s="3">
        <v>1.708540943E9</v>
      </c>
      <c r="F352" s="3" t="s">
        <v>60</v>
      </c>
      <c r="G352" s="3" t="s">
        <v>15</v>
      </c>
    </row>
    <row r="353">
      <c r="A353" s="3">
        <v>2891.0</v>
      </c>
      <c r="B353" s="3" t="s">
        <v>264</v>
      </c>
      <c r="C353" s="3" t="s">
        <v>739</v>
      </c>
      <c r="D353" s="3" t="s">
        <v>740</v>
      </c>
      <c r="E353" s="3" t="s">
        <v>741</v>
      </c>
      <c r="F353" s="3">
        <v>1.710368525E9</v>
      </c>
      <c r="G353" s="3" t="s">
        <v>266</v>
      </c>
    </row>
    <row r="354">
      <c r="A354" s="3">
        <v>7910.0</v>
      </c>
      <c r="B354" s="3" t="s">
        <v>267</v>
      </c>
      <c r="C354" s="3" t="s">
        <v>268</v>
      </c>
      <c r="D354" s="3">
        <v>1.708557399E9</v>
      </c>
      <c r="E354" s="3" t="s">
        <v>60</v>
      </c>
      <c r="F354" s="3" t="s">
        <v>15</v>
      </c>
    </row>
    <row r="355">
      <c r="A355" s="3">
        <v>7712.0</v>
      </c>
      <c r="B355" s="3" t="s">
        <v>269</v>
      </c>
      <c r="C355" s="3" t="s">
        <v>270</v>
      </c>
      <c r="D355" s="3">
        <v>1.710663076E9</v>
      </c>
      <c r="E355" s="3" t="s">
        <v>138</v>
      </c>
      <c r="F355" s="3" t="s">
        <v>15</v>
      </c>
    </row>
    <row r="356">
      <c r="A356" s="3">
        <v>8196.0</v>
      </c>
      <c r="B356" s="3" t="s">
        <v>271</v>
      </c>
      <c r="C356" s="3" t="s">
        <v>742</v>
      </c>
      <c r="D356" s="3" t="s">
        <v>743</v>
      </c>
      <c r="E356" s="3">
        <v>1.708848482E9</v>
      </c>
      <c r="F356" s="3" t="s">
        <v>273</v>
      </c>
      <c r="G356" s="3" t="s">
        <v>15</v>
      </c>
    </row>
    <row r="357">
      <c r="A357" s="3">
        <v>8409.0</v>
      </c>
      <c r="B357" s="3" t="s">
        <v>274</v>
      </c>
      <c r="C357" s="3" t="s">
        <v>744</v>
      </c>
      <c r="D357" s="3" t="s">
        <v>745</v>
      </c>
      <c r="E357" s="3">
        <v>1.708465538E9</v>
      </c>
      <c r="F357" s="3" t="s">
        <v>48</v>
      </c>
      <c r="G357" s="3" t="s">
        <v>15</v>
      </c>
    </row>
    <row r="358">
      <c r="A358" s="3">
        <v>4113.0</v>
      </c>
      <c r="B358" s="3" t="s">
        <v>276</v>
      </c>
      <c r="C358" s="3" t="s">
        <v>746</v>
      </c>
      <c r="D358" s="3" t="s">
        <v>747</v>
      </c>
      <c r="E358" s="3">
        <v>1.708492338E9</v>
      </c>
      <c r="F358" s="3" t="s">
        <v>95</v>
      </c>
      <c r="G358" s="3" t="s">
        <v>15</v>
      </c>
    </row>
    <row r="359">
      <c r="A359" s="3">
        <v>519.0</v>
      </c>
      <c r="B359" s="3" t="s">
        <v>278</v>
      </c>
      <c r="C359" s="3" t="s">
        <v>279</v>
      </c>
      <c r="D359" s="3">
        <v>1.709764298E9</v>
      </c>
      <c r="E359" s="3" t="s">
        <v>126</v>
      </c>
      <c r="F359" s="3" t="s">
        <v>15</v>
      </c>
    </row>
    <row r="360">
      <c r="A360" s="3">
        <v>7025.0</v>
      </c>
      <c r="B360" s="3" t="s">
        <v>280</v>
      </c>
      <c r="C360" s="3" t="s">
        <v>281</v>
      </c>
      <c r="D360" s="3">
        <v>1.709254853E9</v>
      </c>
      <c r="E360" s="3" t="s">
        <v>63</v>
      </c>
      <c r="F360" s="3" t="s">
        <v>15</v>
      </c>
    </row>
    <row r="361">
      <c r="A361" s="3">
        <v>2823.0</v>
      </c>
      <c r="B361" s="3" t="s">
        <v>282</v>
      </c>
      <c r="C361" s="3" t="s">
        <v>748</v>
      </c>
      <c r="D361" s="3" t="s">
        <v>749</v>
      </c>
      <c r="E361" s="3">
        <v>1.70857191E9</v>
      </c>
      <c r="F361" s="3" t="s">
        <v>284</v>
      </c>
      <c r="G361" s="3" t="s">
        <v>15</v>
      </c>
    </row>
    <row r="362">
      <c r="A362" s="3">
        <v>1573.0</v>
      </c>
      <c r="B362" s="3" t="s">
        <v>285</v>
      </c>
      <c r="C362" s="3" t="s">
        <v>286</v>
      </c>
      <c r="D362" s="3">
        <v>1.710185902E9</v>
      </c>
      <c r="E362" s="3" t="s">
        <v>287</v>
      </c>
      <c r="F362" s="3" t="s">
        <v>15</v>
      </c>
    </row>
    <row r="363">
      <c r="A363" s="3">
        <v>2242.0</v>
      </c>
      <c r="B363" s="3" t="s">
        <v>288</v>
      </c>
      <c r="C363" s="3" t="s">
        <v>750</v>
      </c>
      <c r="D363" s="3" t="s">
        <v>751</v>
      </c>
      <c r="E363" s="3" t="s">
        <v>752</v>
      </c>
      <c r="F363" s="3" t="s">
        <v>753</v>
      </c>
      <c r="G363" s="3">
        <v>1.710095936E9</v>
      </c>
    </row>
    <row r="364">
      <c r="A364" s="3">
        <v>9371.0</v>
      </c>
      <c r="B364" s="3" t="s">
        <v>290</v>
      </c>
      <c r="C364" s="3" t="s">
        <v>291</v>
      </c>
      <c r="D364" s="3">
        <v>1.710121232E9</v>
      </c>
      <c r="E364" s="3" t="s">
        <v>120</v>
      </c>
      <c r="F364" s="3" t="s">
        <v>15</v>
      </c>
    </row>
    <row r="365">
      <c r="A365" s="3">
        <v>10723.0</v>
      </c>
      <c r="B365" s="3" t="s">
        <v>292</v>
      </c>
      <c r="C365" s="3" t="s">
        <v>754</v>
      </c>
      <c r="D365" s="3" t="s">
        <v>755</v>
      </c>
      <c r="E365" s="3" t="s">
        <v>756</v>
      </c>
      <c r="F365" s="3">
        <v>1.709681163E9</v>
      </c>
      <c r="G365" s="3" t="s">
        <v>294</v>
      </c>
    </row>
    <row r="366">
      <c r="A366" s="3">
        <v>6924.0</v>
      </c>
      <c r="B366" s="3" t="s">
        <v>295</v>
      </c>
      <c r="C366" s="3" t="s">
        <v>296</v>
      </c>
      <c r="D366" s="3">
        <v>1.710629586E9</v>
      </c>
      <c r="E366" s="3" t="s">
        <v>150</v>
      </c>
      <c r="F366" s="3" t="s">
        <v>15</v>
      </c>
    </row>
    <row r="367">
      <c r="A367" s="3">
        <v>8842.0</v>
      </c>
      <c r="B367" s="3" t="s">
        <v>297</v>
      </c>
      <c r="C367" s="3" t="s">
        <v>298</v>
      </c>
      <c r="D367" s="3">
        <v>1.708701657E9</v>
      </c>
      <c r="E367" s="3" t="s">
        <v>299</v>
      </c>
      <c r="F367" s="3" t="s">
        <v>15</v>
      </c>
    </row>
    <row r="368">
      <c r="A368" s="3">
        <v>3345.0</v>
      </c>
      <c r="B368" s="3" t="s">
        <v>300</v>
      </c>
      <c r="C368" s="3" t="s">
        <v>301</v>
      </c>
      <c r="D368" s="3">
        <v>1.709008176E9</v>
      </c>
      <c r="E368" s="3" t="s">
        <v>54</v>
      </c>
      <c r="F368" s="3" t="s">
        <v>15</v>
      </c>
    </row>
    <row r="369">
      <c r="A369" s="3">
        <v>5349.0</v>
      </c>
      <c r="B369" s="3" t="s">
        <v>302</v>
      </c>
      <c r="C369" s="3" t="s">
        <v>303</v>
      </c>
      <c r="D369" s="3">
        <v>1.708189537E9</v>
      </c>
      <c r="E369" s="3" t="s">
        <v>304</v>
      </c>
      <c r="F369" s="3" t="s">
        <v>15</v>
      </c>
    </row>
    <row r="370">
      <c r="A370" s="3">
        <v>4450.0</v>
      </c>
      <c r="B370" s="3" t="s">
        <v>305</v>
      </c>
      <c r="C370" s="3" t="s">
        <v>306</v>
      </c>
      <c r="D370" s="3">
        <v>1.709318359E9</v>
      </c>
      <c r="E370" s="3" t="s">
        <v>307</v>
      </c>
      <c r="F370" s="3" t="s">
        <v>15</v>
      </c>
    </row>
    <row r="371">
      <c r="A371" s="3">
        <v>9042.0</v>
      </c>
      <c r="B371" s="3" t="s">
        <v>308</v>
      </c>
      <c r="C371" s="3" t="s">
        <v>309</v>
      </c>
      <c r="D371" s="3">
        <v>1.709305362E9</v>
      </c>
      <c r="E371" s="3" t="s">
        <v>69</v>
      </c>
      <c r="F371" s="3" t="s">
        <v>15</v>
      </c>
    </row>
    <row r="372">
      <c r="A372" s="3">
        <v>6403.0</v>
      </c>
      <c r="B372" s="3" t="s">
        <v>310</v>
      </c>
      <c r="C372" s="3" t="s">
        <v>311</v>
      </c>
      <c r="D372" s="3">
        <v>1.710533522E9</v>
      </c>
      <c r="E372" s="3" t="s">
        <v>57</v>
      </c>
      <c r="F372" s="3" t="s">
        <v>15</v>
      </c>
    </row>
    <row r="373">
      <c r="A373" s="3">
        <v>8968.0</v>
      </c>
      <c r="B373" s="3" t="s">
        <v>312</v>
      </c>
      <c r="C373" s="3" t="s">
        <v>313</v>
      </c>
      <c r="D373" s="3">
        <v>1.710431112E9</v>
      </c>
      <c r="E373" s="3" t="s">
        <v>248</v>
      </c>
      <c r="F373" s="3" t="s">
        <v>15</v>
      </c>
    </row>
    <row r="374">
      <c r="A374" s="3">
        <v>4705.0</v>
      </c>
      <c r="B374" s="3" t="s">
        <v>314</v>
      </c>
      <c r="C374" s="3" t="s">
        <v>315</v>
      </c>
      <c r="D374" s="3">
        <v>1.708184038E9</v>
      </c>
      <c r="E374" s="3" t="s">
        <v>316</v>
      </c>
      <c r="F374" s="3" t="s">
        <v>15</v>
      </c>
    </row>
    <row r="375">
      <c r="A375" s="3">
        <v>3864.0</v>
      </c>
      <c r="B375" s="3" t="s">
        <v>317</v>
      </c>
      <c r="C375" s="3" t="s">
        <v>318</v>
      </c>
      <c r="D375" s="3">
        <v>1.710551003E9</v>
      </c>
      <c r="E375" s="3" t="s">
        <v>319</v>
      </c>
      <c r="F375" s="3" t="s">
        <v>15</v>
      </c>
    </row>
    <row r="376">
      <c r="A376" s="3">
        <v>3960.0</v>
      </c>
      <c r="B376" s="3" t="s">
        <v>320</v>
      </c>
      <c r="C376" s="3" t="s">
        <v>757</v>
      </c>
      <c r="D376" s="3" t="s">
        <v>758</v>
      </c>
      <c r="E376" s="3">
        <v>1.710602582E9</v>
      </c>
      <c r="F376" s="3" t="s">
        <v>319</v>
      </c>
      <c r="G376" s="3" t="s">
        <v>15</v>
      </c>
    </row>
    <row r="377">
      <c r="A377" s="3">
        <v>9436.0</v>
      </c>
      <c r="B377" s="3" t="s">
        <v>322</v>
      </c>
      <c r="C377" s="3" t="s">
        <v>759</v>
      </c>
      <c r="D377" s="3" t="s">
        <v>760</v>
      </c>
      <c r="E377" s="3">
        <v>1.71014351E9</v>
      </c>
      <c r="F377" s="3" t="s">
        <v>120</v>
      </c>
      <c r="G377" s="3" t="s">
        <v>15</v>
      </c>
    </row>
    <row r="378">
      <c r="A378" s="3">
        <v>2011.0</v>
      </c>
      <c r="B378" s="3" t="s">
        <v>324</v>
      </c>
      <c r="C378" s="3" t="s">
        <v>325</v>
      </c>
      <c r="D378" s="3">
        <v>1.710484133E9</v>
      </c>
      <c r="E378" s="3" t="s">
        <v>83</v>
      </c>
      <c r="F378" s="3" t="s">
        <v>15</v>
      </c>
    </row>
    <row r="379">
      <c r="A379" s="3">
        <v>10387.0</v>
      </c>
      <c r="B379" s="3" t="s">
        <v>326</v>
      </c>
      <c r="C379" s="3" t="s">
        <v>761</v>
      </c>
      <c r="D379" s="3" t="s">
        <v>762</v>
      </c>
      <c r="E379" s="3">
        <v>1.709333329E9</v>
      </c>
      <c r="F379" s="3" t="s">
        <v>328</v>
      </c>
      <c r="G379" s="3" t="s">
        <v>15</v>
      </c>
    </row>
    <row r="380">
      <c r="A380" s="3">
        <v>11007.0</v>
      </c>
      <c r="B380" s="3" t="s">
        <v>329</v>
      </c>
      <c r="C380" s="3" t="s">
        <v>330</v>
      </c>
      <c r="D380" s="3">
        <v>1.708891711E9</v>
      </c>
      <c r="E380" s="3" t="s">
        <v>331</v>
      </c>
      <c r="F380" s="3" t="s">
        <v>15</v>
      </c>
    </row>
    <row r="381">
      <c r="A381" s="3">
        <v>3652.0</v>
      </c>
      <c r="B381" s="3" t="s">
        <v>332</v>
      </c>
      <c r="C381" s="3" t="s">
        <v>333</v>
      </c>
      <c r="D381" s="3">
        <v>1.710556036E9</v>
      </c>
      <c r="E381" s="3" t="s">
        <v>334</v>
      </c>
      <c r="F381" s="3" t="s">
        <v>15</v>
      </c>
    </row>
    <row r="382">
      <c r="A382" s="3">
        <v>3419.0</v>
      </c>
      <c r="B382" s="3" t="s">
        <v>335</v>
      </c>
      <c r="C382" s="3" t="s">
        <v>336</v>
      </c>
      <c r="D382" s="3">
        <v>1.708469552E9</v>
      </c>
      <c r="E382" s="3" t="s">
        <v>92</v>
      </c>
      <c r="F382" s="3" t="s">
        <v>15</v>
      </c>
    </row>
    <row r="383">
      <c r="A383" s="3">
        <v>6036.0</v>
      </c>
      <c r="B383" s="3" t="s">
        <v>337</v>
      </c>
      <c r="C383" s="3" t="s">
        <v>338</v>
      </c>
      <c r="D383" s="3">
        <v>1.710765615E9</v>
      </c>
      <c r="E383" s="3" t="s">
        <v>78</v>
      </c>
      <c r="F383" s="3" t="s">
        <v>15</v>
      </c>
    </row>
    <row r="384">
      <c r="A384" s="3">
        <v>8324.0</v>
      </c>
      <c r="B384" s="3" t="s">
        <v>339</v>
      </c>
      <c r="C384" s="3" t="s">
        <v>340</v>
      </c>
      <c r="D384" s="3">
        <v>1.709857582E9</v>
      </c>
      <c r="E384" s="3" t="s">
        <v>231</v>
      </c>
      <c r="F384" s="3" t="s">
        <v>15</v>
      </c>
    </row>
    <row r="385">
      <c r="A385" s="3">
        <v>9205.0</v>
      </c>
      <c r="B385" s="3" t="s">
        <v>341</v>
      </c>
      <c r="C385" s="3" t="s">
        <v>342</v>
      </c>
      <c r="D385" s="3">
        <v>1.710355313E9</v>
      </c>
      <c r="E385" s="3" t="s">
        <v>226</v>
      </c>
      <c r="F385" s="3" t="s">
        <v>15</v>
      </c>
    </row>
    <row r="386">
      <c r="A386" s="3">
        <v>8783.0</v>
      </c>
      <c r="B386" s="3" t="s">
        <v>343</v>
      </c>
      <c r="C386" s="3" t="s">
        <v>763</v>
      </c>
      <c r="D386" s="3" t="s">
        <v>764</v>
      </c>
      <c r="E386" s="3">
        <v>1.708983681E9</v>
      </c>
      <c r="F386" s="3" t="s">
        <v>185</v>
      </c>
      <c r="G386" s="3" t="s">
        <v>15</v>
      </c>
    </row>
    <row r="387">
      <c r="A387" s="3">
        <v>3002.0</v>
      </c>
      <c r="B387" s="3" t="s">
        <v>345</v>
      </c>
      <c r="C387" s="3" t="s">
        <v>765</v>
      </c>
      <c r="D387" s="3" t="s">
        <v>766</v>
      </c>
      <c r="E387" s="3">
        <v>1.710542195E9</v>
      </c>
      <c r="F387" s="3" t="s">
        <v>347</v>
      </c>
      <c r="G387" s="3" t="s">
        <v>15</v>
      </c>
    </row>
    <row r="388">
      <c r="A388" s="3">
        <v>3176.0</v>
      </c>
      <c r="B388" s="3" t="s">
        <v>348</v>
      </c>
      <c r="C388" s="3" t="s">
        <v>767</v>
      </c>
      <c r="D388" s="3" t="s">
        <v>768</v>
      </c>
      <c r="E388" s="3">
        <v>1.708146725E9</v>
      </c>
      <c r="F388" s="3" t="s">
        <v>107</v>
      </c>
      <c r="G388" s="3" t="s">
        <v>15</v>
      </c>
    </row>
    <row r="389">
      <c r="A389" s="3">
        <v>10316.0</v>
      </c>
      <c r="B389" s="3" t="s">
        <v>350</v>
      </c>
      <c r="C389" s="3" t="s">
        <v>351</v>
      </c>
      <c r="D389" s="3">
        <v>1.709059355E9</v>
      </c>
      <c r="E389" s="3" t="s">
        <v>352</v>
      </c>
      <c r="F389" s="3" t="s">
        <v>15</v>
      </c>
    </row>
    <row r="390">
      <c r="A390" s="3">
        <v>9981.0</v>
      </c>
      <c r="B390" s="3" t="s">
        <v>353</v>
      </c>
      <c r="C390" s="3" t="s">
        <v>769</v>
      </c>
      <c r="D390" s="3" t="s">
        <v>770</v>
      </c>
      <c r="E390" s="3">
        <v>1.710669538E9</v>
      </c>
      <c r="F390" s="3" t="s">
        <v>86</v>
      </c>
      <c r="G390" s="3" t="s">
        <v>15</v>
      </c>
    </row>
    <row r="391">
      <c r="A391" s="3">
        <v>1795.0</v>
      </c>
      <c r="B391" s="3" t="s">
        <v>355</v>
      </c>
      <c r="C391" s="3" t="s">
        <v>356</v>
      </c>
      <c r="D391" s="3">
        <v>1.709958729E9</v>
      </c>
      <c r="E391" s="3" t="s">
        <v>89</v>
      </c>
      <c r="F391" s="3" t="s">
        <v>15</v>
      </c>
    </row>
    <row r="392">
      <c r="A392" s="3">
        <v>9515.0</v>
      </c>
      <c r="B392" s="3" t="s">
        <v>357</v>
      </c>
      <c r="C392" s="3" t="s">
        <v>358</v>
      </c>
      <c r="D392" s="3">
        <v>1.709166055E9</v>
      </c>
      <c r="E392" s="3" t="s">
        <v>359</v>
      </c>
      <c r="F392" s="3" t="s">
        <v>15</v>
      </c>
    </row>
    <row r="393">
      <c r="A393" s="3">
        <v>6843.0</v>
      </c>
      <c r="B393" s="3" t="s">
        <v>360</v>
      </c>
      <c r="C393" s="3" t="s">
        <v>361</v>
      </c>
      <c r="D393" s="3">
        <v>1.710560964E9</v>
      </c>
      <c r="E393" s="3" t="s">
        <v>150</v>
      </c>
      <c r="F393" s="3" t="s">
        <v>15</v>
      </c>
    </row>
    <row r="394">
      <c r="A394" s="3">
        <v>8830.0</v>
      </c>
      <c r="B394" s="3" t="s">
        <v>362</v>
      </c>
      <c r="C394" s="3" t="s">
        <v>363</v>
      </c>
      <c r="D394" s="3">
        <v>1.708652429E9</v>
      </c>
      <c r="E394" s="3" t="s">
        <v>299</v>
      </c>
      <c r="F394" s="3" t="s">
        <v>15</v>
      </c>
    </row>
    <row r="395">
      <c r="A395" s="3">
        <v>1196.0</v>
      </c>
      <c r="B395" s="3" t="s">
        <v>364</v>
      </c>
      <c r="C395" s="3" t="s">
        <v>365</v>
      </c>
      <c r="D395" s="3">
        <v>1.70835796E9</v>
      </c>
      <c r="E395" s="3" t="s">
        <v>198</v>
      </c>
      <c r="F395" s="3" t="s">
        <v>15</v>
      </c>
    </row>
    <row r="396">
      <c r="A396" s="3">
        <v>5608.0</v>
      </c>
      <c r="B396" s="3" t="s">
        <v>366</v>
      </c>
      <c r="C396" s="3" t="s">
        <v>771</v>
      </c>
      <c r="D396" s="3" t="s">
        <v>772</v>
      </c>
      <c r="E396" s="3">
        <v>1.710668066E9</v>
      </c>
      <c r="F396" s="3" t="s">
        <v>368</v>
      </c>
      <c r="G396" s="3" t="s">
        <v>15</v>
      </c>
    </row>
    <row r="397">
      <c r="A397" s="3">
        <v>10163.0</v>
      </c>
      <c r="B397" s="3" t="s">
        <v>369</v>
      </c>
      <c r="C397" s="3" t="s">
        <v>773</v>
      </c>
      <c r="D397" s="3" t="s">
        <v>774</v>
      </c>
      <c r="E397" s="3" t="s">
        <v>775</v>
      </c>
      <c r="F397" s="3">
        <v>1.709842115E9</v>
      </c>
      <c r="G397" s="3" t="s">
        <v>371</v>
      </c>
    </row>
    <row r="398">
      <c r="A398" s="3">
        <v>5058.0</v>
      </c>
      <c r="B398" s="3" t="s">
        <v>372</v>
      </c>
      <c r="C398" s="3" t="s">
        <v>776</v>
      </c>
      <c r="D398" s="3" t="s">
        <v>777</v>
      </c>
      <c r="E398" s="3">
        <v>1.710174868E9</v>
      </c>
      <c r="F398" s="3" t="s">
        <v>374</v>
      </c>
      <c r="G398" s="3" t="s">
        <v>15</v>
      </c>
    </row>
    <row r="399">
      <c r="A399" s="3">
        <v>7527.0</v>
      </c>
      <c r="B399" s="3" t="s">
        <v>375</v>
      </c>
      <c r="C399" s="3" t="s">
        <v>376</v>
      </c>
      <c r="D399" s="3">
        <v>1.709842483E9</v>
      </c>
      <c r="E399" s="3" t="s">
        <v>36</v>
      </c>
      <c r="F399" s="3" t="s">
        <v>15</v>
      </c>
    </row>
    <row r="400">
      <c r="A400" s="3">
        <v>9163.0</v>
      </c>
      <c r="B400" s="3" t="s">
        <v>377</v>
      </c>
      <c r="C400" s="3" t="s">
        <v>778</v>
      </c>
      <c r="D400" s="3" t="s">
        <v>779</v>
      </c>
      <c r="E400" s="3" t="s">
        <v>780</v>
      </c>
      <c r="F400" s="3">
        <v>1.710872664E9</v>
      </c>
      <c r="G400" s="3" t="s">
        <v>251</v>
      </c>
    </row>
    <row r="401">
      <c r="A401" s="3">
        <v>7275.0</v>
      </c>
      <c r="B401" s="3" t="s">
        <v>379</v>
      </c>
      <c r="C401" s="3" t="s">
        <v>380</v>
      </c>
      <c r="D401" s="3">
        <v>1.710999725E9</v>
      </c>
      <c r="E401" s="3" t="s">
        <v>223</v>
      </c>
      <c r="F401" s="3" t="s">
        <v>15</v>
      </c>
    </row>
    <row r="402">
      <c r="A402" s="3">
        <v>8894.0</v>
      </c>
      <c r="B402" s="3" t="s">
        <v>381</v>
      </c>
      <c r="C402" s="3" t="s">
        <v>382</v>
      </c>
      <c r="D402" s="3">
        <v>1.710023647E9</v>
      </c>
      <c r="E402" s="3" t="s">
        <v>383</v>
      </c>
      <c r="F402" s="3" t="s">
        <v>15</v>
      </c>
    </row>
    <row r="403">
      <c r="A403" s="3">
        <v>812.0</v>
      </c>
      <c r="B403" s="3" t="s">
        <v>384</v>
      </c>
      <c r="C403" s="3" t="s">
        <v>385</v>
      </c>
      <c r="D403" s="3">
        <v>1.709753071E9</v>
      </c>
      <c r="E403" s="3" t="s">
        <v>215</v>
      </c>
      <c r="F403" s="3" t="s">
        <v>15</v>
      </c>
    </row>
    <row r="404">
      <c r="A404" s="3">
        <v>4088.0</v>
      </c>
      <c r="B404" s="3" t="s">
        <v>386</v>
      </c>
      <c r="C404" s="3" t="s">
        <v>387</v>
      </c>
      <c r="D404" s="3">
        <v>1.708485139E9</v>
      </c>
      <c r="E404" s="3" t="s">
        <v>95</v>
      </c>
      <c r="F404" s="3" t="s">
        <v>15</v>
      </c>
    </row>
    <row r="405">
      <c r="A405" s="3">
        <v>4277.0</v>
      </c>
      <c r="B405" s="3" t="s">
        <v>388</v>
      </c>
      <c r="C405" s="3" t="s">
        <v>781</v>
      </c>
      <c r="D405" s="3" t="s">
        <v>782</v>
      </c>
      <c r="E405" s="3">
        <v>1.70933692E9</v>
      </c>
      <c r="F405" s="3" t="s">
        <v>218</v>
      </c>
      <c r="G405" s="3" t="s">
        <v>15</v>
      </c>
    </row>
    <row r="406">
      <c r="A406" s="3">
        <v>10685.0</v>
      </c>
      <c r="B406" s="3" t="s">
        <v>390</v>
      </c>
      <c r="C406" s="3" t="s">
        <v>391</v>
      </c>
      <c r="D406" s="3">
        <v>1.710391341E9</v>
      </c>
      <c r="E406" s="3" t="s">
        <v>392</v>
      </c>
      <c r="F406" s="3" t="s">
        <v>15</v>
      </c>
    </row>
    <row r="407">
      <c r="A407" s="3">
        <v>6398.0</v>
      </c>
      <c r="B407" s="3" t="s">
        <v>393</v>
      </c>
      <c r="C407" s="3" t="s">
        <v>783</v>
      </c>
      <c r="D407" s="3" t="s">
        <v>784</v>
      </c>
      <c r="E407" s="3">
        <v>1.710531267E9</v>
      </c>
      <c r="F407" s="3" t="s">
        <v>57</v>
      </c>
      <c r="G407" s="3" t="s">
        <v>15</v>
      </c>
    </row>
    <row r="408">
      <c r="A408" s="3">
        <v>10567.0</v>
      </c>
      <c r="B408" s="3" t="s">
        <v>395</v>
      </c>
      <c r="C408" s="3" t="s">
        <v>396</v>
      </c>
      <c r="D408" s="3">
        <v>1.710091189E9</v>
      </c>
      <c r="E408" s="3" t="s">
        <v>397</v>
      </c>
      <c r="F408" s="3" t="s">
        <v>15</v>
      </c>
    </row>
    <row r="409">
      <c r="A409" s="3">
        <v>7103.0</v>
      </c>
      <c r="B409" s="3" t="s">
        <v>398</v>
      </c>
      <c r="C409" s="3" t="s">
        <v>399</v>
      </c>
      <c r="D409" s="3">
        <v>1.709302645E9</v>
      </c>
      <c r="E409" s="3" t="s">
        <v>63</v>
      </c>
      <c r="F409" s="3" t="s">
        <v>15</v>
      </c>
    </row>
    <row r="410">
      <c r="A410" s="3">
        <v>5585.0</v>
      </c>
      <c r="B410" s="3" t="s">
        <v>400</v>
      </c>
      <c r="C410" s="3" t="s">
        <v>785</v>
      </c>
      <c r="D410" s="3" t="s">
        <v>786</v>
      </c>
      <c r="E410" s="3" t="s">
        <v>787</v>
      </c>
      <c r="F410" s="3">
        <v>1.709661914E9</v>
      </c>
      <c r="G410" s="3" t="s">
        <v>402</v>
      </c>
    </row>
    <row r="411">
      <c r="A411" s="3">
        <v>7797.0</v>
      </c>
      <c r="B411" s="3" t="s">
        <v>403</v>
      </c>
      <c r="C411" s="3" t="s">
        <v>404</v>
      </c>
      <c r="D411" s="3">
        <v>1.710706998E9</v>
      </c>
      <c r="E411" s="3" t="s">
        <v>138</v>
      </c>
      <c r="F411" s="3" t="s">
        <v>15</v>
      </c>
    </row>
    <row r="412">
      <c r="A412" s="3">
        <v>8674.0</v>
      </c>
      <c r="B412" s="3" t="s">
        <v>405</v>
      </c>
      <c r="C412" s="3" t="s">
        <v>406</v>
      </c>
      <c r="D412" s="3">
        <v>1.709241639E9</v>
      </c>
      <c r="E412" s="3" t="s">
        <v>407</v>
      </c>
      <c r="F412" s="3" t="s">
        <v>15</v>
      </c>
    </row>
    <row r="413">
      <c r="A413" s="3">
        <v>357.0</v>
      </c>
      <c r="B413" s="3" t="s">
        <v>408</v>
      </c>
      <c r="C413" s="3" t="s">
        <v>409</v>
      </c>
      <c r="D413" s="3">
        <v>1.710624668E9</v>
      </c>
      <c r="E413" s="3" t="s">
        <v>123</v>
      </c>
      <c r="F413" s="3" t="s">
        <v>15</v>
      </c>
    </row>
    <row r="414">
      <c r="A414" s="3">
        <v>4600.0</v>
      </c>
      <c r="B414" s="3" t="s">
        <v>410</v>
      </c>
      <c r="C414" s="3" t="s">
        <v>411</v>
      </c>
      <c r="D414" s="3">
        <v>1.70875545E9</v>
      </c>
      <c r="E414" s="3" t="s">
        <v>412</v>
      </c>
      <c r="F414" s="3" t="s">
        <v>15</v>
      </c>
    </row>
    <row r="415">
      <c r="A415" s="3">
        <v>827.0</v>
      </c>
      <c r="B415" s="3" t="s">
        <v>413</v>
      </c>
      <c r="C415" s="3" t="s">
        <v>414</v>
      </c>
      <c r="D415" s="3">
        <v>1.709765023E9</v>
      </c>
      <c r="E415" s="3" t="s">
        <v>215</v>
      </c>
      <c r="F415" s="3" t="s">
        <v>15</v>
      </c>
    </row>
    <row r="416">
      <c r="A416" s="3">
        <v>1514.0</v>
      </c>
      <c r="B416" s="3" t="s">
        <v>415</v>
      </c>
      <c r="C416" s="3" t="s">
        <v>416</v>
      </c>
      <c r="D416" s="3">
        <v>1.710170885E9</v>
      </c>
      <c r="E416" s="3" t="s">
        <v>287</v>
      </c>
      <c r="F416" s="3" t="s">
        <v>15</v>
      </c>
    </row>
    <row r="417">
      <c r="A417" s="3">
        <v>6990.0</v>
      </c>
      <c r="B417" s="3" t="s">
        <v>417</v>
      </c>
      <c r="C417" s="3" t="s">
        <v>788</v>
      </c>
      <c r="D417" s="3" t="s">
        <v>789</v>
      </c>
      <c r="E417" s="3" t="s">
        <v>790</v>
      </c>
      <c r="F417" s="3">
        <v>1.709253006E9</v>
      </c>
      <c r="G417" s="3" t="s">
        <v>63</v>
      </c>
    </row>
    <row r="418">
      <c r="A418" s="3">
        <v>3981.0</v>
      </c>
      <c r="B418" s="3" t="s">
        <v>419</v>
      </c>
      <c r="C418" s="3" t="s">
        <v>420</v>
      </c>
      <c r="D418" s="3">
        <v>1.710538548E9</v>
      </c>
      <c r="E418" s="3" t="s">
        <v>319</v>
      </c>
      <c r="F418" s="3" t="s">
        <v>15</v>
      </c>
    </row>
    <row r="419">
      <c r="A419" s="3">
        <v>10363.0</v>
      </c>
      <c r="B419" s="3" t="s">
        <v>421</v>
      </c>
      <c r="C419" s="3" t="s">
        <v>791</v>
      </c>
      <c r="D419" s="3" t="s">
        <v>792</v>
      </c>
      <c r="E419" s="3">
        <v>1.710317145E9</v>
      </c>
      <c r="F419" s="3" t="s">
        <v>129</v>
      </c>
      <c r="G419" s="3" t="s">
        <v>15</v>
      </c>
    </row>
    <row r="420">
      <c r="A420" s="3">
        <v>8617.0</v>
      </c>
      <c r="B420" s="3" t="s">
        <v>423</v>
      </c>
      <c r="C420" s="3" t="s">
        <v>424</v>
      </c>
      <c r="D420" s="3">
        <v>1.7094994E9</v>
      </c>
      <c r="E420" s="3" t="s">
        <v>425</v>
      </c>
      <c r="F420" s="3" t="s">
        <v>15</v>
      </c>
    </row>
    <row r="421">
      <c r="A421" s="3">
        <v>4855.0</v>
      </c>
      <c r="B421" s="3" t="s">
        <v>426</v>
      </c>
      <c r="C421" s="3" t="s">
        <v>793</v>
      </c>
      <c r="D421" s="3" t="s">
        <v>794</v>
      </c>
      <c r="E421" s="3">
        <v>1.710350368E9</v>
      </c>
      <c r="F421" s="3" t="s">
        <v>104</v>
      </c>
      <c r="G421" s="3" t="s">
        <v>15</v>
      </c>
    </row>
    <row r="422">
      <c r="A422" s="3">
        <v>5011.0</v>
      </c>
      <c r="B422" s="3" t="s">
        <v>428</v>
      </c>
      <c r="C422" s="3" t="s">
        <v>429</v>
      </c>
      <c r="D422" s="3">
        <v>1.710170226E9</v>
      </c>
      <c r="E422" s="3" t="s">
        <v>374</v>
      </c>
      <c r="F422" s="3" t="s">
        <v>15</v>
      </c>
    </row>
    <row r="423">
      <c r="A423" s="3">
        <v>10474.0</v>
      </c>
      <c r="B423" s="3" t="s">
        <v>430</v>
      </c>
      <c r="C423" s="3" t="s">
        <v>795</v>
      </c>
      <c r="D423" s="3" t="s">
        <v>796</v>
      </c>
      <c r="E423" s="3" t="s">
        <v>797</v>
      </c>
      <c r="F423" s="3" t="s">
        <v>798</v>
      </c>
      <c r="G423" s="3">
        <v>1.70904801E9</v>
      </c>
    </row>
    <row r="424">
      <c r="A424" s="3">
        <v>914.0</v>
      </c>
      <c r="B424" s="3" t="s">
        <v>433</v>
      </c>
      <c r="C424" s="3" t="s">
        <v>434</v>
      </c>
      <c r="D424" s="3">
        <v>1.710358707E9</v>
      </c>
      <c r="E424" s="3" t="s">
        <v>66</v>
      </c>
      <c r="F424" s="3" t="s">
        <v>15</v>
      </c>
    </row>
    <row r="425">
      <c r="A425" s="3">
        <v>5321.0</v>
      </c>
      <c r="B425" s="3" t="s">
        <v>435</v>
      </c>
      <c r="C425" s="3" t="s">
        <v>436</v>
      </c>
      <c r="D425" s="3">
        <v>1.708789346E9</v>
      </c>
      <c r="E425" s="3" t="s">
        <v>437</v>
      </c>
      <c r="F425" s="3" t="s">
        <v>15</v>
      </c>
    </row>
    <row r="426">
      <c r="A426" s="3">
        <v>1260.0</v>
      </c>
      <c r="B426" s="3" t="s">
        <v>438</v>
      </c>
      <c r="C426" s="3" t="s">
        <v>799</v>
      </c>
      <c r="D426" s="3" t="s">
        <v>800</v>
      </c>
      <c r="E426" s="3" t="s">
        <v>801</v>
      </c>
      <c r="F426" s="3">
        <v>1.71000257E9</v>
      </c>
      <c r="G426" s="3" t="s">
        <v>440</v>
      </c>
    </row>
    <row r="427">
      <c r="A427" s="3">
        <v>8736.0</v>
      </c>
      <c r="B427" s="3" t="s">
        <v>441</v>
      </c>
      <c r="C427" s="3" t="s">
        <v>442</v>
      </c>
      <c r="D427" s="3">
        <v>1.709302123E9</v>
      </c>
      <c r="E427" s="3" t="s">
        <v>407</v>
      </c>
      <c r="F427" s="3" t="s">
        <v>15</v>
      </c>
    </row>
    <row r="428">
      <c r="A428" s="3">
        <v>1985.0</v>
      </c>
      <c r="B428" s="3" t="s">
        <v>443</v>
      </c>
      <c r="C428" s="3" t="s">
        <v>444</v>
      </c>
      <c r="D428" s="3">
        <v>1.710477681E9</v>
      </c>
      <c r="E428" s="3" t="s">
        <v>83</v>
      </c>
      <c r="F428" s="3" t="s">
        <v>15</v>
      </c>
    </row>
    <row r="429">
      <c r="A429" s="3">
        <v>3819.0</v>
      </c>
      <c r="B429" s="3" t="s">
        <v>445</v>
      </c>
      <c r="C429" s="3" t="s">
        <v>446</v>
      </c>
      <c r="D429" s="3">
        <v>1.708227378E9</v>
      </c>
      <c r="E429" s="3" t="s">
        <v>447</v>
      </c>
      <c r="F429" s="3" t="s">
        <v>15</v>
      </c>
    </row>
    <row r="430">
      <c r="A430" s="3">
        <v>192.0</v>
      </c>
      <c r="B430" s="3" t="s">
        <v>448</v>
      </c>
      <c r="C430" s="3" t="s">
        <v>449</v>
      </c>
      <c r="D430" s="3">
        <v>1.710108215E9</v>
      </c>
      <c r="E430" s="3" t="s">
        <v>450</v>
      </c>
      <c r="F430" s="3" t="s">
        <v>15</v>
      </c>
    </row>
    <row r="431">
      <c r="A431" s="3">
        <v>7537.0</v>
      </c>
      <c r="B431" s="3" t="s">
        <v>451</v>
      </c>
      <c r="C431" s="3" t="s">
        <v>802</v>
      </c>
      <c r="D431" s="3" t="s">
        <v>803</v>
      </c>
      <c r="E431" s="3" t="s">
        <v>804</v>
      </c>
      <c r="F431" s="3" t="s">
        <v>805</v>
      </c>
      <c r="G431" s="3" t="s">
        <v>806</v>
      </c>
    </row>
    <row r="432">
      <c r="A432" s="3">
        <v>5797.0</v>
      </c>
      <c r="B432" s="3" t="s">
        <v>453</v>
      </c>
      <c r="C432" s="3" t="s">
        <v>454</v>
      </c>
      <c r="D432" s="3">
        <v>1.709366906E9</v>
      </c>
      <c r="E432" s="3" t="s">
        <v>455</v>
      </c>
      <c r="F432" s="3" t="s">
        <v>15</v>
      </c>
    </row>
    <row r="433">
      <c r="A433" s="3">
        <v>5786.0</v>
      </c>
      <c r="B433" s="3" t="s">
        <v>456</v>
      </c>
      <c r="C433" s="3" t="s">
        <v>457</v>
      </c>
      <c r="D433" s="3">
        <v>1.709314435E9</v>
      </c>
      <c r="E433" s="3" t="s">
        <v>455</v>
      </c>
      <c r="F433" s="3" t="s">
        <v>15</v>
      </c>
    </row>
    <row r="434">
      <c r="A434" s="3">
        <v>52.0</v>
      </c>
      <c r="B434" s="3" t="s">
        <v>458</v>
      </c>
      <c r="C434" s="3" t="s">
        <v>807</v>
      </c>
      <c r="D434" s="3" t="s">
        <v>808</v>
      </c>
      <c r="E434" s="3">
        <v>1.708062575E9</v>
      </c>
      <c r="F434" s="3" t="s">
        <v>33</v>
      </c>
      <c r="G434" s="3" t="s">
        <v>15</v>
      </c>
    </row>
    <row r="435">
      <c r="A435" s="3">
        <v>7308.0</v>
      </c>
      <c r="B435" s="3" t="s">
        <v>460</v>
      </c>
      <c r="C435" s="3" t="s">
        <v>809</v>
      </c>
      <c r="D435" s="3" t="s">
        <v>810</v>
      </c>
      <c r="E435" s="3" t="s">
        <v>811</v>
      </c>
      <c r="F435" s="3">
        <v>1.709821949E9</v>
      </c>
      <c r="G435" s="3" t="s">
        <v>36</v>
      </c>
    </row>
    <row r="436">
      <c r="A436" s="3">
        <v>5514.0</v>
      </c>
      <c r="B436" s="3" t="s">
        <v>462</v>
      </c>
      <c r="C436" s="3" t="s">
        <v>463</v>
      </c>
      <c r="D436" s="3">
        <v>1.709136655E9</v>
      </c>
      <c r="E436" s="3" t="s">
        <v>464</v>
      </c>
      <c r="F436" s="3" t="s">
        <v>15</v>
      </c>
    </row>
    <row r="437">
      <c r="A437" s="3">
        <v>950.0</v>
      </c>
      <c r="B437" s="3" t="s">
        <v>465</v>
      </c>
      <c r="C437" s="3" t="s">
        <v>466</v>
      </c>
      <c r="D437" s="3">
        <v>1.710345941E9</v>
      </c>
      <c r="E437" s="3" t="s">
        <v>66</v>
      </c>
      <c r="F437" s="3" t="s">
        <v>15</v>
      </c>
    </row>
    <row r="438">
      <c r="A438" s="3">
        <v>6117.0</v>
      </c>
      <c r="B438" s="3" t="s">
        <v>467</v>
      </c>
      <c r="C438" s="3" t="s">
        <v>468</v>
      </c>
      <c r="D438" s="3">
        <v>1.710422174E9</v>
      </c>
      <c r="E438" s="3" t="s">
        <v>469</v>
      </c>
      <c r="F438" s="3" t="s">
        <v>15</v>
      </c>
    </row>
    <row r="439">
      <c r="A439" s="3">
        <v>7500.0</v>
      </c>
      <c r="B439" s="3" t="s">
        <v>470</v>
      </c>
      <c r="C439" s="3" t="s">
        <v>812</v>
      </c>
      <c r="D439" s="3" t="s">
        <v>813</v>
      </c>
      <c r="E439" s="3">
        <v>1.709839616E9</v>
      </c>
      <c r="F439" s="3" t="s">
        <v>36</v>
      </c>
      <c r="G439" s="3" t="s">
        <v>15</v>
      </c>
    </row>
    <row r="440">
      <c r="A440" s="3">
        <v>7762.0</v>
      </c>
      <c r="B440" s="3" t="s">
        <v>472</v>
      </c>
      <c r="C440" s="3" t="s">
        <v>814</v>
      </c>
      <c r="D440" s="3" t="s">
        <v>815</v>
      </c>
      <c r="E440" s="3">
        <v>1.710679838E9</v>
      </c>
      <c r="F440" s="3" t="s">
        <v>138</v>
      </c>
      <c r="G440" s="3" t="s">
        <v>15</v>
      </c>
    </row>
    <row r="441">
      <c r="A441" s="3">
        <v>6585.0</v>
      </c>
      <c r="B441" s="3" t="s">
        <v>474</v>
      </c>
      <c r="C441" s="3" t="s">
        <v>475</v>
      </c>
      <c r="D441" s="3">
        <v>1.710006932E9</v>
      </c>
      <c r="E441" s="3" t="s">
        <v>42</v>
      </c>
      <c r="F441" s="3" t="s">
        <v>15</v>
      </c>
    </row>
    <row r="442">
      <c r="A442" s="3">
        <v>9141.0</v>
      </c>
      <c r="B442" s="3" t="s">
        <v>476</v>
      </c>
      <c r="C442" s="3" t="s">
        <v>816</v>
      </c>
      <c r="D442" s="3" t="s">
        <v>817</v>
      </c>
      <c r="E442" s="3">
        <v>1.710857494E9</v>
      </c>
      <c r="F442" s="3" t="s">
        <v>251</v>
      </c>
      <c r="G442" s="3" t="s">
        <v>15</v>
      </c>
    </row>
    <row r="443">
      <c r="A443" s="3">
        <v>2017.0</v>
      </c>
      <c r="B443" s="3" t="s">
        <v>478</v>
      </c>
      <c r="C443" s="3">
        <v>70.0</v>
      </c>
      <c r="D443" s="3" t="s">
        <v>818</v>
      </c>
      <c r="E443" s="3">
        <v>1.710485462E9</v>
      </c>
      <c r="F443" s="3" t="s">
        <v>83</v>
      </c>
      <c r="G443" s="3" t="s">
        <v>15</v>
      </c>
    </row>
    <row r="444">
      <c r="A444" s="3">
        <v>1925.0</v>
      </c>
      <c r="B444" s="3" t="s">
        <v>480</v>
      </c>
      <c r="C444" s="3" t="s">
        <v>819</v>
      </c>
      <c r="D444" s="3" t="s">
        <v>820</v>
      </c>
      <c r="E444" s="3" t="s">
        <v>821</v>
      </c>
      <c r="F444" s="3" t="s">
        <v>822</v>
      </c>
      <c r="G444" s="3">
        <v>1.710472092E9</v>
      </c>
    </row>
    <row r="445">
      <c r="A445" s="3">
        <v>6150.0</v>
      </c>
      <c r="B445" s="3" t="s">
        <v>482</v>
      </c>
      <c r="C445" s="3" t="s">
        <v>823</v>
      </c>
      <c r="D445" s="3" t="s">
        <v>824</v>
      </c>
      <c r="E445" s="3">
        <v>1.710429955E9</v>
      </c>
      <c r="F445" s="3" t="s">
        <v>469</v>
      </c>
      <c r="G445" s="3" t="s">
        <v>15</v>
      </c>
    </row>
    <row r="446">
      <c r="A446" s="3">
        <v>8177.0</v>
      </c>
      <c r="B446" s="3" t="s">
        <v>484</v>
      </c>
      <c r="C446" s="3" t="s">
        <v>825</v>
      </c>
      <c r="D446" s="3" t="s">
        <v>826</v>
      </c>
      <c r="E446" s="3" t="s">
        <v>827</v>
      </c>
      <c r="F446" s="3" t="s">
        <v>828</v>
      </c>
      <c r="G446" s="3" t="s">
        <v>829</v>
      </c>
    </row>
    <row r="447">
      <c r="A447" s="3">
        <v>5872.0</v>
      </c>
      <c r="B447" s="3" t="s">
        <v>486</v>
      </c>
      <c r="C447" s="3" t="s">
        <v>830</v>
      </c>
      <c r="D447" s="3" t="s">
        <v>831</v>
      </c>
      <c r="E447" s="3">
        <v>1.709375038E9</v>
      </c>
      <c r="F447" s="3" t="s">
        <v>488</v>
      </c>
      <c r="G447" s="3" t="s">
        <v>15</v>
      </c>
    </row>
    <row r="448">
      <c r="A448" s="3">
        <v>4191.0</v>
      </c>
      <c r="B448" s="3" t="s">
        <v>489</v>
      </c>
      <c r="C448" s="3" t="s">
        <v>832</v>
      </c>
      <c r="D448" s="3" t="s">
        <v>833</v>
      </c>
      <c r="E448" s="3" t="s">
        <v>834</v>
      </c>
      <c r="F448" s="3">
        <v>1.70850815E9</v>
      </c>
      <c r="G448" s="3" t="s">
        <v>95</v>
      </c>
    </row>
    <row r="449">
      <c r="A449" s="3">
        <v>2282.0</v>
      </c>
      <c r="B449" s="3" t="s">
        <v>491</v>
      </c>
      <c r="C449" s="3" t="s">
        <v>492</v>
      </c>
      <c r="D449" s="3">
        <v>1.710119216E9</v>
      </c>
      <c r="E449" s="3" t="s">
        <v>162</v>
      </c>
      <c r="F449" s="3" t="s">
        <v>15</v>
      </c>
    </row>
    <row r="450">
      <c r="A450" s="3">
        <v>6280.0</v>
      </c>
      <c r="B450" s="3" t="s">
        <v>493</v>
      </c>
      <c r="C450" s="3" t="s">
        <v>494</v>
      </c>
      <c r="D450" s="3">
        <v>1.710521328E9</v>
      </c>
      <c r="E450" s="3" t="s">
        <v>57</v>
      </c>
      <c r="F450" s="3" t="s">
        <v>15</v>
      </c>
    </row>
    <row r="451">
      <c r="A451" s="3">
        <v>1727.0</v>
      </c>
      <c r="B451" s="3" t="s">
        <v>495</v>
      </c>
      <c r="C451" s="3" t="s">
        <v>496</v>
      </c>
      <c r="D451" s="3">
        <v>1.709695923E9</v>
      </c>
      <c r="E451" s="3" t="s">
        <v>30</v>
      </c>
      <c r="F451" s="3" t="s">
        <v>15</v>
      </c>
    </row>
    <row r="452">
      <c r="A452" s="3">
        <v>6543.0</v>
      </c>
      <c r="B452" s="3" t="s">
        <v>497</v>
      </c>
      <c r="C452" s="3" t="s">
        <v>498</v>
      </c>
      <c r="D452" s="3">
        <v>1.70998807E9</v>
      </c>
      <c r="E452" s="3" t="s">
        <v>42</v>
      </c>
      <c r="F452" s="3" t="s">
        <v>15</v>
      </c>
    </row>
    <row r="453">
      <c r="A453" s="3">
        <v>10875.0</v>
      </c>
      <c r="B453" s="3" t="s">
        <v>499</v>
      </c>
      <c r="C453" s="3" t="s">
        <v>500</v>
      </c>
      <c r="D453" s="3">
        <v>1.710548646E9</v>
      </c>
      <c r="E453" s="3" t="s">
        <v>501</v>
      </c>
      <c r="F453" s="3" t="s">
        <v>15</v>
      </c>
    </row>
    <row r="454">
      <c r="A454" s="3">
        <v>1899.0</v>
      </c>
      <c r="B454" s="3" t="s">
        <v>502</v>
      </c>
      <c r="C454" s="3" t="s">
        <v>503</v>
      </c>
      <c r="D454" s="3">
        <v>1.71047036E9</v>
      </c>
      <c r="E454" s="3" t="s">
        <v>83</v>
      </c>
      <c r="F454" s="3" t="s">
        <v>15</v>
      </c>
    </row>
    <row r="455">
      <c r="A455" s="3">
        <v>5867.0</v>
      </c>
      <c r="B455" s="3" t="s">
        <v>504</v>
      </c>
      <c r="C455" s="3" t="s">
        <v>505</v>
      </c>
      <c r="D455" s="3">
        <v>1.709845533E9</v>
      </c>
      <c r="E455" s="3" t="s">
        <v>506</v>
      </c>
      <c r="F455" s="3" t="s">
        <v>15</v>
      </c>
    </row>
    <row r="456">
      <c r="A456" s="3">
        <v>4544.0</v>
      </c>
      <c r="B456" s="3" t="s">
        <v>507</v>
      </c>
      <c r="C456" s="3" t="s">
        <v>835</v>
      </c>
      <c r="D456" s="3" t="s">
        <v>836</v>
      </c>
      <c r="E456" s="3">
        <v>1.709932517E9</v>
      </c>
      <c r="F456" s="3" t="s">
        <v>509</v>
      </c>
      <c r="G456" s="3" t="s">
        <v>15</v>
      </c>
    </row>
    <row r="457">
      <c r="A457" s="3">
        <v>1551.0</v>
      </c>
      <c r="B457" s="3" t="s">
        <v>510</v>
      </c>
      <c r="C457" s="3" t="s">
        <v>837</v>
      </c>
      <c r="D457" s="3" t="s">
        <v>838</v>
      </c>
      <c r="E457" s="3">
        <v>1.71019429E9</v>
      </c>
      <c r="F457" s="3" t="s">
        <v>287</v>
      </c>
      <c r="G457" s="3" t="s">
        <v>15</v>
      </c>
    </row>
    <row r="458">
      <c r="A458" s="3">
        <v>10713.0</v>
      </c>
      <c r="B458" s="3" t="s">
        <v>512</v>
      </c>
      <c r="C458" s="3" t="s">
        <v>839</v>
      </c>
      <c r="D458" s="3" t="s">
        <v>840</v>
      </c>
      <c r="E458" s="3">
        <v>1.709306169E9</v>
      </c>
      <c r="F458" s="3" t="s">
        <v>514</v>
      </c>
      <c r="G458" s="3" t="s">
        <v>15</v>
      </c>
    </row>
    <row r="484">
      <c r="A484" s="3">
        <v>6429.0</v>
      </c>
      <c r="B484" s="3" t="s">
        <v>12</v>
      </c>
      <c r="C484" s="4" t="s">
        <v>13</v>
      </c>
      <c r="D484" s="3">
        <v>1.7085371E9</v>
      </c>
      <c r="E484" s="3" t="s">
        <v>14</v>
      </c>
      <c r="F484" s="3" t="s">
        <v>15</v>
      </c>
    </row>
    <row r="485">
      <c r="A485" s="3">
        <v>10022.0</v>
      </c>
      <c r="B485" s="3" t="s">
        <v>16</v>
      </c>
      <c r="C485" s="4" t="s">
        <v>17</v>
      </c>
      <c r="D485" s="3">
        <v>1.709584817E9</v>
      </c>
      <c r="E485" s="3" t="s">
        <v>18</v>
      </c>
      <c r="F485" s="3" t="s">
        <v>15</v>
      </c>
    </row>
    <row r="486">
      <c r="A486" s="3">
        <v>5722.0</v>
      </c>
      <c r="B486" s="3" t="s">
        <v>19</v>
      </c>
      <c r="C486" s="3" t="s">
        <v>20</v>
      </c>
      <c r="D486" s="3">
        <v>1.709833352E9</v>
      </c>
      <c r="E486" s="3" t="s">
        <v>21</v>
      </c>
      <c r="F486" s="3" t="s">
        <v>15</v>
      </c>
    </row>
    <row r="487">
      <c r="A487" s="3">
        <v>5904.0</v>
      </c>
      <c r="B487" s="3" t="s">
        <v>22</v>
      </c>
      <c r="C487" s="3" t="s">
        <v>23</v>
      </c>
      <c r="D487" s="3">
        <v>1.708271392E9</v>
      </c>
      <c r="E487" s="3" t="s">
        <v>24</v>
      </c>
      <c r="F487" s="3" t="s">
        <v>15</v>
      </c>
    </row>
    <row r="488">
      <c r="A488" s="3">
        <v>8363.0</v>
      </c>
      <c r="B488" s="3" t="s">
        <v>25</v>
      </c>
      <c r="C488" s="4" t="s">
        <v>26</v>
      </c>
      <c r="D488" s="3">
        <v>1.710685792E9</v>
      </c>
      <c r="E488" s="3" t="s">
        <v>27</v>
      </c>
      <c r="F488" s="3" t="s">
        <v>15</v>
      </c>
    </row>
    <row r="489">
      <c r="A489" s="3">
        <v>1738.0</v>
      </c>
      <c r="B489" s="3" t="s">
        <v>28</v>
      </c>
      <c r="C489" s="3" t="s">
        <v>29</v>
      </c>
      <c r="D489" s="3">
        <v>1.709698024E9</v>
      </c>
      <c r="E489" s="3" t="s">
        <v>30</v>
      </c>
      <c r="F489" s="3" t="s">
        <v>15</v>
      </c>
    </row>
    <row r="490">
      <c r="A490" s="3">
        <v>5.0</v>
      </c>
      <c r="B490" s="3" t="s">
        <v>31</v>
      </c>
      <c r="C490" s="4" t="s">
        <v>32</v>
      </c>
      <c r="D490" s="3">
        <v>1.708056296E9</v>
      </c>
      <c r="E490" s="3" t="s">
        <v>33</v>
      </c>
      <c r="F490" s="3" t="s">
        <v>15</v>
      </c>
    </row>
    <row r="491">
      <c r="A491" s="3">
        <v>7528.0</v>
      </c>
      <c r="B491" s="3" t="s">
        <v>34</v>
      </c>
      <c r="C491" s="3" t="s">
        <v>35</v>
      </c>
      <c r="D491" s="3">
        <v>1.709842563E9</v>
      </c>
      <c r="E491" s="3" t="s">
        <v>36</v>
      </c>
      <c r="F491" s="3" t="s">
        <v>15</v>
      </c>
    </row>
    <row r="492">
      <c r="A492" s="3">
        <v>4820.0</v>
      </c>
      <c r="B492" s="3" t="s">
        <v>37</v>
      </c>
      <c r="C492" s="3" t="s">
        <v>38</v>
      </c>
      <c r="D492" s="3">
        <v>1.708889308E9</v>
      </c>
      <c r="E492" s="3" t="s">
        <v>39</v>
      </c>
      <c r="F492" s="3" t="s">
        <v>15</v>
      </c>
    </row>
    <row r="493">
      <c r="A493" s="3">
        <v>6545.0</v>
      </c>
      <c r="B493" s="3" t="s">
        <v>40</v>
      </c>
      <c r="C493" s="3" t="s">
        <v>41</v>
      </c>
      <c r="D493" s="3">
        <v>1.709989663E9</v>
      </c>
      <c r="E493" s="3" t="s">
        <v>42</v>
      </c>
      <c r="F493" s="3" t="s">
        <v>15</v>
      </c>
    </row>
    <row r="494">
      <c r="A494" s="3">
        <v>5199.0</v>
      </c>
      <c r="B494" s="3" t="s">
        <v>43</v>
      </c>
      <c r="C494" s="4" t="s">
        <v>44</v>
      </c>
      <c r="D494" s="3">
        <v>1.708491251E9</v>
      </c>
      <c r="E494" s="3" t="s">
        <v>45</v>
      </c>
      <c r="F494" s="3" t="s">
        <v>15</v>
      </c>
    </row>
    <row r="495">
      <c r="A495" s="3">
        <v>8424.0</v>
      </c>
      <c r="B495" s="3" t="s">
        <v>46</v>
      </c>
      <c r="C495" s="3" t="s">
        <v>47</v>
      </c>
      <c r="D495" s="3">
        <v>1.7084874E9</v>
      </c>
      <c r="E495" s="3" t="s">
        <v>48</v>
      </c>
      <c r="F495" s="3" t="s">
        <v>15</v>
      </c>
    </row>
    <row r="496">
      <c r="A496" s="3">
        <v>6478.0</v>
      </c>
      <c r="B496" s="3" t="s">
        <v>49</v>
      </c>
      <c r="C496" s="4" t="s">
        <v>50</v>
      </c>
      <c r="D496" s="3">
        <v>1.71060622E9</v>
      </c>
      <c r="E496" s="3" t="s">
        <v>51</v>
      </c>
      <c r="F496" s="3" t="s">
        <v>15</v>
      </c>
    </row>
    <row r="497">
      <c r="A497" s="3">
        <v>3365.0</v>
      </c>
      <c r="B497" s="3" t="s">
        <v>52</v>
      </c>
      <c r="C497" s="4" t="s">
        <v>53</v>
      </c>
      <c r="D497" s="3">
        <v>1.709006535E9</v>
      </c>
      <c r="E497" s="3" t="s">
        <v>54</v>
      </c>
      <c r="F497" s="3" t="s">
        <v>15</v>
      </c>
    </row>
    <row r="498">
      <c r="A498" s="3">
        <v>6273.0</v>
      </c>
      <c r="B498" s="3" t="s">
        <v>55</v>
      </c>
      <c r="C498" s="3" t="s">
        <v>56</v>
      </c>
      <c r="D498" s="3">
        <v>1.710520427E9</v>
      </c>
      <c r="E498" s="3" t="s">
        <v>57</v>
      </c>
      <c r="F498" s="3" t="s">
        <v>15</v>
      </c>
    </row>
    <row r="499">
      <c r="A499" s="3">
        <v>7894.0</v>
      </c>
      <c r="B499" s="3" t="s">
        <v>58</v>
      </c>
      <c r="C499" s="3" t="s">
        <v>59</v>
      </c>
      <c r="D499" s="3">
        <v>1.708550701E9</v>
      </c>
      <c r="E499" s="3" t="s">
        <v>60</v>
      </c>
      <c r="F499" s="3" t="s">
        <v>15</v>
      </c>
    </row>
    <row r="500">
      <c r="A500" s="3">
        <v>7107.0</v>
      </c>
      <c r="B500" s="3" t="s">
        <v>61</v>
      </c>
      <c r="C500" s="3" t="s">
        <v>62</v>
      </c>
      <c r="D500" s="3">
        <v>1.70930863E9</v>
      </c>
      <c r="E500" s="3" t="s">
        <v>63</v>
      </c>
      <c r="F500" s="3" t="s">
        <v>15</v>
      </c>
    </row>
    <row r="501">
      <c r="A501" s="3">
        <v>964.0</v>
      </c>
      <c r="B501" s="3" t="s">
        <v>64</v>
      </c>
      <c r="C501" s="3" t="s">
        <v>65</v>
      </c>
      <c r="D501" s="3">
        <v>1.7103557E9</v>
      </c>
      <c r="E501" s="3" t="s">
        <v>66</v>
      </c>
      <c r="F501" s="3" t="s">
        <v>15</v>
      </c>
    </row>
    <row r="502">
      <c r="A502" s="3">
        <v>9064.0</v>
      </c>
      <c r="B502" s="3" t="s">
        <v>67</v>
      </c>
      <c r="C502" s="3" t="s">
        <v>68</v>
      </c>
      <c r="D502" s="3">
        <v>1.709308241E9</v>
      </c>
      <c r="E502" s="3" t="s">
        <v>69</v>
      </c>
      <c r="F502" s="3" t="s">
        <v>15</v>
      </c>
    </row>
    <row r="503">
      <c r="A503" s="3">
        <v>7466.0</v>
      </c>
      <c r="B503" s="3" t="s">
        <v>70</v>
      </c>
      <c r="C503" s="3" t="s">
        <v>71</v>
      </c>
      <c r="D503" s="3">
        <v>1.70983617E9</v>
      </c>
      <c r="E503" s="3" t="s">
        <v>36</v>
      </c>
      <c r="F503" s="3" t="s">
        <v>15</v>
      </c>
    </row>
    <row r="504">
      <c r="A504" s="3">
        <v>7021.0</v>
      </c>
      <c r="B504" s="3" t="s">
        <v>72</v>
      </c>
      <c r="C504" s="4" t="s">
        <v>73</v>
      </c>
      <c r="D504" s="3">
        <v>1.709314834E9</v>
      </c>
      <c r="E504" s="3" t="s">
        <v>63</v>
      </c>
      <c r="F504" s="3" t="s">
        <v>15</v>
      </c>
    </row>
    <row r="505">
      <c r="A505" s="3">
        <v>6594.0</v>
      </c>
      <c r="B505" s="3" t="s">
        <v>74</v>
      </c>
      <c r="C505" s="4" t="s">
        <v>75</v>
      </c>
      <c r="D505" s="3">
        <v>1.709999904E9</v>
      </c>
      <c r="E505" s="3" t="s">
        <v>42</v>
      </c>
      <c r="F505" s="3" t="s">
        <v>15</v>
      </c>
    </row>
    <row r="506">
      <c r="A506" s="3">
        <v>5966.0</v>
      </c>
      <c r="B506" s="3" t="s">
        <v>76</v>
      </c>
      <c r="C506" s="3" t="s">
        <v>77</v>
      </c>
      <c r="D506" s="3">
        <v>1.710700143E9</v>
      </c>
      <c r="E506" s="3" t="s">
        <v>78</v>
      </c>
      <c r="F506" s="3" t="s">
        <v>15</v>
      </c>
    </row>
    <row r="507">
      <c r="A507" s="3">
        <v>7922.0</v>
      </c>
      <c r="B507" s="3" t="s">
        <v>79</v>
      </c>
      <c r="C507" s="3" t="s">
        <v>80</v>
      </c>
      <c r="D507" s="3">
        <v>1.70856503E9</v>
      </c>
      <c r="E507" s="3" t="s">
        <v>60</v>
      </c>
      <c r="F507" s="3" t="s">
        <v>15</v>
      </c>
    </row>
    <row r="508">
      <c r="A508" s="3">
        <v>1854.0</v>
      </c>
      <c r="B508" s="3" t="s">
        <v>81</v>
      </c>
      <c r="C508" s="3" t="s">
        <v>82</v>
      </c>
      <c r="D508" s="3">
        <v>1.710466979E9</v>
      </c>
      <c r="E508" s="3" t="s">
        <v>83</v>
      </c>
      <c r="F508" s="3" t="s">
        <v>15</v>
      </c>
    </row>
    <row r="509">
      <c r="A509" s="3">
        <v>9809.0</v>
      </c>
      <c r="B509" s="3" t="s">
        <v>84</v>
      </c>
      <c r="C509" s="3" t="s">
        <v>85</v>
      </c>
      <c r="D509" s="3">
        <v>1.710557554E9</v>
      </c>
      <c r="E509" s="3" t="s">
        <v>86</v>
      </c>
      <c r="F509" s="3" t="s">
        <v>15</v>
      </c>
    </row>
    <row r="510">
      <c r="A510" s="3">
        <v>1793.0</v>
      </c>
      <c r="B510" s="3" t="s">
        <v>87</v>
      </c>
      <c r="C510" s="3" t="s">
        <v>88</v>
      </c>
      <c r="D510" s="3">
        <v>1.709958144E9</v>
      </c>
      <c r="E510" s="3" t="s">
        <v>89</v>
      </c>
      <c r="F510" s="3" t="s">
        <v>15</v>
      </c>
    </row>
    <row r="511">
      <c r="A511" s="3">
        <v>3398.0</v>
      </c>
      <c r="B511" s="3" t="s">
        <v>90</v>
      </c>
      <c r="C511" s="3" t="s">
        <v>91</v>
      </c>
      <c r="D511" s="3">
        <v>1.708455303E9</v>
      </c>
      <c r="E511" s="3" t="s">
        <v>92</v>
      </c>
      <c r="F511" s="3" t="s">
        <v>15</v>
      </c>
    </row>
    <row r="512">
      <c r="A512" s="3">
        <v>4134.0</v>
      </c>
      <c r="B512" s="3" t="s">
        <v>93</v>
      </c>
      <c r="C512" s="3" t="s">
        <v>94</v>
      </c>
      <c r="D512" s="3">
        <v>1.708481848E9</v>
      </c>
      <c r="E512" s="3" t="s">
        <v>95</v>
      </c>
      <c r="F512" s="3" t="s">
        <v>15</v>
      </c>
    </row>
    <row r="513">
      <c r="A513" s="3">
        <v>10858.0</v>
      </c>
      <c r="B513" s="3" t="s">
        <v>96</v>
      </c>
      <c r="C513" s="3" t="s">
        <v>97</v>
      </c>
      <c r="D513" s="3">
        <v>1.710989926E9</v>
      </c>
      <c r="E513" s="3" t="s">
        <v>98</v>
      </c>
      <c r="F513" s="3" t="s">
        <v>15</v>
      </c>
    </row>
    <row r="514">
      <c r="A514" s="3">
        <v>9580.0</v>
      </c>
      <c r="B514" s="3" t="s">
        <v>99</v>
      </c>
      <c r="C514" s="3" t="s">
        <v>100</v>
      </c>
      <c r="D514" s="3">
        <v>1.710960668E9</v>
      </c>
      <c r="E514" s="3" t="s">
        <v>101</v>
      </c>
      <c r="F514" s="3" t="s">
        <v>15</v>
      </c>
    </row>
    <row r="515">
      <c r="A515" s="3">
        <v>4847.0</v>
      </c>
      <c r="B515" s="3" t="s">
        <v>102</v>
      </c>
      <c r="C515" s="3" t="s">
        <v>103</v>
      </c>
      <c r="D515" s="3">
        <v>1.710348718E9</v>
      </c>
      <c r="E515" s="3" t="s">
        <v>104</v>
      </c>
      <c r="F515" s="3" t="s">
        <v>15</v>
      </c>
    </row>
    <row r="516">
      <c r="A516" s="3">
        <v>3199.0</v>
      </c>
      <c r="B516" s="3" t="s">
        <v>105</v>
      </c>
      <c r="C516" s="4" t="s">
        <v>106</v>
      </c>
      <c r="D516" s="3">
        <v>1.708142972E9</v>
      </c>
      <c r="E516" s="3" t="s">
        <v>107</v>
      </c>
      <c r="F516" s="3" t="s">
        <v>15</v>
      </c>
    </row>
    <row r="517">
      <c r="A517" s="3">
        <v>4076.0</v>
      </c>
      <c r="B517" s="3" t="s">
        <v>108</v>
      </c>
      <c r="C517" s="3" t="s">
        <v>109</v>
      </c>
      <c r="D517" s="3">
        <v>1.708481668E9</v>
      </c>
      <c r="E517" s="3" t="s">
        <v>95</v>
      </c>
      <c r="F517" s="3" t="s">
        <v>15</v>
      </c>
    </row>
    <row r="518">
      <c r="A518" s="3">
        <v>93.0</v>
      </c>
      <c r="B518" s="3" t="s">
        <v>110</v>
      </c>
      <c r="C518" s="4" t="s">
        <v>111</v>
      </c>
      <c r="D518" s="3">
        <v>1.710436673E9</v>
      </c>
      <c r="E518" s="3" t="s">
        <v>112</v>
      </c>
      <c r="F518" s="3" t="s">
        <v>15</v>
      </c>
    </row>
    <row r="519">
      <c r="A519" s="3">
        <v>1852.0</v>
      </c>
      <c r="B519" s="3" t="s">
        <v>113</v>
      </c>
      <c r="C519" s="3" t="s">
        <v>114</v>
      </c>
      <c r="D519" s="3">
        <v>1.710466688E9</v>
      </c>
      <c r="E519" s="3" t="s">
        <v>83</v>
      </c>
      <c r="F519" s="3" t="s">
        <v>15</v>
      </c>
    </row>
    <row r="520">
      <c r="A520" s="3">
        <v>10380.0</v>
      </c>
      <c r="B520" s="3" t="s">
        <v>115</v>
      </c>
      <c r="C520" s="4" t="s">
        <v>116</v>
      </c>
      <c r="D520" s="3">
        <v>1.710525018E9</v>
      </c>
      <c r="E520" s="3" t="s">
        <v>117</v>
      </c>
      <c r="F520" s="3" t="s">
        <v>15</v>
      </c>
    </row>
    <row r="521">
      <c r="A521" s="3">
        <v>9419.0</v>
      </c>
      <c r="B521" s="3" t="s">
        <v>118</v>
      </c>
      <c r="C521" s="4" t="s">
        <v>119</v>
      </c>
      <c r="D521" s="3">
        <v>1.710183667E9</v>
      </c>
      <c r="E521" s="3" t="s">
        <v>120</v>
      </c>
      <c r="F521" s="3" t="s">
        <v>15</v>
      </c>
    </row>
    <row r="522">
      <c r="A522" s="3">
        <v>325.0</v>
      </c>
      <c r="B522" s="3" t="s">
        <v>121</v>
      </c>
      <c r="C522" s="3" t="s">
        <v>122</v>
      </c>
      <c r="D522" s="3">
        <v>1.710654717E9</v>
      </c>
      <c r="E522" s="3" t="s">
        <v>123</v>
      </c>
      <c r="F522" s="3" t="s">
        <v>15</v>
      </c>
    </row>
    <row r="523">
      <c r="A523" s="3">
        <v>469.0</v>
      </c>
      <c r="B523" s="3" t="s">
        <v>124</v>
      </c>
      <c r="C523" s="3" t="s">
        <v>125</v>
      </c>
      <c r="D523" s="3">
        <v>1.709738118E9</v>
      </c>
      <c r="E523" s="3" t="s">
        <v>126</v>
      </c>
      <c r="F523" s="3" t="s">
        <v>15</v>
      </c>
    </row>
    <row r="524">
      <c r="A524" s="3">
        <v>10361.0</v>
      </c>
      <c r="B524" s="3" t="s">
        <v>127</v>
      </c>
      <c r="C524" s="3" t="s">
        <v>128</v>
      </c>
      <c r="D524" s="3">
        <v>1.710296503E9</v>
      </c>
      <c r="E524" s="3" t="s">
        <v>129</v>
      </c>
      <c r="F524" s="3" t="s">
        <v>15</v>
      </c>
    </row>
    <row r="525">
      <c r="A525" s="3">
        <v>8875.0</v>
      </c>
      <c r="B525" s="3" t="s">
        <v>130</v>
      </c>
      <c r="C525" s="3" t="s">
        <v>131</v>
      </c>
      <c r="D525" s="3">
        <v>1.709177358E9</v>
      </c>
      <c r="E525" s="3" t="s">
        <v>132</v>
      </c>
      <c r="F525" s="3" t="s">
        <v>15</v>
      </c>
    </row>
    <row r="526">
      <c r="A526" s="3">
        <v>6702.0</v>
      </c>
      <c r="B526" s="3" t="s">
        <v>133</v>
      </c>
      <c r="C526" s="3" t="s">
        <v>134</v>
      </c>
      <c r="D526" s="3">
        <v>1.711075657E9</v>
      </c>
      <c r="E526" s="3" t="s">
        <v>135</v>
      </c>
      <c r="F526" s="3" t="s">
        <v>15</v>
      </c>
    </row>
    <row r="527">
      <c r="A527" s="3">
        <v>7736.0</v>
      </c>
      <c r="B527" s="3" t="s">
        <v>136</v>
      </c>
      <c r="C527" s="3" t="s">
        <v>137</v>
      </c>
      <c r="D527" s="3">
        <v>1.710672972E9</v>
      </c>
      <c r="E527" s="3" t="s">
        <v>138</v>
      </c>
      <c r="F527" s="3" t="s">
        <v>15</v>
      </c>
    </row>
    <row r="528">
      <c r="A528" s="3">
        <v>8858.0</v>
      </c>
      <c r="B528" s="3" t="s">
        <v>139</v>
      </c>
      <c r="C528" s="3" t="s">
        <v>140</v>
      </c>
      <c r="D528" s="3">
        <v>1.709156457E9</v>
      </c>
      <c r="E528" s="3" t="s">
        <v>132</v>
      </c>
      <c r="F528" s="3" t="s">
        <v>15</v>
      </c>
    </row>
    <row r="529">
      <c r="A529" s="3">
        <v>9911.0</v>
      </c>
      <c r="B529" s="3" t="s">
        <v>141</v>
      </c>
      <c r="C529" s="3" t="s">
        <v>142</v>
      </c>
      <c r="D529" s="3">
        <v>1.710601E9</v>
      </c>
      <c r="E529" s="3" t="s">
        <v>86</v>
      </c>
      <c r="F529" s="3" t="s">
        <v>15</v>
      </c>
    </row>
    <row r="530">
      <c r="A530" s="3">
        <v>5382.0</v>
      </c>
      <c r="B530" s="3" t="s">
        <v>143</v>
      </c>
      <c r="C530" s="4" t="s">
        <v>144</v>
      </c>
      <c r="D530" s="3">
        <v>1.708962033E9</v>
      </c>
      <c r="E530" s="3" t="s">
        <v>145</v>
      </c>
      <c r="F530" s="3" t="s">
        <v>15</v>
      </c>
    </row>
    <row r="531">
      <c r="A531" s="3">
        <v>1926.0</v>
      </c>
      <c r="B531" s="3" t="s">
        <v>146</v>
      </c>
      <c r="C531" s="3" t="s">
        <v>147</v>
      </c>
      <c r="D531" s="3">
        <v>1.710472168E9</v>
      </c>
      <c r="E531" s="3" t="s">
        <v>83</v>
      </c>
      <c r="F531" s="3" t="s">
        <v>15</v>
      </c>
    </row>
    <row r="532">
      <c r="A532" s="3">
        <v>6792.0</v>
      </c>
      <c r="B532" s="3" t="s">
        <v>148</v>
      </c>
      <c r="C532" s="4" t="s">
        <v>149</v>
      </c>
      <c r="D532" s="3">
        <v>1.710562343E9</v>
      </c>
      <c r="E532" s="3" t="s">
        <v>150</v>
      </c>
      <c r="F532" s="3" t="s">
        <v>15</v>
      </c>
    </row>
    <row r="533">
      <c r="A533" s="3">
        <v>2348.0</v>
      </c>
      <c r="B533" s="3" t="s">
        <v>151</v>
      </c>
      <c r="C533" s="3" t="s">
        <v>152</v>
      </c>
      <c r="D533" s="3">
        <v>1.710422419E9</v>
      </c>
      <c r="E533" s="3" t="s">
        <v>153</v>
      </c>
      <c r="F533" s="3" t="s">
        <v>15</v>
      </c>
    </row>
    <row r="534">
      <c r="A534" s="3">
        <v>9671.0</v>
      </c>
      <c r="B534" s="3" t="s">
        <v>154</v>
      </c>
      <c r="C534" s="4" t="s">
        <v>155</v>
      </c>
      <c r="D534" s="3">
        <v>1.709519453E9</v>
      </c>
      <c r="E534" s="3" t="s">
        <v>156</v>
      </c>
      <c r="F534" s="3" t="s">
        <v>15</v>
      </c>
    </row>
    <row r="535">
      <c r="A535" s="3">
        <v>9753.0</v>
      </c>
      <c r="B535" s="3" t="s">
        <v>157</v>
      </c>
      <c r="C535" s="3" t="s">
        <v>158</v>
      </c>
      <c r="D535" s="3">
        <v>1.71067582E9</v>
      </c>
      <c r="E535" s="3" t="s">
        <v>159</v>
      </c>
      <c r="F535" s="3" t="s">
        <v>15</v>
      </c>
    </row>
    <row r="536">
      <c r="A536" s="3">
        <v>2320.0</v>
      </c>
      <c r="B536" s="3" t="s">
        <v>160</v>
      </c>
      <c r="C536" s="3" t="s">
        <v>161</v>
      </c>
      <c r="D536" s="3">
        <v>1.710126059E9</v>
      </c>
      <c r="E536" s="3" t="s">
        <v>162</v>
      </c>
      <c r="F536" s="3" t="s">
        <v>15</v>
      </c>
    </row>
    <row r="537">
      <c r="A537" s="3">
        <v>6923.0</v>
      </c>
      <c r="B537" s="3" t="s">
        <v>163</v>
      </c>
      <c r="C537" s="3" t="s">
        <v>164</v>
      </c>
      <c r="D537" s="3">
        <v>1.710627863E9</v>
      </c>
      <c r="E537" s="3" t="s">
        <v>150</v>
      </c>
      <c r="F537" s="3" t="s">
        <v>15</v>
      </c>
    </row>
    <row r="538">
      <c r="A538" s="3">
        <v>3131.0</v>
      </c>
      <c r="B538" s="3" t="s">
        <v>165</v>
      </c>
      <c r="C538" s="3" t="s">
        <v>166</v>
      </c>
      <c r="D538" s="3">
        <v>1.709232576E9</v>
      </c>
      <c r="E538" s="3" t="s">
        <v>167</v>
      </c>
      <c r="F538" s="3" t="s">
        <v>15</v>
      </c>
    </row>
    <row r="539">
      <c r="A539" s="3">
        <v>3433.0</v>
      </c>
      <c r="B539" s="3" t="s">
        <v>168</v>
      </c>
      <c r="C539" s="3" t="s">
        <v>169</v>
      </c>
      <c r="D539" s="3">
        <v>1.708531656E9</v>
      </c>
      <c r="E539" s="3" t="s">
        <v>92</v>
      </c>
      <c r="F539" s="3" t="s">
        <v>15</v>
      </c>
    </row>
    <row r="540">
      <c r="A540" s="3">
        <v>6646.0</v>
      </c>
      <c r="B540" s="3" t="s">
        <v>170</v>
      </c>
      <c r="C540" s="4" t="s">
        <v>171</v>
      </c>
      <c r="D540" s="3">
        <v>1.711073886E9</v>
      </c>
      <c r="E540" s="3" t="s">
        <v>135</v>
      </c>
      <c r="F540" s="3" t="s">
        <v>15</v>
      </c>
    </row>
    <row r="541">
      <c r="A541" s="3">
        <v>1440.0</v>
      </c>
      <c r="B541" s="3" t="s">
        <v>172</v>
      </c>
      <c r="C541" s="3" t="s">
        <v>173</v>
      </c>
      <c r="D541" s="3">
        <v>1.710411949E9</v>
      </c>
      <c r="E541" s="3" t="s">
        <v>174</v>
      </c>
      <c r="F541" s="3" t="s">
        <v>15</v>
      </c>
    </row>
    <row r="542">
      <c r="A542" s="3">
        <v>5412.0</v>
      </c>
      <c r="B542" s="3" t="s">
        <v>175</v>
      </c>
      <c r="C542" s="3" t="s">
        <v>176</v>
      </c>
      <c r="D542" s="3">
        <v>1.709626522E9</v>
      </c>
      <c r="E542" s="3" t="s">
        <v>177</v>
      </c>
      <c r="F542" s="3" t="s">
        <v>15</v>
      </c>
    </row>
    <row r="543">
      <c r="A543" s="3">
        <v>6932.0</v>
      </c>
      <c r="B543" s="3" t="s">
        <v>178</v>
      </c>
      <c r="C543" s="4" t="s">
        <v>179</v>
      </c>
      <c r="D543" s="3">
        <v>1.710638403E9</v>
      </c>
      <c r="E543" s="3" t="s">
        <v>150</v>
      </c>
      <c r="F543" s="3" t="s">
        <v>15</v>
      </c>
    </row>
    <row r="544">
      <c r="A544" s="3">
        <v>10280.0</v>
      </c>
      <c r="B544" s="3" t="s">
        <v>180</v>
      </c>
      <c r="C544" s="3" t="s">
        <v>181</v>
      </c>
      <c r="D544" s="3">
        <v>1.710751586E9</v>
      </c>
      <c r="E544" s="3" t="s">
        <v>182</v>
      </c>
      <c r="F544" s="3" t="s">
        <v>15</v>
      </c>
    </row>
    <row r="545">
      <c r="A545" s="3">
        <v>8782.0</v>
      </c>
      <c r="B545" s="3" t="s">
        <v>183</v>
      </c>
      <c r="C545" s="4" t="s">
        <v>184</v>
      </c>
      <c r="D545" s="3">
        <v>1.708975877E9</v>
      </c>
      <c r="E545" s="3" t="s">
        <v>185</v>
      </c>
      <c r="F545" s="3" t="s">
        <v>15</v>
      </c>
    </row>
    <row r="546">
      <c r="A546" s="3">
        <v>3686.0</v>
      </c>
      <c r="B546" s="3" t="s">
        <v>186</v>
      </c>
      <c r="C546" s="4" t="s">
        <v>187</v>
      </c>
      <c r="D546" s="3">
        <v>1.70959005E9</v>
      </c>
      <c r="E546" s="3" t="s">
        <v>188</v>
      </c>
      <c r="F546" s="3" t="s">
        <v>15</v>
      </c>
    </row>
    <row r="547">
      <c r="A547" s="3">
        <v>10343.0</v>
      </c>
      <c r="B547" s="3" t="s">
        <v>189</v>
      </c>
      <c r="C547" s="3" t="s">
        <v>190</v>
      </c>
      <c r="D547" s="3">
        <v>1.708770293E9</v>
      </c>
      <c r="E547" s="3" t="s">
        <v>191</v>
      </c>
      <c r="F547" s="3" t="s">
        <v>15</v>
      </c>
    </row>
    <row r="548">
      <c r="A548" s="3">
        <v>10250.0</v>
      </c>
      <c r="B548" s="3" t="s">
        <v>192</v>
      </c>
      <c r="C548" s="3" t="s">
        <v>193</v>
      </c>
      <c r="D548" s="3">
        <v>1.710707533E9</v>
      </c>
      <c r="E548" s="3" t="s">
        <v>182</v>
      </c>
      <c r="F548" s="3" t="s">
        <v>15</v>
      </c>
    </row>
    <row r="549">
      <c r="A549" s="3">
        <v>9559.0</v>
      </c>
      <c r="B549" s="3" t="s">
        <v>194</v>
      </c>
      <c r="C549" s="3" t="s">
        <v>195</v>
      </c>
      <c r="D549" s="3">
        <v>1.710927067E9</v>
      </c>
      <c r="E549" s="3" t="s">
        <v>101</v>
      </c>
      <c r="F549" s="3" t="s">
        <v>15</v>
      </c>
    </row>
    <row r="550">
      <c r="A550" s="3">
        <v>1177.0</v>
      </c>
      <c r="B550" s="3" t="s">
        <v>196</v>
      </c>
      <c r="C550" s="4" t="s">
        <v>197</v>
      </c>
      <c r="D550" s="3">
        <v>1.708227205E9</v>
      </c>
      <c r="E550" s="3" t="s">
        <v>198</v>
      </c>
      <c r="F550" s="3" t="s">
        <v>15</v>
      </c>
    </row>
    <row r="551">
      <c r="A551" s="3">
        <v>45.0</v>
      </c>
      <c r="B551" s="3" t="s">
        <v>199</v>
      </c>
      <c r="C551" s="4" t="s">
        <v>200</v>
      </c>
      <c r="D551" s="3">
        <v>1.70808627E9</v>
      </c>
      <c r="E551" s="3" t="s">
        <v>33</v>
      </c>
      <c r="F551" s="3" t="s">
        <v>15</v>
      </c>
    </row>
    <row r="552">
      <c r="A552" s="3">
        <v>9711.0</v>
      </c>
      <c r="B552" s="3" t="s">
        <v>201</v>
      </c>
      <c r="C552" s="3" t="s">
        <v>202</v>
      </c>
      <c r="D552" s="3">
        <v>1.709602403E9</v>
      </c>
      <c r="E552" s="3" t="s">
        <v>156</v>
      </c>
      <c r="F552" s="3" t="s">
        <v>15</v>
      </c>
    </row>
    <row r="553">
      <c r="A553" s="3">
        <v>2566.0</v>
      </c>
      <c r="B553" s="3" t="s">
        <v>203</v>
      </c>
      <c r="C553" s="4" t="s">
        <v>204</v>
      </c>
      <c r="D553" s="3">
        <v>1.70996845E9</v>
      </c>
      <c r="E553" s="3" t="s">
        <v>205</v>
      </c>
      <c r="F553" s="3" t="s">
        <v>15</v>
      </c>
    </row>
    <row r="554">
      <c r="A554" s="3">
        <v>7086.0</v>
      </c>
      <c r="B554" s="3" t="s">
        <v>206</v>
      </c>
      <c r="C554" s="4" t="s">
        <v>207</v>
      </c>
      <c r="D554" s="3">
        <v>1.709275603E9</v>
      </c>
      <c r="E554" s="3" t="s">
        <v>63</v>
      </c>
      <c r="F554" s="3" t="s">
        <v>15</v>
      </c>
    </row>
    <row r="555">
      <c r="A555" s="3">
        <v>9683.0</v>
      </c>
      <c r="B555" s="3" t="s">
        <v>208</v>
      </c>
      <c r="C555" s="3" t="s">
        <v>209</v>
      </c>
      <c r="D555" s="3">
        <v>1.709561495E9</v>
      </c>
      <c r="E555" s="3" t="s">
        <v>156</v>
      </c>
      <c r="F555" s="3" t="s">
        <v>15</v>
      </c>
    </row>
    <row r="556">
      <c r="A556" s="3">
        <v>5833.0</v>
      </c>
      <c r="B556" s="3" t="s">
        <v>210</v>
      </c>
      <c r="C556" s="3" t="s">
        <v>211</v>
      </c>
      <c r="D556" s="3">
        <v>1.709458077E9</v>
      </c>
      <c r="E556" s="3" t="s">
        <v>212</v>
      </c>
      <c r="F556" s="3" t="s">
        <v>15</v>
      </c>
    </row>
    <row r="557">
      <c r="A557" s="3">
        <v>773.0</v>
      </c>
      <c r="B557" s="3" t="s">
        <v>213</v>
      </c>
      <c r="C557" s="3" t="s">
        <v>214</v>
      </c>
      <c r="D557" s="3">
        <v>1.709733512E9</v>
      </c>
      <c r="E557" s="3" t="s">
        <v>215</v>
      </c>
      <c r="F557" s="3" t="s">
        <v>15</v>
      </c>
    </row>
    <row r="558">
      <c r="A558" s="3">
        <v>4232.0</v>
      </c>
      <c r="B558" s="3" t="s">
        <v>216</v>
      </c>
      <c r="C558" s="3" t="s">
        <v>217</v>
      </c>
      <c r="D558" s="3">
        <v>1.709348676E9</v>
      </c>
      <c r="E558" s="3" t="s">
        <v>218</v>
      </c>
      <c r="F558" s="3" t="s">
        <v>15</v>
      </c>
    </row>
    <row r="559">
      <c r="A559" s="3">
        <v>1956.0</v>
      </c>
      <c r="B559" s="3" t="s">
        <v>219</v>
      </c>
      <c r="C559" s="4" t="s">
        <v>220</v>
      </c>
      <c r="D559" s="3">
        <v>1.710474403E9</v>
      </c>
      <c r="E559" s="3" t="s">
        <v>83</v>
      </c>
      <c r="F559" s="3" t="s">
        <v>15</v>
      </c>
    </row>
    <row r="560">
      <c r="A560" s="3">
        <v>7199.0</v>
      </c>
      <c r="B560" s="3" t="s">
        <v>221</v>
      </c>
      <c r="C560" s="3" t="s">
        <v>222</v>
      </c>
      <c r="D560" s="3">
        <v>1.711042984E9</v>
      </c>
      <c r="E560" s="3" t="s">
        <v>223</v>
      </c>
      <c r="F560" s="3" t="s">
        <v>15</v>
      </c>
    </row>
    <row r="561">
      <c r="A561" s="3">
        <v>9185.0</v>
      </c>
      <c r="B561" s="3" t="s">
        <v>224</v>
      </c>
      <c r="C561" s="3" t="s">
        <v>225</v>
      </c>
      <c r="D561" s="3">
        <v>1.710353463E9</v>
      </c>
      <c r="E561" s="3" t="s">
        <v>226</v>
      </c>
      <c r="F561" s="3" t="s">
        <v>15</v>
      </c>
    </row>
    <row r="562">
      <c r="A562" s="3">
        <v>6977.0</v>
      </c>
      <c r="B562" s="3" t="s">
        <v>227</v>
      </c>
      <c r="C562" s="4" t="s">
        <v>228</v>
      </c>
      <c r="D562" s="3">
        <v>1.709253125E9</v>
      </c>
      <c r="E562" s="3" t="s">
        <v>63</v>
      </c>
      <c r="F562" s="3" t="s">
        <v>15</v>
      </c>
    </row>
    <row r="563">
      <c r="A563" s="3">
        <v>8260.0</v>
      </c>
      <c r="B563" s="3" t="s">
        <v>229</v>
      </c>
      <c r="C563" s="3" t="s">
        <v>230</v>
      </c>
      <c r="D563" s="3">
        <v>1.709807106E9</v>
      </c>
      <c r="E563" s="3" t="s">
        <v>231</v>
      </c>
      <c r="F563" s="3" t="s">
        <v>15</v>
      </c>
    </row>
    <row r="564">
      <c r="A564" s="3">
        <v>4220.0</v>
      </c>
      <c r="B564" s="3" t="s">
        <v>232</v>
      </c>
      <c r="C564" s="3" t="s">
        <v>233</v>
      </c>
      <c r="D564" s="3">
        <v>1.709333783E9</v>
      </c>
      <c r="E564" s="3" t="s">
        <v>218</v>
      </c>
      <c r="F564" s="3" t="s">
        <v>15</v>
      </c>
    </row>
    <row r="565">
      <c r="A565" s="3">
        <v>7277.0</v>
      </c>
      <c r="B565" s="3" t="s">
        <v>234</v>
      </c>
      <c r="C565" s="3" t="s">
        <v>235</v>
      </c>
      <c r="D565" s="3">
        <v>1.711003612E9</v>
      </c>
      <c r="E565" s="3" t="s">
        <v>223</v>
      </c>
      <c r="F565" s="3" t="s">
        <v>15</v>
      </c>
    </row>
    <row r="566">
      <c r="A566" s="3">
        <v>7396.0</v>
      </c>
      <c r="B566" s="3" t="s">
        <v>236</v>
      </c>
      <c r="C566" s="3" t="s">
        <v>237</v>
      </c>
      <c r="D566" s="3">
        <v>1.709825051E9</v>
      </c>
      <c r="E566" s="3" t="s">
        <v>36</v>
      </c>
      <c r="F566" s="3" t="s">
        <v>15</v>
      </c>
    </row>
    <row r="567">
      <c r="A567" s="3">
        <v>8321.0</v>
      </c>
      <c r="B567" s="3" t="s">
        <v>238</v>
      </c>
      <c r="C567" s="4" t="s">
        <v>239</v>
      </c>
      <c r="D567" s="3">
        <v>1.709852653E9</v>
      </c>
      <c r="E567" s="3" t="s">
        <v>231</v>
      </c>
      <c r="F567" s="3" t="s">
        <v>15</v>
      </c>
    </row>
    <row r="568">
      <c r="A568" s="3">
        <v>4662.0</v>
      </c>
      <c r="B568" s="3" t="s">
        <v>240</v>
      </c>
      <c r="C568" s="4" t="s">
        <v>241</v>
      </c>
      <c r="D568" s="3">
        <v>1.709426148E9</v>
      </c>
      <c r="E568" s="3" t="s">
        <v>242</v>
      </c>
      <c r="F568" s="3" t="s">
        <v>15</v>
      </c>
    </row>
    <row r="569">
      <c r="A569" s="3">
        <v>9354.0</v>
      </c>
      <c r="B569" s="3" t="s">
        <v>243</v>
      </c>
      <c r="C569" s="3" t="s">
        <v>244</v>
      </c>
      <c r="D569" s="3">
        <v>1.710253007E9</v>
      </c>
      <c r="E569" s="3" t="s">
        <v>245</v>
      </c>
      <c r="F569" s="3" t="s">
        <v>15</v>
      </c>
    </row>
    <row r="570">
      <c r="A570" s="3">
        <v>9017.0</v>
      </c>
      <c r="B570" s="3" t="s">
        <v>246</v>
      </c>
      <c r="C570" s="3" t="s">
        <v>247</v>
      </c>
      <c r="D570" s="3">
        <v>1.710474546E9</v>
      </c>
      <c r="E570" s="3" t="s">
        <v>248</v>
      </c>
      <c r="F570" s="3" t="s">
        <v>15</v>
      </c>
    </row>
    <row r="571">
      <c r="A571" s="3">
        <v>9123.0</v>
      </c>
      <c r="B571" s="3" t="s">
        <v>249</v>
      </c>
      <c r="C571" s="4" t="s">
        <v>250</v>
      </c>
      <c r="D571" s="3">
        <v>1.71084269E9</v>
      </c>
      <c r="E571" s="3" t="s">
        <v>251</v>
      </c>
      <c r="F571" s="3" t="s">
        <v>15</v>
      </c>
    </row>
    <row r="572">
      <c r="A572" s="3">
        <v>10216.0</v>
      </c>
      <c r="B572" s="3" t="s">
        <v>252</v>
      </c>
      <c r="C572" s="4" t="s">
        <v>253</v>
      </c>
      <c r="D572" s="3">
        <v>1.710784383E9</v>
      </c>
      <c r="E572" s="3" t="s">
        <v>254</v>
      </c>
      <c r="F572" s="3" t="s">
        <v>15</v>
      </c>
    </row>
    <row r="573">
      <c r="A573" s="3">
        <v>2738.0</v>
      </c>
      <c r="B573" s="3" t="s">
        <v>255</v>
      </c>
      <c r="C573" s="3" t="s">
        <v>256</v>
      </c>
      <c r="D573" s="3">
        <v>1.708201387E9</v>
      </c>
      <c r="E573" s="3" t="s">
        <v>257</v>
      </c>
      <c r="F573" s="3" t="s">
        <v>15</v>
      </c>
    </row>
    <row r="574">
      <c r="A574" s="3">
        <v>7738.0</v>
      </c>
      <c r="B574" s="3" t="s">
        <v>258</v>
      </c>
      <c r="C574" s="3" t="s">
        <v>259</v>
      </c>
      <c r="D574" s="3">
        <v>1.71067301E9</v>
      </c>
      <c r="E574" s="3" t="s">
        <v>138</v>
      </c>
      <c r="F574" s="3" t="s">
        <v>15</v>
      </c>
    </row>
    <row r="575">
      <c r="A575" s="3">
        <v>6317.0</v>
      </c>
      <c r="B575" s="3" t="s">
        <v>260</v>
      </c>
      <c r="C575" s="4" t="s">
        <v>261</v>
      </c>
      <c r="D575" s="3">
        <v>1.71052301E9</v>
      </c>
      <c r="E575" s="3" t="s">
        <v>57</v>
      </c>
      <c r="F575" s="3" t="s">
        <v>15</v>
      </c>
    </row>
    <row r="576">
      <c r="A576" s="3">
        <v>7870.0</v>
      </c>
      <c r="B576" s="3" t="s">
        <v>262</v>
      </c>
      <c r="C576" s="4" t="s">
        <v>263</v>
      </c>
      <c r="D576" s="3">
        <v>1.708540943E9</v>
      </c>
      <c r="E576" s="3" t="s">
        <v>60</v>
      </c>
      <c r="F576" s="3" t="s">
        <v>15</v>
      </c>
    </row>
    <row r="577">
      <c r="A577" s="3">
        <v>2891.0</v>
      </c>
      <c r="B577" s="3" t="s">
        <v>264</v>
      </c>
      <c r="C577" s="4" t="s">
        <v>265</v>
      </c>
      <c r="D577" s="3">
        <v>1.710368525E9</v>
      </c>
      <c r="E577" s="3" t="s">
        <v>266</v>
      </c>
      <c r="F577" s="3" t="s">
        <v>15</v>
      </c>
    </row>
    <row r="578">
      <c r="A578" s="3">
        <v>7910.0</v>
      </c>
      <c r="B578" s="3" t="s">
        <v>267</v>
      </c>
      <c r="C578" s="3" t="s">
        <v>268</v>
      </c>
      <c r="D578" s="3">
        <v>1.708557399E9</v>
      </c>
      <c r="E578" s="3" t="s">
        <v>60</v>
      </c>
      <c r="F578" s="3" t="s">
        <v>15</v>
      </c>
    </row>
    <row r="579">
      <c r="A579" s="3">
        <v>7712.0</v>
      </c>
      <c r="B579" s="3" t="s">
        <v>269</v>
      </c>
      <c r="C579" s="3" t="s">
        <v>270</v>
      </c>
      <c r="D579" s="3">
        <v>1.710663076E9</v>
      </c>
      <c r="E579" s="3" t="s">
        <v>138</v>
      </c>
      <c r="F579" s="3" t="s">
        <v>15</v>
      </c>
    </row>
    <row r="580">
      <c r="A580" s="3">
        <v>8196.0</v>
      </c>
      <c r="B580" s="3" t="s">
        <v>271</v>
      </c>
      <c r="C580" s="4" t="s">
        <v>272</v>
      </c>
      <c r="D580" s="3">
        <v>1.708848482E9</v>
      </c>
      <c r="E580" s="3" t="s">
        <v>273</v>
      </c>
      <c r="F580" s="3" t="s">
        <v>15</v>
      </c>
    </row>
    <row r="581">
      <c r="A581" s="3">
        <v>8409.0</v>
      </c>
      <c r="B581" s="3" t="s">
        <v>274</v>
      </c>
      <c r="C581" s="4" t="s">
        <v>275</v>
      </c>
      <c r="D581" s="3">
        <v>1.708465538E9</v>
      </c>
      <c r="E581" s="3" t="s">
        <v>48</v>
      </c>
      <c r="F581" s="3" t="s">
        <v>15</v>
      </c>
    </row>
    <row r="582">
      <c r="A582" s="3">
        <v>4113.0</v>
      </c>
      <c r="B582" s="3" t="s">
        <v>276</v>
      </c>
      <c r="C582" s="4" t="s">
        <v>277</v>
      </c>
      <c r="D582" s="3">
        <v>1.708492338E9</v>
      </c>
      <c r="E582" s="3" t="s">
        <v>95</v>
      </c>
      <c r="F582" s="3" t="s">
        <v>15</v>
      </c>
    </row>
    <row r="583">
      <c r="A583" s="3">
        <v>519.0</v>
      </c>
      <c r="B583" s="3" t="s">
        <v>278</v>
      </c>
      <c r="C583" s="3" t="s">
        <v>279</v>
      </c>
      <c r="D583" s="3">
        <v>1.709764298E9</v>
      </c>
      <c r="E583" s="3" t="s">
        <v>126</v>
      </c>
      <c r="F583" s="3" t="s">
        <v>15</v>
      </c>
    </row>
    <row r="584">
      <c r="A584" s="3">
        <v>7025.0</v>
      </c>
      <c r="B584" s="3" t="s">
        <v>280</v>
      </c>
      <c r="C584" s="3" t="s">
        <v>281</v>
      </c>
      <c r="D584" s="3">
        <v>1.709254853E9</v>
      </c>
      <c r="E584" s="3" t="s">
        <v>63</v>
      </c>
      <c r="F584" s="3" t="s">
        <v>15</v>
      </c>
    </row>
    <row r="585">
      <c r="A585" s="3">
        <v>2823.0</v>
      </c>
      <c r="B585" s="3" t="s">
        <v>282</v>
      </c>
      <c r="C585" s="4" t="s">
        <v>283</v>
      </c>
      <c r="D585" s="3">
        <v>1.70857191E9</v>
      </c>
      <c r="E585" s="3" t="s">
        <v>284</v>
      </c>
      <c r="F585" s="3" t="s">
        <v>15</v>
      </c>
    </row>
    <row r="586">
      <c r="A586" s="3">
        <v>1573.0</v>
      </c>
      <c r="B586" s="3" t="s">
        <v>285</v>
      </c>
      <c r="C586" s="3" t="s">
        <v>286</v>
      </c>
      <c r="D586" s="3">
        <v>1.710185902E9</v>
      </c>
      <c r="E586" s="3" t="s">
        <v>287</v>
      </c>
      <c r="F586" s="3" t="s">
        <v>15</v>
      </c>
    </row>
    <row r="587">
      <c r="A587" s="3">
        <v>2242.0</v>
      </c>
      <c r="B587" s="3" t="s">
        <v>288</v>
      </c>
      <c r="C587" s="4" t="s">
        <v>289</v>
      </c>
      <c r="D587" s="3">
        <v>1.710095936E9</v>
      </c>
      <c r="E587" s="3" t="s">
        <v>162</v>
      </c>
      <c r="F587" s="3" t="s">
        <v>15</v>
      </c>
    </row>
    <row r="588">
      <c r="A588" s="3">
        <v>9371.0</v>
      </c>
      <c r="B588" s="3" t="s">
        <v>290</v>
      </c>
      <c r="C588" s="3" t="s">
        <v>291</v>
      </c>
      <c r="D588" s="3">
        <v>1.710121232E9</v>
      </c>
      <c r="E588" s="3" t="s">
        <v>120</v>
      </c>
      <c r="F588" s="3" t="s">
        <v>15</v>
      </c>
    </row>
    <row r="589">
      <c r="A589" s="3">
        <v>10723.0</v>
      </c>
      <c r="B589" s="3" t="s">
        <v>292</v>
      </c>
      <c r="C589" s="4" t="s">
        <v>293</v>
      </c>
      <c r="D589" s="3">
        <v>1.709681163E9</v>
      </c>
      <c r="E589" s="3" t="s">
        <v>294</v>
      </c>
      <c r="F589" s="3" t="s">
        <v>15</v>
      </c>
    </row>
    <row r="590">
      <c r="A590" s="3">
        <v>6924.0</v>
      </c>
      <c r="B590" s="3" t="s">
        <v>295</v>
      </c>
      <c r="C590" s="3" t="s">
        <v>296</v>
      </c>
      <c r="D590" s="3">
        <v>1.710629586E9</v>
      </c>
      <c r="E590" s="3" t="s">
        <v>150</v>
      </c>
      <c r="F590" s="3" t="s">
        <v>15</v>
      </c>
    </row>
    <row r="591">
      <c r="A591" s="3">
        <v>8842.0</v>
      </c>
      <c r="B591" s="3" t="s">
        <v>297</v>
      </c>
      <c r="C591" s="3" t="s">
        <v>298</v>
      </c>
      <c r="D591" s="3">
        <v>1.708701657E9</v>
      </c>
      <c r="E591" s="3" t="s">
        <v>299</v>
      </c>
      <c r="F591" s="3" t="s">
        <v>15</v>
      </c>
    </row>
    <row r="592">
      <c r="A592" s="3">
        <v>3345.0</v>
      </c>
      <c r="B592" s="3" t="s">
        <v>300</v>
      </c>
      <c r="C592" s="3" t="s">
        <v>301</v>
      </c>
      <c r="D592" s="3">
        <v>1.709008176E9</v>
      </c>
      <c r="E592" s="3" t="s">
        <v>54</v>
      </c>
      <c r="F592" s="3" t="s">
        <v>15</v>
      </c>
    </row>
    <row r="593">
      <c r="A593" s="3">
        <v>5349.0</v>
      </c>
      <c r="B593" s="3" t="s">
        <v>302</v>
      </c>
      <c r="C593" s="3" t="s">
        <v>303</v>
      </c>
      <c r="D593" s="3">
        <v>1.708189537E9</v>
      </c>
      <c r="E593" s="3" t="s">
        <v>304</v>
      </c>
      <c r="F593" s="3" t="s">
        <v>15</v>
      </c>
    </row>
    <row r="594">
      <c r="A594" s="3">
        <v>4450.0</v>
      </c>
      <c r="B594" s="3" t="s">
        <v>305</v>
      </c>
      <c r="C594" s="3" t="s">
        <v>306</v>
      </c>
      <c r="D594" s="3">
        <v>1.709318359E9</v>
      </c>
      <c r="E594" s="3" t="s">
        <v>307</v>
      </c>
      <c r="F594" s="3" t="s">
        <v>15</v>
      </c>
    </row>
    <row r="595">
      <c r="A595" s="3">
        <v>9042.0</v>
      </c>
      <c r="B595" s="3" t="s">
        <v>308</v>
      </c>
      <c r="C595" s="3" t="s">
        <v>309</v>
      </c>
      <c r="D595" s="3">
        <v>1.709305362E9</v>
      </c>
      <c r="E595" s="3" t="s">
        <v>69</v>
      </c>
      <c r="F595" s="3" t="s">
        <v>15</v>
      </c>
    </row>
    <row r="596">
      <c r="A596" s="3">
        <v>6403.0</v>
      </c>
      <c r="B596" s="3" t="s">
        <v>310</v>
      </c>
      <c r="C596" s="3" t="s">
        <v>311</v>
      </c>
      <c r="D596" s="3">
        <v>1.710533522E9</v>
      </c>
      <c r="E596" s="3" t="s">
        <v>57</v>
      </c>
      <c r="F596" s="3" t="s">
        <v>15</v>
      </c>
    </row>
    <row r="597">
      <c r="A597" s="3">
        <v>8968.0</v>
      </c>
      <c r="B597" s="3" t="s">
        <v>312</v>
      </c>
      <c r="C597" s="3" t="s">
        <v>313</v>
      </c>
      <c r="D597" s="3">
        <v>1.710431112E9</v>
      </c>
      <c r="E597" s="3" t="s">
        <v>248</v>
      </c>
      <c r="F597" s="3" t="s">
        <v>15</v>
      </c>
    </row>
    <row r="598">
      <c r="A598" s="3">
        <v>4705.0</v>
      </c>
      <c r="B598" s="3" t="s">
        <v>314</v>
      </c>
      <c r="C598" s="3" t="s">
        <v>315</v>
      </c>
      <c r="D598" s="3">
        <v>1.708184038E9</v>
      </c>
      <c r="E598" s="3" t="s">
        <v>316</v>
      </c>
      <c r="F598" s="3" t="s">
        <v>15</v>
      </c>
    </row>
    <row r="599">
      <c r="A599" s="3">
        <v>3864.0</v>
      </c>
      <c r="B599" s="3" t="s">
        <v>317</v>
      </c>
      <c r="C599" s="3" t="s">
        <v>318</v>
      </c>
      <c r="D599" s="3">
        <v>1.710551003E9</v>
      </c>
      <c r="E599" s="3" t="s">
        <v>319</v>
      </c>
      <c r="F599" s="3" t="s">
        <v>15</v>
      </c>
    </row>
    <row r="600">
      <c r="A600" s="3">
        <v>3960.0</v>
      </c>
      <c r="B600" s="3" t="s">
        <v>320</v>
      </c>
      <c r="C600" s="4" t="s">
        <v>321</v>
      </c>
      <c r="D600" s="3">
        <v>1.710602582E9</v>
      </c>
      <c r="E600" s="3" t="s">
        <v>319</v>
      </c>
      <c r="F600" s="3" t="s">
        <v>15</v>
      </c>
    </row>
    <row r="601">
      <c r="A601" s="3">
        <v>9436.0</v>
      </c>
      <c r="B601" s="3" t="s">
        <v>322</v>
      </c>
      <c r="C601" s="4" t="s">
        <v>323</v>
      </c>
      <c r="D601" s="3">
        <v>1.71014351E9</v>
      </c>
      <c r="E601" s="3" t="s">
        <v>120</v>
      </c>
      <c r="F601" s="3" t="s">
        <v>15</v>
      </c>
    </row>
    <row r="602">
      <c r="A602" s="3">
        <v>2011.0</v>
      </c>
      <c r="B602" s="3" t="s">
        <v>324</v>
      </c>
      <c r="C602" s="3" t="s">
        <v>325</v>
      </c>
      <c r="D602" s="3">
        <v>1.710484133E9</v>
      </c>
      <c r="E602" s="3" t="s">
        <v>83</v>
      </c>
      <c r="F602" s="3" t="s">
        <v>15</v>
      </c>
    </row>
    <row r="603">
      <c r="A603" s="3">
        <v>10387.0</v>
      </c>
      <c r="B603" s="3" t="s">
        <v>326</v>
      </c>
      <c r="C603" s="4" t="s">
        <v>327</v>
      </c>
      <c r="D603" s="3">
        <v>1.709333329E9</v>
      </c>
      <c r="E603" s="3" t="s">
        <v>328</v>
      </c>
      <c r="F603" s="3" t="s">
        <v>15</v>
      </c>
    </row>
    <row r="604">
      <c r="A604" s="3">
        <v>11007.0</v>
      </c>
      <c r="B604" s="3" t="s">
        <v>329</v>
      </c>
      <c r="C604" s="3" t="s">
        <v>330</v>
      </c>
      <c r="D604" s="3">
        <v>1.708891711E9</v>
      </c>
      <c r="E604" s="3" t="s">
        <v>331</v>
      </c>
      <c r="F604" s="3" t="s">
        <v>15</v>
      </c>
    </row>
    <row r="605">
      <c r="A605" s="3">
        <v>3652.0</v>
      </c>
      <c r="B605" s="3" t="s">
        <v>332</v>
      </c>
      <c r="C605" s="3" t="s">
        <v>333</v>
      </c>
      <c r="D605" s="3">
        <v>1.710556036E9</v>
      </c>
      <c r="E605" s="3" t="s">
        <v>334</v>
      </c>
      <c r="F605" s="3" t="s">
        <v>15</v>
      </c>
    </row>
    <row r="606">
      <c r="A606" s="3">
        <v>3419.0</v>
      </c>
      <c r="B606" s="3" t="s">
        <v>335</v>
      </c>
      <c r="C606" s="3" t="s">
        <v>336</v>
      </c>
      <c r="D606" s="3">
        <v>1.708469552E9</v>
      </c>
      <c r="E606" s="3" t="s">
        <v>92</v>
      </c>
      <c r="F606" s="3" t="s">
        <v>15</v>
      </c>
    </row>
    <row r="607">
      <c r="A607" s="3">
        <v>6036.0</v>
      </c>
      <c r="B607" s="3" t="s">
        <v>337</v>
      </c>
      <c r="C607" s="3" t="s">
        <v>338</v>
      </c>
      <c r="D607" s="3">
        <v>1.710765615E9</v>
      </c>
      <c r="E607" s="3" t="s">
        <v>78</v>
      </c>
      <c r="F607" s="3" t="s">
        <v>15</v>
      </c>
    </row>
    <row r="608">
      <c r="A608" s="3">
        <v>8324.0</v>
      </c>
      <c r="B608" s="3" t="s">
        <v>339</v>
      </c>
      <c r="C608" s="3" t="s">
        <v>340</v>
      </c>
      <c r="D608" s="3">
        <v>1.709857582E9</v>
      </c>
      <c r="E608" s="3" t="s">
        <v>231</v>
      </c>
      <c r="F608" s="3" t="s">
        <v>15</v>
      </c>
    </row>
    <row r="609">
      <c r="A609" s="3">
        <v>9205.0</v>
      </c>
      <c r="B609" s="3" t="s">
        <v>341</v>
      </c>
      <c r="C609" s="3" t="s">
        <v>342</v>
      </c>
      <c r="D609" s="3">
        <v>1.710355313E9</v>
      </c>
      <c r="E609" s="3" t="s">
        <v>226</v>
      </c>
      <c r="F609" s="3" t="s">
        <v>15</v>
      </c>
    </row>
    <row r="610">
      <c r="A610" s="3">
        <v>8783.0</v>
      </c>
      <c r="B610" s="3" t="s">
        <v>343</v>
      </c>
      <c r="C610" s="4" t="s">
        <v>344</v>
      </c>
      <c r="D610" s="3">
        <v>1.708983681E9</v>
      </c>
      <c r="E610" s="3" t="s">
        <v>185</v>
      </c>
      <c r="F610" s="3" t="s">
        <v>15</v>
      </c>
    </row>
    <row r="611">
      <c r="A611" s="3">
        <v>3002.0</v>
      </c>
      <c r="B611" s="3" t="s">
        <v>345</v>
      </c>
      <c r="C611" s="4" t="s">
        <v>346</v>
      </c>
      <c r="D611" s="3">
        <v>1.710542195E9</v>
      </c>
      <c r="E611" s="3" t="s">
        <v>347</v>
      </c>
      <c r="F611" s="3" t="s">
        <v>15</v>
      </c>
    </row>
    <row r="612">
      <c r="A612" s="3">
        <v>3176.0</v>
      </c>
      <c r="B612" s="3" t="s">
        <v>348</v>
      </c>
      <c r="C612" s="4" t="s">
        <v>349</v>
      </c>
      <c r="D612" s="3">
        <v>1.708146725E9</v>
      </c>
      <c r="E612" s="3" t="s">
        <v>107</v>
      </c>
      <c r="F612" s="3" t="s">
        <v>15</v>
      </c>
    </row>
    <row r="613">
      <c r="A613" s="3">
        <v>10316.0</v>
      </c>
      <c r="B613" s="3" t="s">
        <v>350</v>
      </c>
      <c r="C613" s="3" t="s">
        <v>351</v>
      </c>
      <c r="D613" s="3">
        <v>1.709059355E9</v>
      </c>
      <c r="E613" s="3" t="s">
        <v>352</v>
      </c>
      <c r="F613" s="3" t="s">
        <v>15</v>
      </c>
    </row>
    <row r="614">
      <c r="A614" s="3">
        <v>9981.0</v>
      </c>
      <c r="B614" s="3" t="s">
        <v>353</v>
      </c>
      <c r="C614" s="4" t="s">
        <v>354</v>
      </c>
      <c r="D614" s="3">
        <v>1.710669538E9</v>
      </c>
      <c r="E614" s="3" t="s">
        <v>86</v>
      </c>
      <c r="F614" s="3" t="s">
        <v>15</v>
      </c>
    </row>
    <row r="615">
      <c r="A615" s="3">
        <v>1795.0</v>
      </c>
      <c r="B615" s="3" t="s">
        <v>355</v>
      </c>
      <c r="C615" s="3" t="s">
        <v>356</v>
      </c>
      <c r="D615" s="3">
        <v>1.709958729E9</v>
      </c>
      <c r="E615" s="3" t="s">
        <v>89</v>
      </c>
      <c r="F615" s="3" t="s">
        <v>15</v>
      </c>
    </row>
    <row r="616">
      <c r="A616" s="3">
        <v>9515.0</v>
      </c>
      <c r="B616" s="3" t="s">
        <v>357</v>
      </c>
      <c r="C616" s="3" t="s">
        <v>358</v>
      </c>
      <c r="D616" s="3">
        <v>1.709166055E9</v>
      </c>
      <c r="E616" s="3" t="s">
        <v>359</v>
      </c>
      <c r="F616" s="3" t="s">
        <v>15</v>
      </c>
    </row>
    <row r="617">
      <c r="A617" s="3">
        <v>6843.0</v>
      </c>
      <c r="B617" s="3" t="s">
        <v>360</v>
      </c>
      <c r="C617" s="3" t="s">
        <v>361</v>
      </c>
      <c r="D617" s="3">
        <v>1.710560964E9</v>
      </c>
      <c r="E617" s="3" t="s">
        <v>150</v>
      </c>
      <c r="F617" s="3" t="s">
        <v>15</v>
      </c>
    </row>
    <row r="618">
      <c r="A618" s="3">
        <v>8830.0</v>
      </c>
      <c r="B618" s="3" t="s">
        <v>362</v>
      </c>
      <c r="C618" s="3" t="s">
        <v>363</v>
      </c>
      <c r="D618" s="3">
        <v>1.708652429E9</v>
      </c>
      <c r="E618" s="3" t="s">
        <v>299</v>
      </c>
      <c r="F618" s="3" t="s">
        <v>15</v>
      </c>
    </row>
    <row r="619">
      <c r="A619" s="3">
        <v>1196.0</v>
      </c>
      <c r="B619" s="3" t="s">
        <v>364</v>
      </c>
      <c r="C619" s="3" t="s">
        <v>365</v>
      </c>
      <c r="D619" s="3">
        <v>1.70835796E9</v>
      </c>
      <c r="E619" s="3" t="s">
        <v>198</v>
      </c>
      <c r="F619" s="3" t="s">
        <v>15</v>
      </c>
    </row>
    <row r="620">
      <c r="A620" s="3">
        <v>5608.0</v>
      </c>
      <c r="B620" s="3" t="s">
        <v>366</v>
      </c>
      <c r="C620" s="4" t="s">
        <v>367</v>
      </c>
      <c r="D620" s="3">
        <v>1.710668066E9</v>
      </c>
      <c r="E620" s="3" t="s">
        <v>368</v>
      </c>
      <c r="F620" s="3" t="s">
        <v>15</v>
      </c>
    </row>
    <row r="621">
      <c r="A621" s="3">
        <v>10163.0</v>
      </c>
      <c r="B621" s="3" t="s">
        <v>369</v>
      </c>
      <c r="C621" s="4" t="s">
        <v>370</v>
      </c>
      <c r="D621" s="3">
        <v>1.709842115E9</v>
      </c>
      <c r="E621" s="3" t="s">
        <v>371</v>
      </c>
      <c r="F621" s="3" t="s">
        <v>15</v>
      </c>
    </row>
    <row r="622">
      <c r="A622" s="3">
        <v>5058.0</v>
      </c>
      <c r="B622" s="3" t="s">
        <v>372</v>
      </c>
      <c r="C622" s="4" t="s">
        <v>373</v>
      </c>
      <c r="D622" s="3">
        <v>1.710174868E9</v>
      </c>
      <c r="E622" s="3" t="s">
        <v>374</v>
      </c>
      <c r="F622" s="3" t="s">
        <v>15</v>
      </c>
    </row>
    <row r="623">
      <c r="A623" s="3">
        <v>7527.0</v>
      </c>
      <c r="B623" s="3" t="s">
        <v>375</v>
      </c>
      <c r="C623" s="3" t="s">
        <v>376</v>
      </c>
      <c r="D623" s="3">
        <v>1.709842483E9</v>
      </c>
      <c r="E623" s="3" t="s">
        <v>36</v>
      </c>
      <c r="F623" s="3" t="s">
        <v>15</v>
      </c>
    </row>
    <row r="624">
      <c r="A624" s="3">
        <v>9163.0</v>
      </c>
      <c r="B624" s="3" t="s">
        <v>377</v>
      </c>
      <c r="C624" s="4" t="s">
        <v>378</v>
      </c>
      <c r="D624" s="3">
        <v>1.710872664E9</v>
      </c>
      <c r="E624" s="3" t="s">
        <v>251</v>
      </c>
      <c r="F624" s="3" t="s">
        <v>15</v>
      </c>
    </row>
    <row r="625">
      <c r="A625" s="3">
        <v>7275.0</v>
      </c>
      <c r="B625" s="3" t="s">
        <v>379</v>
      </c>
      <c r="C625" s="3" t="s">
        <v>380</v>
      </c>
      <c r="D625" s="3">
        <v>1.710999725E9</v>
      </c>
      <c r="E625" s="3" t="s">
        <v>223</v>
      </c>
      <c r="F625" s="3" t="s">
        <v>15</v>
      </c>
    </row>
    <row r="626">
      <c r="A626" s="3">
        <v>8894.0</v>
      </c>
      <c r="B626" s="3" t="s">
        <v>381</v>
      </c>
      <c r="C626" s="3" t="s">
        <v>382</v>
      </c>
      <c r="D626" s="3">
        <v>1.710023647E9</v>
      </c>
      <c r="E626" s="3" t="s">
        <v>383</v>
      </c>
      <c r="F626" s="3" t="s">
        <v>15</v>
      </c>
    </row>
    <row r="627">
      <c r="A627" s="3">
        <v>812.0</v>
      </c>
      <c r="B627" s="3" t="s">
        <v>384</v>
      </c>
      <c r="C627" s="3" t="s">
        <v>385</v>
      </c>
      <c r="D627" s="3">
        <v>1.709753071E9</v>
      </c>
      <c r="E627" s="3" t="s">
        <v>215</v>
      </c>
      <c r="F627" s="3" t="s">
        <v>15</v>
      </c>
    </row>
    <row r="628">
      <c r="A628" s="3">
        <v>4088.0</v>
      </c>
      <c r="B628" s="3" t="s">
        <v>386</v>
      </c>
      <c r="C628" s="3" t="s">
        <v>387</v>
      </c>
      <c r="D628" s="3">
        <v>1.708485139E9</v>
      </c>
      <c r="E628" s="3" t="s">
        <v>95</v>
      </c>
      <c r="F628" s="3" t="s">
        <v>15</v>
      </c>
    </row>
    <row r="629">
      <c r="A629" s="3">
        <v>4277.0</v>
      </c>
      <c r="B629" s="3" t="s">
        <v>388</v>
      </c>
      <c r="C629" s="4" t="s">
        <v>389</v>
      </c>
      <c r="D629" s="3">
        <v>1.70933692E9</v>
      </c>
      <c r="E629" s="3" t="s">
        <v>218</v>
      </c>
      <c r="F629" s="3" t="s">
        <v>15</v>
      </c>
    </row>
    <row r="630">
      <c r="A630" s="3">
        <v>10685.0</v>
      </c>
      <c r="B630" s="3" t="s">
        <v>390</v>
      </c>
      <c r="C630" s="3" t="s">
        <v>391</v>
      </c>
      <c r="D630" s="3">
        <v>1.710391341E9</v>
      </c>
      <c r="E630" s="3" t="s">
        <v>392</v>
      </c>
      <c r="F630" s="3" t="s">
        <v>15</v>
      </c>
    </row>
    <row r="631">
      <c r="A631" s="3">
        <v>6398.0</v>
      </c>
      <c r="B631" s="3" t="s">
        <v>393</v>
      </c>
      <c r="C631" s="4" t="s">
        <v>394</v>
      </c>
      <c r="D631" s="3">
        <v>1.710531267E9</v>
      </c>
      <c r="E631" s="3" t="s">
        <v>57</v>
      </c>
      <c r="F631" s="3" t="s">
        <v>15</v>
      </c>
    </row>
    <row r="632">
      <c r="A632" s="3">
        <v>10567.0</v>
      </c>
      <c r="B632" s="3" t="s">
        <v>395</v>
      </c>
      <c r="C632" s="3" t="s">
        <v>396</v>
      </c>
      <c r="D632" s="3">
        <v>1.710091189E9</v>
      </c>
      <c r="E632" s="3" t="s">
        <v>397</v>
      </c>
      <c r="F632" s="3" t="s">
        <v>15</v>
      </c>
    </row>
    <row r="633">
      <c r="A633" s="3">
        <v>7103.0</v>
      </c>
      <c r="B633" s="3" t="s">
        <v>398</v>
      </c>
      <c r="C633" s="3" t="s">
        <v>399</v>
      </c>
      <c r="D633" s="3">
        <v>1.709302645E9</v>
      </c>
      <c r="E633" s="3" t="s">
        <v>63</v>
      </c>
      <c r="F633" s="3" t="s">
        <v>15</v>
      </c>
    </row>
    <row r="634">
      <c r="A634" s="3">
        <v>5585.0</v>
      </c>
      <c r="B634" s="3" t="s">
        <v>400</v>
      </c>
      <c r="C634" s="4" t="s">
        <v>401</v>
      </c>
      <c r="D634" s="3">
        <v>1.709661914E9</v>
      </c>
      <c r="E634" s="3" t="s">
        <v>402</v>
      </c>
      <c r="F634" s="3" t="s">
        <v>15</v>
      </c>
    </row>
    <row r="635">
      <c r="A635" s="3">
        <v>7797.0</v>
      </c>
      <c r="B635" s="3" t="s">
        <v>403</v>
      </c>
      <c r="C635" s="3" t="s">
        <v>404</v>
      </c>
      <c r="D635" s="3">
        <v>1.710706998E9</v>
      </c>
      <c r="E635" s="3" t="s">
        <v>138</v>
      </c>
      <c r="F635" s="3" t="s">
        <v>15</v>
      </c>
    </row>
    <row r="636">
      <c r="A636" s="3">
        <v>8674.0</v>
      </c>
      <c r="B636" s="3" t="s">
        <v>405</v>
      </c>
      <c r="C636" s="3" t="s">
        <v>406</v>
      </c>
      <c r="D636" s="3">
        <v>1.709241639E9</v>
      </c>
      <c r="E636" s="3" t="s">
        <v>407</v>
      </c>
      <c r="F636" s="3" t="s">
        <v>15</v>
      </c>
    </row>
    <row r="637">
      <c r="A637" s="3">
        <v>357.0</v>
      </c>
      <c r="B637" s="3" t="s">
        <v>408</v>
      </c>
      <c r="C637" s="3" t="s">
        <v>409</v>
      </c>
      <c r="D637" s="3">
        <v>1.710624668E9</v>
      </c>
      <c r="E637" s="3" t="s">
        <v>123</v>
      </c>
      <c r="F637" s="3" t="s">
        <v>15</v>
      </c>
    </row>
    <row r="638">
      <c r="A638" s="3">
        <v>4600.0</v>
      </c>
      <c r="B638" s="3" t="s">
        <v>410</v>
      </c>
      <c r="C638" s="3" t="s">
        <v>411</v>
      </c>
      <c r="D638" s="3">
        <v>1.70875545E9</v>
      </c>
      <c r="E638" s="3" t="s">
        <v>412</v>
      </c>
      <c r="F638" s="3" t="s">
        <v>15</v>
      </c>
    </row>
    <row r="639">
      <c r="A639" s="3">
        <v>827.0</v>
      </c>
      <c r="B639" s="3" t="s">
        <v>413</v>
      </c>
      <c r="C639" s="3" t="s">
        <v>414</v>
      </c>
      <c r="D639" s="3">
        <v>1.709765023E9</v>
      </c>
      <c r="E639" s="3" t="s">
        <v>215</v>
      </c>
      <c r="F639" s="3" t="s">
        <v>15</v>
      </c>
    </row>
    <row r="640">
      <c r="A640" s="3">
        <v>1514.0</v>
      </c>
      <c r="B640" s="3" t="s">
        <v>415</v>
      </c>
      <c r="C640" s="3" t="s">
        <v>416</v>
      </c>
      <c r="D640" s="3">
        <v>1.710170885E9</v>
      </c>
      <c r="E640" s="3" t="s">
        <v>287</v>
      </c>
      <c r="F640" s="3" t="s">
        <v>15</v>
      </c>
    </row>
    <row r="641">
      <c r="A641" s="3">
        <v>6990.0</v>
      </c>
      <c r="B641" s="3" t="s">
        <v>417</v>
      </c>
      <c r="C641" s="4" t="s">
        <v>418</v>
      </c>
      <c r="D641" s="3">
        <v>1.709253006E9</v>
      </c>
      <c r="E641" s="3" t="s">
        <v>63</v>
      </c>
      <c r="F641" s="3" t="s">
        <v>15</v>
      </c>
    </row>
    <row r="642">
      <c r="A642" s="3">
        <v>3981.0</v>
      </c>
      <c r="B642" s="3" t="s">
        <v>419</v>
      </c>
      <c r="C642" s="3" t="s">
        <v>420</v>
      </c>
      <c r="D642" s="3">
        <v>1.710538548E9</v>
      </c>
      <c r="E642" s="3" t="s">
        <v>319</v>
      </c>
      <c r="F642" s="3" t="s">
        <v>15</v>
      </c>
    </row>
    <row r="643">
      <c r="A643" s="3">
        <v>10363.0</v>
      </c>
      <c r="B643" s="3" t="s">
        <v>421</v>
      </c>
      <c r="C643" s="4" t="s">
        <v>422</v>
      </c>
      <c r="D643" s="3">
        <v>1.710317145E9</v>
      </c>
      <c r="E643" s="3" t="s">
        <v>129</v>
      </c>
      <c r="F643" s="3" t="s">
        <v>15</v>
      </c>
    </row>
    <row r="644">
      <c r="A644" s="3">
        <v>8617.0</v>
      </c>
      <c r="B644" s="3" t="s">
        <v>423</v>
      </c>
      <c r="C644" s="3" t="s">
        <v>424</v>
      </c>
      <c r="D644" s="3">
        <v>1.7094994E9</v>
      </c>
      <c r="E644" s="3" t="s">
        <v>425</v>
      </c>
      <c r="F644" s="3" t="s">
        <v>15</v>
      </c>
    </row>
    <row r="645">
      <c r="A645" s="3">
        <v>4855.0</v>
      </c>
      <c r="B645" s="3" t="s">
        <v>426</v>
      </c>
      <c r="C645" s="4" t="s">
        <v>427</v>
      </c>
      <c r="D645" s="3">
        <v>1.710350368E9</v>
      </c>
      <c r="E645" s="3" t="s">
        <v>104</v>
      </c>
      <c r="F645" s="3" t="s">
        <v>15</v>
      </c>
    </row>
    <row r="646">
      <c r="A646" s="3">
        <v>5011.0</v>
      </c>
      <c r="B646" s="3" t="s">
        <v>428</v>
      </c>
      <c r="C646" s="3" t="s">
        <v>429</v>
      </c>
      <c r="D646" s="3">
        <v>1.710170226E9</v>
      </c>
      <c r="E646" s="3" t="s">
        <v>374</v>
      </c>
      <c r="F646" s="3" t="s">
        <v>15</v>
      </c>
    </row>
    <row r="647">
      <c r="A647" s="3">
        <v>10474.0</v>
      </c>
      <c r="B647" s="3" t="s">
        <v>430</v>
      </c>
      <c r="C647" s="4" t="s">
        <v>431</v>
      </c>
      <c r="D647" s="3">
        <v>1.70904801E9</v>
      </c>
      <c r="E647" s="3" t="s">
        <v>432</v>
      </c>
      <c r="F647" s="3" t="s">
        <v>15</v>
      </c>
    </row>
    <row r="648">
      <c r="A648" s="3">
        <v>914.0</v>
      </c>
      <c r="B648" s="3" t="s">
        <v>433</v>
      </c>
      <c r="C648" s="3" t="s">
        <v>434</v>
      </c>
      <c r="D648" s="3">
        <v>1.710358707E9</v>
      </c>
      <c r="E648" s="3" t="s">
        <v>66</v>
      </c>
      <c r="F648" s="3" t="s">
        <v>15</v>
      </c>
    </row>
    <row r="649">
      <c r="A649" s="3">
        <v>5321.0</v>
      </c>
      <c r="B649" s="3" t="s">
        <v>435</v>
      </c>
      <c r="C649" s="3" t="s">
        <v>436</v>
      </c>
      <c r="D649" s="3">
        <v>1.708789346E9</v>
      </c>
      <c r="E649" s="3" t="s">
        <v>437</v>
      </c>
      <c r="F649" s="3" t="s">
        <v>15</v>
      </c>
    </row>
    <row r="650">
      <c r="A650" s="3">
        <v>1260.0</v>
      </c>
      <c r="B650" s="3" t="s">
        <v>438</v>
      </c>
      <c r="C650" s="4" t="s">
        <v>439</v>
      </c>
      <c r="D650" s="3">
        <v>1.71000257E9</v>
      </c>
      <c r="E650" s="3" t="s">
        <v>440</v>
      </c>
      <c r="F650" s="3" t="s">
        <v>15</v>
      </c>
    </row>
    <row r="651">
      <c r="A651" s="3">
        <v>8736.0</v>
      </c>
      <c r="B651" s="3" t="s">
        <v>441</v>
      </c>
      <c r="C651" s="3" t="s">
        <v>442</v>
      </c>
      <c r="D651" s="3">
        <v>1.709302123E9</v>
      </c>
      <c r="E651" s="3" t="s">
        <v>407</v>
      </c>
      <c r="F651" s="3" t="s">
        <v>15</v>
      </c>
    </row>
    <row r="652">
      <c r="A652" s="3">
        <v>1985.0</v>
      </c>
      <c r="B652" s="3" t="s">
        <v>443</v>
      </c>
      <c r="C652" s="3" t="s">
        <v>444</v>
      </c>
      <c r="D652" s="3">
        <v>1.710477681E9</v>
      </c>
      <c r="E652" s="3" t="s">
        <v>83</v>
      </c>
      <c r="F652" s="3" t="s">
        <v>15</v>
      </c>
    </row>
    <row r="653">
      <c r="A653" s="3">
        <v>3819.0</v>
      </c>
      <c r="B653" s="3" t="s">
        <v>445</v>
      </c>
      <c r="C653" s="3" t="s">
        <v>446</v>
      </c>
      <c r="D653" s="3">
        <v>1.708227378E9</v>
      </c>
      <c r="E653" s="3" t="s">
        <v>447</v>
      </c>
      <c r="F653" s="3" t="s">
        <v>15</v>
      </c>
    </row>
    <row r="654">
      <c r="A654" s="3">
        <v>192.0</v>
      </c>
      <c r="B654" s="3" t="s">
        <v>448</v>
      </c>
      <c r="C654" s="3" t="s">
        <v>449</v>
      </c>
      <c r="D654" s="3">
        <v>1.710108215E9</v>
      </c>
      <c r="E654" s="3" t="s">
        <v>450</v>
      </c>
      <c r="F654" s="3" t="s">
        <v>15</v>
      </c>
    </row>
    <row r="655">
      <c r="A655" s="3">
        <v>7537.0</v>
      </c>
      <c r="B655" s="3" t="s">
        <v>451</v>
      </c>
      <c r="C655" s="4" t="s">
        <v>452</v>
      </c>
      <c r="D655" s="3">
        <v>1.710640947E9</v>
      </c>
      <c r="E655" s="3" t="s">
        <v>138</v>
      </c>
      <c r="F655" s="3" t="s">
        <v>15</v>
      </c>
    </row>
    <row r="656">
      <c r="A656" s="3">
        <v>5797.0</v>
      </c>
      <c r="B656" s="3" t="s">
        <v>453</v>
      </c>
      <c r="C656" s="3" t="s">
        <v>454</v>
      </c>
      <c r="D656" s="3">
        <v>1.709366906E9</v>
      </c>
      <c r="E656" s="3" t="s">
        <v>455</v>
      </c>
      <c r="F656" s="3" t="s">
        <v>15</v>
      </c>
    </row>
    <row r="657">
      <c r="A657" s="3">
        <v>5786.0</v>
      </c>
      <c r="B657" s="3" t="s">
        <v>456</v>
      </c>
      <c r="C657" s="3" t="s">
        <v>457</v>
      </c>
      <c r="D657" s="3">
        <v>1.709314435E9</v>
      </c>
      <c r="E657" s="3" t="s">
        <v>455</v>
      </c>
      <c r="F657" s="3" t="s">
        <v>15</v>
      </c>
    </row>
    <row r="658">
      <c r="A658" s="3">
        <v>52.0</v>
      </c>
      <c r="B658" s="3" t="s">
        <v>458</v>
      </c>
      <c r="C658" s="4" t="s">
        <v>459</v>
      </c>
      <c r="D658" s="3">
        <v>1.708062575E9</v>
      </c>
      <c r="E658" s="3" t="s">
        <v>33</v>
      </c>
      <c r="F658" s="3" t="s">
        <v>15</v>
      </c>
    </row>
    <row r="659">
      <c r="A659" s="3">
        <v>7308.0</v>
      </c>
      <c r="B659" s="3" t="s">
        <v>460</v>
      </c>
      <c r="C659" s="4" t="s">
        <v>461</v>
      </c>
      <c r="D659" s="3">
        <v>1.709821949E9</v>
      </c>
      <c r="E659" s="3" t="s">
        <v>36</v>
      </c>
      <c r="F659" s="3" t="s">
        <v>15</v>
      </c>
    </row>
    <row r="660">
      <c r="A660" s="3">
        <v>5514.0</v>
      </c>
      <c r="B660" s="3" t="s">
        <v>462</v>
      </c>
      <c r="C660" s="3" t="s">
        <v>463</v>
      </c>
      <c r="D660" s="3">
        <v>1.709136655E9</v>
      </c>
      <c r="E660" s="3" t="s">
        <v>464</v>
      </c>
      <c r="F660" s="3" t="s">
        <v>15</v>
      </c>
    </row>
    <row r="661">
      <c r="A661" s="3">
        <v>950.0</v>
      </c>
      <c r="B661" s="3" t="s">
        <v>465</v>
      </c>
      <c r="C661" s="3" t="s">
        <v>466</v>
      </c>
      <c r="D661" s="3">
        <v>1.710345941E9</v>
      </c>
      <c r="E661" s="3" t="s">
        <v>66</v>
      </c>
      <c r="F661" s="3" t="s">
        <v>15</v>
      </c>
    </row>
    <row r="662">
      <c r="A662" s="3">
        <v>6117.0</v>
      </c>
      <c r="B662" s="3" t="s">
        <v>467</v>
      </c>
      <c r="C662" s="3" t="s">
        <v>468</v>
      </c>
      <c r="D662" s="3">
        <v>1.710422174E9</v>
      </c>
      <c r="E662" s="3" t="s">
        <v>469</v>
      </c>
      <c r="F662" s="3" t="s">
        <v>15</v>
      </c>
    </row>
    <row r="663">
      <c r="A663" s="3">
        <v>7500.0</v>
      </c>
      <c r="B663" s="3" t="s">
        <v>470</v>
      </c>
      <c r="C663" s="4" t="s">
        <v>471</v>
      </c>
      <c r="D663" s="3">
        <v>1.709839616E9</v>
      </c>
      <c r="E663" s="3" t="s">
        <v>36</v>
      </c>
      <c r="F663" s="3" t="s">
        <v>15</v>
      </c>
    </row>
    <row r="664">
      <c r="A664" s="3">
        <v>7762.0</v>
      </c>
      <c r="B664" s="3" t="s">
        <v>472</v>
      </c>
      <c r="C664" s="4" t="s">
        <v>473</v>
      </c>
      <c r="D664" s="3">
        <v>1.710679838E9</v>
      </c>
      <c r="E664" s="3" t="s">
        <v>138</v>
      </c>
      <c r="F664" s="3" t="s">
        <v>15</v>
      </c>
    </row>
    <row r="665">
      <c r="A665" s="3">
        <v>6585.0</v>
      </c>
      <c r="B665" s="3" t="s">
        <v>474</v>
      </c>
      <c r="C665" s="3" t="s">
        <v>475</v>
      </c>
      <c r="D665" s="3">
        <v>1.710006932E9</v>
      </c>
      <c r="E665" s="3" t="s">
        <v>42</v>
      </c>
      <c r="F665" s="3" t="s">
        <v>15</v>
      </c>
    </row>
    <row r="666">
      <c r="A666" s="3">
        <v>9141.0</v>
      </c>
      <c r="B666" s="3" t="s">
        <v>476</v>
      </c>
      <c r="C666" s="4" t="s">
        <v>477</v>
      </c>
      <c r="D666" s="3">
        <v>1.710857494E9</v>
      </c>
      <c r="E666" s="3" t="s">
        <v>251</v>
      </c>
      <c r="F666" s="3" t="s">
        <v>15</v>
      </c>
    </row>
    <row r="667">
      <c r="A667" s="3">
        <v>2017.0</v>
      </c>
      <c r="B667" s="3" t="s">
        <v>478</v>
      </c>
      <c r="C667" s="4" t="s">
        <v>479</v>
      </c>
      <c r="D667" s="3">
        <v>1.710485462E9</v>
      </c>
      <c r="E667" s="3" t="s">
        <v>83</v>
      </c>
      <c r="F667" s="3" t="s">
        <v>15</v>
      </c>
    </row>
    <row r="668">
      <c r="A668" s="3">
        <v>1925.0</v>
      </c>
      <c r="B668" s="3" t="s">
        <v>480</v>
      </c>
      <c r="C668" s="4" t="s">
        <v>481</v>
      </c>
      <c r="D668" s="3">
        <v>1.710472092E9</v>
      </c>
      <c r="E668" s="3" t="s">
        <v>83</v>
      </c>
      <c r="F668" s="3" t="s">
        <v>15</v>
      </c>
    </row>
    <row r="669">
      <c r="A669" s="3">
        <v>6150.0</v>
      </c>
      <c r="B669" s="3" t="s">
        <v>482</v>
      </c>
      <c r="C669" s="4" t="s">
        <v>483</v>
      </c>
      <c r="D669" s="3">
        <v>1.710429955E9</v>
      </c>
      <c r="E669" s="3" t="s">
        <v>469</v>
      </c>
      <c r="F669" s="3" t="s">
        <v>15</v>
      </c>
    </row>
    <row r="670">
      <c r="A670" s="3">
        <v>8177.0</v>
      </c>
      <c r="B670" s="3" t="s">
        <v>484</v>
      </c>
      <c r="C670" s="4" t="s">
        <v>485</v>
      </c>
      <c r="D670" s="3">
        <v>1.708844746E9</v>
      </c>
      <c r="E670" s="3" t="s">
        <v>273</v>
      </c>
      <c r="F670" s="3" t="s">
        <v>15</v>
      </c>
    </row>
    <row r="671">
      <c r="A671" s="3">
        <v>5872.0</v>
      </c>
      <c r="B671" s="3" t="s">
        <v>486</v>
      </c>
      <c r="C671" s="4" t="s">
        <v>487</v>
      </c>
      <c r="D671" s="3">
        <v>1.709375038E9</v>
      </c>
      <c r="E671" s="3" t="s">
        <v>488</v>
      </c>
      <c r="F671" s="3" t="s">
        <v>15</v>
      </c>
    </row>
    <row r="672">
      <c r="A672" s="3">
        <v>4191.0</v>
      </c>
      <c r="B672" s="3" t="s">
        <v>489</v>
      </c>
      <c r="C672" s="4" t="s">
        <v>490</v>
      </c>
      <c r="D672" s="3">
        <v>1.70850815E9</v>
      </c>
      <c r="E672" s="3" t="s">
        <v>95</v>
      </c>
      <c r="F672" s="3" t="s">
        <v>15</v>
      </c>
    </row>
    <row r="673">
      <c r="A673" s="3">
        <v>2282.0</v>
      </c>
      <c r="B673" s="3" t="s">
        <v>491</v>
      </c>
      <c r="C673" s="3" t="s">
        <v>492</v>
      </c>
      <c r="D673" s="3">
        <v>1.710119216E9</v>
      </c>
      <c r="E673" s="3" t="s">
        <v>162</v>
      </c>
      <c r="F673" s="3" t="s">
        <v>15</v>
      </c>
    </row>
    <row r="674">
      <c r="A674" s="3">
        <v>6280.0</v>
      </c>
      <c r="B674" s="3" t="s">
        <v>493</v>
      </c>
      <c r="C674" s="3" t="s">
        <v>494</v>
      </c>
      <c r="D674" s="3">
        <v>1.710521328E9</v>
      </c>
      <c r="E674" s="3" t="s">
        <v>57</v>
      </c>
      <c r="F674" s="3" t="s">
        <v>15</v>
      </c>
    </row>
    <row r="675">
      <c r="A675" s="3">
        <v>1727.0</v>
      </c>
      <c r="B675" s="3" t="s">
        <v>495</v>
      </c>
      <c r="C675" s="3" t="s">
        <v>496</v>
      </c>
      <c r="D675" s="3">
        <v>1.709695923E9</v>
      </c>
      <c r="E675" s="3" t="s">
        <v>30</v>
      </c>
      <c r="F675" s="3" t="s">
        <v>15</v>
      </c>
    </row>
    <row r="676">
      <c r="A676" s="3">
        <v>6543.0</v>
      </c>
      <c r="B676" s="3" t="s">
        <v>497</v>
      </c>
      <c r="C676" s="3" t="s">
        <v>498</v>
      </c>
      <c r="D676" s="3">
        <v>1.70998807E9</v>
      </c>
      <c r="E676" s="3" t="s">
        <v>42</v>
      </c>
      <c r="F676" s="3" t="s">
        <v>15</v>
      </c>
    </row>
    <row r="677">
      <c r="A677" s="3">
        <v>10875.0</v>
      </c>
      <c r="B677" s="3" t="s">
        <v>499</v>
      </c>
      <c r="C677" s="3" t="s">
        <v>500</v>
      </c>
      <c r="D677" s="3">
        <v>1.710548646E9</v>
      </c>
      <c r="E677" s="3" t="s">
        <v>501</v>
      </c>
      <c r="F677" s="3" t="s">
        <v>15</v>
      </c>
    </row>
    <row r="678">
      <c r="A678" s="3">
        <v>1899.0</v>
      </c>
      <c r="B678" s="3" t="s">
        <v>502</v>
      </c>
      <c r="C678" s="3" t="s">
        <v>503</v>
      </c>
      <c r="D678" s="3">
        <v>1.71047036E9</v>
      </c>
      <c r="E678" s="3" t="s">
        <v>83</v>
      </c>
      <c r="F678" s="3" t="s">
        <v>15</v>
      </c>
    </row>
    <row r="679">
      <c r="A679" s="3">
        <v>5867.0</v>
      </c>
      <c r="B679" s="3" t="s">
        <v>504</v>
      </c>
      <c r="C679" s="3" t="s">
        <v>505</v>
      </c>
      <c r="D679" s="3">
        <v>1.709845533E9</v>
      </c>
      <c r="E679" s="3" t="s">
        <v>506</v>
      </c>
      <c r="F679" s="3" t="s">
        <v>15</v>
      </c>
    </row>
    <row r="680">
      <c r="A680" s="3">
        <v>4544.0</v>
      </c>
      <c r="B680" s="3" t="s">
        <v>507</v>
      </c>
      <c r="C680" s="4" t="s">
        <v>508</v>
      </c>
      <c r="D680" s="3">
        <v>1.709932517E9</v>
      </c>
      <c r="E680" s="3" t="s">
        <v>509</v>
      </c>
      <c r="F680" s="3" t="s">
        <v>15</v>
      </c>
    </row>
    <row r="681">
      <c r="A681" s="3">
        <v>1551.0</v>
      </c>
      <c r="B681" s="3" t="s">
        <v>510</v>
      </c>
      <c r="C681" s="4" t="s">
        <v>511</v>
      </c>
      <c r="D681" s="3">
        <v>1.71019429E9</v>
      </c>
      <c r="E681" s="3" t="s">
        <v>287</v>
      </c>
      <c r="F681" s="3" t="s">
        <v>15</v>
      </c>
    </row>
    <row r="682">
      <c r="A682" s="3">
        <v>10713.0</v>
      </c>
      <c r="B682" s="3" t="s">
        <v>512</v>
      </c>
      <c r="C682" s="4" t="s">
        <v>513</v>
      </c>
      <c r="D682" s="3">
        <v>1.709306169E9</v>
      </c>
      <c r="E682" s="3" t="s">
        <v>514</v>
      </c>
      <c r="F682" s="3" t="s">
        <v>15</v>
      </c>
    </row>
  </sheetData>
  <drawing r:id="rId1"/>
</worksheet>
</file>