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School\ELM\"/>
    </mc:Choice>
  </mc:AlternateContent>
  <xr:revisionPtr revIDLastSave="0" documentId="13_ncr:1_{5F8A555F-6C6B-4BBE-861C-3F5453160F55}" xr6:coauthVersionLast="47" xr6:coauthVersionMax="47" xr10:uidLastSave="{00000000-0000-0000-0000-000000000000}"/>
  <bookViews>
    <workbookView xWindow="14400" yWindow="0" windowWidth="14400" windowHeight="15750" activeTab="6" xr2:uid="{0E831311-E828-46E0-A9F7-A0C3C1A0662F}"/>
  </bookViews>
  <sheets>
    <sheet name="Pohor1" sheetId="4" r:id="rId1"/>
    <sheet name="Pohor2" sheetId="1" r:id="rId2"/>
    <sheet name="Brtnik1" sheetId="2" r:id="rId3"/>
    <sheet name="Brtnik2" sheetId="3" r:id="rId4"/>
    <sheet name="Malec1" sheetId="5" r:id="rId5"/>
    <sheet name="Malec2" sheetId="6" r:id="rId6"/>
    <sheet name="Pohor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5" i="6" l="1"/>
  <c r="I46" i="6"/>
  <c r="I47" i="6"/>
  <c r="I48" i="6"/>
  <c r="I49" i="6"/>
  <c r="I50" i="6"/>
  <c r="I51" i="6"/>
  <c r="I52" i="6"/>
  <c r="I53" i="6"/>
  <c r="I44" i="6"/>
  <c r="I29" i="6"/>
  <c r="I30" i="6"/>
  <c r="I31" i="6"/>
  <c r="I32" i="6"/>
  <c r="I33" i="6"/>
  <c r="I34" i="6"/>
  <c r="I35" i="6"/>
  <c r="I36" i="6"/>
  <c r="I37" i="6"/>
  <c r="I28" i="6"/>
  <c r="I13" i="6"/>
  <c r="I14" i="6"/>
  <c r="I15" i="6"/>
  <c r="I16" i="6"/>
  <c r="I17" i="6"/>
  <c r="I18" i="6"/>
  <c r="I19" i="6"/>
  <c r="I20" i="6"/>
  <c r="I21" i="6"/>
  <c r="I12" i="6"/>
  <c r="K79" i="5"/>
  <c r="L79" i="5"/>
  <c r="M79" i="5"/>
  <c r="K80" i="5"/>
  <c r="L80" i="5"/>
  <c r="M80" i="5"/>
  <c r="K81" i="5"/>
  <c r="L81" i="5"/>
  <c r="M81" i="5"/>
  <c r="K82" i="5"/>
  <c r="L82" i="5"/>
  <c r="M82" i="5"/>
  <c r="K83" i="5"/>
  <c r="L83" i="5"/>
  <c r="M83" i="5"/>
  <c r="K84" i="5"/>
  <c r="L84" i="5"/>
  <c r="M84" i="5"/>
  <c r="K85" i="5"/>
  <c r="L85" i="5"/>
  <c r="M85" i="5"/>
  <c r="K86" i="5"/>
  <c r="L86" i="5"/>
  <c r="M86" i="5"/>
  <c r="K87" i="5"/>
  <c r="L87" i="5"/>
  <c r="M87" i="5"/>
  <c r="K88" i="5"/>
  <c r="L88" i="5"/>
  <c r="M88" i="5"/>
  <c r="K89" i="5"/>
  <c r="L89" i="5"/>
  <c r="M89" i="5"/>
  <c r="K90" i="5"/>
  <c r="L90" i="5"/>
  <c r="M90" i="5"/>
  <c r="M78" i="5"/>
  <c r="L78" i="5"/>
  <c r="K78" i="5"/>
  <c r="K60" i="5"/>
  <c r="L60" i="5"/>
  <c r="M60" i="5"/>
  <c r="K61" i="5"/>
  <c r="L61" i="5"/>
  <c r="M61" i="5"/>
  <c r="K62" i="5"/>
  <c r="L62" i="5"/>
  <c r="M62" i="5"/>
  <c r="K63" i="5"/>
  <c r="L63" i="5"/>
  <c r="M63" i="5"/>
  <c r="K64" i="5"/>
  <c r="L64" i="5"/>
  <c r="M64" i="5"/>
  <c r="K65" i="5"/>
  <c r="L65" i="5"/>
  <c r="M65" i="5"/>
  <c r="K66" i="5"/>
  <c r="L66" i="5"/>
  <c r="M66" i="5"/>
  <c r="K67" i="5"/>
  <c r="L67" i="5"/>
  <c r="M67" i="5"/>
  <c r="K68" i="5"/>
  <c r="L68" i="5"/>
  <c r="M68" i="5"/>
  <c r="K69" i="5"/>
  <c r="L69" i="5"/>
  <c r="M69" i="5"/>
  <c r="K70" i="5"/>
  <c r="L70" i="5"/>
  <c r="M70" i="5"/>
  <c r="K71" i="5"/>
  <c r="L71" i="5"/>
  <c r="M71" i="5"/>
  <c r="M59" i="5"/>
  <c r="L59" i="5"/>
  <c r="K59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K47" i="5"/>
  <c r="L47" i="5"/>
  <c r="M47" i="5"/>
  <c r="K48" i="5"/>
  <c r="L48" i="5"/>
  <c r="M48" i="5"/>
  <c r="K49" i="5"/>
  <c r="L49" i="5"/>
  <c r="M49" i="5"/>
  <c r="K50" i="5"/>
  <c r="L50" i="5"/>
  <c r="M50" i="5"/>
  <c r="K51" i="5"/>
  <c r="L51" i="5"/>
  <c r="M51" i="5"/>
  <c r="K52" i="5"/>
  <c r="L52" i="5"/>
  <c r="M52" i="5"/>
  <c r="M40" i="5"/>
  <c r="L40" i="5"/>
  <c r="K40" i="5"/>
  <c r="M33" i="5"/>
  <c r="M22" i="5"/>
  <c r="M23" i="5"/>
  <c r="M24" i="5"/>
  <c r="M25" i="5"/>
  <c r="M26" i="5"/>
  <c r="M27" i="5"/>
  <c r="M28" i="5"/>
  <c r="M29" i="5"/>
  <c r="M30" i="5"/>
  <c r="M31" i="5"/>
  <c r="M32" i="5"/>
  <c r="M21" i="5"/>
  <c r="L33" i="5"/>
  <c r="L22" i="5"/>
  <c r="L23" i="5"/>
  <c r="L24" i="5"/>
  <c r="L25" i="5"/>
  <c r="L26" i="5"/>
  <c r="L27" i="5"/>
  <c r="L28" i="5"/>
  <c r="L29" i="5"/>
  <c r="L30" i="5"/>
  <c r="L31" i="5"/>
  <c r="L32" i="5"/>
  <c r="L21" i="5"/>
  <c r="K22" i="5"/>
  <c r="K23" i="5"/>
  <c r="K24" i="5"/>
  <c r="K25" i="5"/>
  <c r="K26" i="5"/>
  <c r="K27" i="5"/>
  <c r="K28" i="5"/>
  <c r="K29" i="5"/>
  <c r="K30" i="5"/>
  <c r="K31" i="5"/>
  <c r="K32" i="5"/>
  <c r="K33" i="5"/>
  <c r="K21" i="5"/>
  <c r="D75" i="5"/>
  <c r="D56" i="5"/>
  <c r="D37" i="5"/>
  <c r="D18" i="5"/>
  <c r="H12" i="5"/>
  <c r="E52" i="5" s="1"/>
  <c r="H13" i="5"/>
  <c r="E68" i="5" s="1"/>
  <c r="H14" i="5"/>
  <c r="E84" i="5" s="1"/>
  <c r="H11" i="5"/>
  <c r="E22" i="5" s="1"/>
  <c r="D29" i="3"/>
  <c r="D13" i="3"/>
  <c r="E13" i="3"/>
  <c r="F13" i="3"/>
  <c r="G13" i="3"/>
  <c r="H13" i="3"/>
  <c r="F21" i="3"/>
  <c r="E29" i="3"/>
  <c r="F29" i="3"/>
  <c r="G29" i="3"/>
  <c r="H29" i="3"/>
  <c r="E21" i="3"/>
  <c r="G21" i="3"/>
  <c r="H21" i="3"/>
  <c r="D21" i="3"/>
  <c r="O5" i="4"/>
  <c r="O6" i="4"/>
  <c r="O7" i="4"/>
  <c r="O8" i="4"/>
  <c r="O9" i="4"/>
  <c r="O10" i="4"/>
  <c r="O11" i="4"/>
  <c r="O12" i="4"/>
  <c r="O13" i="4"/>
  <c r="C16" i="4"/>
  <c r="D16" i="4"/>
  <c r="E16" i="4"/>
  <c r="F16" i="4"/>
  <c r="G16" i="4"/>
  <c r="H16" i="4"/>
  <c r="I16" i="4"/>
  <c r="C24" i="4"/>
  <c r="D24" i="4"/>
  <c r="E24" i="4"/>
  <c r="F24" i="4"/>
  <c r="G24" i="4"/>
  <c r="H24" i="4"/>
  <c r="I24" i="4"/>
  <c r="C34" i="4" a="1"/>
  <c r="C34" i="4" s="1"/>
  <c r="C35" i="4" s="1"/>
  <c r="C36" i="4" s="1"/>
  <c r="C40" i="4" a="1"/>
  <c r="C40" i="4" s="1"/>
  <c r="C41" i="4" s="1"/>
  <c r="C42" i="4" s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E30" i="1"/>
  <c r="E29" i="1"/>
  <c r="D16" i="1"/>
  <c r="D17" i="1"/>
  <c r="D18" i="1"/>
  <c r="D15" i="1"/>
  <c r="E42" i="5" l="1"/>
  <c r="E41" i="5"/>
  <c r="E59" i="5"/>
  <c r="E90" i="5"/>
  <c r="E89" i="5"/>
  <c r="E24" i="5"/>
  <c r="E51" i="5"/>
  <c r="E67" i="5"/>
  <c r="E83" i="5"/>
  <c r="E21" i="5"/>
  <c r="E50" i="5"/>
  <c r="E66" i="5"/>
  <c r="E82" i="5"/>
  <c r="E33" i="5"/>
  <c r="E49" i="5"/>
  <c r="E65" i="5"/>
  <c r="E81" i="5"/>
  <c r="E32" i="5"/>
  <c r="E48" i="5"/>
  <c r="E64" i="5"/>
  <c r="E80" i="5"/>
  <c r="E31" i="5"/>
  <c r="E47" i="5"/>
  <c r="E63" i="5"/>
  <c r="E79" i="5"/>
  <c r="E30" i="5"/>
  <c r="E46" i="5"/>
  <c r="E62" i="5"/>
  <c r="E29" i="5"/>
  <c r="E45" i="5"/>
  <c r="E61" i="5"/>
  <c r="E28" i="5"/>
  <c r="E44" i="5"/>
  <c r="E60" i="5"/>
  <c r="E27" i="5"/>
  <c r="E43" i="5"/>
  <c r="E78" i="5"/>
  <c r="E26" i="5"/>
  <c r="E25" i="5"/>
  <c r="E88" i="5"/>
  <c r="E23" i="5"/>
  <c r="E71" i="5"/>
  <c r="E87" i="5"/>
  <c r="E70" i="5"/>
  <c r="E86" i="5"/>
  <c r="E40" i="5"/>
  <c r="E69" i="5"/>
  <c r="E85" i="5"/>
  <c r="H35" i="4"/>
  <c r="H36" i="4" s="1"/>
  <c r="G35" i="4"/>
  <c r="G36" i="4" s="1"/>
  <c r="H41" i="4"/>
  <c r="H42" i="4" s="1"/>
  <c r="E35" i="4"/>
  <c r="E36" i="4" s="1"/>
  <c r="I41" i="4"/>
  <c r="I42" i="4" s="1"/>
  <c r="G41" i="4"/>
  <c r="G42" i="4" s="1"/>
  <c r="F41" i="4"/>
  <c r="F42" i="4" s="1"/>
  <c r="E41" i="4"/>
  <c r="E42" i="4" s="1"/>
  <c r="I35" i="4"/>
  <c r="I36" i="4" s="1"/>
  <c r="D41" i="4"/>
  <c r="D42" i="4" s="1"/>
  <c r="F35" i="4"/>
  <c r="F36" i="4" s="1"/>
  <c r="D35" i="4"/>
  <c r="D3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<sst xmlns="http://schemas.openxmlformats.org/spreadsheetml/2006/main" count="290" uniqueCount="152">
  <si>
    <t>Pristroje</t>
  </si>
  <si>
    <t>Přístroj</t>
  </si>
  <si>
    <t>Inv číslo</t>
  </si>
  <si>
    <t>Systém</t>
  </si>
  <si>
    <t>Rozsah</t>
  </si>
  <si>
    <t>Voltmetr</t>
  </si>
  <si>
    <t>Digitální</t>
  </si>
  <si>
    <t>1000V</t>
  </si>
  <si>
    <t>Ampermetr</t>
  </si>
  <si>
    <t>20A</t>
  </si>
  <si>
    <t>Es1 1084</t>
  </si>
  <si>
    <t>Es1 1095</t>
  </si>
  <si>
    <t>U [mV]</t>
  </si>
  <si>
    <t>A2</t>
  </si>
  <si>
    <t>A1</t>
  </si>
  <si>
    <t>A3</t>
  </si>
  <si>
    <t>A4</t>
  </si>
  <si>
    <t xml:space="preserve">I </t>
  </si>
  <si>
    <t>f</t>
  </si>
  <si>
    <t>Prepinaci kmitocet</t>
  </si>
  <si>
    <r>
      <t>T</t>
    </r>
    <r>
      <rPr>
        <vertAlign val="subscript"/>
        <sz val="11"/>
        <color theme="1"/>
        <rFont val="Aptos Narrow"/>
        <family val="2"/>
        <scheme val="minor"/>
      </rPr>
      <t>tran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</si>
  <si>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</si>
  <si>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</si>
  <si>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= doba sepnuti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</si>
  <si>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= doba prepnuti</t>
    </r>
  </si>
  <si>
    <t>Ukol 1</t>
  </si>
  <si>
    <t>Ukol 2</t>
  </si>
  <si>
    <t>Ukol 3</t>
  </si>
  <si>
    <t>Kmitocet</t>
  </si>
  <si>
    <t>Hz</t>
  </si>
  <si>
    <t>mA</t>
  </si>
  <si>
    <t>Proud</t>
  </si>
  <si>
    <t>Rozkmit</t>
  </si>
  <si>
    <r>
      <t>U</t>
    </r>
    <r>
      <rPr>
        <vertAlign val="subscript"/>
        <sz val="11"/>
        <color theme="1"/>
        <rFont val="Aptos Narrow"/>
        <family val="2"/>
        <scheme val="minor"/>
      </rPr>
      <t>?</t>
    </r>
  </si>
  <si>
    <t>+-5</t>
  </si>
  <si>
    <t>V</t>
  </si>
  <si>
    <r>
      <t>D</t>
    </r>
    <r>
      <rPr>
        <vertAlign val="subscript"/>
        <sz val="11"/>
        <color theme="1"/>
        <rFont val="Aptos Narrow"/>
        <family val="2"/>
        <scheme val="minor"/>
      </rPr>
      <t>OFF</t>
    </r>
    <r>
      <rPr>
        <sz val="11"/>
        <color theme="1"/>
        <rFont val="Aptos Narrow"/>
        <family val="2"/>
        <scheme val="minor"/>
      </rPr>
      <t>[dB]</t>
    </r>
  </si>
  <si>
    <r>
      <t>R [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scheme val="minor"/>
      </rPr>
      <t>]</t>
    </r>
  </si>
  <si>
    <t>AES742/1</t>
  </si>
  <si>
    <t>Ost. Údaj</t>
  </si>
  <si>
    <t>1. zapojeni</t>
  </si>
  <si>
    <t>2. zapojeni</t>
  </si>
  <si>
    <r>
      <t>U</t>
    </r>
    <r>
      <rPr>
        <vertAlign val="subscript"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</si>
  <si>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[V]</t>
    </r>
  </si>
  <si>
    <r>
      <rPr>
        <sz val="11"/>
        <color theme="1"/>
        <rFont val="Aptos Narrow"/>
        <family val="2"/>
        <scheme val="minor"/>
      </rPr>
      <t>h</t>
    </r>
    <r>
      <rPr>
        <vertAlign val="subscript"/>
        <sz val="11"/>
        <color theme="1"/>
        <rFont val="Aptos Narrow"/>
        <family val="2"/>
        <scheme val="minor"/>
      </rPr>
      <t>21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</si>
  <si>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[mV]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</si>
  <si>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[mV]</t>
    </r>
  </si>
  <si>
    <t>RC generator BM 534</t>
  </si>
  <si>
    <r>
      <t>U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[mV]</t>
    </r>
  </si>
  <si>
    <t>Elektronicky Milivoltmetr</t>
  </si>
  <si>
    <t>f [Hz]</t>
  </si>
  <si>
    <t>Tabulka 1</t>
  </si>
  <si>
    <t>0.1ms</t>
  </si>
  <si>
    <t>Analog</t>
  </si>
  <si>
    <t>ES1023</t>
  </si>
  <si>
    <t>Oscilo</t>
  </si>
  <si>
    <t>1MHz</t>
  </si>
  <si>
    <t>ES450</t>
  </si>
  <si>
    <t>BM 534</t>
  </si>
  <si>
    <t>100V</t>
  </si>
  <si>
    <t>ES822</t>
  </si>
  <si>
    <t>El. VM</t>
  </si>
  <si>
    <t>Měření bipolárního tranzistoru</t>
  </si>
  <si>
    <t>R [kΩ]</t>
  </si>
  <si>
    <t>I [µA]</t>
  </si>
  <si>
    <r>
      <t>U [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V]</t>
    </r>
  </si>
  <si>
    <t>α [díl]</t>
  </si>
  <si>
    <t>Emitorový sledovač B</t>
  </si>
  <si>
    <t>Emitorový sledovač A</t>
  </si>
  <si>
    <t>Digital</t>
  </si>
  <si>
    <t>ES1 1052</t>
  </si>
  <si>
    <t>Ametr</t>
  </si>
  <si>
    <t>ES1 1077</t>
  </si>
  <si>
    <t>Vmetr</t>
  </si>
  <si>
    <r>
      <rPr>
        <sz val="11"/>
        <color theme="1"/>
        <rFont val="Aptos Narrow"/>
        <family val="2"/>
      </rPr>
      <t>α</t>
    </r>
    <r>
      <rPr>
        <sz val="11"/>
        <color theme="1"/>
        <rFont val="Aptos Narrow"/>
        <family val="2"/>
        <scheme val="minor"/>
      </rPr>
      <t xml:space="preserve"> [díl]</t>
    </r>
  </si>
  <si>
    <t>Cejchování indikátoru</t>
  </si>
  <si>
    <t>Ověření vlastností el. Vmetru</t>
  </si>
  <si>
    <t>Ust</t>
  </si>
  <si>
    <t>Umax</t>
  </si>
  <si>
    <t>Uef</t>
  </si>
  <si>
    <t>Jestli U je efektivni hodnota</t>
  </si>
  <si>
    <t>Jestli U je stredni hodnota</t>
  </si>
  <si>
    <t>Nemůžeme změřit 0.5A, oprtože jsme neměli dostatečně velký rezistor</t>
  </si>
  <si>
    <t>Závěr</t>
  </si>
  <si>
    <t>X</t>
  </si>
  <si>
    <t>fí[%]</t>
  </si>
  <si>
    <t>2.0[]°</t>
  </si>
  <si>
    <t>u[V]</t>
  </si>
  <si>
    <t>U[V]</t>
  </si>
  <si>
    <t>I [A]</t>
  </si>
  <si>
    <t>Tabulka B - Kondenzatorem</t>
  </si>
  <si>
    <t>Tabulka A - Bez Kondenzatoru</t>
  </si>
  <si>
    <t>Es1 1086</t>
  </si>
  <si>
    <t>Es1 1104</t>
  </si>
  <si>
    <t>Ostatní údeje</t>
  </si>
  <si>
    <t>1ms = 18°</t>
  </si>
  <si>
    <t>Měření Napájecího Zdroje</t>
  </si>
  <si>
    <t>nekonecno</t>
  </si>
  <si>
    <t>U(V)</t>
  </si>
  <si>
    <t>Meri</t>
  </si>
  <si>
    <t>David</t>
  </si>
  <si>
    <t>Adam</t>
  </si>
  <si>
    <t>Jirka</t>
  </si>
  <si>
    <t>Ondra</t>
  </si>
  <si>
    <t>Měření sériového rezonančího obvodu</t>
  </si>
  <si>
    <t>Zadání</t>
  </si>
  <si>
    <t>násobek</t>
  </si>
  <si>
    <t>I [mA]</t>
  </si>
  <si>
    <t>R [Ω]</t>
  </si>
  <si>
    <t>L [mH]</t>
  </si>
  <si>
    <t>C [nF]</t>
  </si>
  <si>
    <t>f0 [Hz]</t>
  </si>
  <si>
    <r>
      <t>U</t>
    </r>
    <r>
      <rPr>
        <vertAlign val="subscript"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</si>
  <si>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</si>
  <si>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[V]</t>
    </r>
  </si>
  <si>
    <t>Z [kΩ]</t>
  </si>
  <si>
    <r>
      <t>X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[kΩ]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</si>
  <si>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[kΩ]</t>
    </r>
  </si>
  <si>
    <t>Dekáda</t>
  </si>
  <si>
    <t>Přístroje</t>
  </si>
  <si>
    <t>Inv. číslo</t>
  </si>
  <si>
    <r>
      <t>U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</si>
  <si>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</si>
  <si>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4pp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</si>
  <si>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</si>
  <si>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[V]</t>
    </r>
  </si>
  <si>
    <t>Ost. údaj</t>
  </si>
  <si>
    <t>Přesnost měřících přístrojů</t>
  </si>
  <si>
    <t>Sinusoida</t>
  </si>
  <si>
    <t>Obdelník</t>
  </si>
  <si>
    <t>Pila</t>
  </si>
  <si>
    <t>D6787</t>
  </si>
  <si>
    <t>AEs788/1</t>
  </si>
  <si>
    <t>Osciloskop</t>
  </si>
  <si>
    <t>ES1 1066</t>
  </si>
  <si>
    <t>600V</t>
  </si>
  <si>
    <t>200Mhz</t>
  </si>
  <si>
    <t>U</t>
  </si>
  <si>
    <t>Doba převodu</t>
  </si>
  <si>
    <t>α</t>
  </si>
  <si>
    <t>Stav</t>
  </si>
  <si>
    <t>abs chyba</t>
  </si>
  <si>
    <t>Analogově digitalní převodník</t>
  </si>
  <si>
    <t>Ukol1</t>
  </si>
  <si>
    <t>ES1 1099</t>
  </si>
  <si>
    <t>Převodník</t>
  </si>
  <si>
    <t>ES 902</t>
  </si>
  <si>
    <t>ES 939</t>
  </si>
  <si>
    <t>Analogový</t>
  </si>
  <si>
    <t>t</t>
  </si>
  <si>
    <t>pri -5 - 5V</t>
  </si>
  <si>
    <t>pri 0 - 10V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</si>
</sst>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theme="1"/>
      <name val="Aptos Narrow"/>
      <family val="2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/>
    </xf>
    <xf numFmtId="0" fontId="0" fillId="0" borderId="7" xfId="0" applyBorder="1"/>
    <xf numFmtId="0" fontId="0" fillId="0" borderId="15" xfId="0" applyBorder="1"/>
    <xf numFmtId="1" fontId="0" fillId="0" borderId="12" xfId="0" applyNumberFormat="1" applyBorder="1"/>
    <xf numFmtId="1" fontId="0" fillId="0" borderId="11" xfId="0" applyNumberFormat="1" applyBorder="1"/>
    <xf numFmtId="0" fontId="3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3" fillId="0" borderId="0" xfId="0" applyFont="1"/>
    <xf numFmtId="0" fontId="0" fillId="0" borderId="11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2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2" fontId="0" fillId="0" borderId="0" xfId="0" applyNumberFormat="1"/>
    <xf numFmtId="2" fontId="0" fillId="0" borderId="8" xfId="0" applyNumberFormat="1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5" xfId="0" applyNumberFormat="1" applyBorder="1"/>
    <xf numFmtId="2" fontId="0" fillId="0" borderId="9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0" xfId="0" applyAlignment="1">
      <alignment horizontal="center"/>
    </xf>
    <xf numFmtId="0" fontId="0" fillId="0" borderId="10" xfId="0" applyBorder="1"/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6" fillId="0" borderId="0" xfId="0" applyFont="1" applyBorder="1"/>
    <xf numFmtId="0" fontId="0" fillId="0" borderId="0" xfId="0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/>
    <xf numFmtId="0" fontId="0" fillId="0" borderId="0" xfId="0" applyNumberFormat="1" applyFont="1" applyBorder="1"/>
    <xf numFmtId="0" fontId="0" fillId="0" borderId="0" xfId="0" applyNumberFormat="1" applyFont="1" applyBorder="1" applyAlignment="1">
      <alignment vertical="center"/>
    </xf>
    <xf numFmtId="0" fontId="0" fillId="0" borderId="8" xfId="0" applyNumberFormat="1" applyFont="1" applyBorder="1"/>
    <xf numFmtId="0" fontId="0" fillId="0" borderId="8" xfId="0" applyNumberFormat="1" applyFont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0" fontId="6" fillId="0" borderId="14" xfId="0" applyNumberFormat="1" applyFont="1" applyBorder="1" applyAlignment="1">
      <alignment horizontal="center" vertical="center"/>
    </xf>
    <xf numFmtId="0" fontId="0" fillId="0" borderId="14" xfId="0" applyFill="1" applyBorder="1"/>
    <xf numFmtId="0" fontId="0" fillId="0" borderId="14" xfId="0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1" fontId="0" fillId="0" borderId="11" xfId="0" applyNumberFormat="1" applyFont="1" applyBorder="1" applyAlignment="1">
      <alignment horizontal="right" vertical="center"/>
    </xf>
    <xf numFmtId="1" fontId="0" fillId="0" borderId="12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right" vertical="center"/>
    </xf>
    <xf numFmtId="0" fontId="6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Pohor1!$A$23</c:f>
              <c:strCache>
                <c:ptCount val="1"/>
                <c:pt idx="0">
                  <c:v>2.0[]°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Pohor1!$C$23:$I$23</c:f>
              <c:numCache>
                <c:formatCode>General</c:formatCode>
                <c:ptCount val="7"/>
                <c:pt idx="0">
                  <c:v>79.2</c:v>
                </c:pt>
                <c:pt idx="1">
                  <c:v>88.2</c:v>
                </c:pt>
                <c:pt idx="2">
                  <c:v>91.8</c:v>
                </c:pt>
                <c:pt idx="3">
                  <c:v>99</c:v>
                </c:pt>
                <c:pt idx="4">
                  <c:v>106.2</c:v>
                </c:pt>
                <c:pt idx="5">
                  <c:v>108</c:v>
                </c:pt>
                <c:pt idx="6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4-4C54-9396-BF58E8B5E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454320"/>
        <c:axId val="479453360"/>
      </c:lineChart>
      <c:catAx>
        <c:axId val="4794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3360"/>
        <c:crosses val="autoZero"/>
        <c:auto val="1"/>
        <c:lblAlgn val="ctr"/>
        <c:lblOffset val="100"/>
        <c:noMultiLvlLbl val="0"/>
      </c:catAx>
      <c:valAx>
        <c:axId val="4794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Pohor1!$A$24</c:f>
              <c:strCache>
                <c:ptCount val="1"/>
                <c:pt idx="0">
                  <c:v>fí[%]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Pohor1!$C$24:$I$24</c:f>
              <c:numCache>
                <c:formatCode>0.000</c:formatCode>
                <c:ptCount val="7"/>
                <c:pt idx="0">
                  <c:v>9.6863942628294189E-2</c:v>
                </c:pt>
                <c:pt idx="1">
                  <c:v>0.143470941110314</c:v>
                </c:pt>
                <c:pt idx="2">
                  <c:v>0.18144626837994429</c:v>
                </c:pt>
                <c:pt idx="3">
                  <c:v>0.19887378220871652</c:v>
                </c:pt>
                <c:pt idx="4">
                  <c:v>0.22809896167307986</c:v>
                </c:pt>
                <c:pt idx="5">
                  <c:v>0.26145124682527809</c:v>
                </c:pt>
                <c:pt idx="6">
                  <c:v>0.29514022171264592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7-47A0-8222-9529880C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347856"/>
        <c:axId val="305842688"/>
      </c:lineChart>
      <c:catAx>
        <c:axId val="3143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2688"/>
        <c:crosses val="autoZero"/>
        <c:auto val="1"/>
        <c:lblAlgn val="ctr"/>
        <c:lblOffset val="100"/>
        <c:noMultiLvlLbl val="0"/>
      </c:catAx>
      <c:valAx>
        <c:axId val="3058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4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Pohor1!$A$21</c:f>
              <c:strCache>
                <c:ptCount val="1"/>
                <c:pt idx="0">
                  <c:v>U[V]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Pohor1!$C$21:$I$21</c:f>
              <c:numCache>
                <c:formatCode>General</c:formatCode>
                <c:ptCount val="7"/>
                <c:pt idx="0">
                  <c:v>14.6</c:v>
                </c:pt>
                <c:pt idx="1">
                  <c:v>13.8</c:v>
                </c:pt>
                <c:pt idx="2">
                  <c:v>13.25</c:v>
                </c:pt>
                <c:pt idx="3">
                  <c:v>12.8</c:v>
                </c:pt>
                <c:pt idx="4">
                  <c:v>12.4</c:v>
                </c:pt>
                <c:pt idx="5">
                  <c:v>11.9</c:v>
                </c:pt>
                <c:pt idx="6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F-48E4-8CFE-84EE7E53F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71536"/>
        <c:axId val="365472016"/>
      </c:lineChart>
      <c:catAx>
        <c:axId val="3654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2016"/>
        <c:crosses val="autoZero"/>
        <c:auto val="1"/>
        <c:lblAlgn val="ctr"/>
        <c:lblOffset val="100"/>
        <c:noMultiLvlLbl val="0"/>
      </c:catAx>
      <c:valAx>
        <c:axId val="3654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Brtnik1!$C$14:$P$14</c:f>
              <c:numCache>
                <c:formatCode>0</c:formatCode>
                <c:ptCount val="14"/>
                <c:pt idx="0">
                  <c:v>106.06060606060606</c:v>
                </c:pt>
                <c:pt idx="1">
                  <c:v>106.02409638554217</c:v>
                </c:pt>
                <c:pt idx="2">
                  <c:v>106.02409638554217</c:v>
                </c:pt>
                <c:pt idx="3">
                  <c:v>106.02409638554217</c:v>
                </c:pt>
                <c:pt idx="4">
                  <c:v>106.02409638554217</c:v>
                </c:pt>
                <c:pt idx="5">
                  <c:v>106.02409638554217</c:v>
                </c:pt>
                <c:pt idx="6">
                  <c:v>104.76878612716763</c:v>
                </c:pt>
                <c:pt idx="7">
                  <c:v>100.96153846153847</c:v>
                </c:pt>
                <c:pt idx="8">
                  <c:v>95.693779904306226</c:v>
                </c:pt>
                <c:pt idx="9">
                  <c:v>75.471698113207552</c:v>
                </c:pt>
                <c:pt idx="10">
                  <c:v>47.058823529411768</c:v>
                </c:pt>
                <c:pt idx="11">
                  <c:v>30.456852791878173</c:v>
                </c:pt>
                <c:pt idx="12">
                  <c:v>5.3050397877984086</c:v>
                </c:pt>
                <c:pt idx="13">
                  <c:v>3.1496062992125986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1-462D-A0A4-2DF8C0047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640735"/>
        <c:axId val="661637375"/>
      </c:lineChart>
      <c:catAx>
        <c:axId val="661640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37375"/>
        <c:crosses val="autoZero"/>
        <c:auto val="1"/>
        <c:lblAlgn val="ctr"/>
        <c:lblOffset val="100"/>
        <c:noMultiLvlLbl val="0"/>
      </c:catAx>
      <c:valAx>
        <c:axId val="6616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David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Malec1!$K$20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Malec1!$K$21:$K$33</c:f>
              <c:numCache>
                <c:formatCode>0.00</c:formatCode>
                <c:ptCount val="13"/>
                <c:pt idx="0">
                  <c:v>1.4794520547945207</c:v>
                </c:pt>
                <c:pt idx="1">
                  <c:v>0.73648648648648651</c:v>
                </c:pt>
                <c:pt idx="2">
                  <c:v>0.34713375796178347</c:v>
                </c:pt>
                <c:pt idx="3">
                  <c:v>0.20078740157480315</c:v>
                </c:pt>
                <c:pt idx="4">
                  <c:v>9.4292803970223327E-2</c:v>
                </c:pt>
                <c:pt idx="5">
                  <c:v>6.3526834611171951E-2</c:v>
                </c:pt>
                <c:pt idx="6">
                  <c:v>7.9254079254079263E-2</c:v>
                </c:pt>
                <c:pt idx="7">
                  <c:v>0.12133891213389121</c:v>
                </c:pt>
                <c:pt idx="8">
                  <c:v>0.17206132879045996</c:v>
                </c:pt>
                <c:pt idx="9">
                  <c:v>0.27058823529411763</c:v>
                </c:pt>
                <c:pt idx="10">
                  <c:v>0.37272727272727274</c:v>
                </c:pt>
                <c:pt idx="11">
                  <c:v>0.58849557522123908</c:v>
                </c:pt>
                <c:pt idx="12">
                  <c:v>0.84615384615384615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B-43CD-B6B0-F2E3DCB876DB}"/>
            </c:ext>
          </c:extLst>
        </c:ser>
        <c:ser>
          <c:idx val="1"/>
          <c:order val="1"/>
          <c:tx>
            <c:strRef>
              <c:f>Malec1!$L$20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Malec1!$L$21:$L$33</c:f>
              <c:numCache>
                <c:formatCode>0.00</c:formatCode>
                <c:ptCount val="13"/>
                <c:pt idx="0">
                  <c:v>0.13698630136986303</c:v>
                </c:pt>
                <c:pt idx="1">
                  <c:v>0.25675675675675674</c:v>
                </c:pt>
                <c:pt idx="2">
                  <c:v>0.38853503184713373</c:v>
                </c:pt>
                <c:pt idx="3">
                  <c:v>0.46456692913385822</c:v>
                </c:pt>
                <c:pt idx="4">
                  <c:v>0.532258064516129</c:v>
                </c:pt>
                <c:pt idx="5">
                  <c:v>0.57283680175246443</c:v>
                </c:pt>
                <c:pt idx="6">
                  <c:v>0.60955710955710962</c:v>
                </c:pt>
                <c:pt idx="7">
                  <c:v>0.64853556485355657</c:v>
                </c:pt>
                <c:pt idx="8">
                  <c:v>0.68824531516183984</c:v>
                </c:pt>
                <c:pt idx="9">
                  <c:v>0.76470588235294112</c:v>
                </c:pt>
                <c:pt idx="10">
                  <c:v>0.84848484848484851</c:v>
                </c:pt>
                <c:pt idx="11">
                  <c:v>1.0353982300884956</c:v>
                </c:pt>
                <c:pt idx="12">
                  <c:v>1.2662721893491125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1B-43CD-B6B0-F2E3DCB876DB}"/>
            </c:ext>
          </c:extLst>
        </c:ser>
        <c:ser>
          <c:idx val="2"/>
          <c:order val="2"/>
          <c:tx>
            <c:strRef>
              <c:f>Malec1!$M$20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Malec1!$M$21:$M$33</c:f>
              <c:numCache>
                <c:formatCode>0.00</c:formatCode>
                <c:ptCount val="13"/>
                <c:pt idx="0">
                  <c:v>1.6301369863013699</c:v>
                </c:pt>
                <c:pt idx="1">
                  <c:v>1</c:v>
                </c:pt>
                <c:pt idx="2">
                  <c:v>0.73248407643312097</c:v>
                </c:pt>
                <c:pt idx="3">
                  <c:v>0.65354330708661412</c:v>
                </c:pt>
                <c:pt idx="4">
                  <c:v>0.59677419354838701</c:v>
                </c:pt>
                <c:pt idx="5">
                  <c:v>0.57283680175246443</c:v>
                </c:pt>
                <c:pt idx="6">
                  <c:v>0.55011655011655003</c:v>
                </c:pt>
                <c:pt idx="7">
                  <c:v>0.52998605299860524</c:v>
                </c:pt>
                <c:pt idx="8">
                  <c:v>0.51107325383304936</c:v>
                </c:pt>
                <c:pt idx="9">
                  <c:v>0.48</c:v>
                </c:pt>
                <c:pt idx="10">
                  <c:v>0.45151515151515154</c:v>
                </c:pt>
                <c:pt idx="11">
                  <c:v>0.40707964601769919</c:v>
                </c:pt>
                <c:pt idx="12">
                  <c:v>0.36686390532544377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1B-43CD-B6B0-F2E3DCB8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885280"/>
        <c:axId val="1036880000"/>
      </c:scatterChart>
      <c:valAx>
        <c:axId val="10368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0000"/>
        <c:crosses val="autoZero"/>
        <c:crossBetween val="midCat"/>
      </c:valAx>
      <c:valAx>
        <c:axId val="10368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Adam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Malec1!$K$39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Malec1!$K$40:$K$52</c:f>
              <c:numCache>
                <c:formatCode>0.00</c:formatCode>
                <c:ptCount val="13"/>
                <c:pt idx="0">
                  <c:v>1.4266666666666667</c:v>
                </c:pt>
                <c:pt idx="1">
                  <c:v>0.71812080536912759</c:v>
                </c:pt>
                <c:pt idx="2">
                  <c:v>0.35836177474402731</c:v>
                </c:pt>
                <c:pt idx="3">
                  <c:v>0.24096385542168672</c:v>
                </c:pt>
                <c:pt idx="4">
                  <c:v>0.11703703703703704</c:v>
                </c:pt>
                <c:pt idx="5">
                  <c:v>8.2051282051282051E-2</c:v>
                </c:pt>
                <c:pt idx="6">
                  <c:v>8.0562659846547313E-2</c:v>
                </c:pt>
                <c:pt idx="7">
                  <c:v>0.10578279266572638</c:v>
                </c:pt>
                <c:pt idx="8">
                  <c:v>0.13291139240506328</c:v>
                </c:pt>
                <c:pt idx="9">
                  <c:v>0.22345132743362833</c:v>
                </c:pt>
                <c:pt idx="10">
                  <c:v>0.31594202898550727</c:v>
                </c:pt>
                <c:pt idx="11">
                  <c:v>0.48347107438016529</c:v>
                </c:pt>
                <c:pt idx="12">
                  <c:v>0.66129032258064513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61-4C8F-9E36-98D8570EE16D}"/>
            </c:ext>
          </c:extLst>
        </c:ser>
        <c:ser>
          <c:idx val="1"/>
          <c:order val="1"/>
          <c:tx>
            <c:strRef>
              <c:f>Malec1!$L$39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Malec1!$L$40:$L$52</c:f>
              <c:numCache>
                <c:formatCode>0.00</c:formatCode>
                <c:ptCount val="13"/>
                <c:pt idx="0">
                  <c:v>0.14666666666666667</c:v>
                </c:pt>
                <c:pt idx="1">
                  <c:v>0.24832214765100671</c:v>
                </c:pt>
                <c:pt idx="2">
                  <c:v>0.35494880546075086</c:v>
                </c:pt>
                <c:pt idx="3">
                  <c:v>0.40481927710843368</c:v>
                </c:pt>
                <c:pt idx="4">
                  <c:v>0.47703703703703709</c:v>
                </c:pt>
                <c:pt idx="5">
                  <c:v>0.51410256410256405</c:v>
                </c:pt>
                <c:pt idx="6">
                  <c:v>0.53452685421994883</c:v>
                </c:pt>
                <c:pt idx="7">
                  <c:v>0.56699576868829327</c:v>
                </c:pt>
                <c:pt idx="8">
                  <c:v>0.59018987341772144</c:v>
                </c:pt>
                <c:pt idx="9">
                  <c:v>0.65929203539823011</c:v>
                </c:pt>
                <c:pt idx="10">
                  <c:v>0.72753623188405792</c:v>
                </c:pt>
                <c:pt idx="11">
                  <c:v>0.86363636363636365</c:v>
                </c:pt>
                <c:pt idx="12">
                  <c:v>1.010752688172043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61-4C8F-9E36-98D8570EE16D}"/>
            </c:ext>
          </c:extLst>
        </c:ser>
        <c:ser>
          <c:idx val="2"/>
          <c:order val="2"/>
          <c:tx>
            <c:strRef>
              <c:f>Malec1!$M$39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Malec1!$M$40:$M$52</c:f>
              <c:numCache>
                <c:formatCode>0.00</c:formatCode>
                <c:ptCount val="13"/>
                <c:pt idx="0">
                  <c:v>1.5733333333333333</c:v>
                </c:pt>
                <c:pt idx="1">
                  <c:v>0.96644295302013417</c:v>
                </c:pt>
                <c:pt idx="2">
                  <c:v>0.70307167235494883</c:v>
                </c:pt>
                <c:pt idx="3">
                  <c:v>0.63132530120481922</c:v>
                </c:pt>
                <c:pt idx="4">
                  <c:v>0.557037037037037</c:v>
                </c:pt>
                <c:pt idx="5">
                  <c:v>0.52692307692307694</c:v>
                </c:pt>
                <c:pt idx="6">
                  <c:v>0.51150895140664965</c:v>
                </c:pt>
                <c:pt idx="7">
                  <c:v>0.48801128349788436</c:v>
                </c:pt>
                <c:pt idx="8">
                  <c:v>0.47151898734177211</c:v>
                </c:pt>
                <c:pt idx="9">
                  <c:v>0.43141592920353983</c:v>
                </c:pt>
                <c:pt idx="10">
                  <c:v>0.40289855072463765</c:v>
                </c:pt>
                <c:pt idx="11">
                  <c:v>0.35950413223140498</c:v>
                </c:pt>
                <c:pt idx="12">
                  <c:v>0.32258064516129031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61-4C8F-9E36-98D8570EE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603072"/>
        <c:axId val="1091604992"/>
      </c:scatterChart>
      <c:valAx>
        <c:axId val="10916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4992"/>
        <c:crosses val="autoZero"/>
        <c:crossBetween val="midCat"/>
      </c:valAx>
      <c:valAx>
        <c:axId val="10916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Jirka</a:t>
            </a:r>
            <a:r>
              <a:rPr lang="en-GB" baseline="0"/>
              <a:t> graf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Malec1!$K$58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Malec1!$K$59:$K$71</c:f>
              <c:numCache>
                <c:formatCode>0.00</c:formatCode>
                <c:ptCount val="13"/>
                <c:pt idx="0">
                  <c:v>1.3717948717948718</c:v>
                </c:pt>
                <c:pt idx="1">
                  <c:v>0.66666666666666663</c:v>
                </c:pt>
                <c:pt idx="2">
                  <c:v>0.33224755700325737</c:v>
                </c:pt>
                <c:pt idx="3">
                  <c:v>0.20529801324503311</c:v>
                </c:pt>
                <c:pt idx="4">
                  <c:v>0.11792452830188678</c:v>
                </c:pt>
                <c:pt idx="5">
                  <c:v>9.75254730713246E-2</c:v>
                </c:pt>
                <c:pt idx="6">
                  <c:v>0.10207100591715976</c:v>
                </c:pt>
                <c:pt idx="7">
                  <c:v>0.14089347079037798</c:v>
                </c:pt>
                <c:pt idx="8">
                  <c:v>0.16634799235181644</c:v>
                </c:pt>
                <c:pt idx="9">
                  <c:v>0.25641025641025644</c:v>
                </c:pt>
                <c:pt idx="10">
                  <c:v>0.35099337748344372</c:v>
                </c:pt>
                <c:pt idx="11">
                  <c:v>0.48260869565217401</c:v>
                </c:pt>
                <c:pt idx="12">
                  <c:v>0.66473988439306353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E-40CE-8341-1B1240C45CA2}"/>
            </c:ext>
          </c:extLst>
        </c:ser>
        <c:ser>
          <c:idx val="1"/>
          <c:order val="1"/>
          <c:tx>
            <c:strRef>
              <c:f>Malec1!$L$58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Malec1!$L$59:$L$71</c:f>
              <c:numCache>
                <c:formatCode>0.00</c:formatCode>
                <c:ptCount val="13"/>
                <c:pt idx="0">
                  <c:v>0.15384615384615383</c:v>
                </c:pt>
                <c:pt idx="1">
                  <c:v>0.25157232704402516</c:v>
                </c:pt>
                <c:pt idx="2">
                  <c:v>0.35179153094462545</c:v>
                </c:pt>
                <c:pt idx="3">
                  <c:v>0.40618101545253865</c:v>
                </c:pt>
                <c:pt idx="4">
                  <c:v>0.46226415094339618</c:v>
                </c:pt>
                <c:pt idx="5">
                  <c:v>0.49927219796215433</c:v>
                </c:pt>
                <c:pt idx="6">
                  <c:v>0.51479289940828399</c:v>
                </c:pt>
                <c:pt idx="7">
                  <c:v>0.55670103092783507</c:v>
                </c:pt>
                <c:pt idx="8">
                  <c:v>0.57934990439770551</c:v>
                </c:pt>
                <c:pt idx="9">
                  <c:v>0.64102564102564108</c:v>
                </c:pt>
                <c:pt idx="10">
                  <c:v>0.71192052980132448</c:v>
                </c:pt>
                <c:pt idx="11">
                  <c:v>0.81304347826086965</c:v>
                </c:pt>
                <c:pt idx="12">
                  <c:v>0.97109826589595372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E-40CE-8341-1B1240C45CA2}"/>
            </c:ext>
          </c:extLst>
        </c:ser>
        <c:ser>
          <c:idx val="2"/>
          <c:order val="2"/>
          <c:tx>
            <c:strRef>
              <c:f>Malec1!$M$58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Malec1!$M$59:$M$71</c:f>
              <c:numCache>
                <c:formatCode>0.00</c:formatCode>
                <c:ptCount val="13"/>
                <c:pt idx="0">
                  <c:v>1.5128205128205128</c:v>
                </c:pt>
                <c:pt idx="1">
                  <c:v>0.90566037735849048</c:v>
                </c:pt>
                <c:pt idx="2">
                  <c:v>0.66449511400651473</c:v>
                </c:pt>
                <c:pt idx="3">
                  <c:v>0.58278145695364236</c:v>
                </c:pt>
                <c:pt idx="4">
                  <c:v>0.5220125786163522</c:v>
                </c:pt>
                <c:pt idx="5">
                  <c:v>0.48908296943231439</c:v>
                </c:pt>
                <c:pt idx="6">
                  <c:v>0.47633136094674561</c:v>
                </c:pt>
                <c:pt idx="7">
                  <c:v>0.44158075601374563</c:v>
                </c:pt>
                <c:pt idx="8">
                  <c:v>0.42829827915869984</c:v>
                </c:pt>
                <c:pt idx="9">
                  <c:v>0.40769230769230774</c:v>
                </c:pt>
                <c:pt idx="10">
                  <c:v>0.35761589403973509</c:v>
                </c:pt>
                <c:pt idx="11">
                  <c:v>0.32173913043478264</c:v>
                </c:pt>
                <c:pt idx="12">
                  <c:v>0.2774566473988439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E-40CE-8341-1B1240C45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290976"/>
        <c:axId val="1032291456"/>
      </c:scatterChart>
      <c:valAx>
        <c:axId val="10322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1456"/>
        <c:crosses val="autoZero"/>
        <c:crossBetween val="midCat"/>
      </c:valAx>
      <c:valAx>
        <c:axId val="10322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Ondra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Malec1!$K$77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Malec1!$K$78:$K$90</c:f>
              <c:numCache>
                <c:formatCode>0.00</c:formatCode>
                <c:ptCount val="13"/>
                <c:pt idx="0">
                  <c:v>1.4078947368421053</c:v>
                </c:pt>
                <c:pt idx="1">
                  <c:v>0.67307692307692313</c:v>
                </c:pt>
                <c:pt idx="2">
                  <c:v>0.32573289902280134</c:v>
                </c:pt>
                <c:pt idx="3">
                  <c:v>0.18049792531120332</c:v>
                </c:pt>
                <c:pt idx="4">
                  <c:v>0.15111940298507462</c:v>
                </c:pt>
                <c:pt idx="5">
                  <c:v>0.11980033277870217</c:v>
                </c:pt>
                <c:pt idx="6">
                  <c:v>0.11881188118811882</c:v>
                </c:pt>
                <c:pt idx="7">
                  <c:v>0.1317157712305026</c:v>
                </c:pt>
                <c:pt idx="8">
                  <c:v>0.15471698113207547</c:v>
                </c:pt>
                <c:pt idx="9">
                  <c:v>0.25326370757180156</c:v>
                </c:pt>
                <c:pt idx="10">
                  <c:v>0.30699088145896658</c:v>
                </c:pt>
                <c:pt idx="11">
                  <c:v>0.45922746781115881</c:v>
                </c:pt>
                <c:pt idx="12">
                  <c:v>0.62011173184357549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4-4D95-9A40-3F4F426FF6A8}"/>
            </c:ext>
          </c:extLst>
        </c:ser>
        <c:ser>
          <c:idx val="1"/>
          <c:order val="1"/>
          <c:tx>
            <c:strRef>
              <c:f>Malec1!$L$77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Malec1!$L$78:$L$90</c:f>
              <c:numCache>
                <c:formatCode>0.00</c:formatCode>
                <c:ptCount val="13"/>
                <c:pt idx="0">
                  <c:v>0.15789473684210525</c:v>
                </c:pt>
                <c:pt idx="1">
                  <c:v>0.25</c:v>
                </c:pt>
                <c:pt idx="2">
                  <c:v>0.35504885993485347</c:v>
                </c:pt>
                <c:pt idx="3">
                  <c:v>0.42531120331950201</c:v>
                </c:pt>
                <c:pt idx="4">
                  <c:v>0.44402985074626861</c:v>
                </c:pt>
                <c:pt idx="5">
                  <c:v>0.47920133111480867</c:v>
                </c:pt>
                <c:pt idx="6">
                  <c:v>0.50165016501650173</c:v>
                </c:pt>
                <c:pt idx="7">
                  <c:v>0.52686308492201039</c:v>
                </c:pt>
                <c:pt idx="8">
                  <c:v>0.55094339622641508</c:v>
                </c:pt>
                <c:pt idx="9">
                  <c:v>0.62663185378590069</c:v>
                </c:pt>
                <c:pt idx="10">
                  <c:v>0.66565349544072949</c:v>
                </c:pt>
                <c:pt idx="11">
                  <c:v>0.7811158798283262</c:v>
                </c:pt>
                <c:pt idx="12">
                  <c:v>0.91620111731843568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54-4D95-9A40-3F4F426FF6A8}"/>
            </c:ext>
          </c:extLst>
        </c:ser>
        <c:ser>
          <c:idx val="2"/>
          <c:order val="2"/>
          <c:tx>
            <c:strRef>
              <c:f>Malec1!$M$77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Malec1!$M$78:$M$90</c:f>
              <c:numCache>
                <c:formatCode>0.00</c:formatCode>
                <c:ptCount val="13"/>
                <c:pt idx="0">
                  <c:v>1.5394736842105261</c:v>
                </c:pt>
                <c:pt idx="1">
                  <c:v>0.91025641025641013</c:v>
                </c:pt>
                <c:pt idx="2">
                  <c:v>0.65146579804560267</c:v>
                </c:pt>
                <c:pt idx="3">
                  <c:v>0.55394190871369287</c:v>
                </c:pt>
                <c:pt idx="4">
                  <c:v>0.53171641791044777</c:v>
                </c:pt>
                <c:pt idx="5">
                  <c:v>0.4975041597337771</c:v>
                </c:pt>
                <c:pt idx="6">
                  <c:v>0.47524752475247528</c:v>
                </c:pt>
                <c:pt idx="7">
                  <c:v>0.45407279029462744</c:v>
                </c:pt>
                <c:pt idx="8">
                  <c:v>0.4358490566037736</c:v>
                </c:pt>
                <c:pt idx="9">
                  <c:v>0.38642297650130547</c:v>
                </c:pt>
                <c:pt idx="10">
                  <c:v>0.36474164133738601</c:v>
                </c:pt>
                <c:pt idx="11">
                  <c:v>0.31330472103004292</c:v>
                </c:pt>
                <c:pt idx="12">
                  <c:v>0.27374301675977653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54-4D95-9A40-3F4F426FF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904352"/>
        <c:axId val="1037906752"/>
      </c:scatterChart>
      <c:valAx>
        <c:axId val="103790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6752"/>
        <c:crosses val="autoZero"/>
        <c:crossBetween val="midCat"/>
      </c:valAx>
      <c:valAx>
        <c:axId val="10379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39970</xdr:colOff>
      <xdr:row>14</xdr:row>
      <xdr:rowOff>176213</xdr:rowOff>
    </xdr:from>
    <xdr:to>
      <xdr:col>17</xdr:col>
      <xdr:colOff>325720</xdr:colOff>
      <xdr:row>29</xdr:row>
      <xdr:rowOff>112940</xdr:rowOff>
    </xdr:to>
    <xdr:graphicFrame macro="">
      <xdr:nvGraphicFramePr>
        <xdr:cNvPr id="2" name="Graf 6">
          <a:extLst>
            <a:ext uri="{FF2B5EF4-FFF2-40B4-BE49-F238E27FC236}">
              <a16:creationId xmlns:a16="http://schemas.microsoft.com/office/drawing/2014/main" id="{FB8CCE52-FE11-40F8-BF4E-F53ADA7BB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65482</xdr:colOff>
      <xdr:row>30</xdr:row>
      <xdr:rowOff>142195</xdr:rowOff>
    </xdr:from>
    <xdr:to>
      <xdr:col>17</xdr:col>
      <xdr:colOff>351232</xdr:colOff>
      <xdr:row>45</xdr:row>
      <xdr:rowOff>78922</xdr:rowOff>
    </xdr:to>
    <xdr:graphicFrame macro="">
      <xdr:nvGraphicFramePr>
        <xdr:cNvPr id="3" name="Graf 8">
          <a:extLst>
            <a:ext uri="{FF2B5EF4-FFF2-40B4-BE49-F238E27FC236}">
              <a16:creationId xmlns:a16="http://schemas.microsoft.com/office/drawing/2014/main" id="{991C26FE-D124-4313-B1E4-956F041A5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73989</xdr:colOff>
      <xdr:row>47</xdr:row>
      <xdr:rowOff>23132</xdr:rowOff>
    </xdr:from>
    <xdr:to>
      <xdr:col>17</xdr:col>
      <xdr:colOff>359739</xdr:colOff>
      <xdr:row>61</xdr:row>
      <xdr:rowOff>146957</xdr:rowOff>
    </xdr:to>
    <xdr:graphicFrame macro="">
      <xdr:nvGraphicFramePr>
        <xdr:cNvPr id="4" name="Graf 9">
          <a:extLst>
            <a:ext uri="{FF2B5EF4-FFF2-40B4-BE49-F238E27FC236}">
              <a16:creationId xmlns:a16="http://schemas.microsoft.com/office/drawing/2014/main" id="{F7FC2F96-CD55-497B-BA63-640209949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571500</xdr:colOff>
      <xdr:row>11</xdr:row>
      <xdr:rowOff>214312</xdr:rowOff>
    </xdr:from>
    <xdr:to>
      <xdr:col>24</xdr:col>
      <xdr:colOff>266700</xdr:colOff>
      <xdr:row>25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503BE-6C50-4BEC-9E5A-FDC27AFD3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251731</xdr:colOff>
      <xdr:row>17</xdr:row>
      <xdr:rowOff>28997</xdr:rowOff>
    </xdr:from>
    <xdr:to>
      <xdr:col>20</xdr:col>
      <xdr:colOff>156481</xdr:colOff>
      <xdr:row>32</xdr:row>
      <xdr:rowOff>131942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9DD2BF1-1862-9178-D8DF-A352B5239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284247</xdr:colOff>
      <xdr:row>36</xdr:row>
      <xdr:rowOff>86376</xdr:rowOff>
    </xdr:from>
    <xdr:to>
      <xdr:col>20</xdr:col>
      <xdr:colOff>155095</xdr:colOff>
      <xdr:row>51</xdr:row>
      <xdr:rowOff>120490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2F1A24C-3172-6CBF-A36E-220F7305F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316424</xdr:colOff>
      <xdr:row>55</xdr:row>
      <xdr:rowOff>75687</xdr:rowOff>
    </xdr:from>
    <xdr:to>
      <xdr:col>20</xdr:col>
      <xdr:colOff>187272</xdr:colOff>
      <xdr:row>70</xdr:row>
      <xdr:rowOff>106684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7764E10-EDB3-061E-2646-E94068012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290593</xdr:colOff>
      <xdr:row>74</xdr:row>
      <xdr:rowOff>54645</xdr:rowOff>
    </xdr:from>
    <xdr:to>
      <xdr:col>20</xdr:col>
      <xdr:colOff>161441</xdr:colOff>
      <xdr:row>89</xdr:row>
      <xdr:rowOff>85641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FF9521B-3EA4-B4E0-D3A6-FF5E0CDAB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+-5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D566-F60A-4883-A5BB-DADB496E8CC4}">
  <sheetPr codeName="Sheet1"/>
  <dimension ref="A1:O42"/>
  <sheetViews>
    <sheetView zoomScaleNormal="100" workbookViewId="0">
      <selection activeCell="K12" sqref="K12"/>
    </sheetView>
  </sheetViews>
  <sheetFormatPr defaultRowHeight="15" x14ac:dyDescent="0.25"/>
  <cols>
    <col min="1" max="1" width="10.7109375" bestFit="1" customWidth="1"/>
    <col min="3" max="4" width="12.140625" bestFit="1" customWidth="1"/>
    <col min="5" max="5" width="12.7109375" bestFit="1" customWidth="1"/>
    <col min="6" max="9" width="12.140625" bestFit="1" customWidth="1"/>
  </cols>
  <sheetData>
    <row r="1" spans="1:15" x14ac:dyDescent="0.25">
      <c r="A1" s="61" t="s">
        <v>96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ht="15.75" thickBot="1" x14ac:dyDescent="0.3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1:15" x14ac:dyDescent="0.25">
      <c r="A4" s="62" t="s">
        <v>0</v>
      </c>
      <c r="B4" s="63"/>
      <c r="C4" s="63"/>
      <c r="D4" s="63"/>
      <c r="E4" s="64"/>
    </row>
    <row r="5" spans="1:15" ht="15.75" thickBot="1" x14ac:dyDescent="0.3">
      <c r="A5" s="65"/>
      <c r="B5" s="66"/>
      <c r="C5" s="66"/>
      <c r="D5" s="66"/>
      <c r="E5" s="67"/>
      <c r="L5" t="s">
        <v>95</v>
      </c>
      <c r="M5">
        <v>4.2</v>
      </c>
      <c r="N5">
        <v>18</v>
      </c>
      <c r="O5">
        <f t="shared" ref="O5:O13" si="0">M5*N5</f>
        <v>75.600000000000009</v>
      </c>
    </row>
    <row r="6" spans="1:15" x14ac:dyDescent="0.25">
      <c r="A6" s="45" t="s">
        <v>1</v>
      </c>
      <c r="B6" s="44" t="s">
        <v>2</v>
      </c>
      <c r="C6" s="44" t="s">
        <v>3</v>
      </c>
      <c r="D6" s="44" t="s">
        <v>4</v>
      </c>
      <c r="E6" s="43" t="s">
        <v>94</v>
      </c>
      <c r="M6">
        <v>4.9000000000000004</v>
      </c>
      <c r="N6">
        <v>18</v>
      </c>
      <c r="O6">
        <f t="shared" si="0"/>
        <v>88.2</v>
      </c>
    </row>
    <row r="7" spans="1:15" x14ac:dyDescent="0.25">
      <c r="A7" s="42" t="s">
        <v>5</v>
      </c>
      <c r="B7" s="41" t="s">
        <v>93</v>
      </c>
      <c r="C7" s="41" t="s">
        <v>6</v>
      </c>
      <c r="D7" s="41" t="s">
        <v>7</v>
      </c>
      <c r="E7" s="40"/>
      <c r="M7">
        <v>5.0999999999999996</v>
      </c>
      <c r="N7">
        <v>18</v>
      </c>
      <c r="O7">
        <f t="shared" si="0"/>
        <v>91.8</v>
      </c>
    </row>
    <row r="8" spans="1:15" ht="15.75" thickBot="1" x14ac:dyDescent="0.3">
      <c r="A8" s="39" t="s">
        <v>8</v>
      </c>
      <c r="B8" s="38" t="s">
        <v>92</v>
      </c>
      <c r="C8" s="38" t="s">
        <v>6</v>
      </c>
      <c r="D8" s="38" t="s">
        <v>9</v>
      </c>
      <c r="E8" s="37"/>
      <c r="M8">
        <v>5.5</v>
      </c>
      <c r="N8">
        <v>18</v>
      </c>
      <c r="O8">
        <f t="shared" si="0"/>
        <v>99</v>
      </c>
    </row>
    <row r="9" spans="1:15" ht="13.9" x14ac:dyDescent="0.25">
      <c r="M9">
        <v>5.9</v>
      </c>
      <c r="N9">
        <v>18</v>
      </c>
      <c r="O9">
        <f t="shared" si="0"/>
        <v>106.2</v>
      </c>
    </row>
    <row r="10" spans="1:15" ht="15" customHeight="1" x14ac:dyDescent="0.25">
      <c r="A10" s="66" t="s">
        <v>91</v>
      </c>
      <c r="B10" s="66"/>
      <c r="C10" s="66"/>
      <c r="D10" s="66"/>
      <c r="E10" s="66"/>
      <c r="F10" s="66"/>
      <c r="G10" s="66"/>
      <c r="H10" s="66"/>
      <c r="I10" s="66"/>
      <c r="J10" s="30"/>
      <c r="K10" s="30"/>
      <c r="L10" s="30"/>
      <c r="M10" s="36">
        <v>6</v>
      </c>
      <c r="N10">
        <v>18</v>
      </c>
      <c r="O10">
        <f t="shared" si="0"/>
        <v>108</v>
      </c>
    </row>
    <row r="11" spans="1:15" ht="15" customHeight="1" x14ac:dyDescent="0.25">
      <c r="A11" s="66"/>
      <c r="B11" s="66"/>
      <c r="C11" s="66"/>
      <c r="D11" s="66"/>
      <c r="E11" s="66"/>
      <c r="F11" s="66"/>
      <c r="G11" s="66"/>
      <c r="H11" s="66"/>
      <c r="I11" s="66"/>
      <c r="J11" s="30"/>
      <c r="K11" s="30"/>
      <c r="L11" s="30"/>
      <c r="M11" s="36">
        <v>6</v>
      </c>
      <c r="N11">
        <v>18</v>
      </c>
      <c r="O11">
        <f t="shared" si="0"/>
        <v>108</v>
      </c>
    </row>
    <row r="12" spans="1:15" ht="13.9" x14ac:dyDescent="0.25">
      <c r="A12" t="s">
        <v>89</v>
      </c>
      <c r="B12">
        <v>0.5</v>
      </c>
      <c r="C12">
        <v>1</v>
      </c>
      <c r="D12">
        <v>1.5</v>
      </c>
      <c r="E12">
        <v>2</v>
      </c>
      <c r="F12">
        <v>2.5</v>
      </c>
      <c r="G12">
        <v>3</v>
      </c>
      <c r="H12">
        <v>3.5</v>
      </c>
      <c r="I12">
        <v>4</v>
      </c>
      <c r="N12">
        <v>18</v>
      </c>
      <c r="O12">
        <f t="shared" si="0"/>
        <v>0</v>
      </c>
    </row>
    <row r="13" spans="1:15" ht="13.9" x14ac:dyDescent="0.25">
      <c r="A13" t="s">
        <v>88</v>
      </c>
      <c r="B13" t="s">
        <v>84</v>
      </c>
      <c r="C13">
        <v>8.9</v>
      </c>
      <c r="D13">
        <v>8.6999999999999993</v>
      </c>
      <c r="E13">
        <v>8.5500000000000007</v>
      </c>
      <c r="F13">
        <v>8.3000000000000007</v>
      </c>
      <c r="G13">
        <v>8.25</v>
      </c>
      <c r="H13">
        <v>8.15</v>
      </c>
      <c r="I13">
        <v>8.1300000000000008</v>
      </c>
      <c r="N13">
        <v>18</v>
      </c>
      <c r="O13">
        <f t="shared" si="0"/>
        <v>0</v>
      </c>
    </row>
    <row r="14" spans="1:15" ht="13.9" x14ac:dyDescent="0.25">
      <c r="A14" t="s">
        <v>87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</row>
    <row r="15" spans="1:15" x14ac:dyDescent="0.25">
      <c r="A15" t="s">
        <v>86</v>
      </c>
      <c r="B15" t="s">
        <v>84</v>
      </c>
      <c r="C15">
        <v>180</v>
      </c>
      <c r="D15">
        <v>180</v>
      </c>
      <c r="E15">
        <v>180</v>
      </c>
      <c r="F15">
        <v>180</v>
      </c>
      <c r="G15">
        <v>180</v>
      </c>
      <c r="H15">
        <v>180</v>
      </c>
      <c r="I15">
        <v>180</v>
      </c>
    </row>
    <row r="16" spans="1:15" x14ac:dyDescent="0.25">
      <c r="A16" t="s">
        <v>85</v>
      </c>
      <c r="B16" t="s">
        <v>84</v>
      </c>
      <c r="C16" t="e">
        <f t="shared" ref="C16:I16" si="1">(C13*SQRT(2))/C14*100%</f>
        <v>#VALUE!</v>
      </c>
      <c r="D16" t="e">
        <f t="shared" si="1"/>
        <v>#VALUE!</v>
      </c>
      <c r="E16" t="e">
        <f t="shared" si="1"/>
        <v>#VALUE!</v>
      </c>
      <c r="F16" t="e">
        <f t="shared" si="1"/>
        <v>#VALUE!</v>
      </c>
      <c r="G16" t="e">
        <f t="shared" si="1"/>
        <v>#VALUE!</v>
      </c>
      <c r="H16" t="e">
        <f t="shared" si="1"/>
        <v>#VALUE!</v>
      </c>
      <c r="I16" t="e">
        <f t="shared" si="1"/>
        <v>#VALUE!</v>
      </c>
    </row>
    <row r="18" spans="1:9" x14ac:dyDescent="0.25">
      <c r="A18" s="66" t="s">
        <v>90</v>
      </c>
      <c r="B18" s="66"/>
      <c r="C18" s="66"/>
      <c r="D18" s="66"/>
      <c r="E18" s="66"/>
      <c r="F18" s="66"/>
      <c r="G18" s="66"/>
      <c r="H18" s="66"/>
      <c r="I18" s="66"/>
    </row>
    <row r="19" spans="1:9" x14ac:dyDescent="0.25">
      <c r="A19" s="66"/>
      <c r="B19" s="66"/>
      <c r="C19" s="66"/>
      <c r="D19" s="66"/>
      <c r="E19" s="66"/>
      <c r="F19" s="66"/>
      <c r="G19" s="66"/>
      <c r="H19" s="66"/>
      <c r="I19" s="66"/>
    </row>
    <row r="20" spans="1:9" ht="13.9" x14ac:dyDescent="0.25">
      <c r="A20" t="s">
        <v>89</v>
      </c>
      <c r="B20">
        <v>0.5</v>
      </c>
      <c r="C20">
        <v>1</v>
      </c>
      <c r="D20">
        <v>1.5</v>
      </c>
      <c r="E20">
        <v>2</v>
      </c>
      <c r="F20">
        <v>2.5</v>
      </c>
      <c r="G20">
        <v>3</v>
      </c>
      <c r="H20">
        <v>3.5</v>
      </c>
      <c r="I20">
        <v>4</v>
      </c>
    </row>
    <row r="21" spans="1:9" ht="13.9" x14ac:dyDescent="0.25">
      <c r="A21" t="s">
        <v>88</v>
      </c>
      <c r="B21" t="s">
        <v>84</v>
      </c>
      <c r="C21">
        <v>14.6</v>
      </c>
      <c r="D21">
        <v>13.8</v>
      </c>
      <c r="E21">
        <v>13.25</v>
      </c>
      <c r="F21">
        <v>12.8</v>
      </c>
      <c r="G21">
        <v>12.4</v>
      </c>
      <c r="H21">
        <v>11.9</v>
      </c>
      <c r="I21">
        <v>11.5</v>
      </c>
    </row>
    <row r="22" spans="1:9" ht="13.9" x14ac:dyDescent="0.25">
      <c r="A22" t="s">
        <v>87</v>
      </c>
      <c r="B22" t="s">
        <v>84</v>
      </c>
      <c r="C22">
        <v>1</v>
      </c>
      <c r="D22">
        <v>1.4</v>
      </c>
      <c r="E22">
        <v>1.7</v>
      </c>
      <c r="F22">
        <v>1.8</v>
      </c>
      <c r="G22">
        <v>2</v>
      </c>
      <c r="H22">
        <v>2.2000000000000002</v>
      </c>
      <c r="I22">
        <v>2.4</v>
      </c>
    </row>
    <row r="23" spans="1:9" x14ac:dyDescent="0.25">
      <c r="A23" t="s">
        <v>86</v>
      </c>
      <c r="B23" t="s">
        <v>84</v>
      </c>
      <c r="C23">
        <v>79.2</v>
      </c>
      <c r="D23">
        <v>88.2</v>
      </c>
      <c r="E23">
        <v>91.8</v>
      </c>
      <c r="F23">
        <v>99</v>
      </c>
      <c r="G23">
        <v>106.2</v>
      </c>
      <c r="H23">
        <v>108</v>
      </c>
      <c r="I23">
        <v>108</v>
      </c>
    </row>
    <row r="24" spans="1:9" x14ac:dyDescent="0.25">
      <c r="A24" t="s">
        <v>85</v>
      </c>
      <c r="B24" t="s">
        <v>84</v>
      </c>
      <c r="C24" s="35">
        <f t="shared" ref="C24:I24" si="2">(C22*SQRT(2))/C21*100%</f>
        <v>9.6863942628294189E-2</v>
      </c>
      <c r="D24" s="35">
        <f t="shared" si="2"/>
        <v>0.143470941110314</v>
      </c>
      <c r="E24" s="35">
        <f t="shared" si="2"/>
        <v>0.18144626837994429</v>
      </c>
      <c r="F24" s="35">
        <f t="shared" si="2"/>
        <v>0.19887378220871652</v>
      </c>
      <c r="G24" s="35">
        <f t="shared" si="2"/>
        <v>0.22809896167307986</v>
      </c>
      <c r="H24" s="35">
        <f t="shared" si="2"/>
        <v>0.26145124682527809</v>
      </c>
      <c r="I24" s="35">
        <f t="shared" si="2"/>
        <v>0.29514022171264592</v>
      </c>
    </row>
    <row r="27" spans="1:9" x14ac:dyDescent="0.25">
      <c r="A27" s="68" t="s">
        <v>83</v>
      </c>
      <c r="B27" s="68"/>
      <c r="C27" s="68"/>
      <c r="D27" s="68"/>
      <c r="E27" s="68"/>
      <c r="F27" s="68"/>
    </row>
    <row r="28" spans="1:9" x14ac:dyDescent="0.25">
      <c r="A28" s="68"/>
      <c r="B28" s="68"/>
      <c r="C28" s="68"/>
      <c r="D28" s="68"/>
      <c r="E28" s="68"/>
      <c r="F28" s="68"/>
    </row>
    <row r="29" spans="1:9" x14ac:dyDescent="0.25">
      <c r="A29" t="s">
        <v>82</v>
      </c>
    </row>
    <row r="33" spans="1:9" ht="13.9" x14ac:dyDescent="0.25">
      <c r="A33" t="s">
        <v>81</v>
      </c>
    </row>
    <row r="34" spans="1:9" ht="13.9" x14ac:dyDescent="0.25">
      <c r="A34" t="s">
        <v>77</v>
      </c>
      <c r="C34" cm="1">
        <f t="array" ref="C34:I34">C21:I21</f>
        <v>14.6</v>
      </c>
      <c r="D34">
        <v>13.8</v>
      </c>
      <c r="E34">
        <v>13.25</v>
      </c>
      <c r="F34">
        <v>12.8</v>
      </c>
      <c r="G34">
        <v>12.4</v>
      </c>
      <c r="H34">
        <v>11.9</v>
      </c>
      <c r="I34">
        <v>11.5</v>
      </c>
    </row>
    <row r="35" spans="1:9" ht="13.9" x14ac:dyDescent="0.25">
      <c r="A35" t="s">
        <v>78</v>
      </c>
      <c r="C35" s="34">
        <f t="shared" ref="C35:I35" si="3">C34 * (PI()/2)</f>
        <v>22.933626371205488</v>
      </c>
      <c r="D35" s="34">
        <f t="shared" si="3"/>
        <v>21.676989309769574</v>
      </c>
      <c r="E35" s="34">
        <f t="shared" si="3"/>
        <v>20.81305133003238</v>
      </c>
      <c r="F35" s="34">
        <f t="shared" si="3"/>
        <v>20.106192982974676</v>
      </c>
      <c r="G35" s="34">
        <f t="shared" si="3"/>
        <v>19.477874452256717</v>
      </c>
      <c r="H35" s="34">
        <f t="shared" si="3"/>
        <v>18.692476288859268</v>
      </c>
      <c r="I35" s="34">
        <f t="shared" si="3"/>
        <v>18.06415775814131</v>
      </c>
    </row>
    <row r="36" spans="1:9" ht="13.9" x14ac:dyDescent="0.25">
      <c r="A36" t="s">
        <v>79</v>
      </c>
      <c r="C36" s="34">
        <f t="shared" ref="C36:I36" si="4">C35 / SQRT(2)</f>
        <v>16.216522724278033</v>
      </c>
      <c r="D36" s="34">
        <f t="shared" si="4"/>
        <v>15.327946136646363</v>
      </c>
      <c r="E36" s="34">
        <f t="shared" si="4"/>
        <v>14.717049732649587</v>
      </c>
      <c r="F36" s="34">
        <f t="shared" si="4"/>
        <v>14.21722540210677</v>
      </c>
      <c r="G36" s="34">
        <f t="shared" si="4"/>
        <v>13.772937108290934</v>
      </c>
      <c r="H36" s="34">
        <f t="shared" si="4"/>
        <v>13.217576741021137</v>
      </c>
      <c r="I36" s="34">
        <f t="shared" si="4"/>
        <v>12.773288447205301</v>
      </c>
    </row>
    <row r="39" spans="1:9" ht="13.9" x14ac:dyDescent="0.25">
      <c r="A39" t="s">
        <v>80</v>
      </c>
    </row>
    <row r="40" spans="1:9" x14ac:dyDescent="0.25">
      <c r="A40" t="s">
        <v>79</v>
      </c>
      <c r="C40" cm="1">
        <f t="array" ref="C40:I40">C21:I21</f>
        <v>14.6</v>
      </c>
      <c r="D40">
        <v>13.8</v>
      </c>
      <c r="E40">
        <v>13.25</v>
      </c>
      <c r="F40">
        <v>12.8</v>
      </c>
      <c r="G40">
        <v>12.4</v>
      </c>
      <c r="H40">
        <v>11.9</v>
      </c>
      <c r="I40">
        <v>11.5</v>
      </c>
    </row>
    <row r="41" spans="1:9" x14ac:dyDescent="0.25">
      <c r="A41" t="s">
        <v>78</v>
      </c>
      <c r="C41" s="34">
        <f t="shared" ref="C41:I41" si="5">C40 * SQRT(2)</f>
        <v>20.64751801064719</v>
      </c>
      <c r="D41" s="34">
        <f t="shared" si="5"/>
        <v>19.516147160748712</v>
      </c>
      <c r="E41" s="34">
        <f t="shared" si="5"/>
        <v>18.738329701443512</v>
      </c>
      <c r="F41" s="34">
        <f t="shared" si="5"/>
        <v>18.10193359837562</v>
      </c>
      <c r="G41" s="34">
        <f t="shared" si="5"/>
        <v>17.53624817342638</v>
      </c>
      <c r="H41" s="34">
        <f t="shared" si="5"/>
        <v>16.829141392239833</v>
      </c>
      <c r="I41" s="34">
        <f t="shared" si="5"/>
        <v>16.263455967290593</v>
      </c>
    </row>
    <row r="42" spans="1:9" x14ac:dyDescent="0.25">
      <c r="A42" t="s">
        <v>77</v>
      </c>
      <c r="C42" s="34">
        <f t="shared" ref="C42:I42" si="6">(2*C41)/PI()</f>
        <v>13.14461821589375</v>
      </c>
      <c r="D42" s="34">
        <f t="shared" si="6"/>
        <v>12.424365162968064</v>
      </c>
      <c r="E42" s="34">
        <f t="shared" si="6"/>
        <v>11.929191189081656</v>
      </c>
      <c r="F42" s="34">
        <f t="shared" si="6"/>
        <v>11.52404884681096</v>
      </c>
      <c r="G42" s="34">
        <f t="shared" si="6"/>
        <v>11.163922320348115</v>
      </c>
      <c r="H42" s="34">
        <f t="shared" si="6"/>
        <v>10.713764162269564</v>
      </c>
      <c r="I42" s="34">
        <f t="shared" si="6"/>
        <v>10.35363763580672</v>
      </c>
    </row>
  </sheetData>
  <mergeCells count="5">
    <mergeCell ref="A1:O3"/>
    <mergeCell ref="A4:E5"/>
    <mergeCell ref="A27:F28"/>
    <mergeCell ref="A10:I11"/>
    <mergeCell ref="A18:I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7CE1-7FF6-499A-9CC8-A477D4F18746}">
  <sheetPr codeName="Sheet2"/>
  <dimension ref="B1:H47"/>
  <sheetViews>
    <sheetView zoomScale="85" zoomScaleNormal="85" workbookViewId="0">
      <selection activeCell="M8" sqref="M8"/>
    </sheetView>
  </sheetViews>
  <sheetFormatPr defaultRowHeight="15" x14ac:dyDescent="0.25"/>
  <cols>
    <col min="2" max="2" width="10.5703125" bestFit="1" customWidth="1"/>
    <col min="6" max="6" width="9.140625" customWidth="1"/>
  </cols>
  <sheetData>
    <row r="1" spans="2:7" ht="14.45" thickBot="1" x14ac:dyDescent="0.3"/>
    <row r="2" spans="2:7" x14ac:dyDescent="0.25">
      <c r="B2" s="62" t="s">
        <v>0</v>
      </c>
      <c r="C2" s="63"/>
      <c r="D2" s="63"/>
      <c r="E2" s="63"/>
      <c r="F2" s="64"/>
    </row>
    <row r="3" spans="2:7" ht="15.75" thickBot="1" x14ac:dyDescent="0.3">
      <c r="B3" s="65"/>
      <c r="C3" s="66"/>
      <c r="D3" s="66"/>
      <c r="E3" s="66"/>
      <c r="F3" s="67"/>
    </row>
    <row r="4" spans="2:7" x14ac:dyDescent="0.25">
      <c r="B4" s="1" t="s">
        <v>1</v>
      </c>
      <c r="C4" s="2" t="s">
        <v>2</v>
      </c>
      <c r="D4" s="2" t="s">
        <v>3</v>
      </c>
      <c r="E4" s="2" t="s">
        <v>4</v>
      </c>
      <c r="F4" s="3" t="s">
        <v>39</v>
      </c>
    </row>
    <row r="5" spans="2:7" x14ac:dyDescent="0.25">
      <c r="B5" s="4" t="s">
        <v>5</v>
      </c>
      <c r="C5" t="s">
        <v>11</v>
      </c>
      <c r="D5" t="s">
        <v>6</v>
      </c>
      <c r="E5" t="s">
        <v>7</v>
      </c>
      <c r="F5" s="5"/>
    </row>
    <row r="6" spans="2:7" x14ac:dyDescent="0.25">
      <c r="B6" s="4" t="s">
        <v>8</v>
      </c>
      <c r="C6" t="s">
        <v>10</v>
      </c>
      <c r="D6" t="s">
        <v>6</v>
      </c>
      <c r="E6" t="s">
        <v>9</v>
      </c>
      <c r="F6" s="5"/>
    </row>
    <row r="7" spans="2:7" ht="14.45" thickBot="1" x14ac:dyDescent="0.3">
      <c r="B7" s="16" t="s">
        <v>5</v>
      </c>
      <c r="C7" s="6" t="s">
        <v>38</v>
      </c>
      <c r="D7" s="6"/>
      <c r="E7" s="6"/>
      <c r="F7" s="7"/>
    </row>
    <row r="11" spans="2:7" ht="15" customHeight="1" thickBot="1" x14ac:dyDescent="0.3"/>
    <row r="12" spans="2:7" x14ac:dyDescent="0.25">
      <c r="B12" s="62" t="s">
        <v>25</v>
      </c>
      <c r="C12" s="63"/>
      <c r="D12" s="63"/>
      <c r="E12" s="63"/>
      <c r="F12" s="63"/>
      <c r="G12" s="64"/>
    </row>
    <row r="13" spans="2:7" ht="15.75" thickBot="1" x14ac:dyDescent="0.3">
      <c r="B13" s="73"/>
      <c r="C13" s="74"/>
      <c r="D13" s="74"/>
      <c r="E13" s="74"/>
      <c r="F13" s="74"/>
      <c r="G13" s="75"/>
    </row>
    <row r="14" spans="2:7" ht="15.75" thickBot="1" x14ac:dyDescent="0.3">
      <c r="B14" s="9"/>
      <c r="C14" s="13" t="s">
        <v>12</v>
      </c>
      <c r="D14" s="13" t="s">
        <v>37</v>
      </c>
      <c r="E14" s="13"/>
      <c r="F14" s="13"/>
      <c r="G14" s="14"/>
    </row>
    <row r="15" spans="2:7" ht="13.9" x14ac:dyDescent="0.25">
      <c r="B15" s="10" t="s">
        <v>14</v>
      </c>
      <c r="C15">
        <v>45.6</v>
      </c>
      <c r="D15">
        <f>(C15/$C$21)/1000</f>
        <v>0.22800000000000001</v>
      </c>
      <c r="G15" s="5"/>
    </row>
    <row r="16" spans="2:7" ht="13.9" x14ac:dyDescent="0.25">
      <c r="B16" s="10" t="s">
        <v>13</v>
      </c>
      <c r="C16">
        <v>45.5</v>
      </c>
      <c r="D16">
        <f>(C16/$C$21)/1000</f>
        <v>0.22750000000000001</v>
      </c>
      <c r="G16" s="5"/>
    </row>
    <row r="17" spans="2:8" ht="13.9" x14ac:dyDescent="0.25">
      <c r="B17" s="10" t="s">
        <v>15</v>
      </c>
      <c r="C17">
        <v>45.6</v>
      </c>
      <c r="D17">
        <f>(C17/$C$21)/1000</f>
        <v>0.22800000000000001</v>
      </c>
      <c r="G17" s="5"/>
    </row>
    <row r="18" spans="2:8" ht="14.45" thickBot="1" x14ac:dyDescent="0.3">
      <c r="B18" s="11" t="s">
        <v>16</v>
      </c>
      <c r="C18" s="6">
        <v>44.8</v>
      </c>
      <c r="D18" s="6">
        <f>(C18/$C$21)/1000</f>
        <v>0.22399999999999998</v>
      </c>
      <c r="E18" s="6"/>
      <c r="F18" s="6"/>
      <c r="G18" s="7"/>
    </row>
    <row r="19" spans="2:8" ht="14.45" thickBot="1" x14ac:dyDescent="0.3"/>
    <row r="20" spans="2:8" ht="14.45" thickBot="1" x14ac:dyDescent="0.3">
      <c r="B20" s="71" t="s">
        <v>31</v>
      </c>
      <c r="C20" s="72"/>
    </row>
    <row r="21" spans="2:8" ht="14.45" thickBot="1" x14ac:dyDescent="0.3">
      <c r="B21" s="12" t="s">
        <v>17</v>
      </c>
      <c r="C21" s="8">
        <v>0.2</v>
      </c>
      <c r="D21" t="s">
        <v>30</v>
      </c>
    </row>
    <row r="25" spans="2:8" ht="14.45" thickBot="1" x14ac:dyDescent="0.3"/>
    <row r="26" spans="2:8" x14ac:dyDescent="0.25">
      <c r="B26" s="62" t="s">
        <v>27</v>
      </c>
      <c r="C26" s="63"/>
      <c r="D26" s="63"/>
      <c r="E26" s="63"/>
      <c r="F26" s="63"/>
      <c r="G26" s="64"/>
    </row>
    <row r="27" spans="2:8" ht="15.75" thickBot="1" x14ac:dyDescent="0.3">
      <c r="B27" s="73"/>
      <c r="C27" s="74"/>
      <c r="D27" s="74"/>
      <c r="E27" s="74"/>
      <c r="F27" s="74"/>
      <c r="G27" s="75"/>
    </row>
    <row r="28" spans="2:8" ht="16.899999999999999" thickBot="1" x14ac:dyDescent="0.3">
      <c r="B28" s="9"/>
      <c r="C28" s="13" t="s">
        <v>42</v>
      </c>
      <c r="D28" s="13" t="s">
        <v>43</v>
      </c>
      <c r="E28" s="13" t="s">
        <v>36</v>
      </c>
      <c r="F28" s="13"/>
      <c r="G28" s="14"/>
    </row>
    <row r="29" spans="2:8" ht="13.9" x14ac:dyDescent="0.25">
      <c r="B29" s="17" t="s">
        <v>40</v>
      </c>
      <c r="C29" s="2">
        <v>4.2000000000000003E-2</v>
      </c>
      <c r="D29" s="2">
        <v>5</v>
      </c>
      <c r="E29" s="2">
        <f>20*LOG10(C29/D29)</f>
        <v>-41.514414278762366</v>
      </c>
      <c r="F29" s="2"/>
      <c r="G29" s="3"/>
    </row>
    <row r="30" spans="2:8" ht="14.45" thickBot="1" x14ac:dyDescent="0.3">
      <c r="B30" s="11" t="s">
        <v>41</v>
      </c>
      <c r="C30" s="6">
        <v>8.4000000000000003E-4</v>
      </c>
      <c r="D30" s="6">
        <v>5</v>
      </c>
      <c r="E30" s="6">
        <f>20*LOG10(C30/D30)</f>
        <v>-75.493814365482748</v>
      </c>
      <c r="F30" s="6"/>
      <c r="G30" s="7"/>
    </row>
    <row r="31" spans="2:8" ht="14.45" thickBot="1" x14ac:dyDescent="0.3"/>
    <row r="32" spans="2:8" ht="14.45" thickBot="1" x14ac:dyDescent="0.3">
      <c r="B32" s="71" t="s">
        <v>28</v>
      </c>
      <c r="C32" s="72"/>
      <c r="F32" s="71" t="s">
        <v>32</v>
      </c>
      <c r="G32" s="72"/>
      <c r="H32" t="s">
        <v>35</v>
      </c>
    </row>
    <row r="33" spans="2:7" ht="16.899999999999999" thickBot="1" x14ac:dyDescent="0.4">
      <c r="B33" s="12" t="s">
        <v>18</v>
      </c>
      <c r="C33" s="8">
        <v>500000</v>
      </c>
      <c r="D33" t="s">
        <v>29</v>
      </c>
      <c r="F33" s="12" t="s">
        <v>33</v>
      </c>
      <c r="G33" s="15" t="s">
        <v>34</v>
      </c>
    </row>
    <row r="37" spans="2:7" ht="14.45" thickBot="1" x14ac:dyDescent="0.3"/>
    <row r="38" spans="2:7" ht="15" customHeight="1" x14ac:dyDescent="0.25">
      <c r="B38" s="62" t="s">
        <v>26</v>
      </c>
      <c r="C38" s="63"/>
      <c r="D38" s="63"/>
      <c r="E38" s="63"/>
      <c r="F38" s="63"/>
      <c r="G38" s="64"/>
    </row>
    <row r="39" spans="2:7" ht="15" customHeight="1" thickBot="1" x14ac:dyDescent="0.3">
      <c r="B39" s="73"/>
      <c r="C39" s="74"/>
      <c r="D39" s="74"/>
      <c r="E39" s="74"/>
      <c r="F39" s="74"/>
      <c r="G39" s="75"/>
    </row>
    <row r="40" spans="2:7" ht="16.149999999999999" thickBot="1" x14ac:dyDescent="0.3">
      <c r="B40" s="9"/>
      <c r="C40" s="13" t="s">
        <v>20</v>
      </c>
      <c r="D40" s="13" t="s">
        <v>21</v>
      </c>
      <c r="E40" s="13" t="s">
        <v>22</v>
      </c>
      <c r="F40" s="13"/>
      <c r="G40" s="14"/>
    </row>
    <row r="41" spans="2:7" ht="13.9" x14ac:dyDescent="0.25">
      <c r="B41" s="10" t="s">
        <v>14</v>
      </c>
      <c r="G41" s="5"/>
    </row>
    <row r="42" spans="2:7" ht="13.9" x14ac:dyDescent="0.25">
      <c r="B42" s="10" t="s">
        <v>13</v>
      </c>
      <c r="G42" s="5"/>
    </row>
    <row r="43" spans="2:7" ht="13.9" x14ac:dyDescent="0.25">
      <c r="B43" s="10" t="s">
        <v>15</v>
      </c>
      <c r="G43" s="5"/>
    </row>
    <row r="44" spans="2:7" ht="14.45" thickBot="1" x14ac:dyDescent="0.3">
      <c r="B44" s="11" t="s">
        <v>16</v>
      </c>
      <c r="C44" s="6"/>
      <c r="D44" s="6"/>
      <c r="E44" s="6"/>
      <c r="F44" s="6"/>
      <c r="G44" s="7"/>
    </row>
    <row r="45" spans="2:7" ht="14.45" thickBot="1" x14ac:dyDescent="0.3"/>
    <row r="46" spans="2:7" ht="16.149999999999999" thickBot="1" x14ac:dyDescent="0.4">
      <c r="B46" s="71" t="s">
        <v>19</v>
      </c>
      <c r="C46" s="72"/>
      <c r="F46" s="76" t="s">
        <v>23</v>
      </c>
      <c r="G46" s="77"/>
    </row>
    <row r="47" spans="2:7" ht="18.75" thickBot="1" x14ac:dyDescent="0.4">
      <c r="B47" s="12" t="s">
        <v>18</v>
      </c>
      <c r="C47" s="8">
        <v>100000</v>
      </c>
      <c r="D47" t="s">
        <v>29</v>
      </c>
      <c r="F47" s="69" t="s">
        <v>24</v>
      </c>
      <c r="G47" s="70"/>
    </row>
  </sheetData>
  <mergeCells count="10">
    <mergeCell ref="B20:C20"/>
    <mergeCell ref="B46:C46"/>
    <mergeCell ref="B2:F3"/>
    <mergeCell ref="B12:G13"/>
    <mergeCell ref="F46:G46"/>
    <mergeCell ref="F47:G47"/>
    <mergeCell ref="B32:C32"/>
    <mergeCell ref="F32:G32"/>
    <mergeCell ref="B38:G39"/>
    <mergeCell ref="B26:G27"/>
  </mergeCells>
  <phoneticPr fontId="2" type="noConversion"/>
  <hyperlinks>
    <hyperlink ref="G33" r:id="rId1" display="\\+-5V" xr:uid="{8EB402DE-7EC4-4078-8797-428F1329385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7CDB-6E36-4BA1-96FE-4AB7A1966583}">
  <sheetPr codeName="Sheet3"/>
  <dimension ref="B1:V14"/>
  <sheetViews>
    <sheetView workbookViewId="0">
      <selection activeCell="S17" sqref="S17"/>
    </sheetView>
  </sheetViews>
  <sheetFormatPr defaultRowHeight="15" x14ac:dyDescent="0.25"/>
  <sheetData>
    <row r="1" spans="2:22" ht="14.45" thickBot="1" x14ac:dyDescent="0.3"/>
    <row r="2" spans="2:22" x14ac:dyDescent="0.25">
      <c r="B2" s="78" t="s">
        <v>62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R2" s="62" t="s">
        <v>0</v>
      </c>
      <c r="S2" s="63"/>
      <c r="T2" s="63"/>
      <c r="U2" s="63"/>
      <c r="V2" s="64"/>
    </row>
    <row r="3" spans="2:22" ht="15.75" thickBot="1" x14ac:dyDescent="0.3"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3"/>
      <c r="R3" s="65"/>
      <c r="S3" s="66"/>
      <c r="T3" s="66"/>
      <c r="U3" s="66"/>
      <c r="V3" s="67"/>
    </row>
    <row r="4" spans="2:22" ht="15.75" thickBot="1" x14ac:dyDescent="0.3">
      <c r="B4" s="84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R4" s="27" t="s">
        <v>1</v>
      </c>
      <c r="S4" s="28" t="s">
        <v>2</v>
      </c>
      <c r="T4" s="27" t="s">
        <v>3</v>
      </c>
      <c r="U4" s="27" t="s">
        <v>4</v>
      </c>
      <c r="V4" s="26" t="s">
        <v>39</v>
      </c>
    </row>
    <row r="5" spans="2:22" ht="13.9" x14ac:dyDescent="0.25">
      <c r="R5" s="24" t="s">
        <v>61</v>
      </c>
      <c r="S5" s="25" t="s">
        <v>60</v>
      </c>
      <c r="T5" s="24" t="s">
        <v>53</v>
      </c>
      <c r="U5" s="24" t="s">
        <v>59</v>
      </c>
      <c r="V5" s="23"/>
    </row>
    <row r="6" spans="2:22" ht="13.9" x14ac:dyDescent="0.25">
      <c r="R6" s="10" t="s">
        <v>58</v>
      </c>
      <c r="S6" t="s">
        <v>57</v>
      </c>
      <c r="T6" s="10" t="s">
        <v>53</v>
      </c>
      <c r="U6" s="10" t="s">
        <v>56</v>
      </c>
      <c r="V6" s="5"/>
    </row>
    <row r="7" spans="2:22" ht="14.45" thickBot="1" x14ac:dyDescent="0.3">
      <c r="R7" s="11" t="s">
        <v>55</v>
      </c>
      <c r="S7" s="6" t="s">
        <v>54</v>
      </c>
      <c r="T7" s="11" t="s">
        <v>53</v>
      </c>
      <c r="U7" s="11" t="s">
        <v>52</v>
      </c>
      <c r="V7" s="7"/>
    </row>
    <row r="8" spans="2:22" ht="15" customHeight="1" x14ac:dyDescent="0.25">
      <c r="B8" s="62" t="s">
        <v>51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4"/>
    </row>
    <row r="9" spans="2:22" ht="15.75" customHeight="1" thickBot="1" x14ac:dyDescent="0.3">
      <c r="B9" s="65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7"/>
    </row>
    <row r="10" spans="2:22" ht="14.45" thickBot="1" x14ac:dyDescent="0.3">
      <c r="B10" s="22" t="s">
        <v>50</v>
      </c>
      <c r="C10" s="21">
        <v>50</v>
      </c>
      <c r="D10" s="13">
        <v>100</v>
      </c>
      <c r="E10" s="13">
        <v>200</v>
      </c>
      <c r="F10" s="13">
        <v>500</v>
      </c>
      <c r="G10" s="13">
        <v>1000</v>
      </c>
      <c r="H10" s="13">
        <v>2000</v>
      </c>
      <c r="I10" s="13">
        <v>5000</v>
      </c>
      <c r="J10" s="13">
        <v>10000</v>
      </c>
      <c r="K10" s="13">
        <v>20000</v>
      </c>
      <c r="L10" s="13">
        <v>50000</v>
      </c>
      <c r="M10" s="13">
        <v>100000</v>
      </c>
      <c r="N10" s="13">
        <v>200000</v>
      </c>
      <c r="O10" s="13">
        <v>500000</v>
      </c>
      <c r="P10" s="14">
        <v>1000000</v>
      </c>
      <c r="R10" t="s">
        <v>49</v>
      </c>
    </row>
    <row r="11" spans="2:22" ht="16.149999999999999" x14ac:dyDescent="0.35">
      <c r="B11" s="10" t="s">
        <v>48</v>
      </c>
      <c r="C11">
        <v>420</v>
      </c>
      <c r="D11">
        <v>440</v>
      </c>
      <c r="E11">
        <v>440</v>
      </c>
      <c r="F11">
        <v>440</v>
      </c>
      <c r="G11">
        <v>440</v>
      </c>
      <c r="H11">
        <v>440</v>
      </c>
      <c r="I11">
        <v>440</v>
      </c>
      <c r="J11">
        <v>440</v>
      </c>
      <c r="K11">
        <v>440</v>
      </c>
      <c r="L11">
        <v>440</v>
      </c>
      <c r="M11">
        <v>435</v>
      </c>
      <c r="N11">
        <v>400</v>
      </c>
      <c r="O11">
        <v>380</v>
      </c>
      <c r="P11" s="5">
        <v>320</v>
      </c>
      <c r="R11" t="s">
        <v>47</v>
      </c>
    </row>
    <row r="12" spans="2:22" ht="16.149999999999999" x14ac:dyDescent="0.35">
      <c r="B12" s="10" t="s">
        <v>46</v>
      </c>
      <c r="C12">
        <v>24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24.8</v>
      </c>
      <c r="J12">
        <v>24</v>
      </c>
      <c r="K12">
        <v>22</v>
      </c>
      <c r="L12">
        <v>16</v>
      </c>
      <c r="M12">
        <v>10</v>
      </c>
      <c r="N12">
        <v>6</v>
      </c>
      <c r="O12">
        <v>3</v>
      </c>
      <c r="P12" s="5">
        <v>2.5</v>
      </c>
    </row>
    <row r="13" spans="2:22" ht="16.899999999999999" thickBot="1" x14ac:dyDescent="0.4">
      <c r="B13" s="10" t="s">
        <v>45</v>
      </c>
      <c r="C13">
        <v>4200</v>
      </c>
      <c r="D13">
        <v>4400</v>
      </c>
      <c r="E13">
        <v>4400</v>
      </c>
      <c r="F13">
        <v>4400</v>
      </c>
      <c r="G13">
        <v>4400</v>
      </c>
      <c r="H13">
        <v>4400</v>
      </c>
      <c r="I13">
        <v>4350</v>
      </c>
      <c r="J13">
        <v>4200</v>
      </c>
      <c r="K13">
        <v>4000</v>
      </c>
      <c r="L13">
        <v>3200</v>
      </c>
      <c r="M13">
        <v>2000</v>
      </c>
      <c r="N13">
        <v>1200</v>
      </c>
      <c r="O13">
        <v>200</v>
      </c>
      <c r="P13" s="5">
        <v>100</v>
      </c>
    </row>
    <row r="14" spans="2:22" ht="16.899999999999999" thickBot="1" x14ac:dyDescent="0.4">
      <c r="B14" s="20" t="s">
        <v>44</v>
      </c>
      <c r="C14" s="19">
        <f t="shared" ref="C14:P14" si="0">(10*C13)/(C11-C12)</f>
        <v>106.06060606060606</v>
      </c>
      <c r="D14" s="19">
        <f t="shared" si="0"/>
        <v>106.02409638554217</v>
      </c>
      <c r="E14" s="19">
        <f t="shared" si="0"/>
        <v>106.02409638554217</v>
      </c>
      <c r="F14" s="19">
        <f t="shared" si="0"/>
        <v>106.02409638554217</v>
      </c>
      <c r="G14" s="19">
        <f t="shared" si="0"/>
        <v>106.02409638554217</v>
      </c>
      <c r="H14" s="19">
        <f t="shared" si="0"/>
        <v>106.02409638554217</v>
      </c>
      <c r="I14" s="19">
        <f t="shared" si="0"/>
        <v>104.76878612716763</v>
      </c>
      <c r="J14" s="19">
        <f t="shared" si="0"/>
        <v>100.96153846153847</v>
      </c>
      <c r="K14" s="19">
        <f t="shared" si="0"/>
        <v>95.693779904306226</v>
      </c>
      <c r="L14" s="19">
        <f t="shared" si="0"/>
        <v>75.471698113207552</v>
      </c>
      <c r="M14" s="19">
        <f t="shared" si="0"/>
        <v>47.058823529411768</v>
      </c>
      <c r="N14" s="19">
        <f t="shared" si="0"/>
        <v>30.456852791878173</v>
      </c>
      <c r="O14" s="19">
        <f t="shared" si="0"/>
        <v>5.3050397877984086</v>
      </c>
      <c r="P14" s="18">
        <f t="shared" si="0"/>
        <v>3.1496062992125986</v>
      </c>
    </row>
  </sheetData>
  <mergeCells count="3">
    <mergeCell ref="R2:V3"/>
    <mergeCell ref="B2:P4"/>
    <mergeCell ref="B8:P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55F2-C2A2-47A2-8A9A-539CF7ECF39B}">
  <sheetPr codeName="Sheet4"/>
  <dimension ref="B1:P30"/>
  <sheetViews>
    <sheetView zoomScaleNormal="100" workbookViewId="0">
      <selection activeCell="K8" sqref="K8:O13"/>
    </sheetView>
  </sheetViews>
  <sheetFormatPr defaultRowHeight="15" x14ac:dyDescent="0.25"/>
  <sheetData>
    <row r="1" spans="2:16" ht="14.45" thickBot="1" x14ac:dyDescent="0.3"/>
    <row r="2" spans="2:16" x14ac:dyDescent="0.25">
      <c r="B2" s="78" t="s">
        <v>76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2:16" x14ac:dyDescent="0.25"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3"/>
    </row>
    <row r="4" spans="2:16" ht="15.75" thickBot="1" x14ac:dyDescent="0.3">
      <c r="B4" s="84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</row>
    <row r="7" spans="2:16" ht="14.45" thickBot="1" x14ac:dyDescent="0.3"/>
    <row r="8" spans="2:16" ht="15" customHeight="1" x14ac:dyDescent="0.25">
      <c r="C8" s="62" t="s">
        <v>75</v>
      </c>
      <c r="D8" s="63"/>
      <c r="E8" s="63"/>
      <c r="F8" s="63"/>
      <c r="G8" s="63"/>
      <c r="H8" s="64"/>
      <c r="I8" s="30"/>
      <c r="J8" s="30"/>
      <c r="K8" s="62" t="s">
        <v>0</v>
      </c>
      <c r="L8" s="63"/>
      <c r="M8" s="63"/>
      <c r="N8" s="63"/>
      <c r="O8" s="64"/>
    </row>
    <row r="9" spans="2:16" ht="15.75" customHeight="1" thickBot="1" x14ac:dyDescent="0.3">
      <c r="C9" s="73"/>
      <c r="D9" s="74"/>
      <c r="E9" s="74"/>
      <c r="F9" s="74"/>
      <c r="G9" s="74"/>
      <c r="H9" s="75"/>
      <c r="I9" s="30"/>
      <c r="J9" s="30"/>
      <c r="K9" s="65"/>
      <c r="L9" s="66"/>
      <c r="M9" s="66"/>
      <c r="N9" s="66"/>
      <c r="O9" s="67"/>
    </row>
    <row r="10" spans="2:16" ht="15.75" thickBot="1" x14ac:dyDescent="0.3">
      <c r="C10" s="22" t="s">
        <v>74</v>
      </c>
      <c r="D10" s="13">
        <v>5</v>
      </c>
      <c r="E10" s="13">
        <v>10</v>
      </c>
      <c r="F10" s="13">
        <v>15</v>
      </c>
      <c r="G10" s="13">
        <v>20</v>
      </c>
      <c r="H10" s="14">
        <v>25</v>
      </c>
      <c r="I10" s="29"/>
      <c r="J10" s="29"/>
      <c r="K10" s="9" t="s">
        <v>1</v>
      </c>
      <c r="L10" s="33" t="s">
        <v>2</v>
      </c>
      <c r="M10" s="9" t="s">
        <v>3</v>
      </c>
      <c r="N10" s="9" t="s">
        <v>4</v>
      </c>
      <c r="O10" s="8" t="s">
        <v>39</v>
      </c>
    </row>
    <row r="11" spans="2:16" x14ac:dyDescent="0.25">
      <c r="C11" s="10" t="s">
        <v>65</v>
      </c>
      <c r="D11">
        <v>220000</v>
      </c>
      <c r="E11">
        <v>444000</v>
      </c>
      <c r="F11">
        <v>667500</v>
      </c>
      <c r="G11">
        <v>895000</v>
      </c>
      <c r="H11" s="5">
        <v>1121000</v>
      </c>
      <c r="K11" s="10" t="s">
        <v>73</v>
      </c>
      <c r="L11" t="s">
        <v>72</v>
      </c>
      <c r="M11" s="10" t="s">
        <v>69</v>
      </c>
      <c r="N11" s="10" t="s">
        <v>7</v>
      </c>
      <c r="O11" s="5"/>
    </row>
    <row r="12" spans="2:16" x14ac:dyDescent="0.25">
      <c r="C12" s="10" t="s">
        <v>64</v>
      </c>
      <c r="D12">
        <v>200</v>
      </c>
      <c r="E12">
        <v>400</v>
      </c>
      <c r="F12">
        <v>615</v>
      </c>
      <c r="G12">
        <v>825</v>
      </c>
      <c r="H12" s="5">
        <v>1032</v>
      </c>
      <c r="K12" s="10" t="s">
        <v>71</v>
      </c>
      <c r="L12" t="s">
        <v>70</v>
      </c>
      <c r="M12" s="10" t="s">
        <v>69</v>
      </c>
      <c r="N12" s="10" t="s">
        <v>9</v>
      </c>
      <c r="O12" s="5"/>
    </row>
    <row r="13" spans="2:16" ht="15.75" thickBot="1" x14ac:dyDescent="0.3">
      <c r="C13" s="11" t="s">
        <v>63</v>
      </c>
      <c r="D13" s="6">
        <f>(D11/D12)/1000</f>
        <v>1.1000000000000001</v>
      </c>
      <c r="E13" s="6">
        <f t="shared" ref="E13:H13" si="0">(E11/E12)/1000</f>
        <v>1.1100000000000001</v>
      </c>
      <c r="F13" s="6">
        <f t="shared" si="0"/>
        <v>1.0853658536585364</v>
      </c>
      <c r="G13" s="6">
        <f t="shared" si="0"/>
        <v>1.0848484848484847</v>
      </c>
      <c r="H13" s="6">
        <f t="shared" si="0"/>
        <v>1.0862403100775193</v>
      </c>
      <c r="K13" s="11"/>
      <c r="L13" s="6"/>
      <c r="M13" s="11"/>
      <c r="N13" s="11"/>
      <c r="O13" s="7"/>
    </row>
    <row r="14" spans="2:16" ht="16.149999999999999" x14ac:dyDescent="0.35">
      <c r="C14" s="32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2:16" ht="14.45" thickBot="1" x14ac:dyDescent="0.3"/>
    <row r="16" spans="2:16" x14ac:dyDescent="0.25">
      <c r="C16" s="62" t="s">
        <v>68</v>
      </c>
      <c r="D16" s="63"/>
      <c r="E16" s="63"/>
      <c r="F16" s="63"/>
      <c r="G16" s="63"/>
      <c r="H16" s="64"/>
    </row>
    <row r="17" spans="3:11" ht="15" customHeight="1" thickBot="1" x14ac:dyDescent="0.3">
      <c r="C17" s="73"/>
      <c r="D17" s="74"/>
      <c r="E17" s="74"/>
      <c r="F17" s="74"/>
      <c r="G17" s="74"/>
      <c r="H17" s="75"/>
      <c r="I17" s="30"/>
      <c r="J17" s="30"/>
      <c r="K17" s="30"/>
    </row>
    <row r="18" spans="3:11" ht="15" customHeight="1" thickBot="1" x14ac:dyDescent="0.3">
      <c r="C18" s="22" t="s">
        <v>66</v>
      </c>
      <c r="D18" s="13">
        <v>5</v>
      </c>
      <c r="E18" s="13">
        <v>10</v>
      </c>
      <c r="F18" s="13">
        <v>15</v>
      </c>
      <c r="G18" s="13">
        <v>20</v>
      </c>
      <c r="H18" s="14">
        <v>25</v>
      </c>
      <c r="I18" s="30"/>
      <c r="J18" s="30"/>
      <c r="K18" s="30"/>
    </row>
    <row r="19" spans="3:11" x14ac:dyDescent="0.25">
      <c r="C19" s="10" t="s">
        <v>65</v>
      </c>
      <c r="D19">
        <v>735000</v>
      </c>
      <c r="E19">
        <v>979000</v>
      </c>
      <c r="F19">
        <v>1195000</v>
      </c>
      <c r="G19">
        <v>1422000</v>
      </c>
      <c r="H19" s="5">
        <v>1646000</v>
      </c>
    </row>
    <row r="20" spans="3:11" x14ac:dyDescent="0.25">
      <c r="C20" s="10" t="s">
        <v>64</v>
      </c>
      <c r="D20">
        <v>1.18</v>
      </c>
      <c r="E20">
        <v>2.46</v>
      </c>
      <c r="F20">
        <v>3.62</v>
      </c>
      <c r="G20">
        <v>4.8600000000000003</v>
      </c>
      <c r="H20" s="5">
        <v>6.08</v>
      </c>
    </row>
    <row r="21" spans="3:11" ht="15.75" thickBot="1" x14ac:dyDescent="0.3">
      <c r="C21" s="11" t="s">
        <v>63</v>
      </c>
      <c r="D21" s="6">
        <f>(D19/D20)/1000</f>
        <v>622.88135593220352</v>
      </c>
      <c r="E21" s="6">
        <f t="shared" ref="E21:H21" si="1">(E19/E20)/1000</f>
        <v>397.96747967479672</v>
      </c>
      <c r="F21" s="6">
        <f t="shared" si="1"/>
        <v>330.11049723756906</v>
      </c>
      <c r="G21" s="6">
        <f t="shared" si="1"/>
        <v>292.59259259259261</v>
      </c>
      <c r="H21" s="7">
        <f t="shared" si="1"/>
        <v>270.7236842105263</v>
      </c>
    </row>
    <row r="23" spans="3:11" ht="16.899999999999999" thickBot="1" x14ac:dyDescent="0.4">
      <c r="C23" s="32"/>
      <c r="D23" s="31"/>
      <c r="E23" s="31"/>
      <c r="F23" s="31"/>
      <c r="G23" s="31"/>
      <c r="H23" s="31"/>
    </row>
    <row r="24" spans="3:11" x14ac:dyDescent="0.25">
      <c r="C24" s="62" t="s">
        <v>67</v>
      </c>
      <c r="D24" s="63"/>
      <c r="E24" s="63"/>
      <c r="F24" s="63"/>
      <c r="G24" s="63"/>
      <c r="H24" s="64"/>
    </row>
    <row r="25" spans="3:11" ht="15.75" thickBot="1" x14ac:dyDescent="0.3">
      <c r="C25" s="73"/>
      <c r="D25" s="74"/>
      <c r="E25" s="74"/>
      <c r="F25" s="74"/>
      <c r="G25" s="74"/>
      <c r="H25" s="75"/>
    </row>
    <row r="26" spans="3:11" ht="15" customHeight="1" thickBot="1" x14ac:dyDescent="0.3">
      <c r="C26" s="22" t="s">
        <v>66</v>
      </c>
      <c r="D26" s="13">
        <v>5</v>
      </c>
      <c r="E26" s="13">
        <v>10</v>
      </c>
      <c r="F26" s="13">
        <v>15</v>
      </c>
      <c r="G26" s="13">
        <v>20</v>
      </c>
      <c r="H26" s="14">
        <v>25</v>
      </c>
    </row>
    <row r="27" spans="3:11" ht="15" customHeight="1" x14ac:dyDescent="0.25">
      <c r="C27" s="10" t="s">
        <v>65</v>
      </c>
      <c r="D27">
        <v>1124000</v>
      </c>
      <c r="E27">
        <v>1370000</v>
      </c>
      <c r="F27">
        <v>1587000</v>
      </c>
      <c r="G27">
        <v>1812000</v>
      </c>
      <c r="H27" s="5">
        <v>2030000</v>
      </c>
    </row>
    <row r="28" spans="3:11" x14ac:dyDescent="0.25">
      <c r="C28" s="10" t="s">
        <v>64</v>
      </c>
      <c r="D28">
        <v>0</v>
      </c>
      <c r="E28">
        <v>0.01</v>
      </c>
      <c r="F28">
        <v>0.02</v>
      </c>
      <c r="G28">
        <v>0.03</v>
      </c>
      <c r="H28" s="5">
        <v>0.04</v>
      </c>
    </row>
    <row r="29" spans="3:11" ht="15.75" thickBot="1" x14ac:dyDescent="0.3">
      <c r="C29" s="11" t="s">
        <v>63</v>
      </c>
      <c r="D29" s="6" t="e">
        <f>(D27/D28)/1000</f>
        <v>#DIV/0!</v>
      </c>
      <c r="E29" s="6">
        <f t="shared" ref="E29:H29" si="2">(E27/E28)/1000</f>
        <v>137000</v>
      </c>
      <c r="F29" s="6">
        <f t="shared" si="2"/>
        <v>79350</v>
      </c>
      <c r="G29" s="6">
        <f t="shared" si="2"/>
        <v>60400</v>
      </c>
      <c r="H29" s="7">
        <f t="shared" si="2"/>
        <v>50750</v>
      </c>
    </row>
    <row r="30" spans="3:11" ht="13.9" x14ac:dyDescent="0.25">
      <c r="D30" t="s">
        <v>97</v>
      </c>
    </row>
  </sheetData>
  <mergeCells count="5">
    <mergeCell ref="C8:H9"/>
    <mergeCell ref="C16:H17"/>
    <mergeCell ref="C24:H25"/>
    <mergeCell ref="B2:P4"/>
    <mergeCell ref="K8:O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BD41-FBD2-4B16-A1A5-7CDDFC74A3B8}">
  <sheetPr codeName="Sheet5"/>
  <dimension ref="D1:R90"/>
  <sheetViews>
    <sheetView zoomScale="145" zoomScaleNormal="145" workbookViewId="0">
      <selection activeCell="D18" sqref="D18:M32"/>
    </sheetView>
  </sheetViews>
  <sheetFormatPr defaultRowHeight="15" x14ac:dyDescent="0.25"/>
  <sheetData>
    <row r="1" spans="4:18" ht="14.45" thickBot="1" x14ac:dyDescent="0.3"/>
    <row r="2" spans="4:18" ht="13.9" customHeight="1" x14ac:dyDescent="0.25">
      <c r="D2" s="78" t="s">
        <v>104</v>
      </c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8"/>
    </row>
    <row r="3" spans="4:18" ht="13.9" customHeight="1" x14ac:dyDescent="0.25">
      <c r="D3" s="89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90"/>
    </row>
    <row r="4" spans="4:18" ht="13.9" customHeight="1" thickBot="1" x14ac:dyDescent="0.3">
      <c r="D4" s="91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3"/>
    </row>
    <row r="5" spans="4:18" ht="14.45" customHeight="1" x14ac:dyDescent="0.25"/>
    <row r="7" spans="4:18" ht="14.45" thickBot="1" x14ac:dyDescent="0.3"/>
    <row r="8" spans="4:18" x14ac:dyDescent="0.25">
      <c r="D8" s="62" t="s">
        <v>105</v>
      </c>
      <c r="E8" s="63"/>
      <c r="F8" s="63"/>
      <c r="G8" s="63"/>
      <c r="H8" s="63"/>
      <c r="I8" s="64"/>
    </row>
    <row r="9" spans="4:18" ht="15.75" thickBot="1" x14ac:dyDescent="0.3">
      <c r="D9" s="65"/>
      <c r="E9" s="66"/>
      <c r="F9" s="66"/>
      <c r="G9" s="66"/>
      <c r="H9" s="66"/>
      <c r="I9" s="67"/>
    </row>
    <row r="10" spans="4:18" ht="15.75" thickBot="1" x14ac:dyDescent="0.3">
      <c r="D10" s="47" t="s">
        <v>98</v>
      </c>
      <c r="E10" s="13" t="s">
        <v>108</v>
      </c>
      <c r="F10" s="13" t="s">
        <v>109</v>
      </c>
      <c r="G10" s="13" t="s">
        <v>110</v>
      </c>
      <c r="H10" s="13" t="s">
        <v>111</v>
      </c>
      <c r="I10" s="14" t="s">
        <v>99</v>
      </c>
    </row>
    <row r="11" spans="4:18" ht="13.9" x14ac:dyDescent="0.25">
      <c r="D11" s="4">
        <v>1</v>
      </c>
      <c r="E11">
        <v>9</v>
      </c>
      <c r="F11">
        <v>22</v>
      </c>
      <c r="G11">
        <v>100</v>
      </c>
      <c r="H11" s="48">
        <f>1/(2*PI()*SQRT(F11*POWER(10, -3)*G11*POWER(10, -9)))</f>
        <v>3393.1947878728502</v>
      </c>
      <c r="I11" s="5" t="s">
        <v>100</v>
      </c>
    </row>
    <row r="12" spans="4:18" ht="13.9" x14ac:dyDescent="0.25">
      <c r="D12" s="4">
        <v>1</v>
      </c>
      <c r="E12">
        <v>12</v>
      </c>
      <c r="F12">
        <v>32</v>
      </c>
      <c r="G12">
        <v>150</v>
      </c>
      <c r="H12" s="48">
        <f>1/(2*PI()*SQRT(F12*POWER(10, -3)*G12*POWER(10, -9)))</f>
        <v>2297.2037309241337</v>
      </c>
      <c r="I12" s="5" t="s">
        <v>101</v>
      </c>
    </row>
    <row r="13" spans="4:18" ht="13.9" x14ac:dyDescent="0.25">
      <c r="D13" s="4">
        <v>1</v>
      </c>
      <c r="E13">
        <v>15</v>
      </c>
      <c r="F13">
        <v>42</v>
      </c>
      <c r="G13">
        <v>200</v>
      </c>
      <c r="H13" s="48">
        <f>1/(2*PI()*SQRT(F13*POWER(10, -3)*G13*POWER(10, -9)))</f>
        <v>1736.5227951071415</v>
      </c>
      <c r="I13" s="5" t="s">
        <v>102</v>
      </c>
    </row>
    <row r="14" spans="4:18" ht="14.45" thickBot="1" x14ac:dyDescent="0.3">
      <c r="D14" s="16">
        <v>1</v>
      </c>
      <c r="E14" s="6">
        <v>18</v>
      </c>
      <c r="F14" s="6">
        <v>52</v>
      </c>
      <c r="G14" s="6">
        <v>250</v>
      </c>
      <c r="H14" s="49">
        <f>1/(2*PI()*SQRT(F14*POWER(10, -3)*G14*POWER(10, -9)))</f>
        <v>1395.8811915110066</v>
      </c>
      <c r="I14" s="7" t="s">
        <v>103</v>
      </c>
    </row>
    <row r="16" spans="4:18" ht="13.9" x14ac:dyDescent="0.25"/>
    <row r="17" spans="4:13" ht="13.9" customHeight="1" thickBot="1" x14ac:dyDescent="0.3"/>
    <row r="18" spans="4:13" ht="13.9" customHeight="1" x14ac:dyDescent="0.25">
      <c r="D18" s="62" t="str">
        <f>I11</f>
        <v>David</v>
      </c>
      <c r="E18" s="63"/>
      <c r="F18" s="63"/>
      <c r="G18" s="63"/>
      <c r="H18" s="63"/>
      <c r="I18" s="63"/>
      <c r="J18" s="63"/>
      <c r="K18" s="63"/>
      <c r="L18" s="63"/>
      <c r="M18" s="64"/>
    </row>
    <row r="19" spans="4:13" ht="14.45" customHeight="1" thickBot="1" x14ac:dyDescent="0.3">
      <c r="D19" s="73"/>
      <c r="E19" s="74"/>
      <c r="F19" s="74"/>
      <c r="G19" s="74"/>
      <c r="H19" s="74"/>
      <c r="I19" s="74"/>
      <c r="J19" s="74"/>
      <c r="K19" s="74"/>
      <c r="L19" s="74"/>
      <c r="M19" s="75"/>
    </row>
    <row r="20" spans="4:13" ht="18.75" thickBot="1" x14ac:dyDescent="0.4">
      <c r="D20" s="51" t="s">
        <v>106</v>
      </c>
      <c r="E20" s="50" t="s">
        <v>50</v>
      </c>
      <c r="F20" s="50" t="s">
        <v>88</v>
      </c>
      <c r="G20" s="50" t="s">
        <v>107</v>
      </c>
      <c r="H20" s="50" t="s">
        <v>113</v>
      </c>
      <c r="I20" s="50" t="s">
        <v>112</v>
      </c>
      <c r="J20" s="50" t="s">
        <v>114</v>
      </c>
      <c r="K20" s="50" t="s">
        <v>115</v>
      </c>
      <c r="L20" s="50" t="s">
        <v>116</v>
      </c>
      <c r="M20" s="46" t="s">
        <v>117</v>
      </c>
    </row>
    <row r="21" spans="4:13" ht="13.9" x14ac:dyDescent="0.25">
      <c r="D21" s="17">
        <v>0.3</v>
      </c>
      <c r="E21" s="54">
        <f t="shared" ref="E21:E33" si="0">$H$11 * $D21</f>
        <v>1017.958436361855</v>
      </c>
      <c r="F21" s="57">
        <v>1.08</v>
      </c>
      <c r="G21" s="57">
        <v>0.73</v>
      </c>
      <c r="H21" s="57">
        <v>0.1</v>
      </c>
      <c r="I21" s="57">
        <v>0.16</v>
      </c>
      <c r="J21" s="57">
        <v>1.19</v>
      </c>
      <c r="K21" s="57">
        <f>$F21/$G21</f>
        <v>1.4794520547945207</v>
      </c>
      <c r="L21" s="57">
        <f>$H21/$G21</f>
        <v>0.13698630136986303</v>
      </c>
      <c r="M21" s="58">
        <f>J21/G21</f>
        <v>1.6301369863013699</v>
      </c>
    </row>
    <row r="22" spans="4:13" ht="13.9" x14ac:dyDescent="0.25">
      <c r="D22" s="10">
        <v>0.5</v>
      </c>
      <c r="E22" s="55">
        <f t="shared" si="0"/>
        <v>1696.5973939364251</v>
      </c>
      <c r="F22" s="48">
        <v>1.0900000000000001</v>
      </c>
      <c r="G22" s="48">
        <v>1.48</v>
      </c>
      <c r="H22" s="48">
        <v>0.38</v>
      </c>
      <c r="I22" s="48">
        <v>0.21</v>
      </c>
      <c r="J22" s="48">
        <v>1.48</v>
      </c>
      <c r="K22" s="48">
        <f t="shared" ref="K22:K33" si="1">$F22/$G22</f>
        <v>0.73648648648648651</v>
      </c>
      <c r="L22" s="48">
        <f t="shared" ref="L22:L32" si="2">$H22/$G22</f>
        <v>0.25675675675675674</v>
      </c>
      <c r="M22" s="52">
        <f t="shared" ref="M22:M32" si="3">J22/G22</f>
        <v>1</v>
      </c>
    </row>
    <row r="23" spans="4:13" ht="13.9" x14ac:dyDescent="0.25">
      <c r="D23" s="10">
        <v>0.7</v>
      </c>
      <c r="E23" s="55">
        <f t="shared" si="0"/>
        <v>2375.2363515109951</v>
      </c>
      <c r="F23" s="48">
        <v>1.0900000000000001</v>
      </c>
      <c r="G23" s="48">
        <v>3.14</v>
      </c>
      <c r="H23" s="48">
        <v>1.22</v>
      </c>
      <c r="I23" s="48">
        <v>0.44</v>
      </c>
      <c r="J23" s="48">
        <v>2.2999999999999998</v>
      </c>
      <c r="K23" s="48">
        <f t="shared" si="1"/>
        <v>0.34713375796178347</v>
      </c>
      <c r="L23" s="48">
        <f t="shared" si="2"/>
        <v>0.38853503184713373</v>
      </c>
      <c r="M23" s="52">
        <f t="shared" si="3"/>
        <v>0.73248407643312097</v>
      </c>
    </row>
    <row r="24" spans="4:13" ht="13.9" x14ac:dyDescent="0.25">
      <c r="D24" s="10">
        <v>0.8</v>
      </c>
      <c r="E24" s="55">
        <f t="shared" si="0"/>
        <v>2714.5558302982804</v>
      </c>
      <c r="F24" s="48">
        <v>1.02</v>
      </c>
      <c r="G24" s="48">
        <v>5.08</v>
      </c>
      <c r="H24" s="48">
        <v>2.36</v>
      </c>
      <c r="I24" s="48">
        <v>7.0000000000000007E-2</v>
      </c>
      <c r="J24" s="48">
        <v>3.32</v>
      </c>
      <c r="K24" s="48">
        <f t="shared" si="1"/>
        <v>0.20078740157480315</v>
      </c>
      <c r="L24" s="48">
        <f t="shared" si="2"/>
        <v>0.46456692913385822</v>
      </c>
      <c r="M24" s="52">
        <f t="shared" si="3"/>
        <v>0.65354330708661412</v>
      </c>
    </row>
    <row r="25" spans="4:13" ht="13.9" x14ac:dyDescent="0.25">
      <c r="D25" s="10">
        <v>0.9</v>
      </c>
      <c r="E25" s="55">
        <f t="shared" si="0"/>
        <v>3053.8753090855653</v>
      </c>
      <c r="F25" s="48">
        <v>0.76</v>
      </c>
      <c r="G25" s="48">
        <v>8.06</v>
      </c>
      <c r="H25" s="48">
        <v>4.29</v>
      </c>
      <c r="I25" s="48">
        <v>0.109</v>
      </c>
      <c r="J25" s="48">
        <v>4.8099999999999996</v>
      </c>
      <c r="K25" s="48">
        <f t="shared" si="1"/>
        <v>9.4292803970223327E-2</v>
      </c>
      <c r="L25" s="48">
        <f t="shared" si="2"/>
        <v>0.532258064516129</v>
      </c>
      <c r="M25" s="52">
        <f t="shared" si="3"/>
        <v>0.59677419354838701</v>
      </c>
    </row>
    <row r="26" spans="4:13" ht="13.9" x14ac:dyDescent="0.25">
      <c r="D26" s="10">
        <v>0.95</v>
      </c>
      <c r="E26" s="55">
        <f t="shared" si="0"/>
        <v>3223.5350484792075</v>
      </c>
      <c r="F26" s="48">
        <v>0.57999999999999996</v>
      </c>
      <c r="G26" s="48">
        <v>9.1300000000000008</v>
      </c>
      <c r="H26" s="48">
        <v>5.23</v>
      </c>
      <c r="I26" s="48">
        <v>0.125</v>
      </c>
      <c r="J26" s="48">
        <v>5.23</v>
      </c>
      <c r="K26" s="48">
        <f t="shared" si="1"/>
        <v>6.3526834611171951E-2</v>
      </c>
      <c r="L26" s="48">
        <f t="shared" si="2"/>
        <v>0.57283680175246443</v>
      </c>
      <c r="M26" s="52">
        <f t="shared" si="3"/>
        <v>0.57283680175246443</v>
      </c>
    </row>
    <row r="27" spans="4:13" ht="13.9" x14ac:dyDescent="0.25">
      <c r="D27" s="10">
        <v>1</v>
      </c>
      <c r="E27" s="55">
        <f t="shared" si="0"/>
        <v>3393.1947878728502</v>
      </c>
      <c r="F27" s="48">
        <v>0.68</v>
      </c>
      <c r="G27" s="48">
        <v>8.58</v>
      </c>
      <c r="H27" s="48">
        <v>5.23</v>
      </c>
      <c r="I27" s="48">
        <v>0.11899999999999999</v>
      </c>
      <c r="J27" s="48">
        <v>4.72</v>
      </c>
      <c r="K27" s="48">
        <f t="shared" si="1"/>
        <v>7.9254079254079263E-2</v>
      </c>
      <c r="L27" s="48">
        <f t="shared" si="2"/>
        <v>0.60955710955710962</v>
      </c>
      <c r="M27" s="52">
        <f t="shared" si="3"/>
        <v>0.55011655011655003</v>
      </c>
    </row>
    <row r="28" spans="4:13" ht="13.9" x14ac:dyDescent="0.25">
      <c r="D28" s="10">
        <v>1.05</v>
      </c>
      <c r="E28" s="55">
        <f t="shared" si="0"/>
        <v>3562.8545272664928</v>
      </c>
      <c r="F28" s="48">
        <v>0.87</v>
      </c>
      <c r="G28" s="48">
        <v>7.17</v>
      </c>
      <c r="H28" s="48">
        <v>4.6500000000000004</v>
      </c>
      <c r="I28" s="48">
        <v>0.10299999999999999</v>
      </c>
      <c r="J28" s="48">
        <v>3.8</v>
      </c>
      <c r="K28" s="48">
        <f t="shared" si="1"/>
        <v>0.12133891213389121</v>
      </c>
      <c r="L28" s="48">
        <f t="shared" si="2"/>
        <v>0.64853556485355657</v>
      </c>
      <c r="M28" s="52">
        <f t="shared" si="3"/>
        <v>0.52998605299860524</v>
      </c>
    </row>
    <row r="29" spans="4:13" x14ac:dyDescent="0.25">
      <c r="D29" s="10">
        <v>1.1000000000000001</v>
      </c>
      <c r="E29" s="55">
        <f t="shared" si="0"/>
        <v>3732.5142666601355</v>
      </c>
      <c r="F29" s="48">
        <v>1.01</v>
      </c>
      <c r="G29" s="48">
        <v>5.87</v>
      </c>
      <c r="H29" s="48">
        <v>4.04</v>
      </c>
      <c r="I29" s="48">
        <v>8.7999999999999995E-2</v>
      </c>
      <c r="J29" s="48">
        <v>3</v>
      </c>
      <c r="K29" s="48">
        <f t="shared" si="1"/>
        <v>0.17206132879045996</v>
      </c>
      <c r="L29" s="48">
        <f t="shared" si="2"/>
        <v>0.68824531516183984</v>
      </c>
      <c r="M29" s="52">
        <f t="shared" si="3"/>
        <v>0.51107325383304936</v>
      </c>
    </row>
    <row r="30" spans="4:13" x14ac:dyDescent="0.25">
      <c r="D30" s="10">
        <v>1.2</v>
      </c>
      <c r="E30" s="55">
        <f t="shared" si="0"/>
        <v>4071.8337454474199</v>
      </c>
      <c r="F30" s="48">
        <v>1.1499999999999999</v>
      </c>
      <c r="G30" s="48">
        <v>4.25</v>
      </c>
      <c r="H30" s="48">
        <v>3.25</v>
      </c>
      <c r="I30" s="48">
        <v>7.0000000000000007E-2</v>
      </c>
      <c r="J30" s="48">
        <v>2.04</v>
      </c>
      <c r="K30" s="48">
        <f t="shared" si="1"/>
        <v>0.27058823529411763</v>
      </c>
      <c r="L30" s="48">
        <f t="shared" si="2"/>
        <v>0.76470588235294112</v>
      </c>
      <c r="M30" s="52">
        <f t="shared" si="3"/>
        <v>0.48</v>
      </c>
    </row>
    <row r="31" spans="4:13" x14ac:dyDescent="0.25">
      <c r="D31" s="10">
        <v>1.3</v>
      </c>
      <c r="E31" s="55">
        <f t="shared" si="0"/>
        <v>4411.1532242347057</v>
      </c>
      <c r="F31" s="48">
        <v>1.23</v>
      </c>
      <c r="G31" s="48">
        <v>3.3</v>
      </c>
      <c r="H31" s="48">
        <v>2.8</v>
      </c>
      <c r="I31" s="48">
        <v>5.8999999999999997E-2</v>
      </c>
      <c r="J31" s="48">
        <v>1.49</v>
      </c>
      <c r="K31" s="48">
        <f t="shared" si="1"/>
        <v>0.37272727272727274</v>
      </c>
      <c r="L31" s="48">
        <f t="shared" si="2"/>
        <v>0.84848484848484851</v>
      </c>
      <c r="M31" s="52">
        <f t="shared" si="3"/>
        <v>0.45151515151515154</v>
      </c>
    </row>
    <row r="32" spans="4:13" x14ac:dyDescent="0.25">
      <c r="D32" s="10">
        <v>1.5</v>
      </c>
      <c r="E32" s="55">
        <f t="shared" si="0"/>
        <v>5089.7921818092755</v>
      </c>
      <c r="F32" s="48">
        <v>1.33</v>
      </c>
      <c r="G32" s="48">
        <v>2.2599999999999998</v>
      </c>
      <c r="H32" s="48">
        <v>2.34</v>
      </c>
      <c r="I32" s="48">
        <v>4.9000000000000002E-2</v>
      </c>
      <c r="J32" s="48">
        <v>0.92</v>
      </c>
      <c r="K32" s="48">
        <f t="shared" si="1"/>
        <v>0.58849557522123908</v>
      </c>
      <c r="L32" s="48">
        <f t="shared" si="2"/>
        <v>1.0353982300884956</v>
      </c>
      <c r="M32" s="52">
        <f t="shared" si="3"/>
        <v>0.40707964601769919</v>
      </c>
    </row>
    <row r="33" spans="4:13" ht="15.75" thickBot="1" x14ac:dyDescent="0.3">
      <c r="D33" s="11">
        <v>1.7</v>
      </c>
      <c r="E33" s="56">
        <f t="shared" si="0"/>
        <v>5768.4311393838452</v>
      </c>
      <c r="F33" s="49">
        <v>1.43</v>
      </c>
      <c r="G33" s="49">
        <v>1.69</v>
      </c>
      <c r="H33" s="49">
        <v>2.14</v>
      </c>
      <c r="I33" s="49">
        <v>0.45</v>
      </c>
      <c r="J33" s="49">
        <v>0.62</v>
      </c>
      <c r="K33" s="49">
        <f t="shared" si="1"/>
        <v>0.84615384615384615</v>
      </c>
      <c r="L33" s="49">
        <f>$H33/$G33</f>
        <v>1.2662721893491125</v>
      </c>
      <c r="M33" s="53">
        <f>J33/G33</f>
        <v>0.36686390532544377</v>
      </c>
    </row>
    <row r="36" spans="4:13" ht="15.75" thickBot="1" x14ac:dyDescent="0.3"/>
    <row r="37" spans="4:13" x14ac:dyDescent="0.25">
      <c r="D37" s="62" t="str">
        <f>I12</f>
        <v>Adam</v>
      </c>
      <c r="E37" s="63"/>
      <c r="F37" s="63"/>
      <c r="G37" s="63"/>
      <c r="H37" s="63"/>
      <c r="I37" s="63"/>
      <c r="J37" s="63"/>
      <c r="K37" s="63"/>
      <c r="L37" s="63"/>
      <c r="M37" s="64"/>
    </row>
    <row r="38" spans="4:13" ht="15.75" thickBot="1" x14ac:dyDescent="0.3">
      <c r="D38" s="73"/>
      <c r="E38" s="74"/>
      <c r="F38" s="74"/>
      <c r="G38" s="74"/>
      <c r="H38" s="74"/>
      <c r="I38" s="74"/>
      <c r="J38" s="74"/>
      <c r="K38" s="74"/>
      <c r="L38" s="74"/>
      <c r="M38" s="75"/>
    </row>
    <row r="39" spans="4:13" ht="18.75" thickBot="1" x14ac:dyDescent="0.4">
      <c r="D39" s="51" t="s">
        <v>106</v>
      </c>
      <c r="E39" s="50" t="s">
        <v>50</v>
      </c>
      <c r="F39" s="50" t="s">
        <v>88</v>
      </c>
      <c r="G39" s="50" t="s">
        <v>107</v>
      </c>
      <c r="H39" s="50" t="s">
        <v>113</v>
      </c>
      <c r="I39" s="50" t="s">
        <v>112</v>
      </c>
      <c r="J39" s="50" t="s">
        <v>114</v>
      </c>
      <c r="K39" s="50" t="s">
        <v>115</v>
      </c>
      <c r="L39" s="50" t="s">
        <v>116</v>
      </c>
      <c r="M39" s="46" t="s">
        <v>117</v>
      </c>
    </row>
    <row r="40" spans="4:13" x14ac:dyDescent="0.25">
      <c r="D40" s="17">
        <v>0.3</v>
      </c>
      <c r="E40" s="54">
        <f t="shared" ref="E40:E52" si="4">$H$12*$D40</f>
        <v>689.16111927724012</v>
      </c>
      <c r="F40" s="57">
        <v>1.07</v>
      </c>
      <c r="G40" s="57">
        <v>0.75</v>
      </c>
      <c r="H40" s="57">
        <v>0.11</v>
      </c>
      <c r="I40" s="57">
        <v>0.02</v>
      </c>
      <c r="J40" s="57">
        <v>1.18</v>
      </c>
      <c r="K40" s="57">
        <f>$F40/$G40</f>
        <v>1.4266666666666667</v>
      </c>
      <c r="L40" s="57">
        <f>$H40/$G40</f>
        <v>0.14666666666666667</v>
      </c>
      <c r="M40" s="58">
        <f>$J40/$G40</f>
        <v>1.5733333333333333</v>
      </c>
    </row>
    <row r="41" spans="4:13" x14ac:dyDescent="0.25">
      <c r="D41" s="10">
        <v>0.5</v>
      </c>
      <c r="E41" s="55">
        <f t="shared" si="4"/>
        <v>1148.6018654620668</v>
      </c>
      <c r="F41" s="48">
        <v>1.07</v>
      </c>
      <c r="G41" s="48">
        <v>1.49</v>
      </c>
      <c r="H41" s="48">
        <v>0.37</v>
      </c>
      <c r="I41" s="48">
        <v>1.9E-2</v>
      </c>
      <c r="J41" s="48">
        <v>1.44</v>
      </c>
      <c r="K41" s="48">
        <f t="shared" ref="K41:K52" si="5">$F41/$G41</f>
        <v>0.71812080536912759</v>
      </c>
      <c r="L41" s="48">
        <f t="shared" ref="L41:L52" si="6">$H41/$G41</f>
        <v>0.24832214765100671</v>
      </c>
      <c r="M41" s="52">
        <f t="shared" ref="M41:M52" si="7">$J41/$G41</f>
        <v>0.96644295302013417</v>
      </c>
    </row>
    <row r="42" spans="4:13" x14ac:dyDescent="0.25">
      <c r="D42" s="10">
        <v>0.7</v>
      </c>
      <c r="E42" s="55">
        <f t="shared" si="4"/>
        <v>1608.0426116468934</v>
      </c>
      <c r="F42" s="48">
        <v>1.05</v>
      </c>
      <c r="G42" s="48">
        <v>2.93</v>
      </c>
      <c r="H42" s="48">
        <v>1.04</v>
      </c>
      <c r="I42" s="48">
        <v>1.6E-2</v>
      </c>
      <c r="J42" s="48">
        <v>2.06</v>
      </c>
      <c r="K42" s="48">
        <f t="shared" si="5"/>
        <v>0.35836177474402731</v>
      </c>
      <c r="L42" s="48">
        <f t="shared" si="6"/>
        <v>0.35494880546075086</v>
      </c>
      <c r="M42" s="52">
        <f t="shared" si="7"/>
        <v>0.70307167235494883</v>
      </c>
    </row>
    <row r="43" spans="4:13" x14ac:dyDescent="0.25">
      <c r="D43" s="10">
        <v>0.8</v>
      </c>
      <c r="E43" s="55">
        <f t="shared" si="4"/>
        <v>1837.7629847393071</v>
      </c>
      <c r="F43" s="48">
        <v>1</v>
      </c>
      <c r="G43" s="48">
        <v>4.1500000000000004</v>
      </c>
      <c r="H43" s="48">
        <v>1.68</v>
      </c>
      <c r="I43" s="48">
        <v>2.1000000000000001E-2</v>
      </c>
      <c r="J43" s="48">
        <v>2.62</v>
      </c>
      <c r="K43" s="48">
        <f t="shared" si="5"/>
        <v>0.24096385542168672</v>
      </c>
      <c r="L43" s="48">
        <f t="shared" si="6"/>
        <v>0.40481927710843368</v>
      </c>
      <c r="M43" s="52">
        <f t="shared" si="7"/>
        <v>0.63132530120481922</v>
      </c>
    </row>
    <row r="44" spans="4:13" x14ac:dyDescent="0.25">
      <c r="D44" s="10">
        <v>0.9</v>
      </c>
      <c r="E44" s="55">
        <f t="shared" si="4"/>
        <v>2067.4833578317202</v>
      </c>
      <c r="F44" s="48">
        <v>0.79</v>
      </c>
      <c r="G44" s="48">
        <v>6.75</v>
      </c>
      <c r="H44" s="48">
        <v>3.22</v>
      </c>
      <c r="I44" s="48">
        <v>3.5999999999999997E-2</v>
      </c>
      <c r="J44" s="48">
        <v>3.76</v>
      </c>
      <c r="K44" s="48">
        <f t="shared" si="5"/>
        <v>0.11703703703703704</v>
      </c>
      <c r="L44" s="48">
        <f t="shared" si="6"/>
        <v>0.47703703703703709</v>
      </c>
      <c r="M44" s="52">
        <f t="shared" si="7"/>
        <v>0.557037037037037</v>
      </c>
    </row>
    <row r="45" spans="4:13" x14ac:dyDescent="0.25">
      <c r="D45" s="10">
        <v>0.95</v>
      </c>
      <c r="E45" s="55">
        <f t="shared" si="4"/>
        <v>2182.3435443779267</v>
      </c>
      <c r="F45" s="48">
        <v>0.64</v>
      </c>
      <c r="G45" s="48">
        <v>7.8</v>
      </c>
      <c r="H45" s="48">
        <v>4.01</v>
      </c>
      <c r="I45" s="48">
        <v>4.2999999999999997E-2</v>
      </c>
      <c r="J45" s="48">
        <v>4.1100000000000003</v>
      </c>
      <c r="K45" s="48">
        <f t="shared" si="5"/>
        <v>8.2051282051282051E-2</v>
      </c>
      <c r="L45" s="48">
        <f t="shared" si="6"/>
        <v>0.51410256410256405</v>
      </c>
      <c r="M45" s="52">
        <f t="shared" si="7"/>
        <v>0.52692307692307694</v>
      </c>
    </row>
    <row r="46" spans="4:13" x14ac:dyDescent="0.25">
      <c r="D46" s="10">
        <v>1</v>
      </c>
      <c r="E46" s="55">
        <f t="shared" si="4"/>
        <v>2297.2037309241337</v>
      </c>
      <c r="F46" s="48">
        <v>0.63</v>
      </c>
      <c r="G46" s="48">
        <v>7.82</v>
      </c>
      <c r="H46" s="48">
        <v>4.18</v>
      </c>
      <c r="I46" s="48">
        <v>4.4999999999999998E-2</v>
      </c>
      <c r="J46" s="48">
        <v>4</v>
      </c>
      <c r="K46" s="48">
        <f t="shared" si="5"/>
        <v>8.0562659846547313E-2</v>
      </c>
      <c r="L46" s="48">
        <f t="shared" si="6"/>
        <v>0.53452685421994883</v>
      </c>
      <c r="M46" s="52">
        <f t="shared" si="7"/>
        <v>0.51150895140664965</v>
      </c>
    </row>
    <row r="47" spans="4:13" x14ac:dyDescent="0.25">
      <c r="D47" s="10">
        <v>1.05</v>
      </c>
      <c r="E47" s="55">
        <f t="shared" si="4"/>
        <v>2412.0639174703406</v>
      </c>
      <c r="F47" s="48">
        <v>0.75</v>
      </c>
      <c r="G47" s="48">
        <v>7.09</v>
      </c>
      <c r="H47" s="48">
        <v>4.0199999999999996</v>
      </c>
      <c r="I47" s="48">
        <v>4.5999999999999999E-2</v>
      </c>
      <c r="J47" s="48">
        <v>3.46</v>
      </c>
      <c r="K47" s="48">
        <f t="shared" si="5"/>
        <v>0.10578279266572638</v>
      </c>
      <c r="L47" s="48">
        <f t="shared" si="6"/>
        <v>0.56699576868829327</v>
      </c>
      <c r="M47" s="52">
        <f t="shared" si="7"/>
        <v>0.48801128349788436</v>
      </c>
    </row>
    <row r="48" spans="4:13" x14ac:dyDescent="0.25">
      <c r="D48" s="10">
        <v>1.1000000000000001</v>
      </c>
      <c r="E48" s="55">
        <f t="shared" si="4"/>
        <v>2526.9241040165471</v>
      </c>
      <c r="F48" s="48">
        <v>0.84</v>
      </c>
      <c r="G48" s="48">
        <v>6.32</v>
      </c>
      <c r="H48" s="48">
        <v>3.73</v>
      </c>
      <c r="I48" s="48">
        <v>4.2999999999999997E-2</v>
      </c>
      <c r="J48" s="48">
        <v>2.98</v>
      </c>
      <c r="K48" s="48">
        <f t="shared" si="5"/>
        <v>0.13291139240506328</v>
      </c>
      <c r="L48" s="48">
        <f t="shared" si="6"/>
        <v>0.59018987341772144</v>
      </c>
      <c r="M48" s="52">
        <f t="shared" si="7"/>
        <v>0.47151898734177211</v>
      </c>
    </row>
    <row r="49" spans="4:13" x14ac:dyDescent="0.25">
      <c r="D49" s="10">
        <v>1.2</v>
      </c>
      <c r="E49" s="55">
        <f t="shared" si="4"/>
        <v>2756.6444771089605</v>
      </c>
      <c r="F49" s="48">
        <v>1.01</v>
      </c>
      <c r="G49" s="48">
        <v>4.5199999999999996</v>
      </c>
      <c r="H49" s="48">
        <v>2.98</v>
      </c>
      <c r="I49" s="48">
        <v>3.5000000000000003E-2</v>
      </c>
      <c r="J49" s="48">
        <v>1.95</v>
      </c>
      <c r="K49" s="48">
        <f t="shared" si="5"/>
        <v>0.22345132743362833</v>
      </c>
      <c r="L49" s="48">
        <f t="shared" si="6"/>
        <v>0.65929203539823011</v>
      </c>
      <c r="M49" s="52">
        <f t="shared" si="7"/>
        <v>0.43141592920353983</v>
      </c>
    </row>
    <row r="50" spans="4:13" x14ac:dyDescent="0.25">
      <c r="D50" s="10">
        <v>1.3</v>
      </c>
      <c r="E50" s="55">
        <f t="shared" si="4"/>
        <v>2986.3648502013739</v>
      </c>
      <c r="F50" s="48">
        <v>1.0900000000000001</v>
      </c>
      <c r="G50" s="48">
        <v>3.45</v>
      </c>
      <c r="H50" s="48">
        <v>2.5099999999999998</v>
      </c>
      <c r="I50" s="48">
        <v>3.1E-2</v>
      </c>
      <c r="J50" s="48">
        <v>1.39</v>
      </c>
      <c r="K50" s="48">
        <f t="shared" si="5"/>
        <v>0.31594202898550727</v>
      </c>
      <c r="L50" s="48">
        <f t="shared" si="6"/>
        <v>0.72753623188405792</v>
      </c>
      <c r="M50" s="52">
        <f t="shared" si="7"/>
        <v>0.40289855072463765</v>
      </c>
    </row>
    <row r="51" spans="4:13" x14ac:dyDescent="0.25">
      <c r="D51" s="10">
        <v>1.5</v>
      </c>
      <c r="E51" s="55">
        <f t="shared" si="4"/>
        <v>3445.8055963862007</v>
      </c>
      <c r="F51" s="48">
        <v>1.17</v>
      </c>
      <c r="G51" s="48">
        <v>2.42</v>
      </c>
      <c r="H51" s="48">
        <v>2.09</v>
      </c>
      <c r="I51" s="48">
        <v>2.8000000000000001E-2</v>
      </c>
      <c r="J51" s="48">
        <v>0.87</v>
      </c>
      <c r="K51" s="48">
        <f t="shared" si="5"/>
        <v>0.48347107438016529</v>
      </c>
      <c r="L51" s="48">
        <f t="shared" si="6"/>
        <v>0.86363636363636365</v>
      </c>
      <c r="M51" s="52">
        <f t="shared" si="7"/>
        <v>0.35950413223140498</v>
      </c>
    </row>
    <row r="52" spans="4:13" ht="15.75" thickBot="1" x14ac:dyDescent="0.3">
      <c r="D52" s="11">
        <v>1.7</v>
      </c>
      <c r="E52" s="56">
        <f t="shared" si="4"/>
        <v>3905.2463425710271</v>
      </c>
      <c r="F52" s="49">
        <v>1.23</v>
      </c>
      <c r="G52" s="49">
        <v>1.86</v>
      </c>
      <c r="H52" s="49">
        <v>1.88</v>
      </c>
      <c r="I52" s="49">
        <v>2.5999999999999999E-2</v>
      </c>
      <c r="J52" s="49">
        <v>0.6</v>
      </c>
      <c r="K52" s="49">
        <f t="shared" si="5"/>
        <v>0.66129032258064513</v>
      </c>
      <c r="L52" s="49">
        <f t="shared" si="6"/>
        <v>1.010752688172043</v>
      </c>
      <c r="M52" s="53">
        <f t="shared" si="7"/>
        <v>0.32258064516129031</v>
      </c>
    </row>
    <row r="55" spans="4:13" ht="15.75" thickBot="1" x14ac:dyDescent="0.3"/>
    <row r="56" spans="4:13" x14ac:dyDescent="0.25">
      <c r="D56" s="62" t="str">
        <f>I13</f>
        <v>Jirka</v>
      </c>
      <c r="E56" s="63"/>
      <c r="F56" s="63"/>
      <c r="G56" s="63"/>
      <c r="H56" s="63"/>
      <c r="I56" s="63"/>
      <c r="J56" s="63"/>
      <c r="K56" s="63"/>
      <c r="L56" s="63"/>
      <c r="M56" s="64"/>
    </row>
    <row r="57" spans="4:13" ht="15.75" thickBot="1" x14ac:dyDescent="0.3">
      <c r="D57" s="73"/>
      <c r="E57" s="74"/>
      <c r="F57" s="74"/>
      <c r="G57" s="74"/>
      <c r="H57" s="74"/>
      <c r="I57" s="74"/>
      <c r="J57" s="74"/>
      <c r="K57" s="74"/>
      <c r="L57" s="74"/>
      <c r="M57" s="75"/>
    </row>
    <row r="58" spans="4:13" ht="18.75" thickBot="1" x14ac:dyDescent="0.4">
      <c r="D58" s="51" t="s">
        <v>106</v>
      </c>
      <c r="E58" s="50" t="s">
        <v>50</v>
      </c>
      <c r="F58" s="50" t="s">
        <v>88</v>
      </c>
      <c r="G58" s="50" t="s">
        <v>107</v>
      </c>
      <c r="H58" s="50" t="s">
        <v>113</v>
      </c>
      <c r="I58" s="50" t="s">
        <v>112</v>
      </c>
      <c r="J58" s="50" t="s">
        <v>114</v>
      </c>
      <c r="K58" s="50" t="s">
        <v>115</v>
      </c>
      <c r="L58" s="50" t="s">
        <v>116</v>
      </c>
      <c r="M58" s="46" t="s">
        <v>117</v>
      </c>
    </row>
    <row r="59" spans="4:13" x14ac:dyDescent="0.25">
      <c r="D59" s="17">
        <v>0.3</v>
      </c>
      <c r="E59" s="54">
        <f t="shared" ref="E59:E71" si="8">$H$13*$D59</f>
        <v>520.95683853214246</v>
      </c>
      <c r="F59" s="57">
        <v>1.07</v>
      </c>
      <c r="G59" s="57">
        <v>0.78</v>
      </c>
      <c r="H59" s="57">
        <v>0.12</v>
      </c>
      <c r="I59" s="57">
        <v>1.7000000000000001E-2</v>
      </c>
      <c r="J59" s="57">
        <v>1.18</v>
      </c>
      <c r="K59" s="57">
        <f>$F59/$G59</f>
        <v>1.3717948717948718</v>
      </c>
      <c r="L59" s="57">
        <f>$H59/$G59</f>
        <v>0.15384615384615383</v>
      </c>
      <c r="M59" s="58">
        <f>$J59/$G59</f>
        <v>1.5128205128205128</v>
      </c>
    </row>
    <row r="60" spans="4:13" x14ac:dyDescent="0.25">
      <c r="D60" s="10">
        <v>0.5</v>
      </c>
      <c r="E60" s="55">
        <f t="shared" si="8"/>
        <v>868.26139755357076</v>
      </c>
      <c r="F60" s="48">
        <v>1.06</v>
      </c>
      <c r="G60" s="48">
        <v>1.59</v>
      </c>
      <c r="H60" s="48">
        <v>0.4</v>
      </c>
      <c r="I60" s="48">
        <v>1.7999999999999999E-2</v>
      </c>
      <c r="J60" s="48">
        <v>1.44</v>
      </c>
      <c r="K60" s="48">
        <f t="shared" ref="K60:K71" si="9">$F60/$G60</f>
        <v>0.66666666666666663</v>
      </c>
      <c r="L60" s="48">
        <f t="shared" ref="L60:L71" si="10">$H60/$G60</f>
        <v>0.25157232704402516</v>
      </c>
      <c r="M60" s="52">
        <f t="shared" ref="M60:M71" si="11">$J60/$G60</f>
        <v>0.90566037735849048</v>
      </c>
    </row>
    <row r="61" spans="4:13" x14ac:dyDescent="0.25">
      <c r="D61" s="10">
        <v>0.7</v>
      </c>
      <c r="E61" s="55">
        <f t="shared" si="8"/>
        <v>1215.5659565749991</v>
      </c>
      <c r="F61" s="48">
        <v>1.02</v>
      </c>
      <c r="G61" s="48">
        <v>3.07</v>
      </c>
      <c r="H61" s="48">
        <v>1.08</v>
      </c>
      <c r="I61" s="48">
        <v>2.9000000000000001E-2</v>
      </c>
      <c r="J61" s="48">
        <v>2.04</v>
      </c>
      <c r="K61" s="48">
        <f t="shared" si="9"/>
        <v>0.33224755700325737</v>
      </c>
      <c r="L61" s="48">
        <f t="shared" si="10"/>
        <v>0.35179153094462545</v>
      </c>
      <c r="M61" s="52">
        <f t="shared" si="11"/>
        <v>0.66449511400651473</v>
      </c>
    </row>
    <row r="62" spans="4:13" x14ac:dyDescent="0.25">
      <c r="D62" s="10">
        <v>0.8</v>
      </c>
      <c r="E62" s="55">
        <f t="shared" si="8"/>
        <v>1389.2182360857132</v>
      </c>
      <c r="F62" s="48">
        <v>0.93</v>
      </c>
      <c r="G62" s="48">
        <v>4.53</v>
      </c>
      <c r="H62" s="48">
        <v>1.84</v>
      </c>
      <c r="I62" s="48">
        <v>4.2000000000000003E-2</v>
      </c>
      <c r="J62" s="48">
        <v>2.64</v>
      </c>
      <c r="K62" s="48">
        <f t="shared" si="9"/>
        <v>0.20529801324503311</v>
      </c>
      <c r="L62" s="48">
        <f t="shared" si="10"/>
        <v>0.40618101545253865</v>
      </c>
      <c r="M62" s="52">
        <f t="shared" si="11"/>
        <v>0.58278145695364236</v>
      </c>
    </row>
    <row r="63" spans="4:13" x14ac:dyDescent="0.25">
      <c r="D63" s="10">
        <v>0.9</v>
      </c>
      <c r="E63" s="55">
        <f t="shared" si="8"/>
        <v>1562.8705155964274</v>
      </c>
      <c r="F63" s="48">
        <v>0.75</v>
      </c>
      <c r="G63" s="48">
        <v>6.36</v>
      </c>
      <c r="H63" s="48">
        <v>2.94</v>
      </c>
      <c r="I63" s="48">
        <v>0.06</v>
      </c>
      <c r="J63" s="48">
        <v>3.32</v>
      </c>
      <c r="K63" s="48">
        <f t="shared" si="9"/>
        <v>0.11792452830188678</v>
      </c>
      <c r="L63" s="48">
        <f t="shared" si="10"/>
        <v>0.46226415094339618</v>
      </c>
      <c r="M63" s="52">
        <f t="shared" si="11"/>
        <v>0.5220125786163522</v>
      </c>
    </row>
    <row r="64" spans="4:13" x14ac:dyDescent="0.25">
      <c r="D64" s="10">
        <v>0.95</v>
      </c>
      <c r="E64" s="55">
        <f t="shared" si="8"/>
        <v>1649.6966553517843</v>
      </c>
      <c r="F64" s="48">
        <v>0.67</v>
      </c>
      <c r="G64" s="48">
        <v>6.87</v>
      </c>
      <c r="H64" s="48">
        <v>3.43</v>
      </c>
      <c r="I64" s="48">
        <v>6.5000000000000002E-2</v>
      </c>
      <c r="J64" s="48">
        <v>3.36</v>
      </c>
      <c r="K64" s="48">
        <f t="shared" si="9"/>
        <v>9.75254730713246E-2</v>
      </c>
      <c r="L64" s="48">
        <f t="shared" si="10"/>
        <v>0.49927219796215433</v>
      </c>
      <c r="M64" s="52">
        <f t="shared" si="11"/>
        <v>0.48908296943231439</v>
      </c>
    </row>
    <row r="65" spans="4:13" x14ac:dyDescent="0.25">
      <c r="D65" s="10">
        <v>1</v>
      </c>
      <c r="E65" s="55">
        <f t="shared" si="8"/>
        <v>1736.5227951071415</v>
      </c>
      <c r="F65" s="48">
        <v>0.69</v>
      </c>
      <c r="G65" s="48">
        <v>6.76</v>
      </c>
      <c r="H65" s="48">
        <v>3.48</v>
      </c>
      <c r="I65" s="48">
        <v>6.5000000000000002E-2</v>
      </c>
      <c r="J65" s="48">
        <v>3.22</v>
      </c>
      <c r="K65" s="48">
        <f t="shared" si="9"/>
        <v>0.10207100591715976</v>
      </c>
      <c r="L65" s="48">
        <f t="shared" si="10"/>
        <v>0.51479289940828399</v>
      </c>
      <c r="M65" s="52">
        <f t="shared" si="11"/>
        <v>0.47633136094674561</v>
      </c>
    </row>
    <row r="66" spans="4:13" x14ac:dyDescent="0.25">
      <c r="D66" s="10">
        <v>1.05</v>
      </c>
      <c r="E66" s="55">
        <f t="shared" si="8"/>
        <v>1823.3489348624987</v>
      </c>
      <c r="F66" s="48">
        <v>0.82</v>
      </c>
      <c r="G66" s="48">
        <v>5.82</v>
      </c>
      <c r="H66" s="48">
        <v>3.24</v>
      </c>
      <c r="I66" s="48">
        <v>5.7000000000000002E-2</v>
      </c>
      <c r="J66" s="48">
        <v>2.57</v>
      </c>
      <c r="K66" s="48">
        <f t="shared" si="9"/>
        <v>0.14089347079037798</v>
      </c>
      <c r="L66" s="48">
        <f t="shared" si="10"/>
        <v>0.55670103092783507</v>
      </c>
      <c r="M66" s="52">
        <f t="shared" si="11"/>
        <v>0.44158075601374563</v>
      </c>
    </row>
    <row r="67" spans="4:13" x14ac:dyDescent="0.25">
      <c r="D67" s="10">
        <v>1.1000000000000001</v>
      </c>
      <c r="E67" s="55">
        <f t="shared" si="8"/>
        <v>1910.1750746178559</v>
      </c>
      <c r="F67" s="48">
        <v>0.87</v>
      </c>
      <c r="G67" s="48">
        <v>5.23</v>
      </c>
      <c r="H67" s="48">
        <v>3.03</v>
      </c>
      <c r="I67" s="48">
        <v>5.2999999999999999E-2</v>
      </c>
      <c r="J67" s="48">
        <v>2.2400000000000002</v>
      </c>
      <c r="K67" s="48">
        <f t="shared" si="9"/>
        <v>0.16634799235181644</v>
      </c>
      <c r="L67" s="48">
        <f t="shared" si="10"/>
        <v>0.57934990439770551</v>
      </c>
      <c r="M67" s="52">
        <f t="shared" si="11"/>
        <v>0.42829827915869984</v>
      </c>
    </row>
    <row r="68" spans="4:13" x14ac:dyDescent="0.25">
      <c r="D68" s="10">
        <v>1.2</v>
      </c>
      <c r="E68" s="55">
        <f t="shared" si="8"/>
        <v>2083.8273541285698</v>
      </c>
      <c r="F68" s="48">
        <v>1</v>
      </c>
      <c r="G68" s="48">
        <v>3.9</v>
      </c>
      <c r="H68" s="48">
        <v>2.5</v>
      </c>
      <c r="I68" s="48">
        <v>4.2000000000000003E-2</v>
      </c>
      <c r="J68" s="48">
        <v>1.59</v>
      </c>
      <c r="K68" s="48">
        <f t="shared" si="9"/>
        <v>0.25641025641025644</v>
      </c>
      <c r="L68" s="48">
        <f t="shared" si="10"/>
        <v>0.64102564102564108</v>
      </c>
      <c r="M68" s="52">
        <f t="shared" si="11"/>
        <v>0.40769230769230774</v>
      </c>
    </row>
    <row r="69" spans="4:13" x14ac:dyDescent="0.25">
      <c r="D69" s="10">
        <v>1.3</v>
      </c>
      <c r="E69" s="55">
        <f t="shared" si="8"/>
        <v>2257.4796336392842</v>
      </c>
      <c r="F69" s="48">
        <v>1.06</v>
      </c>
      <c r="G69" s="48">
        <v>3.02</v>
      </c>
      <c r="H69" s="48">
        <v>2.15</v>
      </c>
      <c r="I69" s="48">
        <v>3.5000000000000003E-2</v>
      </c>
      <c r="J69" s="48">
        <v>1.08</v>
      </c>
      <c r="K69" s="48">
        <f t="shared" si="9"/>
        <v>0.35099337748344372</v>
      </c>
      <c r="L69" s="48">
        <f t="shared" si="10"/>
        <v>0.71192052980132448</v>
      </c>
      <c r="M69" s="52">
        <f t="shared" si="11"/>
        <v>0.35761589403973509</v>
      </c>
    </row>
    <row r="70" spans="4:13" x14ac:dyDescent="0.25">
      <c r="D70" s="10">
        <v>1.5</v>
      </c>
      <c r="E70" s="55">
        <f t="shared" si="8"/>
        <v>2604.7841926607125</v>
      </c>
      <c r="F70" s="48">
        <v>1.1100000000000001</v>
      </c>
      <c r="G70" s="48">
        <v>2.2999999999999998</v>
      </c>
      <c r="H70" s="48">
        <v>1.87</v>
      </c>
      <c r="I70" s="48">
        <v>0.03</v>
      </c>
      <c r="J70" s="48">
        <v>0.74</v>
      </c>
      <c r="K70" s="48">
        <f t="shared" si="9"/>
        <v>0.48260869565217401</v>
      </c>
      <c r="L70" s="48">
        <f t="shared" si="10"/>
        <v>0.81304347826086965</v>
      </c>
      <c r="M70" s="52">
        <f t="shared" si="11"/>
        <v>0.32173913043478264</v>
      </c>
    </row>
    <row r="71" spans="4:13" ht="15.75" thickBot="1" x14ac:dyDescent="0.3">
      <c r="D71" s="11">
        <v>1.7</v>
      </c>
      <c r="E71" s="56">
        <f t="shared" si="8"/>
        <v>2952.0887516821404</v>
      </c>
      <c r="F71" s="49">
        <v>1.1499999999999999</v>
      </c>
      <c r="G71" s="49">
        <v>1.73</v>
      </c>
      <c r="H71" s="49">
        <v>1.68</v>
      </c>
      <c r="I71" s="49">
        <v>2.7E-2</v>
      </c>
      <c r="J71" s="49">
        <v>0.48</v>
      </c>
      <c r="K71" s="49">
        <f t="shared" si="9"/>
        <v>0.66473988439306353</v>
      </c>
      <c r="L71" s="49">
        <f t="shared" si="10"/>
        <v>0.97109826589595372</v>
      </c>
      <c r="M71" s="53">
        <f t="shared" si="11"/>
        <v>0.2774566473988439</v>
      </c>
    </row>
    <row r="74" spans="4:13" ht="15.75" thickBot="1" x14ac:dyDescent="0.3"/>
    <row r="75" spans="4:13" x14ac:dyDescent="0.25">
      <c r="D75" s="62" t="str">
        <f>I14</f>
        <v>Ondra</v>
      </c>
      <c r="E75" s="63"/>
      <c r="F75" s="63"/>
      <c r="G75" s="63"/>
      <c r="H75" s="63"/>
      <c r="I75" s="63"/>
      <c r="J75" s="63"/>
      <c r="K75" s="63"/>
      <c r="L75" s="63"/>
      <c r="M75" s="64"/>
    </row>
    <row r="76" spans="4:13" ht="15.75" thickBot="1" x14ac:dyDescent="0.3">
      <c r="D76" s="73"/>
      <c r="E76" s="74"/>
      <c r="F76" s="74"/>
      <c r="G76" s="74"/>
      <c r="H76" s="74"/>
      <c r="I76" s="74"/>
      <c r="J76" s="74"/>
      <c r="K76" s="74"/>
      <c r="L76" s="74"/>
      <c r="M76" s="75"/>
    </row>
    <row r="77" spans="4:13" ht="18.75" thickBot="1" x14ac:dyDescent="0.4">
      <c r="D77" s="51" t="s">
        <v>106</v>
      </c>
      <c r="E77" s="50" t="s">
        <v>50</v>
      </c>
      <c r="F77" s="50" t="s">
        <v>88</v>
      </c>
      <c r="G77" s="50" t="s">
        <v>107</v>
      </c>
      <c r="H77" s="50" t="s">
        <v>113</v>
      </c>
      <c r="I77" s="50" t="s">
        <v>112</v>
      </c>
      <c r="J77" s="50" t="s">
        <v>114</v>
      </c>
      <c r="K77" s="50" t="s">
        <v>115</v>
      </c>
      <c r="L77" s="50" t="s">
        <v>116</v>
      </c>
      <c r="M77" s="46" t="s">
        <v>117</v>
      </c>
    </row>
    <row r="78" spans="4:13" x14ac:dyDescent="0.25">
      <c r="D78" s="17">
        <v>0.3</v>
      </c>
      <c r="E78" s="48">
        <f t="shared" ref="E78:E90" si="12">$H$14*$D78</f>
        <v>418.76435745330195</v>
      </c>
      <c r="F78" s="48">
        <v>1.07</v>
      </c>
      <c r="G78" s="48">
        <v>0.76</v>
      </c>
      <c r="H78" s="48">
        <v>0.12</v>
      </c>
      <c r="I78" s="48">
        <v>1.6E-2</v>
      </c>
      <c r="J78" s="48">
        <v>1.17</v>
      </c>
      <c r="K78" s="48">
        <f>$F78/$G78</f>
        <v>1.4078947368421053</v>
      </c>
      <c r="L78" s="48">
        <f>$H78/$G78</f>
        <v>0.15789473684210525</v>
      </c>
      <c r="M78" s="52">
        <f>$J78/$G78</f>
        <v>1.5394736842105261</v>
      </c>
    </row>
    <row r="79" spans="4:13" x14ac:dyDescent="0.25">
      <c r="D79" s="10">
        <v>0.5</v>
      </c>
      <c r="E79" s="48">
        <f t="shared" si="12"/>
        <v>697.9405957555033</v>
      </c>
      <c r="F79" s="48">
        <v>1.05</v>
      </c>
      <c r="G79" s="48">
        <v>1.56</v>
      </c>
      <c r="H79" s="48">
        <v>0.39</v>
      </c>
      <c r="I79" s="48">
        <v>2.3E-2</v>
      </c>
      <c r="J79" s="48">
        <v>1.42</v>
      </c>
      <c r="K79" s="48">
        <f t="shared" ref="K79:K90" si="13">$F79/$G79</f>
        <v>0.67307692307692313</v>
      </c>
      <c r="L79" s="48">
        <f t="shared" ref="L79:L90" si="14">$H79/$G79</f>
        <v>0.25</v>
      </c>
      <c r="M79" s="52">
        <f t="shared" ref="M79:M90" si="15">$J79/$G79</f>
        <v>0.91025641025641013</v>
      </c>
    </row>
    <row r="80" spans="4:13" x14ac:dyDescent="0.25">
      <c r="D80" s="10">
        <v>0.7</v>
      </c>
      <c r="E80" s="48">
        <f t="shared" si="12"/>
        <v>977.11683405770452</v>
      </c>
      <c r="F80" s="48">
        <v>1</v>
      </c>
      <c r="G80" s="48">
        <v>3.07</v>
      </c>
      <c r="H80" s="48">
        <v>1.0900000000000001</v>
      </c>
      <c r="I80" s="48">
        <v>4.1000000000000002E-2</v>
      </c>
      <c r="J80" s="48">
        <v>2</v>
      </c>
      <c r="K80" s="48">
        <f t="shared" si="13"/>
        <v>0.32573289902280134</v>
      </c>
      <c r="L80" s="48">
        <f t="shared" si="14"/>
        <v>0.35504885993485347</v>
      </c>
      <c r="M80" s="52">
        <f t="shared" si="15"/>
        <v>0.65146579804560267</v>
      </c>
    </row>
    <row r="81" spans="4:13" x14ac:dyDescent="0.25">
      <c r="D81" s="10">
        <v>0.8</v>
      </c>
      <c r="E81" s="48">
        <f t="shared" si="12"/>
        <v>1116.7049532088054</v>
      </c>
      <c r="F81" s="48">
        <v>0.87</v>
      </c>
      <c r="G81" s="48">
        <v>4.82</v>
      </c>
      <c r="H81" s="48">
        <v>2.0499999999999998</v>
      </c>
      <c r="I81" s="48">
        <v>6.5000000000000002E-2</v>
      </c>
      <c r="J81" s="48">
        <v>2.67</v>
      </c>
      <c r="K81" s="48">
        <f t="shared" si="13"/>
        <v>0.18049792531120332</v>
      </c>
      <c r="L81" s="48">
        <f t="shared" si="14"/>
        <v>0.42531120331950201</v>
      </c>
      <c r="M81" s="52">
        <f t="shared" si="15"/>
        <v>0.55394190871369287</v>
      </c>
    </row>
    <row r="82" spans="4:13" x14ac:dyDescent="0.25">
      <c r="D82" s="10">
        <v>0.9</v>
      </c>
      <c r="E82" s="48">
        <f t="shared" si="12"/>
        <v>1256.2930723599059</v>
      </c>
      <c r="F82" s="48">
        <v>0.81</v>
      </c>
      <c r="G82" s="48">
        <v>5.36</v>
      </c>
      <c r="H82" s="48">
        <v>2.38</v>
      </c>
      <c r="I82" s="48">
        <v>7.1999999999999995E-2</v>
      </c>
      <c r="J82" s="48">
        <v>2.85</v>
      </c>
      <c r="K82" s="48">
        <f t="shared" si="13"/>
        <v>0.15111940298507462</v>
      </c>
      <c r="L82" s="48">
        <f t="shared" si="14"/>
        <v>0.44402985074626861</v>
      </c>
      <c r="M82" s="52">
        <f t="shared" si="15"/>
        <v>0.53171641791044777</v>
      </c>
    </row>
    <row r="83" spans="4:13" x14ac:dyDescent="0.25">
      <c r="D83" s="10">
        <v>0.95</v>
      </c>
      <c r="E83" s="48">
        <f t="shared" si="12"/>
        <v>1326.0871319354562</v>
      </c>
      <c r="F83" s="48">
        <v>0.72</v>
      </c>
      <c r="G83" s="48">
        <v>6.01</v>
      </c>
      <c r="H83" s="48">
        <v>2.88</v>
      </c>
      <c r="I83" s="48">
        <v>8.1000000000000003E-2</v>
      </c>
      <c r="J83" s="48">
        <v>2.99</v>
      </c>
      <c r="K83" s="48">
        <f t="shared" si="13"/>
        <v>0.11980033277870217</v>
      </c>
      <c r="L83" s="48">
        <f t="shared" si="14"/>
        <v>0.47920133111480867</v>
      </c>
      <c r="M83" s="52">
        <f t="shared" si="15"/>
        <v>0.4975041597337771</v>
      </c>
    </row>
    <row r="84" spans="4:13" x14ac:dyDescent="0.25">
      <c r="D84" s="10">
        <v>1</v>
      </c>
      <c r="E84" s="48">
        <f t="shared" si="12"/>
        <v>1395.8811915110066</v>
      </c>
      <c r="F84" s="48">
        <v>0.72</v>
      </c>
      <c r="G84" s="48">
        <v>6.06</v>
      </c>
      <c r="H84" s="48">
        <v>3.04</v>
      </c>
      <c r="I84" s="48">
        <v>8.2000000000000003E-2</v>
      </c>
      <c r="J84" s="48">
        <v>2.88</v>
      </c>
      <c r="K84" s="48">
        <f t="shared" si="13"/>
        <v>0.11881188118811882</v>
      </c>
      <c r="L84" s="48">
        <f t="shared" si="14"/>
        <v>0.50165016501650173</v>
      </c>
      <c r="M84" s="52">
        <f t="shared" si="15"/>
        <v>0.47524752475247528</v>
      </c>
    </row>
    <row r="85" spans="4:13" x14ac:dyDescent="0.25">
      <c r="D85" s="10">
        <v>1.05</v>
      </c>
      <c r="E85" s="48">
        <f t="shared" si="12"/>
        <v>1465.675251086557</v>
      </c>
      <c r="F85" s="48">
        <v>0.76</v>
      </c>
      <c r="G85" s="48">
        <v>5.77</v>
      </c>
      <c r="H85" s="48">
        <v>3.04</v>
      </c>
      <c r="I85" s="48">
        <v>7.9000000000000001E-2</v>
      </c>
      <c r="J85" s="48">
        <v>2.62</v>
      </c>
      <c r="K85" s="48">
        <f t="shared" si="13"/>
        <v>0.1317157712305026</v>
      </c>
      <c r="L85" s="48">
        <f t="shared" si="14"/>
        <v>0.52686308492201039</v>
      </c>
      <c r="M85" s="52">
        <f t="shared" si="15"/>
        <v>0.45407279029462744</v>
      </c>
    </row>
    <row r="86" spans="4:13" x14ac:dyDescent="0.25">
      <c r="D86" s="10">
        <v>1.1000000000000001</v>
      </c>
      <c r="E86" s="48">
        <f t="shared" si="12"/>
        <v>1535.4693106621073</v>
      </c>
      <c r="F86" s="48">
        <v>0.82</v>
      </c>
      <c r="G86" s="48">
        <v>5.3</v>
      </c>
      <c r="H86" s="48">
        <v>2.92</v>
      </c>
      <c r="I86" s="48">
        <v>7.2999999999999995E-2</v>
      </c>
      <c r="J86" s="48">
        <v>2.31</v>
      </c>
      <c r="K86" s="48">
        <f t="shared" si="13"/>
        <v>0.15471698113207547</v>
      </c>
      <c r="L86" s="48">
        <f t="shared" si="14"/>
        <v>0.55094339622641508</v>
      </c>
      <c r="M86" s="52">
        <f t="shared" si="15"/>
        <v>0.4358490566037736</v>
      </c>
    </row>
    <row r="87" spans="4:13" x14ac:dyDescent="0.25">
      <c r="D87" s="10">
        <v>1.2</v>
      </c>
      <c r="E87" s="48">
        <f t="shared" si="12"/>
        <v>1675.0574298132078</v>
      </c>
      <c r="F87" s="48">
        <v>0.97</v>
      </c>
      <c r="G87" s="48">
        <v>3.83</v>
      </c>
      <c r="H87" s="48">
        <v>2.4</v>
      </c>
      <c r="I87" s="48">
        <v>5.5E-2</v>
      </c>
      <c r="J87" s="48">
        <v>1.48</v>
      </c>
      <c r="K87" s="48">
        <f t="shared" si="13"/>
        <v>0.25326370757180156</v>
      </c>
      <c r="L87" s="48">
        <f t="shared" si="14"/>
        <v>0.62663185378590069</v>
      </c>
      <c r="M87" s="52">
        <f t="shared" si="15"/>
        <v>0.38642297650130547</v>
      </c>
    </row>
    <row r="88" spans="4:13" x14ac:dyDescent="0.25">
      <c r="D88" s="10">
        <v>1.3</v>
      </c>
      <c r="E88" s="48">
        <f t="shared" si="12"/>
        <v>1814.6455489643085</v>
      </c>
      <c r="F88" s="48">
        <v>1.01</v>
      </c>
      <c r="G88" s="48">
        <v>3.29</v>
      </c>
      <c r="H88" s="48">
        <v>2.19</v>
      </c>
      <c r="I88" s="48">
        <v>4.9000000000000002E-2</v>
      </c>
      <c r="J88" s="48">
        <v>1.2</v>
      </c>
      <c r="K88" s="48">
        <f t="shared" si="13"/>
        <v>0.30699088145896658</v>
      </c>
      <c r="L88" s="48">
        <f t="shared" si="14"/>
        <v>0.66565349544072949</v>
      </c>
      <c r="M88" s="52">
        <f t="shared" si="15"/>
        <v>0.36474164133738601</v>
      </c>
    </row>
    <row r="89" spans="4:13" x14ac:dyDescent="0.25">
      <c r="D89" s="10">
        <v>1.5</v>
      </c>
      <c r="E89" s="48">
        <f t="shared" si="12"/>
        <v>2093.82178726651</v>
      </c>
      <c r="F89" s="48">
        <v>1.07</v>
      </c>
      <c r="G89" s="48">
        <v>2.33</v>
      </c>
      <c r="H89" s="48">
        <v>1.82</v>
      </c>
      <c r="I89" s="48">
        <v>3.6999999999999998E-2</v>
      </c>
      <c r="J89" s="48">
        <v>0.73</v>
      </c>
      <c r="K89" s="48">
        <f t="shared" si="13"/>
        <v>0.45922746781115881</v>
      </c>
      <c r="L89" s="48">
        <f t="shared" si="14"/>
        <v>0.7811158798283262</v>
      </c>
      <c r="M89" s="52">
        <f t="shared" si="15"/>
        <v>0.31330472103004292</v>
      </c>
    </row>
    <row r="90" spans="4:13" ht="15.75" thickBot="1" x14ac:dyDescent="0.3">
      <c r="D90" s="11">
        <v>1.7</v>
      </c>
      <c r="E90" s="49">
        <f t="shared" si="12"/>
        <v>2372.998025568711</v>
      </c>
      <c r="F90" s="49">
        <v>1.1100000000000001</v>
      </c>
      <c r="G90" s="49">
        <v>1.79</v>
      </c>
      <c r="H90" s="49">
        <v>1.64</v>
      </c>
      <c r="I90" s="49">
        <v>3.1E-2</v>
      </c>
      <c r="J90" s="49">
        <v>0.49</v>
      </c>
      <c r="K90" s="49">
        <f t="shared" si="13"/>
        <v>0.62011173184357549</v>
      </c>
      <c r="L90" s="49">
        <f t="shared" si="14"/>
        <v>0.91620111731843568</v>
      </c>
      <c r="M90" s="53">
        <f t="shared" si="15"/>
        <v>0.27374301675977653</v>
      </c>
    </row>
  </sheetData>
  <mergeCells count="6">
    <mergeCell ref="D75:M76"/>
    <mergeCell ref="D2:R4"/>
    <mergeCell ref="D8:I9"/>
    <mergeCell ref="D18:M19"/>
    <mergeCell ref="D37:M38"/>
    <mergeCell ref="D56:M5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764A-BE0D-40A4-90DE-3D4B5ED9DA7C}">
  <sheetPr codeName="Sheet6"/>
  <dimension ref="C2:X69"/>
  <sheetViews>
    <sheetView topLeftCell="B1" workbookViewId="0">
      <selection activeCell="I44" sqref="I44"/>
    </sheetView>
  </sheetViews>
  <sheetFormatPr defaultRowHeight="15" x14ac:dyDescent="0.25"/>
  <cols>
    <col min="20" max="20" width="11" bestFit="1" customWidth="1"/>
  </cols>
  <sheetData>
    <row r="2" spans="3:24" ht="15.75" thickBot="1" x14ac:dyDescent="0.3"/>
    <row r="3" spans="3:24" x14ac:dyDescent="0.25">
      <c r="C3" s="78" t="s">
        <v>127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8"/>
      <c r="T3" s="62" t="s">
        <v>119</v>
      </c>
      <c r="U3" s="63"/>
      <c r="V3" s="63"/>
      <c r="W3" s="63"/>
      <c r="X3" s="64"/>
    </row>
    <row r="4" spans="3:24" ht="15.75" thickBot="1" x14ac:dyDescent="0.3">
      <c r="C4" s="89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90"/>
      <c r="T4" s="73"/>
      <c r="U4" s="74"/>
      <c r="V4" s="74"/>
      <c r="W4" s="74"/>
      <c r="X4" s="75"/>
    </row>
    <row r="5" spans="3:24" ht="15.75" thickBot="1" x14ac:dyDescent="0.3">
      <c r="C5" s="9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3"/>
      <c r="T5" s="60" t="s">
        <v>1</v>
      </c>
      <c r="U5" s="60" t="s">
        <v>120</v>
      </c>
      <c r="V5" s="33" t="s">
        <v>3</v>
      </c>
      <c r="W5" s="33" t="s">
        <v>4</v>
      </c>
      <c r="X5" s="8" t="s">
        <v>126</v>
      </c>
    </row>
    <row r="6" spans="3:24" x14ac:dyDescent="0.25">
      <c r="T6" s="4" t="s">
        <v>118</v>
      </c>
      <c r="U6" s="4" t="s">
        <v>131</v>
      </c>
      <c r="V6" t="s">
        <v>53</v>
      </c>
      <c r="X6" s="5"/>
    </row>
    <row r="7" spans="3:24" x14ac:dyDescent="0.25">
      <c r="T7" s="4" t="s">
        <v>5</v>
      </c>
      <c r="U7" s="4" t="s">
        <v>132</v>
      </c>
      <c r="V7" t="s">
        <v>53</v>
      </c>
      <c r="W7" t="s">
        <v>135</v>
      </c>
      <c r="X7" s="5"/>
    </row>
    <row r="8" spans="3:24" ht="15.75" thickBot="1" x14ac:dyDescent="0.3">
      <c r="T8" s="4" t="s">
        <v>5</v>
      </c>
      <c r="U8" s="4"/>
      <c r="V8" t="s">
        <v>69</v>
      </c>
      <c r="X8" s="5"/>
    </row>
    <row r="9" spans="3:24" x14ac:dyDescent="0.25">
      <c r="D9" s="62" t="s">
        <v>128</v>
      </c>
      <c r="E9" s="63"/>
      <c r="F9" s="63"/>
      <c r="G9" s="63"/>
      <c r="H9" s="63"/>
      <c r="I9" s="64"/>
      <c r="T9" s="4" t="s">
        <v>5</v>
      </c>
      <c r="U9" s="4"/>
      <c r="V9" t="s">
        <v>69</v>
      </c>
      <c r="X9" s="5"/>
    </row>
    <row r="10" spans="3:24" ht="15.75" thickBot="1" x14ac:dyDescent="0.3">
      <c r="D10" s="73"/>
      <c r="E10" s="74"/>
      <c r="F10" s="74"/>
      <c r="G10" s="74"/>
      <c r="H10" s="74"/>
      <c r="I10" s="75"/>
      <c r="T10" s="16" t="s">
        <v>133</v>
      </c>
      <c r="U10" s="16" t="s">
        <v>134</v>
      </c>
      <c r="V10" s="6" t="s">
        <v>69</v>
      </c>
      <c r="W10" s="6" t="s">
        <v>136</v>
      </c>
      <c r="X10" s="7"/>
    </row>
    <row r="11" spans="3:24" ht="18.75" thickBot="1" x14ac:dyDescent="0.4">
      <c r="D11" s="51" t="s">
        <v>50</v>
      </c>
      <c r="E11" s="50" t="s">
        <v>125</v>
      </c>
      <c r="F11" s="50" t="s">
        <v>121</v>
      </c>
      <c r="G11" s="50" t="s">
        <v>122</v>
      </c>
      <c r="H11" s="50" t="s">
        <v>123</v>
      </c>
      <c r="I11" s="46" t="s">
        <v>124</v>
      </c>
    </row>
    <row r="12" spans="3:24" x14ac:dyDescent="0.25">
      <c r="D12" s="10">
        <v>50</v>
      </c>
      <c r="E12" s="48">
        <v>3</v>
      </c>
      <c r="F12" s="48">
        <v>3.0579999999999998</v>
      </c>
      <c r="G12" s="48">
        <v>3</v>
      </c>
      <c r="H12" s="48">
        <v>9.0399999999999991</v>
      </c>
      <c r="I12" s="52">
        <f>H12/(2*SQRT(2))</f>
        <v>3.1961226509631944</v>
      </c>
    </row>
    <row r="13" spans="3:24" x14ac:dyDescent="0.25">
      <c r="D13" s="10">
        <v>100</v>
      </c>
      <c r="E13" s="48">
        <v>3</v>
      </c>
      <c r="F13" s="48">
        <v>3.056</v>
      </c>
      <c r="G13" s="48">
        <v>3</v>
      </c>
      <c r="H13" s="48">
        <v>9.0399999999999991</v>
      </c>
      <c r="I13" s="52">
        <f t="shared" ref="I13:I21" si="0">H13/(2*SQRT(2))</f>
        <v>3.1961226509631944</v>
      </c>
    </row>
    <row r="14" spans="3:24" x14ac:dyDescent="0.25">
      <c r="D14" s="10">
        <v>200</v>
      </c>
      <c r="E14" s="48">
        <v>3</v>
      </c>
      <c r="F14" s="48">
        <v>3.056</v>
      </c>
      <c r="G14" s="48">
        <v>3</v>
      </c>
      <c r="H14" s="48">
        <v>9.0399999999999991</v>
      </c>
      <c r="I14" s="52">
        <f t="shared" si="0"/>
        <v>3.1961226509631944</v>
      </c>
    </row>
    <row r="15" spans="3:24" x14ac:dyDescent="0.25">
      <c r="D15" s="10">
        <v>500</v>
      </c>
      <c r="E15" s="48">
        <v>3</v>
      </c>
      <c r="F15" s="48">
        <v>3.0470000000000002</v>
      </c>
      <c r="G15" s="48">
        <v>3</v>
      </c>
      <c r="H15" s="48">
        <v>9.0399999999999991</v>
      </c>
      <c r="I15" s="52">
        <f t="shared" si="0"/>
        <v>3.1961226509631944</v>
      </c>
    </row>
    <row r="16" spans="3:24" x14ac:dyDescent="0.25">
      <c r="D16" s="10">
        <v>1000</v>
      </c>
      <c r="E16" s="48">
        <v>3</v>
      </c>
      <c r="F16" s="48">
        <v>3.0339999999999998</v>
      </c>
      <c r="G16" s="48">
        <v>3</v>
      </c>
      <c r="H16" s="48">
        <v>9.0399999999999991</v>
      </c>
      <c r="I16" s="52">
        <f t="shared" si="0"/>
        <v>3.1961226509631944</v>
      </c>
    </row>
    <row r="17" spans="4:13" x14ac:dyDescent="0.25">
      <c r="D17" s="10">
        <v>2000</v>
      </c>
      <c r="E17" s="48">
        <v>3</v>
      </c>
      <c r="F17" s="48">
        <v>2.9649999999999999</v>
      </c>
      <c r="G17" s="48">
        <v>3</v>
      </c>
      <c r="H17" s="48">
        <v>8.9600000000000009</v>
      </c>
      <c r="I17" s="52">
        <f t="shared" si="0"/>
        <v>3.1678383797157328</v>
      </c>
    </row>
    <row r="18" spans="4:13" ht="15" customHeight="1" x14ac:dyDescent="0.25">
      <c r="D18" s="10">
        <v>5000</v>
      </c>
      <c r="E18" s="48">
        <v>3</v>
      </c>
      <c r="F18" s="48">
        <v>2.4900000000000002</v>
      </c>
      <c r="G18" s="48">
        <v>3</v>
      </c>
      <c r="H18" s="48">
        <v>8.9600000000000009</v>
      </c>
      <c r="I18" s="52">
        <f t="shared" si="0"/>
        <v>3.1678383797157328</v>
      </c>
      <c r="J18" s="30"/>
      <c r="K18" s="30"/>
      <c r="L18" s="30"/>
      <c r="M18" s="30"/>
    </row>
    <row r="19" spans="4:13" ht="15.75" customHeight="1" x14ac:dyDescent="0.25">
      <c r="D19" s="10">
        <v>10000</v>
      </c>
      <c r="E19" s="48">
        <v>2.95</v>
      </c>
      <c r="F19" s="48">
        <v>1.63</v>
      </c>
      <c r="G19" s="48">
        <v>3</v>
      </c>
      <c r="H19" s="48">
        <v>8.9600000000000009</v>
      </c>
      <c r="I19" s="52">
        <f t="shared" si="0"/>
        <v>3.1678383797157328</v>
      </c>
      <c r="J19" s="30"/>
      <c r="K19" s="30"/>
      <c r="L19" s="30"/>
      <c r="M19" s="30"/>
    </row>
    <row r="20" spans="4:13" x14ac:dyDescent="0.25">
      <c r="D20" s="10">
        <v>20000</v>
      </c>
      <c r="E20" s="48">
        <v>2.5</v>
      </c>
      <c r="F20" s="48">
        <v>0.86</v>
      </c>
      <c r="G20" s="48">
        <v>3</v>
      </c>
      <c r="H20" s="48">
        <v>8.9600000000000009</v>
      </c>
      <c r="I20" s="52">
        <f t="shared" si="0"/>
        <v>3.1678383797157328</v>
      </c>
      <c r="J20" s="59"/>
      <c r="K20" s="59"/>
      <c r="L20" s="59"/>
      <c r="M20" s="59"/>
    </row>
    <row r="21" spans="4:13" ht="15.75" thickBot="1" x14ac:dyDescent="0.3">
      <c r="D21" s="11">
        <v>50000</v>
      </c>
      <c r="E21" s="49">
        <v>2.8</v>
      </c>
      <c r="F21" s="49">
        <v>0.5</v>
      </c>
      <c r="G21" s="49">
        <v>3</v>
      </c>
      <c r="H21" s="49">
        <v>8.9600000000000009</v>
      </c>
      <c r="I21" s="53">
        <f t="shared" si="0"/>
        <v>3.1678383797157328</v>
      </c>
      <c r="J21" s="48"/>
      <c r="K21" s="48"/>
      <c r="L21" s="48"/>
      <c r="M21" s="48"/>
    </row>
    <row r="22" spans="4:13" x14ac:dyDescent="0.25">
      <c r="J22" s="48"/>
      <c r="K22" s="48"/>
      <c r="L22" s="48"/>
      <c r="M22" s="48"/>
    </row>
    <row r="23" spans="4:13" x14ac:dyDescent="0.25">
      <c r="J23" s="48"/>
      <c r="K23" s="48"/>
      <c r="L23" s="48"/>
      <c r="M23" s="48"/>
    </row>
    <row r="24" spans="4:13" ht="15.75" thickBot="1" x14ac:dyDescent="0.3">
      <c r="J24" s="48"/>
      <c r="K24" s="48"/>
      <c r="L24" s="48"/>
      <c r="M24" s="48"/>
    </row>
    <row r="25" spans="4:13" x14ac:dyDescent="0.25">
      <c r="D25" s="62" t="s">
        <v>129</v>
      </c>
      <c r="E25" s="63"/>
      <c r="F25" s="63"/>
      <c r="G25" s="63"/>
      <c r="H25" s="63"/>
      <c r="I25" s="64"/>
      <c r="J25" s="48"/>
      <c r="K25" s="48"/>
      <c r="L25" s="48"/>
      <c r="M25" s="48"/>
    </row>
    <row r="26" spans="4:13" ht="15.75" thickBot="1" x14ac:dyDescent="0.3">
      <c r="D26" s="73"/>
      <c r="E26" s="74"/>
      <c r="F26" s="74"/>
      <c r="G26" s="74"/>
      <c r="H26" s="74"/>
      <c r="I26" s="75"/>
      <c r="J26" s="48"/>
      <c r="K26" s="48"/>
      <c r="L26" s="48"/>
      <c r="M26" s="48"/>
    </row>
    <row r="27" spans="4:13" ht="18.75" thickBot="1" x14ac:dyDescent="0.4">
      <c r="D27" s="51" t="s">
        <v>50</v>
      </c>
      <c r="E27" s="50" t="s">
        <v>125</v>
      </c>
      <c r="F27" s="50" t="s">
        <v>121</v>
      </c>
      <c r="G27" s="50" t="s">
        <v>122</v>
      </c>
      <c r="H27" s="50" t="s">
        <v>123</v>
      </c>
      <c r="I27" s="46" t="s">
        <v>124</v>
      </c>
      <c r="J27" s="48"/>
      <c r="K27" s="48"/>
      <c r="L27" s="48"/>
      <c r="M27" s="48"/>
    </row>
    <row r="28" spans="4:13" x14ac:dyDescent="0.25">
      <c r="D28" s="10">
        <v>50</v>
      </c>
      <c r="E28" s="48">
        <v>3.1</v>
      </c>
      <c r="F28" s="48">
        <v>2.99</v>
      </c>
      <c r="G28" s="48">
        <v>3</v>
      </c>
      <c r="H28" s="48">
        <v>6.24</v>
      </c>
      <c r="I28" s="52">
        <f>H28/2</f>
        <v>3.12</v>
      </c>
      <c r="J28" s="48"/>
      <c r="K28" s="48"/>
      <c r="L28" s="48"/>
      <c r="M28" s="48"/>
    </row>
    <row r="29" spans="4:13" x14ac:dyDescent="0.25">
      <c r="D29" s="10">
        <v>100</v>
      </c>
      <c r="E29" s="48">
        <v>3.1</v>
      </c>
      <c r="F29" s="48">
        <v>2.99</v>
      </c>
      <c r="G29" s="48">
        <v>3</v>
      </c>
      <c r="H29" s="48">
        <v>6.24</v>
      </c>
      <c r="I29" s="52">
        <f t="shared" ref="I29:I37" si="1">H29/2</f>
        <v>3.12</v>
      </c>
      <c r="J29" s="48"/>
      <c r="K29" s="48"/>
      <c r="L29" s="48"/>
      <c r="M29" s="48"/>
    </row>
    <row r="30" spans="4:13" x14ac:dyDescent="0.25">
      <c r="D30" s="10">
        <v>200</v>
      </c>
      <c r="E30" s="48">
        <v>3.1</v>
      </c>
      <c r="F30" s="48">
        <v>2.97</v>
      </c>
      <c r="G30" s="48">
        <v>3</v>
      </c>
      <c r="H30" s="48">
        <v>6.28</v>
      </c>
      <c r="I30" s="52">
        <f t="shared" si="1"/>
        <v>3.14</v>
      </c>
      <c r="J30" s="48"/>
      <c r="K30" s="48"/>
      <c r="L30" s="48"/>
      <c r="M30" s="48"/>
    </row>
    <row r="31" spans="4:13" x14ac:dyDescent="0.25">
      <c r="D31" s="10">
        <v>500</v>
      </c>
      <c r="E31" s="48">
        <v>3.1</v>
      </c>
      <c r="F31" s="48">
        <v>2.9</v>
      </c>
      <c r="G31" s="48">
        <v>3</v>
      </c>
      <c r="H31" s="48">
        <v>6.24</v>
      </c>
      <c r="I31" s="52">
        <f t="shared" si="1"/>
        <v>3.12</v>
      </c>
      <c r="J31" s="48"/>
      <c r="K31" s="48"/>
      <c r="L31" s="48"/>
      <c r="M31" s="48"/>
    </row>
    <row r="32" spans="4:13" x14ac:dyDescent="0.25">
      <c r="D32" s="10">
        <v>1000</v>
      </c>
      <c r="E32" s="48">
        <v>3.1</v>
      </c>
      <c r="F32" s="48">
        <v>2.8</v>
      </c>
      <c r="G32" s="48">
        <v>3</v>
      </c>
      <c r="H32" s="48">
        <v>6.28</v>
      </c>
      <c r="I32" s="52">
        <f t="shared" si="1"/>
        <v>3.14</v>
      </c>
      <c r="J32" s="48"/>
      <c r="K32" s="48"/>
      <c r="L32" s="48"/>
      <c r="M32" s="48"/>
    </row>
    <row r="33" spans="4:9" x14ac:dyDescent="0.25">
      <c r="D33" s="10">
        <v>2000</v>
      </c>
      <c r="E33" s="48">
        <v>3.1</v>
      </c>
      <c r="F33" s="48">
        <v>2.7</v>
      </c>
      <c r="G33" s="48">
        <v>3</v>
      </c>
      <c r="H33" s="48">
        <v>6.24</v>
      </c>
      <c r="I33" s="52">
        <f t="shared" si="1"/>
        <v>3.12</v>
      </c>
    </row>
    <row r="34" spans="4:9" x14ac:dyDescent="0.25">
      <c r="D34" s="10">
        <v>5000</v>
      </c>
      <c r="E34" s="48">
        <v>3</v>
      </c>
      <c r="F34" s="48">
        <v>2.2000000000000002</v>
      </c>
      <c r="G34" s="48">
        <v>3</v>
      </c>
      <c r="H34" s="48">
        <v>6.24</v>
      </c>
      <c r="I34" s="52">
        <f t="shared" si="1"/>
        <v>3.12</v>
      </c>
    </row>
    <row r="35" spans="4:9" x14ac:dyDescent="0.25">
      <c r="D35" s="10">
        <v>10000</v>
      </c>
      <c r="E35" s="48">
        <v>2.9</v>
      </c>
      <c r="F35" s="48">
        <v>1.48</v>
      </c>
      <c r="G35" s="48">
        <v>3</v>
      </c>
      <c r="H35" s="48">
        <v>6.24</v>
      </c>
      <c r="I35" s="52">
        <f t="shared" si="1"/>
        <v>3.12</v>
      </c>
    </row>
    <row r="36" spans="4:9" x14ac:dyDescent="0.25">
      <c r="D36" s="10">
        <v>20000</v>
      </c>
      <c r="E36" s="48">
        <v>2.2000000000000002</v>
      </c>
      <c r="F36" s="48">
        <v>0.8</v>
      </c>
      <c r="G36" s="48">
        <v>3</v>
      </c>
      <c r="H36" s="48">
        <v>6.24</v>
      </c>
      <c r="I36" s="52">
        <f t="shared" si="1"/>
        <v>3.12</v>
      </c>
    </row>
    <row r="37" spans="4:9" ht="15.75" thickBot="1" x14ac:dyDescent="0.3">
      <c r="D37" s="11">
        <v>50000</v>
      </c>
      <c r="E37" s="49">
        <v>1.7</v>
      </c>
      <c r="F37" s="49">
        <v>0.5</v>
      </c>
      <c r="G37" s="49">
        <v>3</v>
      </c>
      <c r="H37" s="49">
        <v>6.24</v>
      </c>
      <c r="I37" s="53">
        <f t="shared" si="1"/>
        <v>3.12</v>
      </c>
    </row>
    <row r="40" spans="4:9" ht="15.75" thickBot="1" x14ac:dyDescent="0.3"/>
    <row r="41" spans="4:9" x14ac:dyDescent="0.25">
      <c r="D41" s="62" t="s">
        <v>130</v>
      </c>
      <c r="E41" s="63"/>
      <c r="F41" s="63"/>
      <c r="G41" s="63"/>
      <c r="H41" s="63"/>
      <c r="I41" s="64"/>
    </row>
    <row r="42" spans="4:9" ht="15.75" thickBot="1" x14ac:dyDescent="0.3">
      <c r="D42" s="73"/>
      <c r="E42" s="74"/>
      <c r="F42" s="74"/>
      <c r="G42" s="74"/>
      <c r="H42" s="74"/>
      <c r="I42" s="75"/>
    </row>
    <row r="43" spans="4:9" ht="18.75" thickBot="1" x14ac:dyDescent="0.4">
      <c r="D43" s="51" t="s">
        <v>50</v>
      </c>
      <c r="E43" s="50" t="s">
        <v>125</v>
      </c>
      <c r="F43" s="50" t="s">
        <v>121</v>
      </c>
      <c r="G43" s="50" t="s">
        <v>122</v>
      </c>
      <c r="H43" s="50" t="s">
        <v>123</v>
      </c>
      <c r="I43" s="46" t="s">
        <v>124</v>
      </c>
    </row>
    <row r="44" spans="4:9" x14ac:dyDescent="0.25">
      <c r="D44" s="10">
        <v>50</v>
      </c>
      <c r="E44" s="48">
        <v>3</v>
      </c>
      <c r="F44" s="48">
        <v>3</v>
      </c>
      <c r="G44" s="48">
        <v>3</v>
      </c>
      <c r="H44" s="48">
        <v>10.64</v>
      </c>
      <c r="I44" s="52">
        <f>H44/(2*SQRT(3))</f>
        <v>3.0715034320888095</v>
      </c>
    </row>
    <row r="45" spans="4:9" x14ac:dyDescent="0.25">
      <c r="D45" s="10">
        <v>100</v>
      </c>
      <c r="E45" s="48">
        <v>2.95</v>
      </c>
      <c r="F45" s="48">
        <v>3</v>
      </c>
      <c r="G45" s="48">
        <v>3</v>
      </c>
      <c r="H45" s="48">
        <v>10.64</v>
      </c>
      <c r="I45" s="52">
        <f t="shared" ref="I45:I53" si="2">H45/(2*SQRT(3))</f>
        <v>3.0715034320888095</v>
      </c>
    </row>
    <row r="46" spans="4:9" x14ac:dyDescent="0.25">
      <c r="D46" s="10">
        <v>200</v>
      </c>
      <c r="E46" s="48">
        <v>2.9</v>
      </c>
      <c r="F46" s="48">
        <v>3</v>
      </c>
      <c r="G46" s="48">
        <v>3</v>
      </c>
      <c r="H46" s="48">
        <v>10.72</v>
      </c>
      <c r="I46" s="52">
        <f t="shared" si="2"/>
        <v>3.0945974428563945</v>
      </c>
    </row>
    <row r="47" spans="4:9" x14ac:dyDescent="0.25">
      <c r="D47" s="10">
        <v>500</v>
      </c>
      <c r="E47" s="48">
        <v>2.9</v>
      </c>
      <c r="F47" s="48">
        <v>3</v>
      </c>
      <c r="G47" s="48">
        <v>3</v>
      </c>
      <c r="H47" s="48">
        <v>10.72</v>
      </c>
      <c r="I47" s="52">
        <f t="shared" si="2"/>
        <v>3.0945974428563945</v>
      </c>
    </row>
    <row r="48" spans="4:9" x14ac:dyDescent="0.25">
      <c r="D48" s="10">
        <v>1000</v>
      </c>
      <c r="E48" s="48">
        <v>2.95</v>
      </c>
      <c r="F48" s="48">
        <v>3</v>
      </c>
      <c r="G48" s="48">
        <v>3</v>
      </c>
      <c r="H48" s="48">
        <v>10.72</v>
      </c>
      <c r="I48" s="52">
        <f t="shared" si="2"/>
        <v>3.0945974428563945</v>
      </c>
    </row>
    <row r="49" spans="4:9" x14ac:dyDescent="0.25">
      <c r="D49" s="10">
        <v>2000</v>
      </c>
      <c r="E49" s="48">
        <v>2.95</v>
      </c>
      <c r="F49" s="48">
        <v>2.9</v>
      </c>
      <c r="G49" s="48">
        <v>3</v>
      </c>
      <c r="H49" s="48">
        <v>10.72</v>
      </c>
      <c r="I49" s="52">
        <f t="shared" si="2"/>
        <v>3.0945974428563945</v>
      </c>
    </row>
    <row r="50" spans="4:9" x14ac:dyDescent="0.25">
      <c r="D50" s="10">
        <v>5000</v>
      </c>
      <c r="E50" s="48">
        <v>2.9</v>
      </c>
      <c r="F50" s="48">
        <v>2.4</v>
      </c>
      <c r="G50" s="48">
        <v>3</v>
      </c>
      <c r="H50" s="48">
        <v>10.72</v>
      </c>
      <c r="I50" s="52">
        <f t="shared" si="2"/>
        <v>3.0945974428563945</v>
      </c>
    </row>
    <row r="51" spans="4:9" x14ac:dyDescent="0.25">
      <c r="D51" s="10">
        <v>10000</v>
      </c>
      <c r="E51" s="48">
        <v>2.9</v>
      </c>
      <c r="F51" s="48">
        <v>1.6</v>
      </c>
      <c r="G51" s="48">
        <v>3</v>
      </c>
      <c r="H51" s="48">
        <v>10.72</v>
      </c>
      <c r="I51" s="52">
        <f t="shared" si="2"/>
        <v>3.0945974428563945</v>
      </c>
    </row>
    <row r="52" spans="4:9" x14ac:dyDescent="0.25">
      <c r="D52" s="10">
        <v>20000</v>
      </c>
      <c r="E52" s="48">
        <v>2.2000000000000002</v>
      </c>
      <c r="F52" s="48">
        <v>0.8</v>
      </c>
      <c r="G52" s="48">
        <v>3</v>
      </c>
      <c r="H52" s="48">
        <v>10.72</v>
      </c>
      <c r="I52" s="52">
        <f t="shared" si="2"/>
        <v>3.0945974428563945</v>
      </c>
    </row>
    <row r="53" spans="4:9" ht="15.75" thickBot="1" x14ac:dyDescent="0.3">
      <c r="D53" s="11">
        <v>50000</v>
      </c>
      <c r="E53" s="49">
        <v>3.1</v>
      </c>
      <c r="F53" s="49">
        <v>0.5</v>
      </c>
      <c r="G53" s="49">
        <v>3</v>
      </c>
      <c r="H53" s="49">
        <v>10.72</v>
      </c>
      <c r="I53" s="53">
        <f t="shared" si="2"/>
        <v>3.0945974428563945</v>
      </c>
    </row>
    <row r="57" spans="4:9" ht="15" customHeight="1" x14ac:dyDescent="0.25">
      <c r="D57" s="66"/>
      <c r="E57" s="66"/>
      <c r="F57" s="66"/>
      <c r="G57" s="66"/>
      <c r="H57" s="66"/>
      <c r="I57" s="66"/>
    </row>
    <row r="58" spans="4:9" ht="15.75" customHeight="1" x14ac:dyDescent="0.25">
      <c r="D58" s="66"/>
      <c r="E58" s="66"/>
      <c r="F58" s="66"/>
      <c r="G58" s="66"/>
      <c r="H58" s="66"/>
      <c r="I58" s="66"/>
    </row>
    <row r="59" spans="4:9" x14ac:dyDescent="0.25">
      <c r="D59" s="59"/>
      <c r="E59" s="59"/>
      <c r="F59" s="59"/>
      <c r="G59" s="59"/>
      <c r="H59" s="59"/>
      <c r="I59" s="59"/>
    </row>
    <row r="60" spans="4:9" x14ac:dyDescent="0.25">
      <c r="E60" s="48"/>
      <c r="F60" s="48"/>
      <c r="G60" s="48"/>
      <c r="H60" s="48"/>
      <c r="I60" s="48"/>
    </row>
    <row r="61" spans="4:9" x14ac:dyDescent="0.25">
      <c r="E61" s="48"/>
      <c r="F61" s="48"/>
      <c r="G61" s="48"/>
      <c r="H61" s="48"/>
      <c r="I61" s="48"/>
    </row>
    <row r="62" spans="4:9" x14ac:dyDescent="0.25">
      <c r="E62" s="48"/>
      <c r="F62" s="48"/>
      <c r="G62" s="48"/>
      <c r="H62" s="48"/>
      <c r="I62" s="48"/>
    </row>
    <row r="63" spans="4:9" x14ac:dyDescent="0.25">
      <c r="E63" s="48"/>
      <c r="F63" s="48"/>
      <c r="G63" s="48"/>
      <c r="H63" s="48"/>
      <c r="I63" s="48"/>
    </row>
    <row r="64" spans="4:9" x14ac:dyDescent="0.25">
      <c r="E64" s="48"/>
      <c r="F64" s="48"/>
      <c r="G64" s="48"/>
      <c r="H64" s="48"/>
      <c r="I64" s="48"/>
    </row>
    <row r="65" spans="5:9" x14ac:dyDescent="0.25">
      <c r="E65" s="48"/>
      <c r="F65" s="48"/>
      <c r="G65" s="48"/>
      <c r="H65" s="48"/>
      <c r="I65" s="48"/>
    </row>
    <row r="66" spans="5:9" x14ac:dyDescent="0.25">
      <c r="E66" s="48"/>
      <c r="F66" s="48"/>
      <c r="G66" s="48"/>
      <c r="H66" s="48"/>
      <c r="I66" s="48"/>
    </row>
    <row r="67" spans="5:9" x14ac:dyDescent="0.25">
      <c r="E67" s="48"/>
      <c r="F67" s="48"/>
      <c r="G67" s="48"/>
      <c r="H67" s="48"/>
      <c r="I67" s="48"/>
    </row>
    <row r="68" spans="5:9" x14ac:dyDescent="0.25">
      <c r="E68" s="48"/>
      <c r="F68" s="48"/>
      <c r="G68" s="48"/>
      <c r="H68" s="48"/>
      <c r="I68" s="48"/>
    </row>
    <row r="69" spans="5:9" x14ac:dyDescent="0.25">
      <c r="E69" s="48"/>
      <c r="F69" s="48"/>
      <c r="G69" s="48"/>
      <c r="H69" s="48"/>
      <c r="I69" s="48"/>
    </row>
  </sheetData>
  <mergeCells count="6">
    <mergeCell ref="D57:I58"/>
    <mergeCell ref="C3:Q5"/>
    <mergeCell ref="T3:X4"/>
    <mergeCell ref="D9:I10"/>
    <mergeCell ref="D25:I26"/>
    <mergeCell ref="D41:I4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1E0C-9AAF-4B4C-8E1A-1470239C88F1}">
  <dimension ref="A2:X69"/>
  <sheetViews>
    <sheetView tabSelected="1" topLeftCell="O1" workbookViewId="0">
      <selection activeCell="T14" sqref="T14"/>
    </sheetView>
  </sheetViews>
  <sheetFormatPr defaultRowHeight="15" x14ac:dyDescent="0.25"/>
  <cols>
    <col min="20" max="20" width="11" bestFit="1" customWidth="1"/>
    <col min="22" max="22" width="10" bestFit="1" customWidth="1"/>
  </cols>
  <sheetData>
    <row r="2" spans="1:24" ht="15.75" thickBot="1" x14ac:dyDescent="0.3"/>
    <row r="3" spans="1:24" x14ac:dyDescent="0.25">
      <c r="C3" s="78" t="s">
        <v>142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8"/>
      <c r="T3" s="62" t="s">
        <v>119</v>
      </c>
      <c r="U3" s="63"/>
      <c r="V3" s="63"/>
      <c r="W3" s="63"/>
      <c r="X3" s="64"/>
    </row>
    <row r="4" spans="1:24" ht="15.75" thickBot="1" x14ac:dyDescent="0.3">
      <c r="C4" s="89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90"/>
      <c r="T4" s="73"/>
      <c r="U4" s="74"/>
      <c r="V4" s="74"/>
      <c r="W4" s="74"/>
      <c r="X4" s="75"/>
    </row>
    <row r="5" spans="1:24" ht="15.75" thickBot="1" x14ac:dyDescent="0.3">
      <c r="C5" s="9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3"/>
      <c r="T5" s="9" t="s">
        <v>1</v>
      </c>
      <c r="U5" s="33" t="s">
        <v>120</v>
      </c>
      <c r="V5" s="33" t="s">
        <v>3</v>
      </c>
      <c r="W5" s="33" t="s">
        <v>4</v>
      </c>
      <c r="X5" s="8" t="s">
        <v>126</v>
      </c>
    </row>
    <row r="6" spans="1:24" x14ac:dyDescent="0.25">
      <c r="T6" s="10" t="s">
        <v>118</v>
      </c>
      <c r="U6" s="96" t="s">
        <v>147</v>
      </c>
      <c r="V6" s="96" t="s">
        <v>148</v>
      </c>
      <c r="W6" s="96"/>
      <c r="X6" s="5"/>
    </row>
    <row r="7" spans="1:24" x14ac:dyDescent="0.25">
      <c r="T7" s="10" t="s">
        <v>5</v>
      </c>
      <c r="U7" s="96" t="s">
        <v>144</v>
      </c>
      <c r="V7" s="96" t="s">
        <v>6</v>
      </c>
      <c r="W7" s="96" t="s">
        <v>7</v>
      </c>
      <c r="X7" s="5"/>
    </row>
    <row r="8" spans="1:24" ht="15.75" thickBot="1" x14ac:dyDescent="0.3">
      <c r="T8" s="10" t="s">
        <v>5</v>
      </c>
      <c r="U8" s="96"/>
      <c r="V8" s="96" t="s">
        <v>6</v>
      </c>
      <c r="W8" s="96"/>
      <c r="X8" s="5"/>
    </row>
    <row r="9" spans="1:24" ht="15" customHeight="1" thickBot="1" x14ac:dyDescent="0.3">
      <c r="D9" s="62" t="s">
        <v>143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4"/>
      <c r="T9" s="114" t="s">
        <v>145</v>
      </c>
      <c r="U9" s="6" t="s">
        <v>146</v>
      </c>
      <c r="V9" s="6" t="s">
        <v>148</v>
      </c>
      <c r="W9" s="6"/>
      <c r="X9" s="7"/>
    </row>
    <row r="10" spans="1:24" ht="15.75" customHeight="1" thickBot="1" x14ac:dyDescent="0.3">
      <c r="D10" s="65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5"/>
      <c r="T10" s="96"/>
      <c r="U10" s="96"/>
      <c r="V10" s="96"/>
      <c r="W10" s="96"/>
      <c r="X10" s="96"/>
    </row>
    <row r="11" spans="1:24" ht="15.75" thickBot="1" x14ac:dyDescent="0.3">
      <c r="D11" s="22" t="s">
        <v>137</v>
      </c>
      <c r="E11" s="50">
        <v>0</v>
      </c>
      <c r="F11" s="50">
        <v>1</v>
      </c>
      <c r="G11" s="50">
        <v>2</v>
      </c>
      <c r="H11" s="50">
        <v>3</v>
      </c>
      <c r="I11" s="50">
        <v>4</v>
      </c>
      <c r="J11" s="98">
        <v>5</v>
      </c>
      <c r="K11" s="98">
        <v>6</v>
      </c>
      <c r="L11" s="98">
        <v>7</v>
      </c>
      <c r="M11" s="98">
        <v>8</v>
      </c>
      <c r="N11" s="98">
        <v>9</v>
      </c>
      <c r="O11" s="99">
        <v>10</v>
      </c>
    </row>
    <row r="12" spans="1:24" ht="15.75" thickBot="1" x14ac:dyDescent="0.3">
      <c r="B12" s="68" t="s">
        <v>138</v>
      </c>
      <c r="C12" s="68"/>
      <c r="D12" s="115" t="s">
        <v>149</v>
      </c>
      <c r="E12" s="97"/>
      <c r="F12" s="97"/>
      <c r="G12" s="97"/>
      <c r="H12" s="97"/>
      <c r="I12" s="97"/>
      <c r="J12" s="96"/>
      <c r="K12" s="96"/>
      <c r="L12" s="96"/>
      <c r="M12" s="96"/>
      <c r="N12" s="96"/>
      <c r="O12" s="96"/>
    </row>
    <row r="13" spans="1:24" x14ac:dyDescent="0.25">
      <c r="B13" s="68"/>
      <c r="C13" s="68"/>
      <c r="D13" s="100"/>
      <c r="E13" s="97"/>
      <c r="F13" s="97"/>
      <c r="G13" s="97"/>
      <c r="H13" s="97"/>
      <c r="I13" s="97"/>
      <c r="J13" s="96"/>
      <c r="K13" s="96"/>
      <c r="L13" s="96"/>
      <c r="M13" s="96"/>
      <c r="N13" s="96"/>
      <c r="O13" s="96"/>
    </row>
    <row r="14" spans="1:24" x14ac:dyDescent="0.25">
      <c r="A14" s="104"/>
      <c r="B14" s="104"/>
      <c r="C14" s="104"/>
      <c r="D14" s="101"/>
      <c r="E14" s="102"/>
      <c r="F14" s="102"/>
      <c r="G14" s="102"/>
      <c r="H14" s="102"/>
      <c r="I14" s="102"/>
      <c r="J14" s="101"/>
      <c r="K14" s="101"/>
      <c r="L14" s="101"/>
      <c r="M14" s="101"/>
      <c r="N14" s="101"/>
      <c r="O14" s="101"/>
      <c r="P14" s="104"/>
      <c r="Q14" s="104"/>
      <c r="R14" s="104"/>
      <c r="S14" s="104"/>
    </row>
    <row r="15" spans="1:24" ht="15.75" thickBot="1" x14ac:dyDescent="0.3">
      <c r="A15" s="104"/>
      <c r="B15" s="104"/>
      <c r="C15" s="104"/>
      <c r="D15" s="101"/>
      <c r="E15" s="102"/>
      <c r="F15" s="102"/>
      <c r="G15" s="102"/>
      <c r="H15" s="102"/>
      <c r="I15" s="102"/>
      <c r="J15" s="101"/>
      <c r="K15" s="101"/>
      <c r="L15" s="101"/>
      <c r="M15" s="101"/>
      <c r="N15" s="101"/>
      <c r="O15" s="101"/>
      <c r="P15" s="104"/>
      <c r="Q15" s="104"/>
      <c r="R15" s="104"/>
      <c r="S15" s="104"/>
    </row>
    <row r="16" spans="1:24" x14ac:dyDescent="0.25">
      <c r="A16" s="104"/>
      <c r="B16" s="104"/>
      <c r="C16" s="104"/>
      <c r="D16" s="62" t="s">
        <v>26</v>
      </c>
      <c r="E16" s="63"/>
      <c r="F16" s="63"/>
      <c r="G16" s="63"/>
      <c r="H16" s="63"/>
      <c r="I16" s="63"/>
      <c r="J16" s="63"/>
      <c r="K16" s="64"/>
      <c r="L16" s="101"/>
      <c r="M16" s="101"/>
      <c r="N16" s="101"/>
      <c r="O16" s="101"/>
      <c r="P16" s="104"/>
      <c r="Q16" s="104"/>
      <c r="R16" s="104"/>
      <c r="S16" s="104"/>
    </row>
    <row r="17" spans="1:19" ht="15.75" thickBot="1" x14ac:dyDescent="0.3">
      <c r="A17" s="104"/>
      <c r="B17" s="104"/>
      <c r="C17" s="104"/>
      <c r="D17" s="73"/>
      <c r="E17" s="74"/>
      <c r="F17" s="74"/>
      <c r="G17" s="74"/>
      <c r="H17" s="74"/>
      <c r="I17" s="74"/>
      <c r="J17" s="74"/>
      <c r="K17" s="75"/>
      <c r="L17" s="101"/>
      <c r="M17" s="101"/>
      <c r="N17" s="101"/>
      <c r="O17" s="101"/>
      <c r="P17" s="104"/>
      <c r="Q17" s="104"/>
      <c r="R17" s="104"/>
      <c r="S17" s="104"/>
    </row>
    <row r="18" spans="1:19" ht="15" customHeight="1" thickBot="1" x14ac:dyDescent="0.3">
      <c r="A18" s="104"/>
      <c r="B18" s="104"/>
      <c r="C18" s="104"/>
      <c r="D18" s="116" t="s">
        <v>140</v>
      </c>
      <c r="E18" s="117">
        <v>1</v>
      </c>
      <c r="F18" s="117">
        <v>2</v>
      </c>
      <c r="G18" s="117">
        <v>3</v>
      </c>
      <c r="H18" s="117">
        <v>4</v>
      </c>
      <c r="I18" s="117">
        <v>5</v>
      </c>
      <c r="J18" s="117">
        <v>6</v>
      </c>
      <c r="K18" s="118">
        <v>7</v>
      </c>
      <c r="L18" s="103"/>
      <c r="M18" s="103" t="s">
        <v>151</v>
      </c>
      <c r="N18" s="101"/>
      <c r="O18" s="101"/>
      <c r="P18" s="104"/>
      <c r="Q18" s="104"/>
      <c r="R18" s="104"/>
      <c r="S18" s="104"/>
    </row>
    <row r="19" spans="1:19" ht="15.75" customHeight="1" thickBot="1" x14ac:dyDescent="0.3">
      <c r="A19" s="104"/>
      <c r="B19" s="105" t="s">
        <v>141</v>
      </c>
      <c r="C19" s="105"/>
      <c r="D19" s="113" t="s">
        <v>139</v>
      </c>
      <c r="E19" s="110">
        <v>0.04</v>
      </c>
      <c r="F19" s="110">
        <v>0.04</v>
      </c>
      <c r="G19" s="110">
        <v>0</v>
      </c>
      <c r="H19" s="110">
        <v>-0.03</v>
      </c>
      <c r="I19" s="110">
        <v>-0.2</v>
      </c>
      <c r="J19" s="111">
        <v>0.11</v>
      </c>
      <c r="K19" s="112">
        <v>0</v>
      </c>
      <c r="L19" s="103"/>
      <c r="M19" s="103"/>
      <c r="N19" s="101"/>
      <c r="O19" s="101"/>
      <c r="P19" s="104"/>
      <c r="Q19" s="104"/>
      <c r="R19" s="104"/>
      <c r="S19" s="104"/>
    </row>
    <row r="20" spans="1:19" x14ac:dyDescent="0.25">
      <c r="A20" s="104"/>
      <c r="B20" s="104"/>
      <c r="C20" s="104"/>
      <c r="D20" s="101"/>
      <c r="E20" s="102"/>
      <c r="F20" s="102"/>
      <c r="G20" s="102"/>
      <c r="H20" s="102"/>
      <c r="I20" s="102"/>
      <c r="J20" s="106"/>
      <c r="K20" s="106"/>
      <c r="L20" s="106"/>
      <c r="M20" s="106"/>
      <c r="N20" s="101"/>
      <c r="O20" s="101"/>
      <c r="P20" s="104"/>
      <c r="Q20" s="104"/>
      <c r="R20" s="104"/>
      <c r="S20" s="104"/>
    </row>
    <row r="21" spans="1:19" x14ac:dyDescent="0.25">
      <c r="A21" s="104"/>
      <c r="B21" s="104"/>
      <c r="C21" s="104"/>
      <c r="D21" s="101"/>
      <c r="E21" s="102"/>
      <c r="F21" s="102"/>
      <c r="G21" s="102"/>
      <c r="H21" s="102"/>
      <c r="I21" s="102"/>
      <c r="J21" s="102"/>
      <c r="K21" s="102"/>
      <c r="L21" s="102"/>
      <c r="M21" s="102"/>
      <c r="N21" s="101"/>
      <c r="O21" s="101"/>
      <c r="P21" s="104"/>
      <c r="Q21" s="104"/>
      <c r="R21" s="104"/>
      <c r="S21" s="104"/>
    </row>
    <row r="22" spans="1:19" ht="15.75" thickBot="1" x14ac:dyDescent="0.3">
      <c r="A22" s="104"/>
      <c r="B22" s="104"/>
      <c r="C22" s="104"/>
      <c r="D22" s="101"/>
      <c r="E22" s="101"/>
      <c r="F22" s="101"/>
      <c r="G22" s="101"/>
      <c r="H22" s="101"/>
      <c r="I22" s="101"/>
      <c r="J22" s="102"/>
      <c r="K22" s="102"/>
      <c r="L22" s="102"/>
      <c r="M22" s="102"/>
      <c r="N22" s="101"/>
      <c r="O22" s="101"/>
      <c r="P22" s="104"/>
      <c r="Q22" s="104"/>
      <c r="R22" s="104"/>
      <c r="S22" s="104"/>
    </row>
    <row r="23" spans="1:19" x14ac:dyDescent="0.25">
      <c r="A23" s="104"/>
      <c r="B23" s="104"/>
      <c r="C23" s="104"/>
      <c r="D23" s="62" t="s">
        <v>27</v>
      </c>
      <c r="E23" s="63"/>
      <c r="F23" s="63"/>
      <c r="G23" s="63"/>
      <c r="H23" s="63"/>
      <c r="I23" s="63"/>
      <c r="J23" s="63"/>
      <c r="K23" s="64"/>
      <c r="L23" s="107"/>
      <c r="M23" s="107"/>
      <c r="N23" s="104"/>
      <c r="O23" s="104"/>
      <c r="P23" s="104"/>
      <c r="Q23" s="104"/>
      <c r="R23" s="104"/>
      <c r="S23" s="104"/>
    </row>
    <row r="24" spans="1:19" ht="15.75" thickBot="1" x14ac:dyDescent="0.3">
      <c r="A24" s="104"/>
      <c r="B24" s="104"/>
      <c r="C24" s="101"/>
      <c r="D24" s="73"/>
      <c r="E24" s="74"/>
      <c r="F24" s="74"/>
      <c r="G24" s="74"/>
      <c r="H24" s="74"/>
      <c r="I24" s="74"/>
      <c r="J24" s="74"/>
      <c r="K24" s="75"/>
      <c r="L24" s="102"/>
      <c r="M24" s="107"/>
      <c r="N24" s="104"/>
      <c r="O24" s="104"/>
      <c r="P24" s="104"/>
      <c r="Q24" s="104"/>
      <c r="R24" s="104"/>
      <c r="S24" s="104"/>
    </row>
    <row r="25" spans="1:19" ht="15" customHeight="1" thickBot="1" x14ac:dyDescent="0.3">
      <c r="A25" s="104"/>
      <c r="B25" s="104"/>
      <c r="C25" s="101"/>
      <c r="D25" s="116" t="s">
        <v>140</v>
      </c>
      <c r="E25" s="117">
        <v>1</v>
      </c>
      <c r="F25" s="117">
        <v>2</v>
      </c>
      <c r="G25" s="117">
        <v>3</v>
      </c>
      <c r="H25" s="117">
        <v>4</v>
      </c>
      <c r="I25" s="117">
        <v>5</v>
      </c>
      <c r="J25" s="117">
        <v>6</v>
      </c>
      <c r="K25" s="118">
        <v>7</v>
      </c>
      <c r="L25" s="102"/>
      <c r="M25" s="107" t="s">
        <v>150</v>
      </c>
      <c r="N25" s="104"/>
      <c r="O25" s="104"/>
      <c r="P25" s="104"/>
      <c r="Q25" s="104"/>
      <c r="R25" s="104"/>
      <c r="S25" s="104"/>
    </row>
    <row r="26" spans="1:19" ht="15" customHeight="1" thickBot="1" x14ac:dyDescent="0.3">
      <c r="A26" s="104"/>
      <c r="B26" s="104"/>
      <c r="C26" s="101"/>
      <c r="D26" s="113" t="s">
        <v>139</v>
      </c>
      <c r="E26" s="110">
        <v>0.03</v>
      </c>
      <c r="F26" s="110">
        <v>0.02</v>
      </c>
      <c r="G26" s="110">
        <v>0</v>
      </c>
      <c r="H26" s="110">
        <v>0</v>
      </c>
      <c r="I26" s="110">
        <v>-0.01</v>
      </c>
      <c r="J26" s="111">
        <v>-0.01</v>
      </c>
      <c r="K26" s="112">
        <v>0</v>
      </c>
      <c r="L26" s="102"/>
      <c r="M26" s="107"/>
      <c r="N26" s="104"/>
      <c r="O26" s="104"/>
      <c r="P26" s="104"/>
      <c r="Q26" s="104"/>
      <c r="R26" s="104"/>
      <c r="S26" s="104"/>
    </row>
    <row r="27" spans="1:19" x14ac:dyDescent="0.25">
      <c r="A27" s="104"/>
      <c r="B27" s="104"/>
      <c r="C27" s="101"/>
      <c r="D27" s="119"/>
      <c r="E27" s="120"/>
      <c r="F27" s="120"/>
      <c r="G27" s="120"/>
      <c r="H27" s="120"/>
      <c r="I27" s="120"/>
      <c r="J27" s="120"/>
      <c r="K27" s="120"/>
      <c r="L27" s="102"/>
      <c r="M27" s="107"/>
      <c r="N27" s="104"/>
      <c r="O27" s="104"/>
      <c r="P27" s="104"/>
      <c r="Q27" s="104"/>
      <c r="R27" s="104"/>
      <c r="S27" s="104"/>
    </row>
    <row r="28" spans="1:19" x14ac:dyDescent="0.25">
      <c r="A28" s="104"/>
      <c r="B28" s="104"/>
      <c r="C28" s="101"/>
      <c r="D28" s="121"/>
      <c r="E28" s="108"/>
      <c r="F28" s="108"/>
      <c r="G28" s="108"/>
      <c r="H28" s="108"/>
      <c r="I28" s="108"/>
      <c r="J28" s="109"/>
      <c r="K28" s="109"/>
      <c r="L28" s="102"/>
      <c r="M28" s="107"/>
      <c r="N28" s="104"/>
      <c r="O28" s="104"/>
      <c r="P28" s="104"/>
      <c r="Q28" s="104"/>
      <c r="R28" s="104"/>
      <c r="S28" s="104"/>
    </row>
    <row r="29" spans="1:19" x14ac:dyDescent="0.25">
      <c r="A29" s="104"/>
      <c r="B29" s="104"/>
      <c r="C29" s="104"/>
      <c r="D29" s="101"/>
      <c r="E29" s="102"/>
      <c r="F29" s="102"/>
      <c r="G29" s="102"/>
      <c r="H29" s="102"/>
      <c r="I29" s="102"/>
      <c r="J29" s="107"/>
      <c r="K29" s="107"/>
      <c r="L29" s="107"/>
      <c r="M29" s="107"/>
      <c r="N29" s="104"/>
      <c r="O29" s="104"/>
      <c r="P29" s="104"/>
      <c r="Q29" s="104"/>
      <c r="R29" s="104"/>
      <c r="S29" s="104"/>
    </row>
    <row r="30" spans="1:19" x14ac:dyDescent="0.25">
      <c r="A30" s="104"/>
      <c r="B30" s="104"/>
      <c r="C30" s="104"/>
      <c r="D30" s="101"/>
      <c r="E30" s="102"/>
      <c r="F30" s="102"/>
      <c r="G30" s="102"/>
      <c r="H30" s="102"/>
      <c r="I30" s="102"/>
      <c r="J30" s="107"/>
      <c r="K30" s="107"/>
      <c r="L30" s="107"/>
      <c r="M30" s="107"/>
      <c r="N30" s="104"/>
      <c r="O30" s="104"/>
      <c r="P30" s="104"/>
      <c r="Q30" s="104"/>
      <c r="R30" s="104"/>
      <c r="S30" s="104"/>
    </row>
    <row r="31" spans="1:19" x14ac:dyDescent="0.25">
      <c r="A31" s="104"/>
      <c r="B31" s="104"/>
      <c r="C31" s="104"/>
      <c r="D31" s="101"/>
      <c r="E31" s="102"/>
      <c r="F31" s="102"/>
      <c r="G31" s="102"/>
      <c r="H31" s="102"/>
      <c r="I31" s="102"/>
      <c r="J31" s="107"/>
      <c r="K31" s="107"/>
      <c r="L31" s="107"/>
      <c r="M31" s="107"/>
      <c r="N31" s="104"/>
      <c r="O31" s="104"/>
      <c r="P31" s="104"/>
      <c r="Q31" s="104"/>
      <c r="R31" s="104"/>
      <c r="S31" s="104"/>
    </row>
    <row r="32" spans="1:19" x14ac:dyDescent="0.25">
      <c r="A32" s="104"/>
      <c r="B32" s="104"/>
      <c r="C32" s="104"/>
      <c r="D32" s="101"/>
      <c r="E32" s="102"/>
      <c r="F32" s="102"/>
      <c r="G32" s="102"/>
      <c r="H32" s="102"/>
      <c r="I32" s="102"/>
      <c r="J32" s="107"/>
      <c r="K32" s="107"/>
      <c r="L32" s="107"/>
      <c r="M32" s="107"/>
      <c r="N32" s="104"/>
      <c r="O32" s="104"/>
      <c r="P32" s="104"/>
      <c r="Q32" s="104"/>
      <c r="R32" s="104"/>
      <c r="S32" s="104"/>
    </row>
    <row r="33" spans="1:19" x14ac:dyDescent="0.25">
      <c r="A33" s="104"/>
      <c r="B33" s="104"/>
      <c r="C33" s="104"/>
      <c r="D33" s="101"/>
      <c r="E33" s="102"/>
      <c r="F33" s="102"/>
      <c r="G33" s="102"/>
      <c r="H33" s="102"/>
      <c r="I33" s="102"/>
      <c r="J33" s="104"/>
      <c r="K33" s="104"/>
      <c r="L33" s="104"/>
      <c r="M33" s="104"/>
      <c r="N33" s="104"/>
      <c r="O33" s="104"/>
      <c r="P33" s="104"/>
      <c r="Q33" s="104"/>
      <c r="R33" s="104"/>
      <c r="S33" s="104"/>
    </row>
    <row r="34" spans="1:19" x14ac:dyDescent="0.25">
      <c r="D34" s="96"/>
      <c r="E34" s="97"/>
      <c r="F34" s="97"/>
      <c r="G34" s="97"/>
      <c r="H34" s="97"/>
      <c r="I34" s="97"/>
    </row>
    <row r="35" spans="1:19" x14ac:dyDescent="0.25">
      <c r="D35" s="96"/>
      <c r="E35" s="97"/>
      <c r="F35" s="97"/>
      <c r="G35" s="97"/>
      <c r="H35" s="97"/>
      <c r="I35" s="97"/>
    </row>
    <row r="36" spans="1:19" x14ac:dyDescent="0.25">
      <c r="D36" s="96"/>
      <c r="E36" s="97"/>
      <c r="F36" s="97"/>
      <c r="G36" s="97"/>
      <c r="H36" s="97"/>
      <c r="I36" s="97"/>
    </row>
    <row r="37" spans="1:19" x14ac:dyDescent="0.25">
      <c r="D37" s="96"/>
      <c r="E37" s="97"/>
      <c r="F37" s="97"/>
      <c r="G37" s="97"/>
      <c r="H37" s="97"/>
      <c r="I37" s="97"/>
    </row>
    <row r="38" spans="1:19" x14ac:dyDescent="0.25">
      <c r="D38" s="96"/>
      <c r="E38" s="96"/>
      <c r="F38" s="96"/>
      <c r="G38" s="96"/>
      <c r="H38" s="96"/>
      <c r="I38" s="96"/>
    </row>
    <row r="39" spans="1:19" x14ac:dyDescent="0.25">
      <c r="D39" s="96"/>
      <c r="E39" s="96"/>
      <c r="F39" s="96"/>
      <c r="G39" s="96"/>
      <c r="H39" s="96"/>
      <c r="I39" s="96"/>
    </row>
    <row r="40" spans="1:19" x14ac:dyDescent="0.25">
      <c r="D40" s="96"/>
      <c r="E40" s="96"/>
      <c r="F40" s="96"/>
      <c r="G40" s="96"/>
      <c r="H40" s="96"/>
      <c r="I40" s="96"/>
    </row>
    <row r="41" spans="1:19" x14ac:dyDescent="0.25">
      <c r="D41" s="94"/>
      <c r="E41" s="94"/>
      <c r="F41" s="94"/>
      <c r="G41" s="94"/>
      <c r="H41" s="94"/>
      <c r="I41" s="94"/>
    </row>
    <row r="42" spans="1:19" x14ac:dyDescent="0.25">
      <c r="D42" s="94"/>
      <c r="E42" s="94"/>
      <c r="F42" s="94"/>
      <c r="G42" s="94"/>
      <c r="H42" s="94"/>
      <c r="I42" s="94"/>
    </row>
    <row r="43" spans="1:19" x14ac:dyDescent="0.25">
      <c r="D43" s="95"/>
      <c r="E43" s="95"/>
      <c r="F43" s="95"/>
      <c r="G43" s="95"/>
      <c r="H43" s="95"/>
      <c r="I43" s="95"/>
    </row>
    <row r="44" spans="1:19" x14ac:dyDescent="0.25">
      <c r="D44" s="96"/>
      <c r="E44" s="97"/>
      <c r="F44" s="97"/>
      <c r="G44" s="97"/>
      <c r="H44" s="97"/>
      <c r="I44" s="97"/>
    </row>
    <row r="45" spans="1:19" x14ac:dyDescent="0.25">
      <c r="D45" s="96"/>
      <c r="E45" s="97"/>
      <c r="F45" s="97"/>
      <c r="G45" s="97"/>
      <c r="H45" s="97"/>
      <c r="I45" s="97"/>
    </row>
    <row r="46" spans="1:19" x14ac:dyDescent="0.25">
      <c r="D46" s="96"/>
      <c r="E46" s="97"/>
      <c r="F46" s="97"/>
      <c r="G46" s="97"/>
      <c r="H46" s="97"/>
      <c r="I46" s="97"/>
    </row>
    <row r="47" spans="1:19" x14ac:dyDescent="0.25">
      <c r="D47" s="96"/>
      <c r="E47" s="97"/>
      <c r="F47" s="97"/>
      <c r="G47" s="97"/>
      <c r="H47" s="97"/>
      <c r="I47" s="97"/>
    </row>
    <row r="48" spans="1:19" x14ac:dyDescent="0.25">
      <c r="D48" s="96"/>
      <c r="E48" s="97"/>
      <c r="F48" s="97"/>
      <c r="G48" s="97"/>
      <c r="H48" s="97"/>
      <c r="I48" s="97"/>
    </row>
    <row r="49" spans="4:9" x14ac:dyDescent="0.25">
      <c r="D49" s="96"/>
      <c r="E49" s="97"/>
      <c r="F49" s="97"/>
      <c r="G49" s="97"/>
      <c r="H49" s="97"/>
      <c r="I49" s="97"/>
    </row>
    <row r="50" spans="4:9" x14ac:dyDescent="0.25">
      <c r="D50" s="96"/>
      <c r="E50" s="97"/>
      <c r="F50" s="97"/>
      <c r="G50" s="97"/>
      <c r="H50" s="97"/>
      <c r="I50" s="97"/>
    </row>
    <row r="51" spans="4:9" x14ac:dyDescent="0.25">
      <c r="D51" s="96"/>
      <c r="E51" s="97"/>
      <c r="F51" s="97"/>
      <c r="G51" s="97"/>
      <c r="H51" s="97"/>
      <c r="I51" s="97"/>
    </row>
    <row r="52" spans="4:9" x14ac:dyDescent="0.25">
      <c r="D52" s="96"/>
      <c r="E52" s="97"/>
      <c r="F52" s="97"/>
      <c r="G52" s="97"/>
      <c r="H52" s="97"/>
      <c r="I52" s="97"/>
    </row>
    <row r="53" spans="4:9" x14ac:dyDescent="0.25">
      <c r="D53" s="96"/>
      <c r="E53" s="97"/>
      <c r="F53" s="97"/>
      <c r="G53" s="97"/>
      <c r="H53" s="97"/>
      <c r="I53" s="97"/>
    </row>
    <row r="54" spans="4:9" x14ac:dyDescent="0.25">
      <c r="D54" s="96"/>
      <c r="E54" s="96"/>
      <c r="F54" s="96"/>
      <c r="G54" s="96"/>
      <c r="H54" s="96"/>
      <c r="I54" s="96"/>
    </row>
    <row r="57" spans="4:9" ht="15" customHeight="1" x14ac:dyDescent="0.25">
      <c r="D57" s="66"/>
      <c r="E57" s="66"/>
      <c r="F57" s="66"/>
      <c r="G57" s="66"/>
      <c r="H57" s="66"/>
      <c r="I57" s="66"/>
    </row>
    <row r="58" spans="4:9" ht="15.75" customHeight="1" x14ac:dyDescent="0.25">
      <c r="D58" s="66"/>
      <c r="E58" s="66"/>
      <c r="F58" s="66"/>
      <c r="G58" s="66"/>
      <c r="H58" s="66"/>
      <c r="I58" s="66"/>
    </row>
    <row r="59" spans="4:9" x14ac:dyDescent="0.25">
      <c r="D59" s="59"/>
      <c r="E59" s="59"/>
      <c r="F59" s="59"/>
      <c r="G59" s="59"/>
      <c r="H59" s="59"/>
      <c r="I59" s="59"/>
    </row>
    <row r="60" spans="4:9" x14ac:dyDescent="0.25">
      <c r="E60" s="48"/>
      <c r="F60" s="48"/>
      <c r="G60" s="48"/>
      <c r="H60" s="48"/>
      <c r="I60" s="48"/>
    </row>
    <row r="61" spans="4:9" x14ac:dyDescent="0.25">
      <c r="E61" s="48"/>
      <c r="F61" s="48"/>
      <c r="G61" s="48"/>
      <c r="H61" s="48"/>
      <c r="I61" s="48"/>
    </row>
    <row r="62" spans="4:9" x14ac:dyDescent="0.25">
      <c r="E62" s="48"/>
      <c r="F62" s="48"/>
      <c r="G62" s="48"/>
      <c r="H62" s="48"/>
      <c r="I62" s="48"/>
    </row>
    <row r="63" spans="4:9" x14ac:dyDescent="0.25">
      <c r="E63" s="48"/>
      <c r="F63" s="48"/>
      <c r="G63" s="48"/>
      <c r="H63" s="48"/>
      <c r="I63" s="48"/>
    </row>
    <row r="64" spans="4:9" x14ac:dyDescent="0.25">
      <c r="E64" s="48"/>
      <c r="F64" s="48"/>
      <c r="G64" s="48"/>
      <c r="H64" s="48"/>
      <c r="I64" s="48"/>
    </row>
    <row r="65" spans="5:9" x14ac:dyDescent="0.25">
      <c r="E65" s="48"/>
      <c r="F65" s="48"/>
      <c r="G65" s="48"/>
      <c r="H65" s="48"/>
      <c r="I65" s="48"/>
    </row>
    <row r="66" spans="5:9" x14ac:dyDescent="0.25">
      <c r="E66" s="48"/>
      <c r="F66" s="48"/>
      <c r="G66" s="48"/>
      <c r="H66" s="48"/>
      <c r="I66" s="48"/>
    </row>
    <row r="67" spans="5:9" x14ac:dyDescent="0.25">
      <c r="E67" s="48"/>
      <c r="F67" s="48"/>
      <c r="G67" s="48"/>
      <c r="H67" s="48"/>
      <c r="I67" s="48"/>
    </row>
    <row r="68" spans="5:9" x14ac:dyDescent="0.25">
      <c r="E68" s="48"/>
      <c r="F68" s="48"/>
      <c r="G68" s="48"/>
      <c r="H68" s="48"/>
      <c r="I68" s="48"/>
    </row>
    <row r="69" spans="5:9" x14ac:dyDescent="0.25">
      <c r="E69" s="48"/>
      <c r="F69" s="48"/>
      <c r="G69" s="48"/>
      <c r="H69" s="48"/>
      <c r="I69" s="48"/>
    </row>
  </sheetData>
  <mergeCells count="10">
    <mergeCell ref="D16:K17"/>
    <mergeCell ref="D23:K24"/>
    <mergeCell ref="C3:Q5"/>
    <mergeCell ref="T3:X4"/>
    <mergeCell ref="D41:I42"/>
    <mergeCell ref="D57:I58"/>
    <mergeCell ref="D9:O10"/>
    <mergeCell ref="B12:C12"/>
    <mergeCell ref="B13:C13"/>
    <mergeCell ref="B19:C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Pohor1</vt:lpstr>
      <vt:lpstr>Pohor2</vt:lpstr>
      <vt:lpstr>Brtnik1</vt:lpstr>
      <vt:lpstr>Brtnik2</vt:lpstr>
      <vt:lpstr>Malec1</vt:lpstr>
      <vt:lpstr>Malec2</vt:lpstr>
      <vt:lpstr>Pohor3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Rokos Adam</dc:creator>
  <cp:lastModifiedBy>ylxzfa</cp:lastModifiedBy>
  <dcterms:created xsi:type="dcterms:W3CDTF">2024-10-22T09:40:46Z</dcterms:created>
  <dcterms:modified xsi:type="dcterms:W3CDTF">2025-02-11T11:56:16Z</dcterms:modified>
</cp:coreProperties>
</file>